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2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1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8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9135" tabRatio="747" firstSheet="11" activeTab="11"/>
  </bookViews>
  <sheets>
    <sheet name="COMBINACION" sheetId="33" state="hidden" r:id="rId1"/>
    <sheet name="TESALIA 2016" sheetId="18" state="hidden" r:id="rId2"/>
    <sheet name="MEMORIAS sin reforz" sheetId="27" state="hidden" r:id="rId3"/>
    <sheet name="Hoja2" sheetId="30" state="hidden" r:id="rId4"/>
    <sheet name="MEMORIA RED HIDRAULICA" sheetId="31" state="hidden" r:id="rId5"/>
    <sheet name="MEMORIA RED electrica" sheetId="32" state="hidden" r:id="rId6"/>
    <sheet name="ADMON" sheetId="29" state="hidden" r:id="rId7"/>
    <sheet name="HITOS" sheetId="20" state="hidden" r:id="rId8"/>
    <sheet name="5,3,1" sheetId="25" state="hidden" r:id="rId9"/>
    <sheet name="Hoja1" sheetId="38" state="hidden" r:id="rId10"/>
    <sheet name="AREAS 2" sheetId="40" state="hidden" r:id="rId11"/>
    <sheet name="Formato 4" sheetId="4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 localSheetId="10">#REF!</definedName>
    <definedName name="\A">#REF!</definedName>
    <definedName name="\L" localSheetId="10">#REF!</definedName>
    <definedName name="\L">#REF!</definedName>
    <definedName name="\P" localSheetId="10">#REF!</definedName>
    <definedName name="\P">#REF!</definedName>
    <definedName name="\s" localSheetId="10">#REF!</definedName>
    <definedName name="\s">#REF!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SBC1">[1]INV!$A$12:$D$15</definedName>
    <definedName name="___SBC3">[1]INV!$F$12:$I$15</definedName>
    <definedName name="___SBC5">[1]INV!$K$12:$N$15</definedName>
    <definedName name="__123Graph_A" localSheetId="10" hidden="1">[2]G.G!#REF!</definedName>
    <definedName name="__123Graph_A" hidden="1">[2]G.G!#REF!</definedName>
    <definedName name="__123Graph_AGraph2" localSheetId="10" hidden="1">[2]G.G!#REF!</definedName>
    <definedName name="__123Graph_AGraph2" hidden="1">[2]G.G!#REF!</definedName>
    <definedName name="__123Graph_X" localSheetId="10" hidden="1">[2]G.G!#REF!</definedName>
    <definedName name="__123Graph_X" hidden="1">[2]G.G!#REF!</definedName>
    <definedName name="__AFC1">[3]INV!$A$25:$D$28</definedName>
    <definedName name="__AFC3">[3]INV!$F$25:$I$28</definedName>
    <definedName name="__AFC5">[3]INV!$K$25:$N$28</definedName>
    <definedName name="__BGC1">[3]INV!$A$5:$D$8</definedName>
    <definedName name="__BGC3">[3]INV!$F$5:$I$8</definedName>
    <definedName name="__BGC5">[3]INV!$K$5:$N$8</definedName>
    <definedName name="__CAC1">[3]INV!$A$19:$D$22</definedName>
    <definedName name="__CAC3">[3]INV!$F$19:$I$22</definedName>
    <definedName name="__CAC5">[3]INV!$K$19:$N$22</definedName>
    <definedName name="__oa55" localSheetId="10">#REF!</definedName>
    <definedName name="__oa55">#REF!</definedName>
    <definedName name="__SBC1">[3]INV!$A$12:$D$15</definedName>
    <definedName name="__SBC3">[3]INV!$F$12:$I$15</definedName>
    <definedName name="__SBC5">[3]INV!$K$12:$N$15</definedName>
    <definedName name="__xlfn.BAHTTEXT" hidden="1">#NAME?</definedName>
    <definedName name="_AFC1">[1]INV!$A$25:$D$28</definedName>
    <definedName name="_AFC3">[1]INV!$F$25:$I$28</definedName>
    <definedName name="_AFC5">[1]INV!$K$25:$N$28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" localSheetId="10">#REF!</definedName>
    <definedName name="_E">#REF!</definedName>
    <definedName name="_Fill" localSheetId="10" hidden="1">#REF!</definedName>
    <definedName name="_Fill" hidden="1">#REF!</definedName>
    <definedName name="_Hlk4607273" localSheetId="11">'Formato 4'!$T$4</definedName>
    <definedName name="_Key1" localSheetId="10" hidden="1">#REF!</definedName>
    <definedName name="_Key1" hidden="1">#REF!</definedName>
    <definedName name="_Key2" localSheetId="10" hidden="1">#REF!</definedName>
    <definedName name="_Key2" hidden="1">#REF!</definedName>
    <definedName name="_oa55" localSheetId="10">#REF!</definedName>
    <definedName name="_oa55">#REF!</definedName>
    <definedName name="_Order1" hidden="1">255</definedName>
    <definedName name="_Order2" hidden="1">255</definedName>
    <definedName name="_Parse_Out" localSheetId="10" hidden="1">#REF!</definedName>
    <definedName name="_Parse_Out" hidden="1">#REF!</definedName>
    <definedName name="_SBC1">[1]INV!$A$12:$D$15</definedName>
    <definedName name="_SBC3">[1]INV!$F$12:$I$15</definedName>
    <definedName name="_SBC5">[1]INV!$K$12:$N$15</definedName>
    <definedName name="_Sort" localSheetId="10" hidden="1">#REF!</definedName>
    <definedName name="_Sort" hidden="1">#REF!</definedName>
    <definedName name="A" localSheetId="10">#REF!</definedName>
    <definedName name="A">#REF!</definedName>
    <definedName name="A_IMPRESIÓN_IM" localSheetId="10">#REF!</definedName>
    <definedName name="A_IMPRESIÓN_IM">#REF!</definedName>
    <definedName name="aaa" localSheetId="10">#REF!</definedName>
    <definedName name="aaa">#REF!</definedName>
    <definedName name="AAAAA" localSheetId="10">#REF!</definedName>
    <definedName name="AAAAA">#REF!</definedName>
    <definedName name="AAC">[1]AASHTO!$A$14:$F$17</definedName>
    <definedName name="ab" localSheetId="10">#REF!</definedName>
    <definedName name="ab">#REF!</definedName>
    <definedName name="ABG">[1]AASHTO!$A$2:$F$5</definedName>
    <definedName name="ACOM">#N/A</definedName>
    <definedName name="ADI" localSheetId="10">#REF!</definedName>
    <definedName name="ADI">#REF!</definedName>
    <definedName name="AIU" localSheetId="10">#REF!</definedName>
    <definedName name="AIU">#REF!</definedName>
    <definedName name="ANE" localSheetId="10">'[4]ANEXO 7'!#REF!</definedName>
    <definedName name="ANE">'[4]ANEXO 7'!#REF!</definedName>
    <definedName name="APU">[5]MATERIALES!$A$10:$A$12</definedName>
    <definedName name="_xlnm.Print_Area" localSheetId="10">#REF!,#REF!</definedName>
    <definedName name="_xlnm.Print_Area" localSheetId="7">HITOS!$A$1:$K$13</definedName>
    <definedName name="_xlnm.Print_Area" localSheetId="1">'TESALIA 2016'!$A$1:$I$24</definedName>
    <definedName name="_xlnm.Print_Area">#REF!,#REF!</definedName>
    <definedName name="Arrendamiento" localSheetId="10">#REF!</definedName>
    <definedName name="Arrendamiento">#REF!</definedName>
    <definedName name="ArrendamientoCostos" localSheetId="10">#REF!</definedName>
    <definedName name="ArrendamientoCostos">#REF!</definedName>
    <definedName name="ASB">[1]AASHTO!$A$8:$F$11</definedName>
    <definedName name="ASFALTO">'[6]5.2'!$D$21</definedName>
    <definedName name="AsistenciaCarretera" localSheetId="10">#REF!</definedName>
    <definedName name="AsistenciaCarretera">#REF!</definedName>
    <definedName name="AsistenciaCostos" localSheetId="10">#REF!</definedName>
    <definedName name="AsistenciaCostos">#REF!</definedName>
    <definedName name="b" localSheetId="10">#REF!,#REF!</definedName>
    <definedName name="b">#REF!,#REF!</definedName>
    <definedName name="BAJA" localSheetId="10">#REF!</definedName>
    <definedName name="BAJA">#REF!</definedName>
    <definedName name="base" localSheetId="10">#REF!</definedName>
    <definedName name="base">#REF!</definedName>
    <definedName name="base_VaR" localSheetId="10">#REF!</definedName>
    <definedName name="base_VaR">#REF!</definedName>
    <definedName name="BASEDATOS" localSheetId="10">#REF!</definedName>
    <definedName name="BASEDATOS">#REF!</definedName>
    <definedName name="bbb" localSheetId="10">#REF!</definedName>
    <definedName name="bbb">#REF!</definedName>
    <definedName name="bimestre">'[7]ESTADO RED'!$E$8</definedName>
    <definedName name="BOMBAS">#N/A</definedName>
    <definedName name="BytMesInicioInctoMmto" localSheetId="10">#REF!</definedName>
    <definedName name="BytMesInicioInctoMmto">#REF!</definedName>
    <definedName name="CAB">#N/A</definedName>
    <definedName name="CanonesMedida" localSheetId="10">#REF!</definedName>
    <definedName name="CanonesMedida">#REF!</definedName>
    <definedName name="CanonFcro" localSheetId="10">#REF!</definedName>
    <definedName name="CanonFcro">#REF!</definedName>
    <definedName name="CanonImpuestos" localSheetId="10">#REF!</definedName>
    <definedName name="CanonImpuestos">#REF!</definedName>
    <definedName name="CanonMedidaEspecial" localSheetId="10">#REF!</definedName>
    <definedName name="CanonMedidaEspecial">#REF!</definedName>
    <definedName name="CanonMmto" localSheetId="10">#REF!</definedName>
    <definedName name="CanonMmto">#REF!</definedName>
    <definedName name="CanonSeguro" localSheetId="10">#REF!</definedName>
    <definedName name="CanonSeguro">#REF!</definedName>
    <definedName name="CanonSoat" localSheetId="10">#REF!</definedName>
    <definedName name="CanonSoat">#REF!</definedName>
    <definedName name="CanonTotal" localSheetId="10">#REF!</definedName>
    <definedName name="CanonTotal">#REF!</definedName>
    <definedName name="CanonTramites" localSheetId="10">#REF!</definedName>
    <definedName name="CanonTramites">#REF!</definedName>
    <definedName name="CapitalCongelado" localSheetId="10">#REF!</definedName>
    <definedName name="CapitalCongelado">#REF!</definedName>
    <definedName name="CARGA">#N/A</definedName>
    <definedName name="causa" localSheetId="10">#REF!</definedName>
    <definedName name="causa">#REF!</definedName>
    <definedName name="clase" localSheetId="10">#REF!</definedName>
    <definedName name="clase">#REF!</definedName>
    <definedName name="CODIGO" localSheetId="10">#REF!</definedName>
    <definedName name="CODIGO">#REF!</definedName>
    <definedName name="Combustible" localSheetId="10">#REF!</definedName>
    <definedName name="Combustible">#REF!</definedName>
    <definedName name="CombustibleCostos" localSheetId="10">#REF!</definedName>
    <definedName name="CombustibleCostos">#REF!</definedName>
    <definedName name="COMPROBANTE_DE_PAGO" localSheetId="10">#REF!</definedName>
    <definedName name="COMPROBANTE_DE_PAGO">#REF!</definedName>
    <definedName name="Conductores" localSheetId="10">#REF!</definedName>
    <definedName name="Conductores">#REF!</definedName>
    <definedName name="ConductoresCostos" localSheetId="10">#REF!</definedName>
    <definedName name="ConductoresCostos">#REF!</definedName>
    <definedName name="Congelar_Capital_Vencido" localSheetId="10">#REF!</definedName>
    <definedName name="Congelar_Capital_Vencido">#REF!</definedName>
    <definedName name="Contrato" localSheetId="10">#REF!</definedName>
    <definedName name="Contrato">#REF!</definedName>
    <definedName name="curAsisCarr1A" localSheetId="10">#REF!</definedName>
    <definedName name="curAsisCarr1A">#REF!</definedName>
    <definedName name="curCanDTFSemana" localSheetId="10">#REF!</definedName>
    <definedName name="curCanDTFSemana">#REF!</definedName>
    <definedName name="CurCanonPorMillon" localSheetId="10">#REF!</definedName>
    <definedName name="CurCanonPorMillon">#REF!</definedName>
    <definedName name="CurCostComGl1a" localSheetId="10">#REF!</definedName>
    <definedName name="CurCostComGl1a">#REF!</definedName>
    <definedName name="CurCostoCondMes" localSheetId="10">#REF!</definedName>
    <definedName name="CurCostoCondMes">#REF!</definedName>
    <definedName name="CurCostoImptoTimbre" localSheetId="10">#REF!</definedName>
    <definedName name="CurCostoImptoTimbre">#REF!</definedName>
    <definedName name="CurCostoKm10A" localSheetId="10">#REF!</definedName>
    <definedName name="CurCostoKm10A">#REF!</definedName>
    <definedName name="CurCostoKm11A" localSheetId="10">#REF!</definedName>
    <definedName name="CurCostoKm11A">#REF!</definedName>
    <definedName name="CurCostoKm1A" localSheetId="10">#REF!</definedName>
    <definedName name="CurCostoKm1A">#REF!</definedName>
    <definedName name="CurCostoKm2A" localSheetId="10">#REF!</definedName>
    <definedName name="CurCostoKm2A">#REF!</definedName>
    <definedName name="CurCostoKm3A" localSheetId="10">#REF!</definedName>
    <definedName name="CurCostoKm3A">#REF!</definedName>
    <definedName name="CurCostoKm4A" localSheetId="10">#REF!</definedName>
    <definedName name="CurCostoKm4A">#REF!</definedName>
    <definedName name="CurCostoKm5A" localSheetId="10">#REF!</definedName>
    <definedName name="CurCostoKm5A">#REF!</definedName>
    <definedName name="CurCostoKm6A" localSheetId="10">#REF!</definedName>
    <definedName name="CurCostoKm6A">#REF!</definedName>
    <definedName name="CurCostoKm7A" localSheetId="10">#REF!</definedName>
    <definedName name="CurCostoKm7A">#REF!</definedName>
    <definedName name="CurCostoKm8A" localSheetId="10">#REF!</definedName>
    <definedName name="CurCostoKm8A">#REF!</definedName>
    <definedName name="CurCostoKm9A" localSheetId="10">#REF!</definedName>
    <definedName name="CurCostoKm9A">#REF!</definedName>
    <definedName name="CurCostoLlantas" localSheetId="10">#REF!</definedName>
    <definedName name="CurCostoLlantas">#REF!</definedName>
    <definedName name="CurCostoMttoFKm10A" localSheetId="10">#REF!</definedName>
    <definedName name="CurCostoMttoFKm10A">#REF!</definedName>
    <definedName name="CurCostoMttoFKm1A" localSheetId="10">#REF!</definedName>
    <definedName name="CurCostoMttoFKm1A">#REF!</definedName>
    <definedName name="CurCostoMttoFKm2A" localSheetId="10">#REF!</definedName>
    <definedName name="CurCostoMttoFKm2A">#REF!</definedName>
    <definedName name="CurCostoMttoFKm3A" localSheetId="10">#REF!</definedName>
    <definedName name="CurCostoMttoFKm3A">#REF!</definedName>
    <definedName name="CurCostoMttoFKm4A" localSheetId="10">#REF!</definedName>
    <definedName name="CurCostoMttoFKm4A">#REF!</definedName>
    <definedName name="CurCostoMttoFKm5A" localSheetId="10">#REF!</definedName>
    <definedName name="CurCostoMttoFKm5A">#REF!</definedName>
    <definedName name="CurCostoMttoFKm6A" localSheetId="10">#REF!</definedName>
    <definedName name="CurCostoMttoFKm6A">#REF!</definedName>
    <definedName name="CurCostoMttoFKm7A" localSheetId="10">#REF!</definedName>
    <definedName name="CurCostoMttoFKm7A">#REF!</definedName>
    <definedName name="CurCostoMttoFKm8A" localSheetId="10">#REF!</definedName>
    <definedName name="CurCostoMttoFKm8A">#REF!</definedName>
    <definedName name="CurCostoMttoFKm9A" localSheetId="10">#REF!</definedName>
    <definedName name="CurCostoMttoFKm9A">#REF!</definedName>
    <definedName name="CurCostoOportunidadFcroEntrega" localSheetId="10">#REF!</definedName>
    <definedName name="CurCostoOportunidadFcroEntrega">#REF!</definedName>
    <definedName name="CurCostosMargendeNegociacion" localSheetId="10">#REF!</definedName>
    <definedName name="CurCostosMargendeNegociacion">#REF!</definedName>
    <definedName name="CurCostoVentaVehCliente" localSheetId="10">#REF!</definedName>
    <definedName name="CurCostoVentaVehCliente">#REF!</definedName>
    <definedName name="CurDescuentoAccesorio" localSheetId="10">#REF!</definedName>
    <definedName name="CurDescuentoAccesorio">#REF!</definedName>
    <definedName name="CurDTFMaxima" localSheetId="10">#REF!</definedName>
    <definedName name="CurDTFMaxima">#REF!</definedName>
    <definedName name="CurDTFminima" localSheetId="10">#REF!</definedName>
    <definedName name="CurDTFminima">#REF!</definedName>
    <definedName name="CurDTFSemaTriAntic" localSheetId="10">#REF!</definedName>
    <definedName name="CurDTFSemaTriAntic">#REF!</definedName>
    <definedName name="CurFuelCargoMensual" localSheetId="10">#REF!</definedName>
    <definedName name="CurFuelCargoMensual">#REF!</definedName>
    <definedName name="CurFuelEquipo" localSheetId="10">#REF!</definedName>
    <definedName name="CurFuelEquipo">#REF!</definedName>
    <definedName name="CurGPSCargoMensual" localSheetId="10">#REF!</definedName>
    <definedName name="CurGPSCargoMensual">#REF!</definedName>
    <definedName name="CurGPSEquipo" localSheetId="10">#REF!</definedName>
    <definedName name="CurGPSEquipo">#REF!</definedName>
    <definedName name="CurImptoRod1A" localSheetId="10">#REF!</definedName>
    <definedName name="CurImptoRod1A">#REF!</definedName>
    <definedName name="CurImptoTimRetoma" localSheetId="10">#REF!</definedName>
    <definedName name="CurImptoTimRetoma">#REF!</definedName>
    <definedName name="curIpcProye10A" localSheetId="10">#REF!</definedName>
    <definedName name="curIpcProye10A">#REF!</definedName>
    <definedName name="curIpcProye1A" localSheetId="10">#REF!</definedName>
    <definedName name="curIpcProye1A">#REF!</definedName>
    <definedName name="CurIpcProye2A" localSheetId="10">#REF!</definedName>
    <definedName name="CurIpcProye2A">#REF!</definedName>
    <definedName name="CurIpcProye3A" localSheetId="10">#REF!</definedName>
    <definedName name="CurIpcProye3A">#REF!</definedName>
    <definedName name="CurIpcProye4A" localSheetId="10">#REF!</definedName>
    <definedName name="CurIpcProye4A">#REF!</definedName>
    <definedName name="CurIpcProye5A" localSheetId="10">#REF!</definedName>
    <definedName name="CurIpcProye5A">#REF!</definedName>
    <definedName name="curIpcProye6A" localSheetId="10">#REF!</definedName>
    <definedName name="curIpcProye6A">#REF!</definedName>
    <definedName name="curIpcProye7A" localSheetId="10">#REF!</definedName>
    <definedName name="curIpcProye7A">#REF!</definedName>
    <definedName name="curIpcProye8A" localSheetId="10">#REF!</definedName>
    <definedName name="curIpcProye8A">#REF!</definedName>
    <definedName name="curIpcProye9A" localSheetId="10">#REF!</definedName>
    <definedName name="curIpcProye9A">#REF!</definedName>
    <definedName name="CurIvaAccesorios" localSheetId="10">#REF!</definedName>
    <definedName name="CurIvaAccesorios">#REF!</definedName>
    <definedName name="CurKitCarretera" localSheetId="10">#REF!</definedName>
    <definedName name="CurKitCarretera">#REF!</definedName>
    <definedName name="CurMerchand" localSheetId="10">#REF!</definedName>
    <definedName name="CurMerchand">#REF!</definedName>
    <definedName name="CurMontoMinImptoTimbre" localSheetId="10">#REF!</definedName>
    <definedName name="CurMontoMinImptoTimbre">#REF!</definedName>
    <definedName name="CurPickup" localSheetId="10">#REF!</definedName>
    <definedName name="CurPickup">#REF!</definedName>
    <definedName name="CurSeguroCanon" localSheetId="10">#REF!</definedName>
    <definedName name="CurSeguroCanon">#REF!</definedName>
    <definedName name="CurServicioGPSDelClienteMensual" localSheetId="10">#REF!</definedName>
    <definedName name="CurServicioGPSDelClienteMensual">#REF!</definedName>
    <definedName name="curSOAT1A" localSheetId="10">#REF!</definedName>
    <definedName name="curSOAT1A">#REF!</definedName>
    <definedName name="CurStandby" localSheetId="10">#REF!</definedName>
    <definedName name="CurStandby">#REF!</definedName>
    <definedName name="CurTramiteAnual" localSheetId="10">#REF!</definedName>
    <definedName name="CurTramiteAnual">#REF!</definedName>
    <definedName name="CurTramTransito" localSheetId="10">#REF!</definedName>
    <definedName name="CurTramTransito">#REF!</definedName>
    <definedName name="CurUtilidadNominal" localSheetId="10">#REF!</definedName>
    <definedName name="CurUtilidadNominal">#REF!</definedName>
    <definedName name="CurValorAccesConIva" localSheetId="10">#REF!</definedName>
    <definedName name="CurValorAccesConIva">#REF!</definedName>
    <definedName name="CurValorMinAccriosReventa" localSheetId="10">#REF!</definedName>
    <definedName name="CurValorMinAccriosReventa">#REF!</definedName>
    <definedName name="CurVariable1" localSheetId="10">#REF!</definedName>
    <definedName name="CurVariable1">#REF!</definedName>
    <definedName name="CurVariable2" localSheetId="10">#REF!</definedName>
    <definedName name="CurVariable2">#REF!</definedName>
    <definedName name="CurVariable3" localSheetId="10">#REF!</definedName>
    <definedName name="CurVariable3">#REF!</definedName>
    <definedName name="CurVlrAsegurado" localSheetId="10">#REF!</definedName>
    <definedName name="CurVlrAsegurado">#REF!</definedName>
    <definedName name="CurVlrVentaVehCliente" localSheetId="10">#REF!</definedName>
    <definedName name="CurVlrVentaVehCliente">#REF!</definedName>
    <definedName name="curVPN" localSheetId="10">#REF!</definedName>
    <definedName name="curVPN">#REF!</definedName>
    <definedName name="CurVrVehicPrecPubConIvaSinDtos" localSheetId="10">#REF!</definedName>
    <definedName name="CurVrVehicPrecPubConIvaSinDtos">#REF!</definedName>
    <definedName name="CurVrVehícPrecPubConIvaSinDtos" localSheetId="10">#REF!</definedName>
    <definedName name="CurVrVehícPrecPubConIvaSinDtos">#REF!</definedName>
    <definedName name="cv" localSheetId="10">#REF!</definedName>
    <definedName name="cv">#REF!</definedName>
    <definedName name="cv_51" localSheetId="10">#REF!</definedName>
    <definedName name="cv_51">#REF!</definedName>
    <definedName name="DAT" localSheetId="10">#REF!</definedName>
    <definedName name="DAT">#REF!</definedName>
    <definedName name="dblgarantiaExtendida" localSheetId="10">#REF!</definedName>
    <definedName name="dblgarantiaExtendida">#REF!</definedName>
    <definedName name="dblPunRentabilidad" localSheetId="10">#REF!</definedName>
    <definedName name="dblPunRentabilidad">#REF!</definedName>
    <definedName name="dblUtilVehiculo" localSheetId="10">#REF!</definedName>
    <definedName name="dblUtilVehiculo">#REF!</definedName>
    <definedName name="Decision">[8]lista!$A$6:$A$7</definedName>
    <definedName name="demanto" localSheetId="10">#REF!</definedName>
    <definedName name="demanto">#REF!</definedName>
    <definedName name="demanto_51" localSheetId="10">#REF!</definedName>
    <definedName name="demanto_51">#REF!</definedName>
    <definedName name="DEPENDENCIAS">[9]Listas!$B$2:$B$16</definedName>
    <definedName name="DiasSupuestosCierre" localSheetId="10">#REF!</definedName>
    <definedName name="DiasSupuestosCierre">#REF!</definedName>
    <definedName name="DTFSMedida" localSheetId="10">#REF!</definedName>
    <definedName name="DTFSMedida">#REF!</definedName>
    <definedName name="DtmFechaCotizacion" localSheetId="10">#REF!</definedName>
    <definedName name="DtmFechaCotizacion">#REF!</definedName>
    <definedName name="DtmFechVigenCotiza" localSheetId="10">#REF!</definedName>
    <definedName name="DtmFechVigenCotiza">#REF!</definedName>
    <definedName name="E_03" localSheetId="10">#REF!</definedName>
    <definedName name="E_03">#REF!</definedName>
    <definedName name="emanto" localSheetId="10">#REF!</definedName>
    <definedName name="emanto">#REF!</definedName>
    <definedName name="emanto_51" localSheetId="10">#REF!</definedName>
    <definedName name="emanto_51">#REF!</definedName>
    <definedName name="EQUI">[10]EQUIPO!$B$2:$B$36</definedName>
    <definedName name="EQUIPO_1">[10]EQUIPO!$B$2:$D$36</definedName>
    <definedName name="ERR" localSheetId="10">[11]TARIF2002!#REF!</definedName>
    <definedName name="ERR">[11]TARIF2002!#REF!</definedName>
    <definedName name="ERROR" localSheetId="10">#REF!</definedName>
    <definedName name="ERROR">#REF!</definedName>
    <definedName name="ERROR1" localSheetId="10">#REF!</definedName>
    <definedName name="ERROR1">#REF!</definedName>
    <definedName name="ERROR2" localSheetId="10">#REF!</definedName>
    <definedName name="ERROR2">#REF!</definedName>
    <definedName name="ERROR3" localSheetId="10">[11]TARIF2002!#REF!</definedName>
    <definedName name="ERROR3">[11]TARIF2002!#REF!</definedName>
    <definedName name="ERROR5" localSheetId="10">[11]TARIF2002!#REF!</definedName>
    <definedName name="ERROR5">[11]TARIF2002!#REF!</definedName>
    <definedName name="exCEL" localSheetId="10">#REF!</definedName>
    <definedName name="exCEL">#REF!</definedName>
    <definedName name="exCEL_51" localSheetId="10">#REF!</definedName>
    <definedName name="exCEL_51">#REF!</definedName>
    <definedName name="Excel_BuiltIn_Print_Area_3" localSheetId="10">#REF!</definedName>
    <definedName name="Excel_BuiltIn_Print_Area_3">#REF!</definedName>
    <definedName name="Excel_BuiltIn_Print_Area_3_51" localSheetId="10">#REF!</definedName>
    <definedName name="Excel_BuiltIn_Print_Area_3_51">#REF!</definedName>
    <definedName name="Excel_BuiltIn_Print_Area_3_X" localSheetId="10">#REF!</definedName>
    <definedName name="Excel_BuiltIn_Print_Area_3_X">#REF!</definedName>
    <definedName name="Excel_BuiltIn_Print_Area_3_X_51" localSheetId="10">#REF!</definedName>
    <definedName name="Excel_BuiltIn_Print_Area_3_X_51">#REF!</definedName>
    <definedName name="Excel_BuiltIn_Print_Titles_10" localSheetId="10">#REF!</definedName>
    <definedName name="Excel_BuiltIn_Print_Titles_10">#REF!</definedName>
    <definedName name="Excel_BuiltIn_Print_Titles_10_51" localSheetId="10">#REF!</definedName>
    <definedName name="Excel_BuiltIn_Print_Titles_10_51">#REF!</definedName>
    <definedName name="Excel_BuiltIn_Print_Titles_11" localSheetId="10">#REF!</definedName>
    <definedName name="Excel_BuiltIn_Print_Titles_11">#REF!</definedName>
    <definedName name="Excel_BuiltIn_Print_Titles_11_51" localSheetId="10">#REF!</definedName>
    <definedName name="Excel_BuiltIn_Print_Titles_11_51">#REF!</definedName>
    <definedName name="Excel_BuiltIn_Print_Titles_12" localSheetId="10">#REF!</definedName>
    <definedName name="Excel_BuiltIn_Print_Titles_12">#REF!</definedName>
    <definedName name="Excel_BuiltIn_Print_Titles_12_51" localSheetId="10">#REF!</definedName>
    <definedName name="Excel_BuiltIn_Print_Titles_12_51">#REF!</definedName>
    <definedName name="Excel_BuiltIn_Print_Titles_13" localSheetId="10">#REF!</definedName>
    <definedName name="Excel_BuiltIn_Print_Titles_13">#REF!</definedName>
    <definedName name="Excel_BuiltIn_Print_Titles_13_51" localSheetId="10">#REF!</definedName>
    <definedName name="Excel_BuiltIn_Print_Titles_13_51">#REF!</definedName>
    <definedName name="Excel_BuiltIn_Print_Titles_14" localSheetId="10">#REF!</definedName>
    <definedName name="Excel_BuiltIn_Print_Titles_14">#REF!</definedName>
    <definedName name="Excel_BuiltIn_Print_Titles_14_51" localSheetId="10">#REF!</definedName>
    <definedName name="Excel_BuiltIn_Print_Titles_14_51">#REF!</definedName>
    <definedName name="Excel_BuiltIn_Print_Titles_15" localSheetId="10">#REF!</definedName>
    <definedName name="Excel_BuiltIn_Print_Titles_15">#REF!</definedName>
    <definedName name="Excel_BuiltIn_Print_Titles_15_51" localSheetId="10">#REF!</definedName>
    <definedName name="Excel_BuiltIn_Print_Titles_15_51">#REF!</definedName>
    <definedName name="Excel_BuiltIn_Print_Titles_16" localSheetId="10">#REF!</definedName>
    <definedName name="Excel_BuiltIn_Print_Titles_16">#REF!</definedName>
    <definedName name="Excel_BuiltIn_Print_Titles_16_51" localSheetId="10">#REF!</definedName>
    <definedName name="Excel_BuiltIn_Print_Titles_16_51">#REF!</definedName>
    <definedName name="Excel_BuiltIn_Print_Titles_17" localSheetId="10">#REF!</definedName>
    <definedName name="Excel_BuiltIn_Print_Titles_17">#REF!</definedName>
    <definedName name="Excel_BuiltIn_Print_Titles_17_51" localSheetId="10">#REF!</definedName>
    <definedName name="Excel_BuiltIn_Print_Titles_17_51">#REF!</definedName>
    <definedName name="Excel_BuiltIn_Print_Titles_18" localSheetId="10">#REF!</definedName>
    <definedName name="Excel_BuiltIn_Print_Titles_18">#REF!</definedName>
    <definedName name="Excel_BuiltIn_Print_Titles_18_51" localSheetId="10">#REF!</definedName>
    <definedName name="Excel_BuiltIn_Print_Titles_18_51">#REF!</definedName>
    <definedName name="Excel_BuiltIn_Print_Titles_19" localSheetId="10">#REF!</definedName>
    <definedName name="Excel_BuiltIn_Print_Titles_19">#REF!</definedName>
    <definedName name="Excel_BuiltIn_Print_Titles_19_51" localSheetId="10">#REF!</definedName>
    <definedName name="Excel_BuiltIn_Print_Titles_19_51">#REF!</definedName>
    <definedName name="Excel_BuiltIn_Print_Titles_20" localSheetId="10">#REF!</definedName>
    <definedName name="Excel_BuiltIn_Print_Titles_20">#REF!</definedName>
    <definedName name="Excel_BuiltIn_Print_Titles_20_51" localSheetId="10">#REF!</definedName>
    <definedName name="Excel_BuiltIn_Print_Titles_20_51">#REF!</definedName>
    <definedName name="Excel_BuiltIn_Print_Titles_21" localSheetId="10">#REF!</definedName>
    <definedName name="Excel_BuiltIn_Print_Titles_21">#REF!</definedName>
    <definedName name="Excel_BuiltIn_Print_Titles_21_51" localSheetId="10">#REF!</definedName>
    <definedName name="Excel_BuiltIn_Print_Titles_21_51">#REF!</definedName>
    <definedName name="Excel_BuiltIn_Print_Titles_23" localSheetId="10">#REF!</definedName>
    <definedName name="Excel_BuiltIn_Print_Titles_23">#REF!</definedName>
    <definedName name="Excel_BuiltIn_Print_Titles_23_51" localSheetId="10">#REF!</definedName>
    <definedName name="Excel_BuiltIn_Print_Titles_23_51">#REF!</definedName>
    <definedName name="Excel_BuiltIn_Print_Titles_3" localSheetId="10">#REF!</definedName>
    <definedName name="Excel_BuiltIn_Print_Titles_3">#REF!</definedName>
    <definedName name="Excel_BuiltIn_Print_Titles_3_51" localSheetId="10">#REF!</definedName>
    <definedName name="Excel_BuiltIn_Print_Titles_3_51">#REF!</definedName>
    <definedName name="Excel_BuiltIn_Print_Titles_5" localSheetId="10">#REF!</definedName>
    <definedName name="Excel_BuiltIn_Print_Titles_5">#REF!</definedName>
    <definedName name="Excel_BuiltIn_Print_Titles_5_51" localSheetId="10">#REF!</definedName>
    <definedName name="Excel_BuiltIn_Print_Titles_5_51">#REF!</definedName>
    <definedName name="Excel_BuiltIn_Print_Titles_5_XX" localSheetId="10">#REF!</definedName>
    <definedName name="Excel_BuiltIn_Print_Titles_5_XX">#REF!</definedName>
    <definedName name="Excel_BuiltIn_Print_Titles_5_XX_51" localSheetId="10">#REF!</definedName>
    <definedName name="Excel_BuiltIn_Print_Titles_5_XX_51">#REF!</definedName>
    <definedName name="Excel_BuiltIn_Print_Titles_6" localSheetId="10">#REF!</definedName>
    <definedName name="Excel_BuiltIn_Print_Titles_6">#REF!</definedName>
    <definedName name="Excel_BuiltIn_Print_Titles_6_51" localSheetId="10">#REF!</definedName>
    <definedName name="Excel_BuiltIn_Print_Titles_6_51">#REF!</definedName>
    <definedName name="Excel_BuiltIn_Print_Titles_7" localSheetId="10">#REF!</definedName>
    <definedName name="Excel_BuiltIn_Print_Titles_7">#REF!</definedName>
    <definedName name="Excel_BuiltIn_Print_Titles_7_51" localSheetId="10">#REF!</definedName>
    <definedName name="Excel_BuiltIn_Print_Titles_7_51">#REF!</definedName>
    <definedName name="Excel_BuiltIn_Print_Titles_8" localSheetId="10">#REF!</definedName>
    <definedName name="Excel_BuiltIn_Print_Titles_8">#REF!</definedName>
    <definedName name="Excel_BuiltIn_Print_Titles_8_51" localSheetId="10">#REF!</definedName>
    <definedName name="Excel_BuiltIn_Print_Titles_8_51">#REF!</definedName>
    <definedName name="Excel_BuiltIn_Print_Titles_9" localSheetId="10">#REF!</definedName>
    <definedName name="Excel_BuiltIn_Print_Titles_9">#REF!</definedName>
    <definedName name="Excel_BuiltIn_Print_Titles_9_51" localSheetId="10">#REF!</definedName>
    <definedName name="Excel_BuiltIn_Print_Titles_9_51">#REF!</definedName>
    <definedName name="FAC" localSheetId="10" hidden="1">#REF!</definedName>
    <definedName name="FAC" hidden="1">#REF!</definedName>
    <definedName name="FACTOR" localSheetId="10">[12]Par_Dise!#REF!</definedName>
    <definedName name="FACTOR">[12]Par_Dise!#REF!</definedName>
    <definedName name="fdadsfa" hidden="1">{"PRES REHAB ARM-PER POR ITEMS  KM A KM",#N/A,TRUE,"Rehabilitacion Arm-Per"}</definedName>
    <definedName name="Fechas" localSheetId="10">#REF!</definedName>
    <definedName name="Fechas">#REF!</definedName>
    <definedName name="FrecInctoMmtoAnno" localSheetId="10">#REF!</definedName>
    <definedName name="FrecInctoMmtoAnno">#REF!</definedName>
    <definedName name="FrecInctoMmtoAno" localSheetId="10">#REF!</definedName>
    <definedName name="FrecInctoMmtoAno">#REF!</definedName>
    <definedName name="FuelControl" localSheetId="10">#REF!</definedName>
    <definedName name="FuelControl">#REF!</definedName>
    <definedName name="FuelCostos" localSheetId="10">#REF!</definedName>
    <definedName name="FuelCostos">#REF!</definedName>
    <definedName name="GAJ" localSheetId="10">#REF!</definedName>
    <definedName name="GAJ">#REF!</definedName>
    <definedName name="GarantiaExtendida" localSheetId="10">#REF!</definedName>
    <definedName name="GarantiaExtendida">#REF!</definedName>
    <definedName name="GarantiaExtendidaCostos" localSheetId="10">#REF!</definedName>
    <definedName name="GarantiaExtendidaCostos">#REF!</definedName>
    <definedName name="GPS" localSheetId="10">#REF!</definedName>
    <definedName name="GPS">#REF!</definedName>
    <definedName name="GPSCostos" localSheetId="10">#REF!</definedName>
    <definedName name="GPSCostos">#REF!</definedName>
    <definedName name="HC_Accesorios" localSheetId="10">#REF!</definedName>
    <definedName name="HC_Accesorios">#REF!</definedName>
    <definedName name="HC_CANON_ESP" localSheetId="10">#REF!</definedName>
    <definedName name="HC_CANON_ESP">#REF!</definedName>
    <definedName name="HC_CanonInterpolado" localSheetId="10">#REF!</definedName>
    <definedName name="HC_CanonInterpolado">#REF!</definedName>
    <definedName name="HC_Capital" localSheetId="10">#REF!</definedName>
    <definedName name="HC_Capital">#REF!</definedName>
    <definedName name="HC_Capital_Congelado" localSheetId="10">#REF!</definedName>
    <definedName name="HC_Capital_Congelado">#REF!</definedName>
    <definedName name="HC_CapitalInicio" localSheetId="10">#REF!</definedName>
    <definedName name="HC_CapitalInicio">#REF!</definedName>
    <definedName name="HCAccesoriosPrecPub" localSheetId="10">#REF!</definedName>
    <definedName name="HCAccesoriosPrecPub">#REF!</definedName>
    <definedName name="HERRAMIENTAS">[13]MATERIALES!$A$13</definedName>
    <definedName name="HORASEXTDIU">[14]DATOS!$CV$4:$CV$53</definedName>
    <definedName name="HORASEXTDIUFES">[14]DATOS!$CY$4:$CY$53</definedName>
    <definedName name="HORASEXTNOC">[14]DATOS!$CW$4:$CW$53</definedName>
    <definedName name="HORASEXTNOCFES">[14]DATOS!$CZ$4:$CZ$53</definedName>
    <definedName name="HORASNORFES">[14]DATOS!$CX$4:$CX$53</definedName>
    <definedName name="I" localSheetId="10">#REF!</definedName>
    <definedName name="I">#REF!</definedName>
    <definedName name="ImpdosporMilCostos" localSheetId="10">#REF!</definedName>
    <definedName name="ImpdosporMilCostos">#REF!</definedName>
    <definedName name="Impdosxmil" localSheetId="10">#REF!</definedName>
    <definedName name="Impdosxmil">#REF!</definedName>
    <definedName name="Imprevistos_mmto_año1" localSheetId="10">#REF!</definedName>
    <definedName name="Imprevistos_mmto_año1">#REF!</definedName>
    <definedName name="ImpuestoCostos" localSheetId="10">#REF!</definedName>
    <definedName name="ImpuestoCostos">#REF!</definedName>
    <definedName name="Impuestos" localSheetId="10">#REF!</definedName>
    <definedName name="Impuestos">#REF!</definedName>
    <definedName name="IncrementoCanon" localSheetId="10">#REF!</definedName>
    <definedName name="IncrementoCanon">#REF!</definedName>
    <definedName name="inf" localSheetId="10">#REF!</definedName>
    <definedName name="inf">#REF!</definedName>
    <definedName name="IniCeldaDtfRapida" localSheetId="10">#REF!</definedName>
    <definedName name="IniCeldaDtfRapida">#REF!</definedName>
    <definedName name="intCosteoMmto" localSheetId="10">#REF!</definedName>
    <definedName name="intCosteoMmto">#REF!</definedName>
    <definedName name="intDiasPagoFactura" localSheetId="10">#REF!</definedName>
    <definedName name="intDiasPagoFactura">#REF!</definedName>
    <definedName name="intFrecIncremInsumosAno" localSheetId="10">#REF!</definedName>
    <definedName name="intFrecIncremInsumosAno">#REF!</definedName>
    <definedName name="intFrecInctoMmtoAno" localSheetId="10">#REF!</definedName>
    <definedName name="intFrecInctoMmtoAno">#REF!</definedName>
    <definedName name="intMesBenTributario" localSheetId="10">#REF!</definedName>
    <definedName name="intMesBenTributario">#REF!</definedName>
    <definedName name="intMesCruzarIva" localSheetId="10">#REF!</definedName>
    <definedName name="intMesCruzarIva">#REF!</definedName>
    <definedName name="intMesInicioIncremInsumosAno" localSheetId="10">#REF!</definedName>
    <definedName name="intMesInicioIncremInsumosAno">#REF!</definedName>
    <definedName name="intMesRevFinCont" localSheetId="10">#REF!</definedName>
    <definedName name="intMesRevFinCont">#REF!</definedName>
    <definedName name="intPlazoVariable1" localSheetId="10">#REF!</definedName>
    <definedName name="intPlazoVariable1">#REF!</definedName>
    <definedName name="intPlazoVariable2" localSheetId="10">#REF!</definedName>
    <definedName name="intPlazoVariable2">#REF!</definedName>
    <definedName name="intPlazoVariable3" localSheetId="10">#REF!</definedName>
    <definedName name="intPlazoVariable3">#REF!</definedName>
    <definedName name="IntRendCombKmGl" localSheetId="10">#REF!</definedName>
    <definedName name="IntRendCombKmGl">#REF!</definedName>
    <definedName name="IntTipoMmto" localSheetId="10">#REF!</definedName>
    <definedName name="IntTipoMmto">#REF!</definedName>
    <definedName name="ITEM">[15]ITEMS!$C$4:$H$259</definedName>
    <definedName name="ITEM1">#REF!</definedName>
    <definedName name="ITEM1_133" localSheetId="10">#REF!</definedName>
    <definedName name="ITEM1_133">#REF!</definedName>
    <definedName name="ITEM1_149" localSheetId="10">#REF!</definedName>
    <definedName name="ITEM1_149">#REF!</definedName>
    <definedName name="ITEM1_186" localSheetId="10">#REF!</definedName>
    <definedName name="ITEM1_186">#REF!</definedName>
    <definedName name="ITEM1_187" localSheetId="10">#REF!</definedName>
    <definedName name="ITEM1_187">#REF!</definedName>
    <definedName name="ITEM15" localSheetId="10">#REF!</definedName>
    <definedName name="ITEM15">#REF!</definedName>
    <definedName name="ITEM15_133" localSheetId="10">#REF!</definedName>
    <definedName name="ITEM15_133">#REF!</definedName>
    <definedName name="ITEM15_149" localSheetId="10">#REF!</definedName>
    <definedName name="ITEM15_149">#REF!</definedName>
    <definedName name="ITEM15_186" localSheetId="10">#REF!</definedName>
    <definedName name="ITEM15_186">#REF!</definedName>
    <definedName name="ITEM15_187" localSheetId="10">#REF!</definedName>
    <definedName name="ITEM15_187">#REF!</definedName>
    <definedName name="ITEM2">#REF!</definedName>
    <definedName name="ITEM2_133" localSheetId="10">#REF!</definedName>
    <definedName name="ITEM2_133">#REF!</definedName>
    <definedName name="ITEM2_149" localSheetId="10">#REF!</definedName>
    <definedName name="ITEM2_149">#REF!</definedName>
    <definedName name="ITEM2_186" localSheetId="10">#REF!</definedName>
    <definedName name="ITEM2_186">#REF!</definedName>
    <definedName name="ITEM2_187" localSheetId="10">#REF!</definedName>
    <definedName name="ITEM2_187">#REF!</definedName>
    <definedName name="item210.3" localSheetId="10">#REF!</definedName>
    <definedName name="item210.3">#REF!</definedName>
    <definedName name="item230.1" localSheetId="10">#REF!</definedName>
    <definedName name="item230.1">#REF!</definedName>
    <definedName name="ITEM3">#REF!</definedName>
    <definedName name="ITEM3_133" localSheetId="10">#REF!</definedName>
    <definedName name="ITEM3_133">#REF!</definedName>
    <definedName name="ITEM3_149" localSheetId="10">#REF!</definedName>
    <definedName name="ITEM3_149">#REF!</definedName>
    <definedName name="ITEM3_186" localSheetId="10">#REF!</definedName>
    <definedName name="ITEM3_186">#REF!</definedName>
    <definedName name="ITEM3_187" localSheetId="10">#REF!</definedName>
    <definedName name="ITEM3_187">#REF!</definedName>
    <definedName name="item310" localSheetId="10">#REF!</definedName>
    <definedName name="item310">#REF!</definedName>
    <definedName name="item320.2" localSheetId="10">#REF!</definedName>
    <definedName name="item320.2">#REF!</definedName>
    <definedName name="item330.1" localSheetId="10">#REF!</definedName>
    <definedName name="item330.1">#REF!</definedName>
    <definedName name="ITEM4">#REF!</definedName>
    <definedName name="item420" localSheetId="10">#REF!</definedName>
    <definedName name="item420">#REF!</definedName>
    <definedName name="item450.2P" localSheetId="10">#REF!</definedName>
    <definedName name="item450.2P">#REF!</definedName>
    <definedName name="ITEM5">#REF!</definedName>
    <definedName name="ITEM6">#REF!</definedName>
    <definedName name="item600.1" localSheetId="10">#REF!</definedName>
    <definedName name="item600.1">#REF!</definedName>
    <definedName name="item610.1" localSheetId="10">#REF!</definedName>
    <definedName name="item610.1">#REF!</definedName>
    <definedName name="item610.2" localSheetId="10">#REF!</definedName>
    <definedName name="item610.2">#REF!</definedName>
    <definedName name="item630.4" localSheetId="10">#REF!</definedName>
    <definedName name="item630.4">#REF!</definedName>
    <definedName name="item630.6" localSheetId="10">#REF!</definedName>
    <definedName name="item630.6">#REF!</definedName>
    <definedName name="item630.7" localSheetId="10">#REF!</definedName>
    <definedName name="item630.7">#REF!</definedName>
    <definedName name="item640.3" localSheetId="10">#REF!</definedName>
    <definedName name="item640.3">#REF!</definedName>
    <definedName name="item661" localSheetId="10">#REF!</definedName>
    <definedName name="item661">#REF!</definedName>
    <definedName name="item671" localSheetId="10">#REF!</definedName>
    <definedName name="item671">#REF!</definedName>
    <definedName name="item673.1" localSheetId="10">#REF!</definedName>
    <definedName name="item673.1">#REF!</definedName>
    <definedName name="item673.3" localSheetId="10">#REF!</definedName>
    <definedName name="item673.3">#REF!</definedName>
    <definedName name="item681" localSheetId="10">#REF!</definedName>
    <definedName name="item681">#REF!</definedName>
    <definedName name="item700.1" localSheetId="10">#REF!</definedName>
    <definedName name="item700.1">#REF!</definedName>
    <definedName name="item710.1" localSheetId="10">#REF!</definedName>
    <definedName name="item710.1">#REF!</definedName>
    <definedName name="item710.2" localSheetId="10">#REF!</definedName>
    <definedName name="item710.2">#REF!</definedName>
    <definedName name="item730.1" localSheetId="10">#REF!</definedName>
    <definedName name="item730.1">#REF!</definedName>
    <definedName name="item730.2" localSheetId="10">#REF!</definedName>
    <definedName name="item730.2">#REF!</definedName>
    <definedName name="item730.2.4" localSheetId="10">#REF!</definedName>
    <definedName name="item730.2.4">#REF!</definedName>
    <definedName name="item900.2" localSheetId="10">#REF!</definedName>
    <definedName name="item900.2">#REF!</definedName>
    <definedName name="j" localSheetId="10">#REF!</definedName>
    <definedName name="j">#REF!</definedName>
    <definedName name="JA" localSheetId="10">#REF!</definedName>
    <definedName name="JA">#REF!</definedName>
    <definedName name="KitCarretera" localSheetId="10">#REF!</definedName>
    <definedName name="KitCarretera">#REF!</definedName>
    <definedName name="KitCarreteraCostos" localSheetId="10">#REF!</definedName>
    <definedName name="KitCarreteraCostos">#REF!</definedName>
    <definedName name="KTES_AL" localSheetId="10">#REF!</definedName>
    <definedName name="KTES_AL">#REF!</definedName>
    <definedName name="L" localSheetId="10">#REF!</definedName>
    <definedName name="L">#REF!</definedName>
    <definedName name="limcount" hidden="1">1</definedName>
    <definedName name="LINEA" localSheetId="10">[16]CONT_ADI!#REF!</definedName>
    <definedName name="LINEA">[16]CONT_ADI!#REF!</definedName>
    <definedName name="Listado" localSheetId="10">#REF!</definedName>
    <definedName name="Listado" localSheetId="5">#REF!</definedName>
    <definedName name="Listado" localSheetId="2">#REF!</definedName>
    <definedName name="Listado">#REF!</definedName>
    <definedName name="LngCantVehic" localSheetId="10">#REF!</definedName>
    <definedName name="LngCantVehic">#REF!</definedName>
    <definedName name="LngKilometrajeAnno" localSheetId="10">#REF!</definedName>
    <definedName name="LngKilometrajeAnno">#REF!</definedName>
    <definedName name="LngKilometrajeAno" localSheetId="10">#REF!</definedName>
    <definedName name="LngKilometrajeAno">#REF!</definedName>
    <definedName name="LngNumPeriodosGracia" localSheetId="10">#REF!</definedName>
    <definedName name="LngNumPeriodosGracia">#REF!</definedName>
    <definedName name="LngPickupKilometros" localSheetId="10">#REF!</definedName>
    <definedName name="LngPickupKilometros">#REF!</definedName>
    <definedName name="LngPlazoRenting" localSheetId="10">#REF!</definedName>
    <definedName name="LngPlazoRenting">#REF!</definedName>
    <definedName name="LngTiempoDepreciarMeses" localSheetId="10">#REF!</definedName>
    <definedName name="LngTiempoDepreciarMeses">#REF!</definedName>
    <definedName name="logLiquida" localSheetId="10">#REF!</definedName>
    <definedName name="logLiquida">#REF!</definedName>
    <definedName name="MargenComercial" localSheetId="10">#REF!</definedName>
    <definedName name="MargenComercial">#REF!</definedName>
    <definedName name="MargenFinanciero" localSheetId="10">#REF!</definedName>
    <definedName name="MargenFinanciero">#REF!</definedName>
    <definedName name="MATER">[10]MATERIAL!$B$3:$B$580</definedName>
    <definedName name="Materiales">[13]MATERIALES!$A$14:$A$449</definedName>
    <definedName name="MATRIZRICS">'[17]RICS NUEVA HOJA DIARIA'!$A$1:$AB$42</definedName>
    <definedName name="merchandCostos" localSheetId="10">#REF!</definedName>
    <definedName name="merchandCostos">#REF!</definedName>
    <definedName name="Merchandisig" localSheetId="10">#REF!</definedName>
    <definedName name="Merchandisig">#REF!</definedName>
    <definedName name="MES" localSheetId="10">#REF!</definedName>
    <definedName name="MES">#REF!</definedName>
    <definedName name="MESES" localSheetId="10">#REF!</definedName>
    <definedName name="MESES">#REF!</definedName>
    <definedName name="Mmto" localSheetId="10">#REF!</definedName>
    <definedName name="Mmto">#REF!</definedName>
    <definedName name="MO">[13]MATERIALES!$A$10:$A$12</definedName>
    <definedName name="NroCODIGO">[14]DATOS!$A$4:$A$53</definedName>
    <definedName name="O" localSheetId="10">#REF!</definedName>
    <definedName name="O">#REF!</definedName>
    <definedName name="OF" localSheetId="10">#REF!</definedName>
    <definedName name="OF">#REF!</definedName>
    <definedName name="OtrosServicios" localSheetId="10">#REF!</definedName>
    <definedName name="OtrosServicios">#REF!</definedName>
    <definedName name="OtrosServiciosCostos" localSheetId="10">#REF!</definedName>
    <definedName name="OtrosServiciosCostos">#REF!</definedName>
    <definedName name="P" localSheetId="10">#REF!</definedName>
    <definedName name="P">#REF!</definedName>
    <definedName name="PAG">#N/A</definedName>
    <definedName name="PagoFinanciero" localSheetId="10">#REF!</definedName>
    <definedName name="PagoFinanciero">#REF!</definedName>
    <definedName name="PARAMETROS">#N/A</definedName>
    <definedName name="PARTICIPACION">[8]lista!$A$15:$A$17</definedName>
    <definedName name="Payment_Needed">"Pago necesario"</definedName>
    <definedName name="PorcAdicCostoLlantasCliente" localSheetId="10">#REF!</definedName>
    <definedName name="PorcAdicCostoLlantasCliente">#REF!</definedName>
    <definedName name="PorcAdicCostoMtto" localSheetId="10">#REF!</definedName>
    <definedName name="PorcAdicCostoMtto">#REF!</definedName>
    <definedName name="PorcCostosOcultos" localSheetId="10">#REF!</definedName>
    <definedName name="PorcCostosOcultos">#REF!</definedName>
    <definedName name="PorContribConduct" localSheetId="10">#REF!</definedName>
    <definedName name="PorContribConduct">#REF!</definedName>
    <definedName name="PorContribImpRod" localSheetId="10">#REF!</definedName>
    <definedName name="PorContribImpRod">#REF!</definedName>
    <definedName name="PorContribLlantas" localSheetId="10">#REF!</definedName>
    <definedName name="PorContribLlantas">#REF!</definedName>
    <definedName name="PorContribMtto" localSheetId="10">#REF!</definedName>
    <definedName name="PorContribMtto">#REF!</definedName>
    <definedName name="PorContribSeguro" localSheetId="10">#REF!</definedName>
    <definedName name="PorContribSeguro">#REF!</definedName>
    <definedName name="PorcPAAG" localSheetId="10">#REF!</definedName>
    <definedName name="PorcPAAG">#REF!</definedName>
    <definedName name="PorcPuntosAdicCredito" localSheetId="10">#REF!</definedName>
    <definedName name="PorcPuntosAdicCredito">#REF!</definedName>
    <definedName name="PorcPuntosAdicLeasing" localSheetId="10">#REF!</definedName>
    <definedName name="PorcPuntosAdicLeasing">#REF!</definedName>
    <definedName name="PorcTasaSeguroCanon" localSheetId="10">#REF!</definedName>
    <definedName name="PorcTasaSeguroCanon">#REF!</definedName>
    <definedName name="PorcTasaSeguroCliente" localSheetId="10">#REF!</definedName>
    <definedName name="PorcTasaSeguroCliente">#REF!</definedName>
    <definedName name="PorDecremImptosRodamto" localSheetId="10">#REF!</definedName>
    <definedName name="PorDecremImptosRodamto">#REF!</definedName>
    <definedName name="porDemerito1" localSheetId="10">#REF!</definedName>
    <definedName name="porDemerito1">#REF!</definedName>
    <definedName name="porDemerito10" localSheetId="10">#REF!</definedName>
    <definedName name="porDemerito10">#REF!</definedName>
    <definedName name="porDemerito11" localSheetId="10">#REF!</definedName>
    <definedName name="porDemerito11">#REF!</definedName>
    <definedName name="porDemerito2" localSheetId="10">#REF!</definedName>
    <definedName name="porDemerito2">#REF!</definedName>
    <definedName name="porDemerito3" localSheetId="10">#REF!</definedName>
    <definedName name="porDemerito3">#REF!</definedName>
    <definedName name="porDemerito4" localSheetId="10">#REF!</definedName>
    <definedName name="porDemerito4">#REF!</definedName>
    <definedName name="porDemerito5" localSheetId="10">#REF!</definedName>
    <definedName name="porDemerito5">#REF!</definedName>
    <definedName name="porDemerito6" localSheetId="10">#REF!</definedName>
    <definedName name="porDemerito6">#REF!</definedName>
    <definedName name="porDemerito7" localSheetId="10">#REF!</definedName>
    <definedName name="porDemerito7">#REF!</definedName>
    <definedName name="porDemerito8" localSheetId="10">#REF!</definedName>
    <definedName name="porDemerito8">#REF!</definedName>
    <definedName name="porDemerito9" localSheetId="10">#REF!</definedName>
    <definedName name="porDemerito9">#REF!</definedName>
    <definedName name="porDemeritoAcces" localSheetId="10">#REF!</definedName>
    <definedName name="porDemeritoAcces">#REF!</definedName>
    <definedName name="PorDesctoTransfdoVehicClien" localSheetId="10">#REF!</definedName>
    <definedName name="PorDesctoTransfdoVehicClien">#REF!</definedName>
    <definedName name="PorDesctoVehicCliente" localSheetId="10">#REF!</definedName>
    <definedName name="PorDesctoVehicCliente">#REF!</definedName>
    <definedName name="PorDesctoVehicSurenting" localSheetId="10">#REF!</definedName>
    <definedName name="PorDesctoVehicSurenting">#REF!</definedName>
    <definedName name="PorDesctoVehícSurenting" localSheetId="10">#REF!</definedName>
    <definedName name="PorDesctoVehícSurenting">#REF!</definedName>
    <definedName name="PorFactorIvaCanon" localSheetId="10">#REF!</definedName>
    <definedName name="PorFactorIvaCanon">#REF!</definedName>
    <definedName name="PorFactPrestacConduct" localSheetId="10">#REF!</definedName>
    <definedName name="PorFactPrestacConduct">#REF!</definedName>
    <definedName name="porImprevistos" localSheetId="10">#REF!</definedName>
    <definedName name="porImprevistos">#REF!</definedName>
    <definedName name="PorImpto2Xmil" localSheetId="10">#REF!</definedName>
    <definedName name="PorImpto2Xmil">#REF!</definedName>
    <definedName name="PorIncremAnualComb" localSheetId="10">#REF!</definedName>
    <definedName name="PorIncremAnualComb">#REF!</definedName>
    <definedName name="PorIncremAnualCostos" localSheetId="10">#REF!</definedName>
    <definedName name="PorIncremAnualCostos">#REF!</definedName>
    <definedName name="PorIncremAnualCostos10" localSheetId="10">#REF!</definedName>
    <definedName name="PorIncremAnualCostos10">#REF!</definedName>
    <definedName name="PorIncremAnualCostos11" localSheetId="10">#REF!</definedName>
    <definedName name="PorIncremAnualCostos11">#REF!</definedName>
    <definedName name="PorIncremAnualCostos2" localSheetId="10">#REF!</definedName>
    <definedName name="PorIncremAnualCostos2">#REF!</definedName>
    <definedName name="PorIncremAnualCostos3" localSheetId="10">#REF!</definedName>
    <definedName name="PorIncremAnualCostos3">#REF!</definedName>
    <definedName name="PorIncremAnualCostos4" localSheetId="10">#REF!</definedName>
    <definedName name="PorIncremAnualCostos4">#REF!</definedName>
    <definedName name="PorIncremAnualCostos5" localSheetId="10">#REF!</definedName>
    <definedName name="PorIncremAnualCostos5">#REF!</definedName>
    <definedName name="PorIncremAnualCostos6" localSheetId="10">#REF!</definedName>
    <definedName name="PorIncremAnualCostos6">#REF!</definedName>
    <definedName name="PorIncremAnualCostos7" localSheetId="10">#REF!</definedName>
    <definedName name="PorIncremAnualCostos7">#REF!</definedName>
    <definedName name="PorIncremAnualCostos8" localSheetId="10">#REF!</definedName>
    <definedName name="PorIncremAnualCostos8">#REF!</definedName>
    <definedName name="PorIncremAnualCostos9" localSheetId="10">#REF!</definedName>
    <definedName name="PorIncremAnualCostos9">#REF!</definedName>
    <definedName name="PorIncremAnualManoObra" localSheetId="10">#REF!</definedName>
    <definedName name="PorIncremAnualManoObra">#REF!</definedName>
    <definedName name="PorIncreSeguro10A" localSheetId="10">#REF!</definedName>
    <definedName name="PorIncreSeguro10A">#REF!</definedName>
    <definedName name="PorIncreSeguro11A" localSheetId="10">#REF!</definedName>
    <definedName name="PorIncreSeguro11A">#REF!</definedName>
    <definedName name="PorIncreSeguro2A" localSheetId="10">#REF!</definedName>
    <definedName name="PorIncreSeguro2A">#REF!</definedName>
    <definedName name="PorIncreSeguro3A" localSheetId="10">#REF!</definedName>
    <definedName name="PorIncreSeguro3A">#REF!</definedName>
    <definedName name="PorIncreSeguro4A" localSheetId="10">#REF!</definedName>
    <definedName name="PorIncreSeguro4A">#REF!</definedName>
    <definedName name="PorIncreSeguro5A" localSheetId="10">#REF!</definedName>
    <definedName name="PorIncreSeguro5A">#REF!</definedName>
    <definedName name="PorIncreSeguro6A" localSheetId="10">#REF!</definedName>
    <definedName name="PorIncreSeguro6A">#REF!</definedName>
    <definedName name="PorIncreSeguro7A" localSheetId="10">#REF!</definedName>
    <definedName name="PorIncreSeguro7A">#REF!</definedName>
    <definedName name="PorIncreSeguro8A" localSheetId="10">#REF!</definedName>
    <definedName name="PorIncreSeguro8A">#REF!</definedName>
    <definedName name="PorIncreSeguro9A" localSheetId="10">#REF!</definedName>
    <definedName name="PorIncreSeguro9A">#REF!</definedName>
    <definedName name="porInsumos" localSheetId="10">#REF!</definedName>
    <definedName name="porInsumos">#REF!</definedName>
    <definedName name="PorIvaVehic" localSheetId="10">#REF!</definedName>
    <definedName name="PorIvaVehic">#REF!</definedName>
    <definedName name="porManoObra" localSheetId="10">#REF!</definedName>
    <definedName name="porManoObra">#REF!</definedName>
    <definedName name="PorMargenFuel" localSheetId="10">#REF!</definedName>
    <definedName name="PorMargenFuel">#REF!</definedName>
    <definedName name="PorMargenGeneral" localSheetId="10">#REF!</definedName>
    <definedName name="PorMargenGeneral">#REF!</definedName>
    <definedName name="PorMargenGPS" localSheetId="10">#REF!</definedName>
    <definedName name="PorMargenGPS">#REF!</definedName>
    <definedName name="porMargenReventa" localSheetId="10">#REF!</definedName>
    <definedName name="porMargenReventa">#REF!</definedName>
    <definedName name="PorMargenStandby" localSheetId="10">#REF!</definedName>
    <definedName name="PorMargenStandby">#REF!</definedName>
    <definedName name="PorPuntosAdicionDTF" localSheetId="10">#REF!</definedName>
    <definedName name="PorPuntosAdicionDTF">#REF!</definedName>
    <definedName name="PorPuntosAdicServicios" localSheetId="10">#REF!</definedName>
    <definedName name="PorPuntosAdicServicios">#REF!</definedName>
    <definedName name="PorPuntosPromTAFondeo" localSheetId="10">#REF!</definedName>
    <definedName name="PorPuntosPromTAFondeo">#REF!</definedName>
    <definedName name="PorRetomaCliente" localSheetId="10">#REF!</definedName>
    <definedName name="PorRetomaCliente">#REF!</definedName>
    <definedName name="PorRetomaLeasing" localSheetId="10">#REF!</definedName>
    <definedName name="PorRetomaLeasing">#REF!</definedName>
    <definedName name="porReventaCliente" localSheetId="10">#REF!</definedName>
    <definedName name="porReventaCliente">#REF!</definedName>
    <definedName name="PorReventaSurenting" localSheetId="10">#REF!</definedName>
    <definedName name="PorReventaSurenting">#REF!</definedName>
    <definedName name="PorRiesgoReventa" localSheetId="10">#REF!</definedName>
    <definedName name="PorRiesgoReventa">#REF!</definedName>
    <definedName name="PorTasaImpoPagoImptoRenta" localSheetId="10">#REF!</definedName>
    <definedName name="PorTasaImpoPagoImptoRenta">#REF!</definedName>
    <definedName name="PorTasaMensualDesctarVPN" localSheetId="10">#REF!</definedName>
    <definedName name="PorTasaMensualDesctarVPN">#REF!</definedName>
    <definedName name="PorTasaSeguro" localSheetId="10">#REF!</definedName>
    <definedName name="PorTasaSeguro">#REF!</definedName>
    <definedName name="PorTasaSgro" localSheetId="10">#REF!</definedName>
    <definedName name="PorTasaSgro">#REF!</definedName>
    <definedName name="PorUtilidadDesctoCompra" localSheetId="10">#REF!</definedName>
    <definedName name="PorUtilidadDesctoCompra">#REF!</definedName>
    <definedName name="PorUtilidadFinanciera" localSheetId="10">#REF!</definedName>
    <definedName name="PorUtilidadFinanciera">#REF!</definedName>
    <definedName name="PPTO" localSheetId="10">#REF!</definedName>
    <definedName name="PPTO">#REF!</definedName>
    <definedName name="PRECIO">[15]PRECIOS!$A$5:$M$150</definedName>
    <definedName name="PREST" localSheetId="10">#REF!</definedName>
    <definedName name="PREST">#REF!</definedName>
    <definedName name="PRIMERO" localSheetId="10">#REF!</definedName>
    <definedName name="PRIMERO">#REF!</definedName>
    <definedName name="PRINT_AREA">#N/A</definedName>
    <definedName name="PRINT_AREA_MI">#N/A</definedName>
    <definedName name="PRINT_TITLES">#N/A</definedName>
    <definedName name="PRINT_TITLES_MI">#N/A</definedName>
    <definedName name="Procedencia">[8]lista!$A$2:$A$3</definedName>
    <definedName name="PROG" localSheetId="10" hidden="1">#REF!</definedName>
    <definedName name="PROG" hidden="1">#REF!</definedName>
    <definedName name="PROYECCION" localSheetId="10">#REF!</definedName>
    <definedName name="PROYECCION">#REF!</definedName>
    <definedName name="PuntosRentabilidad" localSheetId="10">#REF!</definedName>
    <definedName name="PuntosRentabilidad">#REF!</definedName>
    <definedName name="Q" localSheetId="10">[18]TARIF2002!#REF!</definedName>
    <definedName name="Q">[18]TARIF2002!#REF!</definedName>
    <definedName name="QE" localSheetId="10">[11]TARIF2002!#REF!</definedName>
    <definedName name="QE">[11]TARIF2002!#REF!</definedName>
    <definedName name="QE_TE" localSheetId="10">[11]TARIF2002!#REF!</definedName>
    <definedName name="QE_TE">[11]TARIF2002!#REF!</definedName>
    <definedName name="QI" localSheetId="10">[11]TARIF2002!#REF!</definedName>
    <definedName name="QI">[11]TARIF2002!#REF!</definedName>
    <definedName name="QI_TI" localSheetId="10">[11]TARIF2002!#REF!</definedName>
    <definedName name="QI_TI">[11]TARIF2002!#REF!</definedName>
    <definedName name="QN" localSheetId="10">[11]TARIF2002!#REF!</definedName>
    <definedName name="QN">[11]TARIF2002!#REF!</definedName>
    <definedName name="QN_QI" localSheetId="10">[11]TARIF2002!#REF!</definedName>
    <definedName name="QN_QI">[11]TARIF2002!#REF!</definedName>
    <definedName name="QNS" localSheetId="10">[18]TARIF2002!#REF!</definedName>
    <definedName name="QNS">[18]TARIF2002!#REF!</definedName>
    <definedName name="REG" localSheetId="10">#REF!</definedName>
    <definedName name="REG">#REF!</definedName>
    <definedName name="REGBT">#N/A</definedName>
    <definedName name="regional">[7]CARRETERAS!$A$2</definedName>
    <definedName name="REGULAR" localSheetId="10">#REF!</definedName>
    <definedName name="REGULAR">#REF!</definedName>
    <definedName name="Reimbursement">"Reembolso"</definedName>
    <definedName name="REPROGRAMACION" localSheetId="10">#REF!</definedName>
    <definedName name="REPROGRAMACION">#REF!</definedName>
    <definedName name="residente">'[7]GENERALIDADES '!$E$9</definedName>
    <definedName name="resul" localSheetId="10">#REF!</definedName>
    <definedName name="resul">#REF!</definedName>
    <definedName name="RESULTADO">[9]Listas!$C$2:$C$4</definedName>
    <definedName name="RESUMEN">#N/A</definedName>
    <definedName name="Saldo_Capital" localSheetId="10">#REF!</definedName>
    <definedName name="Saldo_Capital">#REF!</definedName>
    <definedName name="SEGUNDO" localSheetId="10">#REF!</definedName>
    <definedName name="SEGUNDO">#REF!</definedName>
    <definedName name="Seguro" localSheetId="10">#REF!</definedName>
    <definedName name="Seguro">#REF!</definedName>
    <definedName name="SeguroCostos" localSheetId="10">#REF!</definedName>
    <definedName name="SeguroCostos">#REF!</definedName>
    <definedName name="sencount" hidden="1">1</definedName>
    <definedName name="servicioingreso" localSheetId="10">#REF!</definedName>
    <definedName name="servicioingreso">#REF!</definedName>
    <definedName name="ServicioSurentingExpress" localSheetId="10">#REF!</definedName>
    <definedName name="ServicioSurentingExpress">#REF!</definedName>
    <definedName name="servicioutilidad" localSheetId="10">#REF!</definedName>
    <definedName name="servicioutilidad">#REF!</definedName>
    <definedName name="ServicioVehSustituto" localSheetId="10">#REF!</definedName>
    <definedName name="ServicioVehSustituto">#REF!</definedName>
    <definedName name="Soat" localSheetId="10">#REF!</definedName>
    <definedName name="Soat">#REF!</definedName>
    <definedName name="SoatCostos" localSheetId="10">#REF!</definedName>
    <definedName name="SoatCostos">#REF!</definedName>
    <definedName name="SOL" localSheetId="10">#REF!</definedName>
    <definedName name="SOL">#REF!</definedName>
    <definedName name="SpreadDesctos" localSheetId="10">#REF!</definedName>
    <definedName name="SpreadDesctos">#REF!</definedName>
    <definedName name="SpreadFcro" localSheetId="10">#REF!</definedName>
    <definedName name="SpreadFcro">#REF!</definedName>
    <definedName name="SpreadServicios" localSheetId="10">#REF!</definedName>
    <definedName name="SpreadServicios">#REF!</definedName>
    <definedName name="SpreadTotal" localSheetId="10">#REF!</definedName>
    <definedName name="SpreadTotal">#REF!</definedName>
    <definedName name="Standby" localSheetId="10">#REF!</definedName>
    <definedName name="Standby">#REF!</definedName>
    <definedName name="StandbyCostos" localSheetId="10">#REF!</definedName>
    <definedName name="StandbyCostos">#REF!</definedName>
    <definedName name="StrBaseIncremCanon" localSheetId="10">#REF!</definedName>
    <definedName name="StrBaseIncremCanon">#REF!</definedName>
    <definedName name="StrBaseReliquidacion" localSheetId="10">#REF!</definedName>
    <definedName name="StrBaseReliquidacion">#REF!</definedName>
    <definedName name="StrClienDescontarIVA" localSheetId="10">#REF!</definedName>
    <definedName name="StrClienDescontarIVA">#REF!</definedName>
    <definedName name="StrCliente" localSheetId="10">#REF!</definedName>
    <definedName name="StrCliente">#REF!</definedName>
    <definedName name="StrClienTributaRentaPresun" localSheetId="10">#REF!</definedName>
    <definedName name="StrClienTributaRentaPresun">#REF!</definedName>
    <definedName name="strDescAccesorios" localSheetId="10">#REF!</definedName>
    <definedName name="strDescAccesorios">#REF!</definedName>
    <definedName name="strDescPlanSeguro" localSheetId="10">#REF!</definedName>
    <definedName name="strDescPlanSeguro">#REF!</definedName>
    <definedName name="strEstado" localSheetId="10">#REF!</definedName>
    <definedName name="strEstado">#REF!</definedName>
    <definedName name="StrFrecPago" localSheetId="10">#REF!</definedName>
    <definedName name="StrFrecPago">#REF!</definedName>
    <definedName name="StrFrecReliquidacion" localSheetId="10">#REF!</definedName>
    <definedName name="StrFrecReliquidacion">#REF!</definedName>
    <definedName name="StrGerenteCuenta" localSheetId="10">#REF!</definedName>
    <definedName name="StrGerenteCuenta">#REF!</definedName>
    <definedName name="StrImpDosXMil" localSheetId="10">#REF!</definedName>
    <definedName name="StrImpDosXMil">#REF!</definedName>
    <definedName name="StrMarcaVehicModelo" localSheetId="10">#REF!</definedName>
    <definedName name="StrMarcaVehicModelo">#REF!</definedName>
    <definedName name="StrMarcaVehícModelo" localSheetId="10">#REF!</definedName>
    <definedName name="StrMarcaVehícModelo">#REF!</definedName>
    <definedName name="StrModalidadCanon" localSheetId="10">#REF!</definedName>
    <definedName name="StrModalidadCanon">#REF!</definedName>
    <definedName name="StrModalidadPago" localSheetId="10">#REF!</definedName>
    <definedName name="StrModalidadPago">#REF!</definedName>
    <definedName name="strNomVariable1" localSheetId="10">#REF!</definedName>
    <definedName name="strNomVariable1">#REF!</definedName>
    <definedName name="strNomVariable2" localSheetId="10">#REF!</definedName>
    <definedName name="strNomVariable2">#REF!</definedName>
    <definedName name="strNomVariable3" localSheetId="10">#REF!</definedName>
    <definedName name="strNomVariable3">#REF!</definedName>
    <definedName name="StrNumeroCotizacion" localSheetId="10">#REF!</definedName>
    <definedName name="StrNumeroCotizacion">#REF!</definedName>
    <definedName name="StrNumeroCotización" localSheetId="10">#REF!</definedName>
    <definedName name="StrNumeroCotización">#REF!</definedName>
    <definedName name="strPlaca" localSheetId="10">#REF!</definedName>
    <definedName name="strPlaca">#REF!</definedName>
    <definedName name="StrRentBack" localSheetId="10">#REF!</definedName>
    <definedName name="StrRentBack">#REF!</definedName>
    <definedName name="strTipoCliente" localSheetId="10">#REF!</definedName>
    <definedName name="strTipoCliente">#REF!</definedName>
    <definedName name="StrTipoContrato" localSheetId="10">#REF!</definedName>
    <definedName name="StrTipoContrato">#REF!</definedName>
    <definedName name="tablaDeDTFS" localSheetId="10">#REF!</definedName>
    <definedName name="tablaDeDTFS">#REF!</definedName>
    <definedName name="Tasa_Efectiva_Mensual_Fondeo" localSheetId="10">#REF!</definedName>
    <definedName name="Tasa_Efectiva_Mensual_Fondeo">#REF!</definedName>
    <definedName name="TE" localSheetId="10">[11]TARIF2002!#REF!</definedName>
    <definedName name="TE">[11]TARIF2002!#REF!</definedName>
    <definedName name="TI" localSheetId="10">[11]TARIF2002!#REF!</definedName>
    <definedName name="TI">[11]TARIF2002!#REF!</definedName>
    <definedName name="tipo">[8]lista!$A$11:$A$13</definedName>
    <definedName name="tipov" localSheetId="10">#REF!</definedName>
    <definedName name="tipov">#REF!</definedName>
    <definedName name="TIT" localSheetId="10">#REF!</definedName>
    <definedName name="TIT">#REF!</definedName>
    <definedName name="TITU" localSheetId="10">#REF!</definedName>
    <definedName name="TITU">#REF!</definedName>
    <definedName name="titulo" localSheetId="10">#REF!</definedName>
    <definedName name="titulo">#REF!</definedName>
    <definedName name="TOT" localSheetId="10">#REF!</definedName>
    <definedName name="TOT">#REF!</definedName>
    <definedName name="TOTAL_SERVICIOS" localSheetId="10">#REF!</definedName>
    <definedName name="TOTAL_SERVICIOS">#REF!</definedName>
    <definedName name="TRAFO">#N/A</definedName>
    <definedName name="Tramites" localSheetId="10">#REF!</definedName>
    <definedName name="Tramites">#REF!</definedName>
    <definedName name="TramitesCostos" localSheetId="10">#REF!</definedName>
    <definedName name="TramitesCostos">#REF!</definedName>
    <definedName name="U" localSheetId="10">#REF!</definedName>
    <definedName name="U">#REF!</definedName>
    <definedName name="Unidades">[19]Presup_Cancha!$J$13:$J$17</definedName>
    <definedName name="UtilidadMensual" localSheetId="10">#REF!</definedName>
    <definedName name="UtilidadMensual">#REF!</definedName>
    <definedName name="ValoresCanon" localSheetId="10">#REF!</definedName>
    <definedName name="ValoresCanon">#REF!</definedName>
    <definedName name="ValoresIva" localSheetId="10">#REF!</definedName>
    <definedName name="ValoresIva">#REF!</definedName>
    <definedName name="ValorFuturoFcro" localSheetId="10">#REF!</definedName>
    <definedName name="ValorFuturoFcro">#REF!</definedName>
    <definedName name="ValorImpuestoTimbre" localSheetId="10">#REF!</definedName>
    <definedName name="ValorImpuestoTimbre">#REF!</definedName>
    <definedName name="value" localSheetId="10">[11]TARIF2002!#REF!</definedName>
    <definedName name="value">[11]TARIF2002!#REF!</definedName>
    <definedName name="villa" localSheetId="10">#REF!</definedName>
    <definedName name="villa">#REF!</definedName>
    <definedName name="VPNIngresos" localSheetId="10">#REF!</definedName>
    <definedName name="VPNIngresos">#REF!</definedName>
    <definedName name="VPNSurenting" localSheetId="10">#REF!</definedName>
    <definedName name="VPNSurenting">#REF!</definedName>
    <definedName name="VSCanonTotal" localSheetId="10">#REF!</definedName>
    <definedName name="VSCanonTotal">#REF!</definedName>
    <definedName name="VSPunRentabilidad" localSheetId="10">#REF!</definedName>
    <definedName name="VSPunRentabilidad">#REF!</definedName>
    <definedName name="VSTablaDTF" localSheetId="10">#REF!</definedName>
    <definedName name="VSTablaDTF">#REF!</definedName>
    <definedName name="VSTablaDTFDatos" localSheetId="10">#REF!</definedName>
    <definedName name="VSTablaDTFDatos">#REF!</definedName>
    <definedName name="VSUtilidadMensual" localSheetId="10">#REF!</definedName>
    <definedName name="VSUtilidadMensual">#REF!</definedName>
    <definedName name="VSVariablesRenting" localSheetId="10">#REF!</definedName>
    <definedName name="VSVariablesRenting">#REF!</definedName>
    <definedName name="wrn.ESTADO._.REHABILITACION." hidden="1">{"PRES REHAB ARM-PER POR ITEMS  KM A KM",#N/A,TRUE,"Rehabilitacion Arm-Per"}</definedName>
    <definedName name="www" localSheetId="10">#REF!</definedName>
    <definedName name="www">#REF!</definedName>
    <definedName name="x">[8]lista!$A$11:$A$13</definedName>
    <definedName name="XX" localSheetId="10">#REF!</definedName>
    <definedName name="XX">#REF!</definedName>
    <definedName name="XX_51" localSheetId="10">#REF!</definedName>
    <definedName name="XX_51">#REF!</definedName>
    <definedName name="XXX">'[20]4.2'!$B$38</definedName>
    <definedName name="XXXX" localSheetId="10">#REF!</definedName>
    <definedName name="XXXX">#REF!</definedName>
    <definedName name="y" localSheetId="10">[18]TARIF2002!#REF!</definedName>
    <definedName name="y">[18]TARIF2002!#REF!</definedName>
  </definedNames>
  <calcPr calcId="145621"/>
</workbook>
</file>

<file path=xl/calcChain.xml><?xml version="1.0" encoding="utf-8"?>
<calcChain xmlns="http://schemas.openxmlformats.org/spreadsheetml/2006/main">
  <c r="H7" i="46" l="1"/>
  <c r="H8" i="46" s="1"/>
  <c r="P8" i="46" l="1"/>
  <c r="C130" i="40" l="1"/>
  <c r="C134" i="40" s="1"/>
  <c r="Y119" i="40"/>
  <c r="Y117" i="40"/>
  <c r="U129" i="40" l="1"/>
  <c r="V129" i="40" s="1"/>
  <c r="U128" i="40"/>
  <c r="V128" i="40" s="1"/>
  <c r="U127" i="40"/>
  <c r="V127" i="40" s="1"/>
  <c r="F126" i="40"/>
  <c r="U126" i="40" s="1"/>
  <c r="V126" i="40" s="1"/>
  <c r="U125" i="40"/>
  <c r="V125" i="40" s="1"/>
  <c r="G124" i="40"/>
  <c r="U124" i="40" s="1"/>
  <c r="H123" i="40"/>
  <c r="U123" i="40" s="1"/>
  <c r="V123" i="40" s="1"/>
  <c r="V122" i="40"/>
  <c r="U122" i="40"/>
  <c r="U121" i="40"/>
  <c r="V121" i="40" s="1"/>
  <c r="V120" i="40"/>
  <c r="U120" i="40"/>
  <c r="U119" i="40"/>
  <c r="V119" i="40" s="1"/>
  <c r="I118" i="40"/>
  <c r="U118" i="40" s="1"/>
  <c r="V118" i="40" s="1"/>
  <c r="U117" i="40"/>
  <c r="V117" i="40" s="1"/>
  <c r="U116" i="40"/>
  <c r="V116" i="40" s="1"/>
  <c r="U115" i="40"/>
  <c r="V115" i="40" s="1"/>
  <c r="U114" i="40"/>
  <c r="V114" i="40" s="1"/>
  <c r="U113" i="40"/>
  <c r="V113" i="40" s="1"/>
  <c r="U112" i="40"/>
  <c r="V112" i="40" s="1"/>
  <c r="U111" i="40"/>
  <c r="V111" i="40" s="1"/>
  <c r="U110" i="40"/>
  <c r="V110" i="40" s="1"/>
  <c r="U109" i="40"/>
  <c r="V109" i="40" s="1"/>
  <c r="U108" i="40"/>
  <c r="V108" i="40" s="1"/>
  <c r="F107" i="40"/>
  <c r="U107" i="40" s="1"/>
  <c r="V107" i="40" s="1"/>
  <c r="U106" i="40"/>
  <c r="V106" i="40" s="1"/>
  <c r="U105" i="40"/>
  <c r="V105" i="40" s="1"/>
  <c r="U104" i="40"/>
  <c r="V104" i="40" s="1"/>
  <c r="U103" i="40"/>
  <c r="V103" i="40" s="1"/>
  <c r="U102" i="40"/>
  <c r="U101" i="40"/>
  <c r="V101" i="40" s="1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F100" i="40"/>
  <c r="E100" i="40"/>
  <c r="D100" i="40"/>
  <c r="U99" i="40"/>
  <c r="V99" i="40" s="1"/>
  <c r="U98" i="40"/>
  <c r="V98" i="40" s="1"/>
  <c r="U97" i="40"/>
  <c r="V97" i="40" s="1"/>
  <c r="U96" i="40"/>
  <c r="V96" i="40" s="1"/>
  <c r="U95" i="40"/>
  <c r="V95" i="40" s="1"/>
  <c r="U94" i="40"/>
  <c r="V94" i="40" s="1"/>
  <c r="U93" i="40"/>
  <c r="V93" i="40" s="1"/>
  <c r="U92" i="40"/>
  <c r="V92" i="40" s="1"/>
  <c r="U91" i="40"/>
  <c r="V91" i="40" s="1"/>
  <c r="U90" i="40"/>
  <c r="V90" i="40" s="1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V88" i="40"/>
  <c r="U88" i="40"/>
  <c r="V87" i="40"/>
  <c r="U87" i="40"/>
  <c r="V86" i="40"/>
  <c r="U86" i="40"/>
  <c r="V85" i="40"/>
  <c r="U85" i="40"/>
  <c r="V84" i="40"/>
  <c r="U84" i="40"/>
  <c r="V83" i="40"/>
  <c r="U83" i="40"/>
  <c r="V82" i="40"/>
  <c r="U82" i="40"/>
  <c r="V81" i="40"/>
  <c r="U81" i="40"/>
  <c r="V80" i="40"/>
  <c r="U80" i="40"/>
  <c r="V79" i="40"/>
  <c r="U79" i="40"/>
  <c r="V78" i="40"/>
  <c r="U78" i="40"/>
  <c r="V77" i="40"/>
  <c r="U77" i="40"/>
  <c r="V76" i="40"/>
  <c r="U76" i="40"/>
  <c r="V75" i="40"/>
  <c r="U75" i="40"/>
  <c r="V74" i="40"/>
  <c r="U74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 s="1"/>
  <c r="U72" i="40"/>
  <c r="V72" i="40" s="1"/>
  <c r="U71" i="40"/>
  <c r="V71" i="40" s="1"/>
  <c r="U70" i="40"/>
  <c r="V70" i="40" s="1"/>
  <c r="U69" i="40"/>
  <c r="V69" i="40" s="1"/>
  <c r="U68" i="40"/>
  <c r="V68" i="40" s="1"/>
  <c r="U67" i="40"/>
  <c r="V67" i="40" s="1"/>
  <c r="U66" i="40"/>
  <c r="V66" i="40" s="1"/>
  <c r="U65" i="40"/>
  <c r="V65" i="40" s="1"/>
  <c r="U64" i="40"/>
  <c r="V64" i="40" s="1"/>
  <c r="U63" i="40"/>
  <c r="V63" i="40" s="1"/>
  <c r="U62" i="40"/>
  <c r="V62" i="40" s="1"/>
  <c r="U61" i="40"/>
  <c r="V61" i="40" s="1"/>
  <c r="U60" i="40"/>
  <c r="V60" i="40" s="1"/>
  <c r="U59" i="40"/>
  <c r="V59" i="40" s="1"/>
  <c r="U58" i="40"/>
  <c r="V58" i="40" s="1"/>
  <c r="U57" i="40"/>
  <c r="V57" i="40" s="1"/>
  <c r="U56" i="40"/>
  <c r="V56" i="40" s="1"/>
  <c r="U55" i="40"/>
  <c r="V55" i="40" s="1"/>
  <c r="U54" i="40"/>
  <c r="V54" i="40" s="1"/>
  <c r="U53" i="40"/>
  <c r="V53" i="40" s="1"/>
  <c r="U52" i="40"/>
  <c r="V52" i="40" s="1"/>
  <c r="U51" i="40"/>
  <c r="V51" i="40" s="1"/>
  <c r="M50" i="40"/>
  <c r="U50" i="40" s="1"/>
  <c r="V50" i="40" s="1"/>
  <c r="U49" i="40"/>
  <c r="V49" i="40" s="1"/>
  <c r="U48" i="40"/>
  <c r="V48" i="40" s="1"/>
  <c r="U47" i="40"/>
  <c r="V47" i="40" s="1"/>
  <c r="U46" i="40"/>
  <c r="V46" i="40" s="1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U44" i="40"/>
  <c r="V44" i="40" s="1"/>
  <c r="U43" i="40"/>
  <c r="V43" i="40" s="1"/>
  <c r="U42" i="40"/>
  <c r="V42" i="40" s="1"/>
  <c r="U41" i="40"/>
  <c r="V41" i="40" s="1"/>
  <c r="U40" i="40"/>
  <c r="V40" i="40" s="1"/>
  <c r="U39" i="40"/>
  <c r="V39" i="40" s="1"/>
  <c r="U38" i="40"/>
  <c r="V38" i="40" s="1"/>
  <c r="U37" i="40"/>
  <c r="V37" i="40" s="1"/>
  <c r="U36" i="40"/>
  <c r="V36" i="40" s="1"/>
  <c r="U35" i="40"/>
  <c r="V35" i="40" s="1"/>
  <c r="F34" i="40"/>
  <c r="U34" i="40" s="1"/>
  <c r="V34" i="40" s="1"/>
  <c r="U33" i="40"/>
  <c r="V33" i="40" s="1"/>
  <c r="U32" i="40"/>
  <c r="V32" i="40" s="1"/>
  <c r="U31" i="40"/>
  <c r="V31" i="40" s="1"/>
  <c r="U30" i="40"/>
  <c r="V30" i="40" s="1"/>
  <c r="U29" i="40"/>
  <c r="V29" i="40" s="1"/>
  <c r="U28" i="40"/>
  <c r="V28" i="40" s="1"/>
  <c r="U27" i="40"/>
  <c r="V27" i="40" s="1"/>
  <c r="U26" i="40"/>
  <c r="V26" i="40" s="1"/>
  <c r="U25" i="40"/>
  <c r="U23" i="40"/>
  <c r="V23" i="40" s="1"/>
  <c r="U22" i="40"/>
  <c r="V22" i="40" s="1"/>
  <c r="U21" i="40"/>
  <c r="V21" i="40" s="1"/>
  <c r="U20" i="40"/>
  <c r="V20" i="40" s="1"/>
  <c r="U19" i="40"/>
  <c r="V19" i="40" s="1"/>
  <c r="U18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Y15" i="40"/>
  <c r="C16" i="40" l="1"/>
  <c r="C24" i="40"/>
  <c r="C17" i="40"/>
  <c r="V25" i="40"/>
  <c r="K131" i="40"/>
  <c r="O131" i="40"/>
  <c r="S131" i="40"/>
  <c r="S134" i="40" s="1"/>
  <c r="D131" i="40"/>
  <c r="D134" i="40" s="1"/>
  <c r="H131" i="40"/>
  <c r="L131" i="40"/>
  <c r="P131" i="40"/>
  <c r="T131" i="40"/>
  <c r="T134" i="40" s="1"/>
  <c r="Y102" i="40"/>
  <c r="Y104" i="40" s="1"/>
  <c r="C45" i="40"/>
  <c r="I131" i="40"/>
  <c r="M131" i="40"/>
  <c r="Q131" i="40"/>
  <c r="P132" i="40" s="1"/>
  <c r="C89" i="40"/>
  <c r="V102" i="40"/>
  <c r="F131" i="40"/>
  <c r="J131" i="40"/>
  <c r="N131" i="40"/>
  <c r="N132" i="40" s="1"/>
  <c r="R131" i="40"/>
  <c r="V124" i="40"/>
  <c r="C100" i="40"/>
  <c r="E131" i="40"/>
  <c r="V18" i="40"/>
  <c r="G100" i="40"/>
  <c r="G131" i="40" s="1"/>
  <c r="R132" i="40" l="1"/>
  <c r="J132" i="40"/>
  <c r="R134" i="40"/>
  <c r="P134" i="40"/>
  <c r="I134" i="40"/>
  <c r="F137" i="40"/>
  <c r="F132" i="40"/>
  <c r="F134" i="40"/>
  <c r="U131" i="40"/>
  <c r="D140" i="40"/>
  <c r="D137" i="40"/>
  <c r="D139" i="40"/>
  <c r="D142" i="40"/>
  <c r="D138" i="40"/>
  <c r="D141" i="40"/>
  <c r="E134" i="40"/>
  <c r="U134" i="40" s="1"/>
  <c r="D132" i="40"/>
  <c r="C132" i="40" l="1"/>
  <c r="U132" i="40"/>
  <c r="D144" i="40"/>
  <c r="E144" i="40" s="1"/>
  <c r="I11" i="38" l="1"/>
  <c r="I10" i="38"/>
  <c r="I7" i="38"/>
  <c r="I6" i="38"/>
  <c r="J6" i="38" s="1"/>
  <c r="I188" i="27" l="1"/>
  <c r="I189" i="27"/>
  <c r="I270" i="27" l="1"/>
  <c r="I271" i="27" s="1"/>
  <c r="I266" i="27"/>
  <c r="I265" i="27"/>
  <c r="I264" i="27"/>
  <c r="I263" i="27"/>
  <c r="I262" i="27"/>
  <c r="I261" i="27"/>
  <c r="I257" i="27"/>
  <c r="I256" i="27"/>
  <c r="I255" i="27"/>
  <c r="I251" i="27"/>
  <c r="I250" i="27"/>
  <c r="I249" i="27"/>
  <c r="I245" i="27"/>
  <c r="I244" i="27"/>
  <c r="I243" i="27"/>
  <c r="I239" i="27"/>
  <c r="I240" i="27" s="1"/>
  <c r="I235" i="27"/>
  <c r="I236" i="27" s="1"/>
  <c r="I231" i="27"/>
  <c r="I232" i="27" s="1"/>
  <c r="I228" i="27"/>
  <c r="I229" i="27" s="1"/>
  <c r="I267" i="27" l="1"/>
  <c r="I246" i="27"/>
  <c r="I258" i="27"/>
  <c r="I252" i="27"/>
  <c r="I225" i="27"/>
  <c r="I226" i="27" s="1"/>
  <c r="I220" i="27"/>
  <c r="I221" i="27"/>
  <c r="I219" i="27"/>
  <c r="I214" i="27"/>
  <c r="I215" i="27"/>
  <c r="I210" i="27"/>
  <c r="I209" i="27"/>
  <c r="I205" i="27"/>
  <c r="I204" i="27"/>
  <c r="I206" i="27" s="1"/>
  <c r="I200" i="27"/>
  <c r="I199" i="27"/>
  <c r="I195" i="27"/>
  <c r="I194" i="27"/>
  <c r="J4" i="32"/>
  <c r="F4" i="32"/>
  <c r="K4" i="32"/>
  <c r="L4" i="32"/>
  <c r="M4" i="32"/>
  <c r="N4" i="32"/>
  <c r="O4" i="32"/>
  <c r="H78" i="32"/>
  <c r="H77" i="32"/>
  <c r="H76" i="32"/>
  <c r="H75" i="32"/>
  <c r="H73" i="32"/>
  <c r="H72" i="32"/>
  <c r="H71" i="32"/>
  <c r="H70" i="32"/>
  <c r="H69" i="32"/>
  <c r="H68" i="32"/>
  <c r="H67" i="32"/>
  <c r="H66" i="32"/>
  <c r="H65" i="32"/>
  <c r="H64" i="32"/>
  <c r="H63" i="32"/>
  <c r="H61" i="32"/>
  <c r="H60" i="32"/>
  <c r="H59" i="32"/>
  <c r="H58" i="32"/>
  <c r="H57" i="32"/>
  <c r="H56" i="32"/>
  <c r="H55" i="32"/>
  <c r="H54" i="32"/>
  <c r="H53" i="32"/>
  <c r="H52" i="32"/>
  <c r="H51" i="32"/>
  <c r="H49" i="32"/>
  <c r="H48" i="32"/>
  <c r="H47" i="32"/>
  <c r="H46" i="32"/>
  <c r="H45" i="32"/>
  <c r="H43" i="32"/>
  <c r="H42" i="32"/>
  <c r="H41" i="32"/>
  <c r="H40" i="32"/>
  <c r="H34" i="32"/>
  <c r="H33" i="32"/>
  <c r="H32" i="32"/>
  <c r="H31" i="32"/>
  <c r="H30" i="32"/>
  <c r="H29" i="32"/>
  <c r="H28" i="32"/>
  <c r="H27" i="32"/>
  <c r="H25" i="32"/>
  <c r="H24" i="32"/>
  <c r="H23" i="32"/>
  <c r="H22" i="32"/>
  <c r="H21" i="32"/>
  <c r="H19" i="32"/>
  <c r="H17" i="32"/>
  <c r="H16" i="32"/>
  <c r="H15" i="32"/>
  <c r="H14" i="32"/>
  <c r="H13" i="32"/>
  <c r="H12" i="32"/>
  <c r="H11" i="32"/>
  <c r="H10" i="32"/>
  <c r="H9" i="32"/>
  <c r="H8" i="32"/>
  <c r="H7" i="32"/>
  <c r="H6" i="32"/>
  <c r="I222" i="27" l="1"/>
  <c r="I211" i="27"/>
  <c r="I216" i="27"/>
  <c r="I201" i="27"/>
  <c r="I196" i="27"/>
  <c r="H26" i="32"/>
  <c r="H5" i="32"/>
  <c r="H50" i="32"/>
  <c r="H20" i="32"/>
  <c r="H74" i="32"/>
  <c r="H62" i="32"/>
  <c r="H44" i="32"/>
  <c r="I4" i="32" l="1"/>
  <c r="G4" i="32" s="1"/>
  <c r="H4" i="32" l="1"/>
  <c r="K41" i="31" l="1"/>
  <c r="K26" i="31"/>
  <c r="J4" i="31"/>
  <c r="H146" i="31"/>
  <c r="H145" i="31"/>
  <c r="H144" i="31"/>
  <c r="H143" i="31"/>
  <c r="H142" i="31"/>
  <c r="H141" i="31"/>
  <c r="H140" i="31"/>
  <c r="H139" i="31"/>
  <c r="H138" i="31"/>
  <c r="H137" i="31"/>
  <c r="H136" i="31"/>
  <c r="H134" i="31"/>
  <c r="H133" i="31"/>
  <c r="H132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7" i="31"/>
  <c r="H116" i="31"/>
  <c r="H115" i="31"/>
  <c r="H114" i="31"/>
  <c r="H113" i="31"/>
  <c r="H112" i="31"/>
  <c r="H111" i="31"/>
  <c r="H110" i="31"/>
  <c r="H108" i="31"/>
  <c r="H107" i="31"/>
  <c r="H106" i="31"/>
  <c r="H105" i="31"/>
  <c r="H104" i="31"/>
  <c r="H103" i="31"/>
  <c r="H102" i="31"/>
  <c r="H101" i="31"/>
  <c r="H97" i="31"/>
  <c r="H96" i="31"/>
  <c r="H95" i="31"/>
  <c r="H94" i="31"/>
  <c r="H92" i="31"/>
  <c r="H91" i="31" s="1"/>
  <c r="H90" i="31"/>
  <c r="H89" i="31" s="1"/>
  <c r="H88" i="31"/>
  <c r="H87" i="31"/>
  <c r="H86" i="31"/>
  <c r="H85" i="31"/>
  <c r="H83" i="31"/>
  <c r="H82" i="31" s="1"/>
  <c r="H81" i="31"/>
  <c r="H80" i="31"/>
  <c r="H79" i="31"/>
  <c r="H78" i="31"/>
  <c r="H77" i="31"/>
  <c r="H76" i="31"/>
  <c r="H75" i="31"/>
  <c r="H74" i="31"/>
  <c r="H73" i="31"/>
  <c r="H72" i="31"/>
  <c r="H71" i="31"/>
  <c r="H70" i="31"/>
  <c r="H69" i="31"/>
  <c r="H68" i="31"/>
  <c r="H67" i="31"/>
  <c r="H66" i="31"/>
  <c r="H65" i="31"/>
  <c r="H64" i="31"/>
  <c r="H63" i="31"/>
  <c r="H61" i="31"/>
  <c r="H60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44" i="31"/>
  <c r="H43" i="31"/>
  <c r="H42" i="31"/>
  <c r="H40" i="31"/>
  <c r="H39" i="31"/>
  <c r="H38" i="31"/>
  <c r="H37" i="31"/>
  <c r="H36" i="31"/>
  <c r="H34" i="31"/>
  <c r="H33" i="31"/>
  <c r="H32" i="31"/>
  <c r="H31" i="31"/>
  <c r="H30" i="31"/>
  <c r="H29" i="31"/>
  <c r="H28" i="31"/>
  <c r="H27" i="31"/>
  <c r="H25" i="31"/>
  <c r="H24" i="31"/>
  <c r="H23" i="31"/>
  <c r="H22" i="31"/>
  <c r="H21" i="31"/>
  <c r="H20" i="31"/>
  <c r="H19" i="31"/>
  <c r="H18" i="31"/>
  <c r="H17" i="31"/>
  <c r="H15" i="31"/>
  <c r="H14" i="31"/>
  <c r="H13" i="31"/>
  <c r="H12" i="31"/>
  <c r="H11" i="31"/>
  <c r="H10" i="31"/>
  <c r="H9" i="31"/>
  <c r="H8" i="31"/>
  <c r="H7" i="31"/>
  <c r="H6" i="31"/>
  <c r="I191" i="27"/>
  <c r="I192" i="27" s="1"/>
  <c r="I168" i="27"/>
  <c r="I167" i="27"/>
  <c r="I166" i="27"/>
  <c r="I184" i="27"/>
  <c r="I185" i="27" s="1"/>
  <c r="K179" i="27"/>
  <c r="D179" i="27" s="1"/>
  <c r="K178" i="27"/>
  <c r="D178" i="27" s="1"/>
  <c r="K177" i="27"/>
  <c r="D177" i="27" s="1"/>
  <c r="K176" i="27"/>
  <c r="D176" i="27" s="1"/>
  <c r="I164" i="27"/>
  <c r="I165" i="27"/>
  <c r="H26" i="31" l="1"/>
  <c r="H41" i="31"/>
  <c r="H93" i="31"/>
  <c r="K4" i="31"/>
  <c r="H35" i="31"/>
  <c r="H62" i="31"/>
  <c r="H84" i="31"/>
  <c r="H5" i="31"/>
  <c r="H100" i="31"/>
  <c r="H135" i="31"/>
  <c r="H16" i="31"/>
  <c r="H109" i="31"/>
  <c r="H59" i="31"/>
  <c r="H118" i="31"/>
  <c r="I4" i="31" l="1"/>
  <c r="I172" i="27" l="1"/>
  <c r="I173" i="27" s="1"/>
  <c r="I163" i="27" l="1"/>
  <c r="I162" i="27"/>
  <c r="I161" i="27"/>
  <c r="I160" i="27"/>
  <c r="I169" i="27" l="1"/>
  <c r="E155" i="27"/>
  <c r="I155" i="27" s="1"/>
  <c r="I154" i="27"/>
  <c r="I153" i="27"/>
  <c r="I152" i="27"/>
  <c r="I118" i="27"/>
  <c r="I119" i="27" s="1"/>
  <c r="I105" i="27"/>
  <c r="I104" i="27"/>
  <c r="I103" i="27"/>
  <c r="I102" i="27"/>
  <c r="I101" i="27"/>
  <c r="I100" i="27"/>
  <c r="N100" i="27"/>
  <c r="I75" i="27"/>
  <c r="E66" i="27"/>
  <c r="I66" i="27" s="1"/>
  <c r="E65" i="27"/>
  <c r="I65" i="27" s="1"/>
  <c r="I62" i="27"/>
  <c r="I63" i="27" s="1"/>
  <c r="I156" i="27" l="1"/>
  <c r="E178" i="27" s="1"/>
  <c r="I178" i="27" s="1"/>
  <c r="E179" i="27"/>
  <c r="I179" i="27" s="1"/>
  <c r="E109" i="27"/>
  <c r="I106" i="27"/>
  <c r="I67" i="27"/>
  <c r="E114" i="27" s="1"/>
  <c r="I54" i="27"/>
  <c r="E52" i="27"/>
  <c r="I52" i="27" s="1"/>
  <c r="E51" i="27"/>
  <c r="I51" i="27" s="1"/>
  <c r="I53" i="27"/>
  <c r="I47" i="27"/>
  <c r="I48" i="27" s="1"/>
  <c r="I43" i="27"/>
  <c r="I44" i="27" s="1"/>
  <c r="E39" i="27"/>
  <c r="I39" i="27" s="1"/>
  <c r="E38" i="27"/>
  <c r="I38" i="27" s="1"/>
  <c r="I31" i="27"/>
  <c r="I30" i="27"/>
  <c r="I26" i="27"/>
  <c r="I25" i="27"/>
  <c r="I21" i="27"/>
  <c r="I20" i="27"/>
  <c r="I11" i="27"/>
  <c r="I10" i="27"/>
  <c r="I114" i="27" l="1"/>
  <c r="I115" i="27" s="1"/>
  <c r="I109" i="27"/>
  <c r="I55" i="27"/>
  <c r="I32" i="27"/>
  <c r="I40" i="27"/>
  <c r="I27" i="27"/>
  <c r="E58" i="27" l="1"/>
  <c r="I58" i="27" s="1"/>
  <c r="I59" i="27" s="1"/>
  <c r="I4" i="27"/>
  <c r="I3" i="27"/>
  <c r="I5" i="27" l="1"/>
  <c r="I148" i="27"/>
  <c r="I147" i="27"/>
  <c r="I146" i="27"/>
  <c r="I142" i="27"/>
  <c r="I141" i="27"/>
  <c r="I140" i="27"/>
  <c r="I136" i="27"/>
  <c r="I135" i="27"/>
  <c r="I134" i="27"/>
  <c r="I130" i="27"/>
  <c r="I129" i="27"/>
  <c r="I128" i="27"/>
  <c r="I124" i="27"/>
  <c r="I123" i="27"/>
  <c r="I122" i="27"/>
  <c r="I149" i="27" l="1"/>
  <c r="I143" i="27"/>
  <c r="I137" i="27"/>
  <c r="I131" i="27"/>
  <c r="I125" i="27"/>
  <c r="E177" i="27" l="1"/>
  <c r="I177" i="27" s="1"/>
  <c r="E176" i="27"/>
  <c r="I176" i="27" s="1"/>
  <c r="I96" i="27"/>
  <c r="I95" i="27"/>
  <c r="I94" i="27"/>
  <c r="I90" i="27"/>
  <c r="I89" i="27"/>
  <c r="I88" i="27"/>
  <c r="I87" i="27"/>
  <c r="I82" i="27"/>
  <c r="I81" i="27"/>
  <c r="I80" i="27"/>
  <c r="I79" i="27"/>
  <c r="I74" i="27"/>
  <c r="I73" i="27"/>
  <c r="I72" i="27"/>
  <c r="I71" i="27"/>
  <c r="I70" i="27"/>
  <c r="I180" i="27" l="1"/>
  <c r="I76" i="27"/>
  <c r="I97" i="27"/>
  <c r="I83" i="27"/>
  <c r="I91" i="27"/>
  <c r="E110" i="27" l="1"/>
  <c r="I110" i="27" s="1"/>
  <c r="I111" i="27" s="1"/>
  <c r="I35" i="27" l="1"/>
  <c r="I19" i="27"/>
  <c r="I22" i="27" s="1"/>
  <c r="I12" i="27"/>
  <c r="I13" i="27"/>
  <c r="I14" i="27"/>
  <c r="I15" i="27"/>
  <c r="I9" i="27"/>
  <c r="I16" i="27" l="1"/>
  <c r="I36" i="27"/>
  <c r="F7" i="29"/>
  <c r="G7" i="29" s="1"/>
  <c r="G22" i="29"/>
  <c r="F13" i="29"/>
  <c r="F28" i="29"/>
  <c r="G28" i="29" s="1"/>
  <c r="G13" i="29"/>
  <c r="G12" i="29"/>
  <c r="G11" i="29"/>
  <c r="G29" i="29"/>
  <c r="G27" i="29"/>
  <c r="G25" i="29"/>
  <c r="G24" i="29"/>
  <c r="G21" i="29"/>
  <c r="G20" i="29"/>
  <c r="G19" i="29"/>
  <c r="G17" i="29"/>
  <c r="G16" i="29"/>
  <c r="G10" i="29"/>
  <c r="G8" i="29"/>
  <c r="H31" i="25"/>
  <c r="I31" i="25" s="1"/>
  <c r="H30" i="25"/>
  <c r="I30" i="25" s="1"/>
  <c r="H29" i="25"/>
  <c r="I29" i="25" s="1"/>
  <c r="I28" i="25"/>
  <c r="H27" i="25"/>
  <c r="I27" i="25" s="1"/>
  <c r="E46" i="25"/>
  <c r="I41" i="25"/>
  <c r="I33" i="25"/>
  <c r="K28" i="25"/>
  <c r="G19" i="25"/>
  <c r="I19" i="25" s="1"/>
  <c r="I22" i="25" s="1"/>
  <c r="H14" i="25"/>
  <c r="B14" i="25"/>
  <c r="J7" i="20"/>
  <c r="J8" i="20"/>
  <c r="J9" i="20"/>
  <c r="E12" i="20"/>
  <c r="F12" i="20" s="1"/>
  <c r="G12" i="20"/>
  <c r="J12" i="20" s="1"/>
  <c r="D12" i="20"/>
  <c r="E2" i="20"/>
  <c r="F6" i="20"/>
  <c r="G6" i="20"/>
  <c r="H6" i="20" s="1"/>
  <c r="F7" i="20"/>
  <c r="G7" i="20" s="1"/>
  <c r="H7" i="20" s="1"/>
  <c r="F8" i="20"/>
  <c r="G8" i="20" s="1"/>
  <c r="H8" i="20" s="1"/>
  <c r="F9" i="20"/>
  <c r="G9" i="20"/>
  <c r="H9" i="20" s="1"/>
  <c r="F10" i="20"/>
  <c r="G10" i="20"/>
  <c r="H10" i="20" s="1"/>
  <c r="F5" i="20"/>
  <c r="G5" i="20" s="1"/>
  <c r="H5" i="20" s="1"/>
  <c r="H6" i="18"/>
  <c r="H7" i="18" s="1"/>
  <c r="E22" i="18"/>
  <c r="G29" i="18"/>
  <c r="G32" i="18" s="1"/>
  <c r="G30" i="18"/>
  <c r="G31" i="18"/>
  <c r="H28" i="18"/>
  <c r="I34" i="25" l="1"/>
  <c r="G40" i="18"/>
  <c r="G41" i="18" s="1"/>
  <c r="G31" i="29"/>
  <c r="G36" i="29" s="1"/>
  <c r="F46" i="25"/>
  <c r="G46" i="25" s="1"/>
  <c r="I46" i="25" s="1"/>
  <c r="I49" i="25" s="1"/>
  <c r="I51" i="25" s="1"/>
  <c r="H12" i="20"/>
  <c r="F15" i="18"/>
  <c r="G39" i="18"/>
  <c r="F13" i="18" l="1"/>
  <c r="F11" i="18"/>
  <c r="C8" i="33"/>
  <c r="C23" i="33"/>
  <c r="C7" i="33"/>
  <c r="F12" i="18"/>
  <c r="C20" i="33" l="1"/>
  <c r="C19" i="33"/>
  <c r="C42" i="33"/>
  <c r="C5" i="33"/>
  <c r="C24" i="33"/>
  <c r="C12" i="33"/>
  <c r="C27" i="33"/>
  <c r="C3" i="33"/>
  <c r="C46" i="33"/>
  <c r="C30" i="33"/>
  <c r="C26" i="33"/>
  <c r="C10" i="33"/>
  <c r="C49" i="33"/>
  <c r="C45" i="33"/>
  <c r="C33" i="33"/>
  <c r="C29" i="33"/>
  <c r="C25" i="33"/>
  <c r="C13" i="33"/>
  <c r="C9" i="33"/>
  <c r="C54" i="33"/>
  <c r="C36" i="33"/>
  <c r="C16" i="33"/>
  <c r="C4" i="33"/>
  <c r="C39" i="33"/>
  <c r="C35" i="33"/>
  <c r="C14" i="33"/>
  <c r="C17" i="33"/>
  <c r="F4" i="31"/>
  <c r="F14" i="18"/>
  <c r="C52" i="33"/>
  <c r="C50" i="33" l="1"/>
  <c r="C57" i="33"/>
  <c r="C51" i="33"/>
  <c r="C15" i="33"/>
  <c r="C37" i="33"/>
  <c r="C44" i="33"/>
  <c r="C18" i="33"/>
  <c r="C40" i="33"/>
  <c r="C31" i="33"/>
  <c r="C48" i="33"/>
  <c r="C43" i="33"/>
  <c r="C22" i="33"/>
  <c r="C6" i="33"/>
  <c r="C21" i="33"/>
  <c r="C34" i="33"/>
  <c r="C58" i="33"/>
  <c r="C47" i="33"/>
  <c r="C28" i="33"/>
  <c r="C56" i="33"/>
  <c r="C41" i="33"/>
  <c r="C38" i="33"/>
  <c r="C11" i="33"/>
  <c r="C55" i="33"/>
  <c r="C32" i="33"/>
  <c r="C53" i="33"/>
  <c r="G4" i="31"/>
  <c r="C36" i="18"/>
  <c r="H4" i="31" l="1"/>
  <c r="G37" i="18"/>
  <c r="G38" i="18" s="1"/>
  <c r="G36" i="18"/>
  <c r="G12" i="18" l="1"/>
  <c r="H12" i="18" s="1"/>
  <c r="G16" i="18"/>
  <c r="H16" i="18" s="1"/>
  <c r="G13" i="18" l="1"/>
  <c r="H13" i="18" s="1"/>
  <c r="G15" i="18"/>
  <c r="H15" i="18" s="1"/>
  <c r="G14" i="18" l="1"/>
  <c r="H14" i="18" s="1"/>
  <c r="G11" i="18" l="1"/>
  <c r="H11" i="18" s="1"/>
  <c r="H10" i="18" s="1"/>
  <c r="H19" i="18" s="1"/>
  <c r="H18" i="18" l="1"/>
  <c r="H20" i="18"/>
  <c r="H21" i="18" s="1"/>
  <c r="H30" i="18"/>
  <c r="H36" i="18" s="1"/>
  <c r="H17" i="18" l="1"/>
  <c r="H22" i="18" s="1"/>
  <c r="H23" i="18" s="1"/>
  <c r="H41" i="18" s="1"/>
  <c r="H39" i="18"/>
  <c r="H32" i="18" l="1"/>
  <c r="H38" i="18"/>
  <c r="H31" i="18"/>
  <c r="H29" i="18"/>
  <c r="H40" i="18" s="1"/>
  <c r="H37" i="18" l="1"/>
</calcChain>
</file>

<file path=xl/comments1.xml><?xml version="1.0" encoding="utf-8"?>
<comments xmlns="http://schemas.openxmlformats.org/spreadsheetml/2006/main">
  <authors>
    <author>IANOS DAVID PEREZ DIAZ</author>
  </authors>
  <commentList>
    <comment ref="D58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  <comment ref="D109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  <comment ref="D114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  <comment ref="D176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</commentList>
</comments>
</file>

<file path=xl/comments2.xml><?xml version="1.0" encoding="utf-8"?>
<comments xmlns="http://schemas.openxmlformats.org/spreadsheetml/2006/main">
  <authors>
    <author>PROPIETARIO</author>
  </authors>
  <commentList>
    <comment ref="F6" authorId="0">
      <text>
        <r>
          <rPr>
            <b/>
            <sz val="8"/>
            <color indexed="81"/>
            <rFont val="Tahoma"/>
            <family val="2"/>
          </rPr>
          <t>PROPIETARIO:</t>
        </r>
        <r>
          <rPr>
            <sz val="8"/>
            <color indexed="81"/>
            <rFont val="Tahoma"/>
            <family val="2"/>
          </rPr>
          <t xml:space="preserve">
sanitarios y orinales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PROPIETARIO:</t>
        </r>
        <r>
          <rPr>
            <sz val="8"/>
            <color indexed="81"/>
            <rFont val="Tahoma"/>
            <family val="2"/>
          </rPr>
          <t xml:space="preserve">
x numero de pocetas</t>
        </r>
      </text>
    </comment>
  </commentList>
</comments>
</file>

<file path=xl/comments3.xml><?xml version="1.0" encoding="utf-8"?>
<comments xmlns="http://schemas.openxmlformats.org/spreadsheetml/2006/main">
  <authors>
    <author>YINET LUCIA FLOREZ MONTIEL</author>
  </authors>
  <commentList>
    <comment ref="F107" authorId="0">
      <text>
        <r>
          <rPr>
            <b/>
            <sz val="9"/>
            <color indexed="81"/>
            <rFont val="Tahoma"/>
            <family val="2"/>
          </rPr>
          <t>YINET LUCIA FLOREZ MONTIEL:</t>
        </r>
        <r>
          <rPr>
            <sz val="9"/>
            <color indexed="81"/>
            <rFont val="Tahoma"/>
            <family val="2"/>
          </rPr>
          <t xml:space="preserve">
2,1 pendiente</t>
        </r>
      </text>
    </comment>
    <comment ref="F126" authorId="0">
      <text>
        <r>
          <rPr>
            <b/>
            <sz val="9"/>
            <color indexed="81"/>
            <rFont val="Tahoma"/>
            <family val="2"/>
          </rPr>
          <t>YINET LUCIA FLOREZ MONTIEL:</t>
        </r>
        <r>
          <rPr>
            <sz val="9"/>
            <color indexed="81"/>
            <rFont val="Tahoma"/>
            <family val="2"/>
          </rPr>
          <t xml:space="preserve">
1,65 pendiente pasillo</t>
        </r>
      </text>
    </comment>
  </commentList>
</comments>
</file>

<file path=xl/sharedStrings.xml><?xml version="1.0" encoding="utf-8"?>
<sst xmlns="http://schemas.openxmlformats.org/spreadsheetml/2006/main" count="1362" uniqueCount="940">
  <si>
    <t>DESCRIPCIÓN</t>
  </si>
  <si>
    <t>CANTIDAD</t>
  </si>
  <si>
    <t>VALOR TOTAL</t>
  </si>
  <si>
    <t>VALOR TOTAL ETAPA DE ESTUDIOS Y DISEÑOS</t>
  </si>
  <si>
    <t>ÍTEM</t>
  </si>
  <si>
    <t>PRECIOS UNITARIOS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</si>
  <si>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</si>
  <si>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</si>
  <si>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</si>
  <si>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</si>
  <si>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</si>
  <si>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</si>
  <si>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</si>
  <si>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</si>
  <si>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</si>
  <si>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VALOR TOTAL IVA 16% SOBRE VALOR DE LOS ESTUDIOS TÉCNICOS Y DISEÑOS</t>
  </si>
  <si>
    <t>M2</t>
  </si>
  <si>
    <t>UND</t>
  </si>
  <si>
    <t>ML</t>
  </si>
  <si>
    <t>ITEM</t>
  </si>
  <si>
    <t>PRELIMINARES</t>
  </si>
  <si>
    <t>1.1</t>
  </si>
  <si>
    <t>2.1</t>
  </si>
  <si>
    <t>M3</t>
  </si>
  <si>
    <t>2.2</t>
  </si>
  <si>
    <t>2.3</t>
  </si>
  <si>
    <t>UN</t>
  </si>
  <si>
    <t>4.1</t>
  </si>
  <si>
    <t>4.2</t>
  </si>
  <si>
    <t>4.3</t>
  </si>
  <si>
    <t>4.5</t>
  </si>
  <si>
    <t>4.6</t>
  </si>
  <si>
    <t>4.7</t>
  </si>
  <si>
    <t>ACERO DE REFUERZO COLUMNAS TANQUE Y OTROS</t>
  </si>
  <si>
    <t>4.8</t>
  </si>
  <si>
    <t>4.9</t>
  </si>
  <si>
    <t>4.10</t>
  </si>
  <si>
    <t>INSTALACIONES HIDROSANITARIAS Y DE GAS</t>
  </si>
  <si>
    <t>6.1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</si>
  <si>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</si>
  <si>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</si>
  <si>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</si>
  <si>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</si>
  <si>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</si>
  <si>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</si>
  <si>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</si>
  <si>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</si>
  <si>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</si>
  <si>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</si>
  <si>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</si>
  <si>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</si>
  <si>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</si>
  <si>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</si>
  <si>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</si>
  <si>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</si>
  <si>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</si>
  <si>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</si>
  <si>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</si>
  <si>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</si>
  <si>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</si>
  <si>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</si>
  <si>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</si>
  <si>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</si>
  <si>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</si>
  <si>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</si>
  <si>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</si>
  <si>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</si>
  <si>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</si>
  <si>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</si>
  <si>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</si>
  <si>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</si>
  <si>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</si>
  <si>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</si>
  <si>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</si>
  <si>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6.4</t>
  </si>
  <si>
    <t>6.4.1</t>
  </si>
  <si>
    <t>6.4.2</t>
  </si>
  <si>
    <t>6.4.3</t>
  </si>
  <si>
    <t>6.5</t>
  </si>
  <si>
    <t>6.5.1</t>
  </si>
  <si>
    <t>6.5.3</t>
  </si>
  <si>
    <t>6.6</t>
  </si>
  <si>
    <t>6.6.1</t>
  </si>
  <si>
    <t>6.6.2</t>
  </si>
  <si>
    <t>6.7</t>
  </si>
  <si>
    <t>6.7.1</t>
  </si>
  <si>
    <t>6.7.2</t>
  </si>
  <si>
    <t>6.8</t>
  </si>
  <si>
    <t>6.8.1</t>
  </si>
  <si>
    <t>6.9</t>
  </si>
  <si>
    <t>6.9.1</t>
  </si>
  <si>
    <t>6.9.2</t>
  </si>
  <si>
    <t>6.9.3</t>
  </si>
  <si>
    <t>6.9.4</t>
  </si>
  <si>
    <t>INSTALACION ELECTRICA</t>
  </si>
  <si>
    <t>7.1</t>
  </si>
  <si>
    <t>SALIDAS Y CABLEADO SISTEMA ELECTRICO</t>
  </si>
  <si>
    <t>7.1.1</t>
  </si>
  <si>
    <t>7.1.2</t>
  </si>
  <si>
    <t>7.1.3</t>
  </si>
  <si>
    <t xml:space="preserve">SALIDA PARA TOMA CORRIENTE DOBLE CON POLO A TIERRA, SISTEMA REGULADO. INCLUYE APARATO, CABLE TRENZADO 3X12 HASTA 7ML, TUBERÍA 3/4 PVC Y DEMÁS ACCESORIOS </t>
  </si>
  <si>
    <t>7.1.4</t>
  </si>
  <si>
    <t>7.1.5</t>
  </si>
  <si>
    <t>7.1.6</t>
  </si>
  <si>
    <t>7.1.7</t>
  </si>
  <si>
    <t>7.1.8</t>
  </si>
  <si>
    <t>7.2</t>
  </si>
  <si>
    <t>TABLEROS Y ACOMETIDAS</t>
  </si>
  <si>
    <t>7.2.1</t>
  </si>
  <si>
    <t>7.2.2</t>
  </si>
  <si>
    <t>7.2.3</t>
  </si>
  <si>
    <t>7.2.4</t>
  </si>
  <si>
    <t xml:space="preserve">SUMINISTRO E INSTALACIÓN DE INTERRUPTOR DE 1X20 AMP, ICORTO CIRCUITO 10 KA-240 VOLTIOS, TIPO ENCHUFABLE. </t>
  </si>
  <si>
    <t>7.3</t>
  </si>
  <si>
    <t>7.3.1</t>
  </si>
  <si>
    <t>7.3.2</t>
  </si>
  <si>
    <t>7.3.3</t>
  </si>
  <si>
    <t>SUMINISTRO E INSTALACION DE PUNTOS DE SOLDADURA EXOTERMICA CADWELL 115 GR</t>
  </si>
  <si>
    <t>7.3.4</t>
  </si>
  <si>
    <t xml:space="preserve">SUMINISTRO E INSTALACIÓN DE CAJA DE INSPECCIÓN CON MARCO Y TAPAS DE 0.30X0.30 METROS INCLUYE MATERIALES, MANO DE OBRA </t>
  </si>
  <si>
    <t>7.3.5</t>
  </si>
  <si>
    <t>VARILLAS DE COBRE PURO DE ×5/8" X 8'(2.44 MTS)</t>
  </si>
  <si>
    <t>7.4</t>
  </si>
  <si>
    <t>INSPECTORÍA ELÉCTRICA Y OBTENCIÓN DE
CERTIFICACIÓN RETIE</t>
  </si>
  <si>
    <t>INSPECTORÍA ELÉCTRICA Y OBTENCIÓN DE
CERTIFICACIÓN RETILAP</t>
  </si>
  <si>
    <t>TRAMITOLOGIA ANTE OPERADOR DE RED PARA LA
CONEXIÓN DEFINITIVA</t>
  </si>
  <si>
    <t>7.5</t>
  </si>
  <si>
    <t>ILUMINACION</t>
  </si>
  <si>
    <t>7.5.1</t>
  </si>
  <si>
    <t>7.5.2</t>
  </si>
  <si>
    <t>7.5.3</t>
  </si>
  <si>
    <t>7.5.4</t>
  </si>
  <si>
    <t>7.5.5</t>
  </si>
  <si>
    <t>7.5.6</t>
  </si>
  <si>
    <t>7.5.7</t>
  </si>
  <si>
    <t xml:space="preserve">PINTURA ACRILICA TIPO KORAZA O EQUIVALENTE - MUROS A 3 MANOS </t>
  </si>
  <si>
    <t xml:space="preserve">PINTURA SOBRE MUROS INTERIORES VINILO TIPO I TRES MANOS VINITEX DE PINTUCO O EQUIVALENTE INCLUYE FILOS Y DILATACIONES </t>
  </si>
  <si>
    <t>OBRAS COMPLEMENTARIAS</t>
  </si>
  <si>
    <t>3 + 4</t>
  </si>
  <si>
    <t>1 + 2 + 3 + 4</t>
  </si>
  <si>
    <t>1 + 2</t>
  </si>
  <si>
    <t>1 + 2 + 3</t>
  </si>
  <si>
    <t>IMPREVISTOS</t>
  </si>
  <si>
    <t>UTILIDAD</t>
  </si>
  <si>
    <t>COSTEO</t>
  </si>
  <si>
    <t>N/A</t>
  </si>
  <si>
    <t>DISEÑOS</t>
  </si>
  <si>
    <t>(A) TOTAL COSTOS DIRECTOS</t>
  </si>
  <si>
    <t>(B) TOTAL COSTOS INDIRECTOS</t>
  </si>
  <si>
    <t>3. VALOR TOTAL OFERTA (1+2)</t>
  </si>
  <si>
    <t>VALOR METRO CUADRADO</t>
  </si>
  <si>
    <t>VALORES CONTRATO</t>
  </si>
  <si>
    <t>ESTAPAS</t>
  </si>
  <si>
    <t>LOTE</t>
  </si>
  <si>
    <t>AREA CONSTRUIDA</t>
  </si>
  <si>
    <t>AREA</t>
  </si>
  <si>
    <t>ETAPA</t>
  </si>
  <si>
    <t>COSTO DIRECTO</t>
  </si>
  <si>
    <t>EJECUCION</t>
  </si>
  <si>
    <t>CONTRATO</t>
  </si>
  <si>
    <t>1. ETAPA 1</t>
  </si>
  <si>
    <t>2. (A+B) ETAPA 2</t>
  </si>
  <si>
    <t>3. (1+2) CONTRATO</t>
  </si>
  <si>
    <t>COSTEO CDI APARTADO 2016</t>
  </si>
  <si>
    <r>
      <t>2. </t>
    </r>
    <r>
      <rPr>
        <b/>
        <sz val="11"/>
        <rFont val="Arial Narrow"/>
        <family val="2"/>
      </rPr>
      <t>ETAPA 2.  EJECUCIÓN DE  OBRA || CONSTRUCCIÓN Y PUESTA EN FUNCIONAMIENTO, DE UN CENTRO DE DESARROLLO INFANTIL (CDI) EN EL MUNICIPIO DE APARTADÓ  (ANTIOQUIA)</t>
    </r>
  </si>
  <si>
    <t>Zonas duras sin cubierta (Circulaciones abiertas, parque infantil y parqueadero)</t>
  </si>
  <si>
    <t>Zonas blandas (arborización y empradización incluye preparación del suelo)</t>
  </si>
  <si>
    <t>Aulas, comedor y zona administrativa (incluye redes eléctricas)</t>
  </si>
  <si>
    <t>Zona de servicios: cocina, cuartos técnicos y baterías sanitarias. (incluye redes generales)</t>
  </si>
  <si>
    <t>Circulaciones, rampas, escaleras y áreas de ingreso y salida con cubierta. (incluye estructura)</t>
  </si>
  <si>
    <t>Cerramiento Perimetral (incluye cimentación)</t>
  </si>
  <si>
    <t>HITOS</t>
  </si>
  <si>
    <t>SEMANA DE CUMPLIMIENTO INCLUYE APROBACIÓN DE INTERVENTORÍA.</t>
  </si>
  <si>
    <t xml:space="preserve">EXCAVACIÓN, CIMENTACIÓN Y RELLENOS </t>
  </si>
  <si>
    <t>ESTRUCTURAS EN CONCRETO (Incluye, Puntos Fijos Rampas y Escaleras)</t>
  </si>
  <si>
    <t>MAMPOSTERÍA Y CONCRETOS MENORES</t>
  </si>
  <si>
    <t>ESTRUCTURA METÁLICA Y CUBIERTA</t>
  </si>
  <si>
    <t>ACABADOS Y URBANISMO (FIN OBRA)</t>
  </si>
  <si>
    <t>FECHA DE TERMINACION</t>
  </si>
  <si>
    <t>FECHA DE
 INICIO</t>
  </si>
  <si>
    <t>PLAZO CONTRACTUAL DE EJECUCION</t>
  </si>
  <si>
    <t>8 MESES</t>
  </si>
  <si>
    <t>SEMANAS</t>
  </si>
  <si>
    <t>CAPITULOS</t>
  </si>
  <si>
    <t>CUBIERTAS E IMPERMEABILIZACIONES
CARPINTERIA METALICA</t>
  </si>
  <si>
    <t>PISOS
CARPINTERIA ALUMINIO
CARPINTERIA MADERA
ENCHAPES
PINTURA
APARATOS SANITARIOS Y ACCESORIOS
CERRADURAS
ESPEJOS
CIELO RASOS
ASEO
OBRAS EXTERIORES
URBANISMO</t>
  </si>
  <si>
    <t>PLAZO PROGRAMACION</t>
  </si>
  <si>
    <t>DIAS</t>
  </si>
  <si>
    <t>MESES</t>
  </si>
  <si>
    <t>PLAZO</t>
  </si>
  <si>
    <t>INICIO</t>
  </si>
  <si>
    <t>TERMINACION</t>
  </si>
  <si>
    <t>ESTRUCTURAS EN CONCRETO
REFUERZOS PLACAS
ACERO DE REFUERZO</t>
  </si>
  <si>
    <t xml:space="preserve">CIMENTACION
EXCAVACIONES Y MOVIMIENTOS DE TIERRA
CONCRETOS CIMENTACION
REFUERZOS CIMENTACION
DESAGUES E INSTALACIONES SUBTERRANEAS
REDES HIDROSANITARIAS  </t>
  </si>
  <si>
    <t>MAMPOSTERIA Y PAÑETES
PREFABRICADOS Y ELEMENTOS NO ESTRUCTURALES
REDES ELECTRICAS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</si>
  <si>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</si>
  <si>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</si>
  <si>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</si>
  <si>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</si>
  <si>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</si>
  <si>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</si>
  <si>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</si>
  <si>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</si>
  <si>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</si>
  <si>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</si>
  <si>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</si>
  <si>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CRG</t>
  </si>
  <si>
    <t>GL</t>
  </si>
  <si>
    <t>1. ETAPA 1.  EJECUCIÓN DE ESTUDIOS Y DISEÑOS || REVISIÓN, AJUSTE Y COMPLEMENTACIÓN DE ESTUDIOS Y DISEÑOS CENTRO DE DESARROLLO INFANTIL (CDI) EN EL MUNICIPIO DE TESALIA (HUILA)</t>
  </si>
  <si>
    <t>REVISIÓN, AJUSTE Y COMPLEMENTACIÓN DE ESTUDIOS Y DISEÑOS CENTRO DE DESARROLLO INFANTIL (CDI) EN EL MUNICIPIO DE TESALIA  (HUILA)</t>
  </si>
  <si>
    <t>IR A PRESUPUESTO</t>
  </si>
  <si>
    <t>._.</t>
  </si>
  <si>
    <t>(FIRMA)</t>
  </si>
  <si>
    <t>CONTRATISTA</t>
  </si>
  <si>
    <t>TOTAL COSTO DIRECTO $</t>
  </si>
  <si>
    <t>SUBTOTAL $</t>
  </si>
  <si>
    <t>Cuadrilla Tipo</t>
  </si>
  <si>
    <t>Vr. UNITARIO</t>
  </si>
  <si>
    <t>RENDIMIENTO</t>
  </si>
  <si>
    <t>JORNAL TOTAL</t>
  </si>
  <si>
    <t>PRESTACIONES</t>
  </si>
  <si>
    <t>JORNAL</t>
  </si>
  <si>
    <t>TRABAJADOR</t>
  </si>
  <si>
    <t>IV. MANO DE OBRA</t>
  </si>
  <si>
    <t>TARIFA Km/M3</t>
  </si>
  <si>
    <t>VOL. M3</t>
  </si>
  <si>
    <t>DISTANCIA en KMS</t>
  </si>
  <si>
    <t>MATERIAL</t>
  </si>
  <si>
    <t>III. TRANSPORTES</t>
  </si>
  <si>
    <t>glb</t>
  </si>
  <si>
    <t>Materiales de ferreteria</t>
  </si>
  <si>
    <t>Vr UNIT</t>
  </si>
  <si>
    <t>UNIDAD</t>
  </si>
  <si>
    <t>II. MATERIALES</t>
  </si>
  <si>
    <t>Varias</t>
  </si>
  <si>
    <t xml:space="preserve">Herramienta Menor </t>
  </si>
  <si>
    <t>TARIFA/HORA</t>
  </si>
  <si>
    <t>TIPO</t>
  </si>
  <si>
    <t>I. EQUIPO</t>
  </si>
  <si>
    <t>DATOS ESPECÍFICOS</t>
  </si>
  <si>
    <t>CDI LETICIA</t>
  </si>
  <si>
    <t>OBRA:</t>
  </si>
  <si>
    <t>DATOS GENERALES</t>
  </si>
  <si>
    <t>FECHA : FEBRERO DE 2015</t>
  </si>
  <si>
    <t>ANALISIS DE PRECIOS UNITARIOS</t>
  </si>
  <si>
    <t>ml</t>
  </si>
  <si>
    <t>MESÓN EN CONCRETO, ACABADO EN CORIAN</t>
  </si>
  <si>
    <t>silicona</t>
  </si>
  <si>
    <t>kg</t>
  </si>
  <si>
    <t>Meson en concreto</t>
  </si>
  <si>
    <t>m2</t>
  </si>
  <si>
    <t>Apoyo</t>
  </si>
  <si>
    <t>corian</t>
  </si>
  <si>
    <t>Corian</t>
  </si>
  <si>
    <t>MURO EN CALADO TIPO PERSIANA, INCLUYE MORTERO DE PEGA</t>
  </si>
  <si>
    <t xml:space="preserve">SALIDA PARA TOMA CORRIENTE DOBLE CON POLO A TIERRA, SISTEMA NORMAL. INCLUYE APARATO, CABLE No.12 HASTA 7ML, TUBERÍA PVC Y DEMÁS ACCESORIOS </t>
  </si>
  <si>
    <t xml:space="preserve">SALIDA PARA TOMA CORRIENTE DOBLE CON POLO A TIERRA GFCI. INCLUYE APARATO, CABLE No.12 HASTA 7ML, TUBERÍA 3/4 PVC Y DEMÁS ACCESORIOS </t>
  </si>
  <si>
    <t xml:space="preserve">SALIDA PARA TOMA CORRIENTE ESPECIALES COCINA, LAVADORA Y PLANCHA CON POLO A TIERRA INCLUYE APARATO, CABLE No.12 HASTA 12ML, TUBERÍA PVC Y DEMÁS ACCESORIOS </t>
  </si>
  <si>
    <t xml:space="preserve">SALIDA PARA ILUMINACION INTERIOR EN TUBO CONDUIT PVC DE 1/2", CON CONDUCTORES DE COBRE 2No12 (BAJO CONTENIDO DE HALOGENOS) + 1No12 DESNUDO. INCLUYE TOMACORRIENTE Y PROPORCIONAL INTERRUPTOR, SOPORTES, CAJAS Y ACCESORIOS NECESARIOS PARA COMPLETAR LA SALIDA. </t>
  </si>
  <si>
    <t>SALIDA PARA ILUMINACION EXTERIOR PASILLOS EN TUBO CONDUIT PVC DE 1/2", CON CONDUCTORES DE COBRE 2No12  (BAJO CONTENIDO DE HALOGENOS) + 1No12 DESNUDO. (INCLUYE PROPORCINAL PARCIAL A LA PRIMERA SALIDA)</t>
  </si>
  <si>
    <t xml:space="preserve">SALIDA PARA SENSOR DE MOVIMIENTO 360° EN TUBO CONDUIT PVC DE 1/2", CON CONDUCTORES DE COBRE 2No12 (BAJO CONTENIDO DE HALOGENOS) + 1No12 DESNUDO. INCLUYE SOPORTES, CAJAS Y ACCESORIOS NECESARIOS PARA COMPLETAR LA SALIDA. </t>
  </si>
  <si>
    <t xml:space="preserve">SALIDA PARA REFLECTOR EXTERIOR EN TUBO CONDUIT PVC DE 1/2", CON CONDUCTORES DE COBRE 2No12 (BAJO CONTENIDO DE HALOGENOS) + 1No12 DESNUDO. INCLUYE SOPORTES, CAJAS Y ACCESORIOS NECESARIOS PARA COMPLETAR LA SALIDA. </t>
  </si>
  <si>
    <t xml:space="preserve">SALIDA PARA AVISO DE "SALIDA" DE EMERGENCIA EN TUBO CONDUIT PVC DE 1/2", CON CONDUCTORES DE COBRE 2No12 (BAJO CONTENIDO DE HALOGENOS) + 1No12 DESNUDO. INCLUYE TOMACORRIENTE Y SOPORTES, CAJAS Y ACCESORIOS NECESARIOS PARA COMPLETAR LA SALIDA. </t>
  </si>
  <si>
    <t xml:space="preserve">SALIDA PARA LAMPARA DE EMERGENCIA EN TUBO CONDUIT PVC DE 1/2", CON CONDUCTORES DE COBRE 2No12 (BAJO CONTENIDO DE HALOGENOS) + 1No12 DESNUDO. INCLUYE TOMACORRIENTE Y SOPORTES, CAJAS Y ACCESORIOS NECESARIOS PARA COMPLETAR LA SALIDA. </t>
  </si>
  <si>
    <t>SUMINISTRO E INSTALACIÓN DE PARCIALES HASTA LA PRIMERA SALIDA EN 2#12+1#12 T  EN  CU INCLUYE PVC 1" (CABLE,ACCESORIOS, MANO  DE  OBRA  ,ETC) PARA ILUMINACION EXTEROR.</t>
  </si>
  <si>
    <t>7.1.9</t>
  </si>
  <si>
    <t>7.1.10</t>
  </si>
  <si>
    <t>7.1.11</t>
  </si>
  <si>
    <t>7.1.12</t>
  </si>
  <si>
    <t>SALIDAS VOZ, DATOS Y TELEVISION (UNICAMENTE DUCTERIA)</t>
  </si>
  <si>
    <t>SALIDA PARA VOZ Y DATOS, INCLUYE TUBERÍA 1" PVC Y DEMÁS ACCESORIOS (CAJAS, TERMINALES PVC, ETC).</t>
  </si>
  <si>
    <t>TABLERO TIPO COFRE 3F - 4H - 208/120V. 50X40X30 (ALTO, ANCHO, FONDO )CON PUERTA Y CHAPA (TABL-BOMBAS)</t>
  </si>
  <si>
    <t>GATEWAY GSM</t>
  </si>
  <si>
    <t>1 + 2 + 6</t>
  </si>
  <si>
    <t>1 + 2 + 3 + 4 + 5</t>
  </si>
  <si>
    <t>1 + 2 + 3 + 4 + 6</t>
  </si>
  <si>
    <t>CAJA DE INSPECCIÓN EN MAMPOSTERÍA 30X30 CM (INCLUYE TAPA Y MARCO) PARA ALUMBRADO EXTERIOR</t>
  </si>
  <si>
    <t>1 + 3</t>
  </si>
  <si>
    <t>PISO EN CONCRETO ESCOBEADO CON DILATACIONES</t>
  </si>
  <si>
    <t xml:space="preserve"> OBJETO:</t>
  </si>
  <si>
    <t>PROPONENTE:</t>
  </si>
  <si>
    <t>Código</t>
  </si>
  <si>
    <t>Descripción</t>
  </si>
  <si>
    <t>Unidad</t>
  </si>
  <si>
    <t>Cantidad</t>
  </si>
  <si>
    <t>Vr.</t>
  </si>
  <si>
    <t>Unitario</t>
  </si>
  <si>
    <t>Parcial</t>
  </si>
  <si>
    <t>Capitulo</t>
  </si>
  <si>
    <t>ADMINISTRACIÓN</t>
  </si>
  <si>
    <t>%</t>
  </si>
  <si>
    <t>Staff de Personal + prestaciones sociales</t>
  </si>
  <si>
    <t>Mes</t>
  </si>
  <si>
    <t>Personal de apoyo administrativo  +  prestaciones sociales</t>
  </si>
  <si>
    <t>Personal de Vigilancia + prestaciones sociales</t>
  </si>
  <si>
    <t>Software/Hardware para Obra</t>
  </si>
  <si>
    <t>Gl</t>
  </si>
  <si>
    <t>Sistema de Seguridad Industrial/Dotación</t>
  </si>
  <si>
    <t>Sistema de Aseguramiento de Calidad</t>
  </si>
  <si>
    <t>Suministro  y  consumo de  servicios  Públicos durante la ejecución del proyecto</t>
  </si>
  <si>
    <t>Sistema plan de manejo ambiental</t>
  </si>
  <si>
    <t>Ensayos de Control de Calidad</t>
  </si>
  <si>
    <t>Papelería/Empastes</t>
  </si>
  <si>
    <t>Copias/ planos/ Fotocopias/ Fotografías</t>
  </si>
  <si>
    <t>Mantenimiento Equipos/Herramientas</t>
  </si>
  <si>
    <t>Registro Fotográfico/Videos/Informes</t>
  </si>
  <si>
    <t>Registro y Elaboración Planos Récord</t>
  </si>
  <si>
    <t>Elaboración       manuales       operación       y mantenimiento</t>
  </si>
  <si>
    <t>Transportes / almacenamiento</t>
  </si>
  <si>
    <t>Costo Proporcional Oficina Central</t>
  </si>
  <si>
    <t>Publicaciones Contrato</t>
  </si>
  <si>
    <t>Pólizas</t>
  </si>
  <si>
    <t>Impuestos Indirectos</t>
  </si>
  <si>
    <t xml:space="preserve">Valla </t>
  </si>
  <si>
    <t>Servicios públicos</t>
  </si>
  <si>
    <t>Cerramiento provisional / seguridad Industrial</t>
  </si>
  <si>
    <t>Otros (indicar)</t>
  </si>
  <si>
    <t>TOTAL AIU</t>
  </si>
  <si>
    <t>UPS TRIFASICA DE 3 KVA</t>
  </si>
  <si>
    <t>PLANOS RECORD</t>
  </si>
  <si>
    <t>7.5.8</t>
  </si>
  <si>
    <t>7.6</t>
  </si>
  <si>
    <t>ARENA</t>
  </si>
  <si>
    <t>RETIRO DE MATERIAL SOBRANTE</t>
  </si>
  <si>
    <t>EXCAVACION MANUAL</t>
  </si>
  <si>
    <t>GRAVILLA</t>
  </si>
  <si>
    <t>PUNTOS SANITARIOS</t>
  </si>
  <si>
    <t>BAJANTES AGUAS LLUVIAS Y VENTILACION</t>
  </si>
  <si>
    <t>6.4.4</t>
  </si>
  <si>
    <t>6.4.5</t>
  </si>
  <si>
    <t>TUBERIA PVC LIVIANA 2"</t>
  </si>
  <si>
    <t>TUBERIA SANITARIA PVC 4"</t>
  </si>
  <si>
    <t>PUNTO DE TRAGANTE 4"</t>
  </si>
  <si>
    <t>JUNTA EXPANSIVA PVCS 4"</t>
  </si>
  <si>
    <t>SOPORTE ABRAZADERA 4"</t>
  </si>
  <si>
    <t>SOPORTE ABRAZADERA 2"</t>
  </si>
  <si>
    <t>ACOMETIDA</t>
  </si>
  <si>
    <t>ACCESORIOS PVCP 1/2"</t>
  </si>
  <si>
    <t>PUNTOS AGUA POTABLE</t>
  </si>
  <si>
    <t>TUBERIA PVCP DE 1"</t>
  </si>
  <si>
    <t>ACCESORIOS PVCP 1"</t>
  </si>
  <si>
    <t>TUBERIA PVCP DE 3/4"</t>
  </si>
  <si>
    <t>ACCESORIOS PVCP 3/4"</t>
  </si>
  <si>
    <t>VALVULA CORTINA RED WHITE 3/4"</t>
  </si>
  <si>
    <t>VALVULA CORTINA RED WHITE 1/2"</t>
  </si>
  <si>
    <t>CAJILLA DE MEDIDOR 1 1/2" (INCLUYE VALVULAS Y ACCESORIOS)</t>
  </si>
  <si>
    <t>SUMINISTRO MEDIDOR HOMOLOGADO 1 1/2"</t>
  </si>
  <si>
    <t>PUNTOS DE GAS PROPANO</t>
  </si>
  <si>
    <t>RED DE GAS PROPANO</t>
  </si>
  <si>
    <t>VALVULA BOLA GAS 1/2"</t>
  </si>
  <si>
    <t>TUBO HG 1/2" SCH 40</t>
  </si>
  <si>
    <t>PROTECCION TUBERIAS</t>
  </si>
  <si>
    <t>6.7.3</t>
  </si>
  <si>
    <t>CONEXIÓN ESTUFA</t>
  </si>
  <si>
    <t>6.7.4</t>
  </si>
  <si>
    <t>SOPORTERIA GAS</t>
  </si>
  <si>
    <t>SUMINISTRO DE EQUIPOS</t>
  </si>
  <si>
    <t>PLANTA DE TRATAMIENTO DE AGUAS LLUVIAS</t>
  </si>
  <si>
    <t>MONTAJE DE EQUIPOS</t>
  </si>
  <si>
    <t>6.10</t>
  </si>
  <si>
    <t>6.10.1</t>
  </si>
  <si>
    <t>TRAMITE ENTREGA EMPRESA DE SERVICIOS</t>
  </si>
  <si>
    <t>DESINFECCION DE SISTEMA</t>
  </si>
  <si>
    <t>PRUEBAS DE PRESION</t>
  </si>
  <si>
    <t>PRUEBAS DE ESTANQUEIDAD</t>
  </si>
  <si>
    <t>MANUAL DE OPERACIÓN Y MANTENIMIENTO</t>
  </si>
  <si>
    <t>SUMINISTRO E INSTALACION DE ACOMETIDA DESDE BORNES DE TRANSFORMADOR HASTA TABLERO PRINCIPAL (TABL-1 )CDI EN CABLE 3#4/0+1#4/0 AWG- AAC SERIE 8000. (INCLUYE TUBERIA 1Ø3" IMC PARA BAJANTE Y 2Ø3" PVC PARA DUCTOS SUBTERRANEOS CON SUS CORRESPONDIENTES ACCESORIOS).</t>
  </si>
  <si>
    <t>SUMINISTRO E INSTALACIÓN DE LAMPARA GRAN LUNA 65 cms LED, 114 W. USO INTERIOR</t>
  </si>
  <si>
    <t xml:space="preserve">SUMINISTRO E INSTALACIÓN DE LAMPARA EMERGENCIA ILTEC 90E 5W. USO INTERIOR </t>
  </si>
  <si>
    <t>SUMINISTRO E INSTALACIÓN DE APLIQUE DE EMERGENCIA "SALIDA" ILTEC 2W. USO INTERIOR</t>
  </si>
  <si>
    <t>INSTALACIÓN SOLAR</t>
  </si>
  <si>
    <t>excavacion</t>
  </si>
  <si>
    <t>exc. Colum</t>
  </si>
  <si>
    <t>exc.hidro</t>
  </si>
  <si>
    <t>colect</t>
  </si>
  <si>
    <t>cajas</t>
  </si>
  <si>
    <t>redes</t>
  </si>
  <si>
    <t>corte terreno</t>
  </si>
  <si>
    <t>rell. Colum</t>
  </si>
  <si>
    <t>relleno terreno</t>
  </si>
  <si>
    <t>relleno de material excavacion</t>
  </si>
  <si>
    <t>2 + 3</t>
  </si>
  <si>
    <t>placa contrapiso</t>
  </si>
  <si>
    <t>colector 1 all</t>
  </si>
  <si>
    <t>placa baños</t>
  </si>
  <si>
    <t>colector 1 an</t>
  </si>
  <si>
    <t>colector 2 all</t>
  </si>
  <si>
    <t>concreto tanque</t>
  </si>
  <si>
    <t>paredes</t>
  </si>
  <si>
    <t>fondo</t>
  </si>
  <si>
    <t>techo</t>
  </si>
  <si>
    <t>impermeabilizacion</t>
  </si>
  <si>
    <t>culata</t>
  </si>
  <si>
    <t>junta muros</t>
  </si>
  <si>
    <t xml:space="preserve">fachada </t>
  </si>
  <si>
    <t>muros banos</t>
  </si>
  <si>
    <t>muro ladrillo tolete ocre</t>
  </si>
  <si>
    <t>cerramiento</t>
  </si>
  <si>
    <t>columnetas confinamiento</t>
  </si>
  <si>
    <t>muro ladrillo bloque 4</t>
  </si>
  <si>
    <t>pañete liso internos</t>
  </si>
  <si>
    <t>pañete liso impermeabilizado</t>
  </si>
  <si>
    <t xml:space="preserve">dovelas </t>
  </si>
  <si>
    <t>descapote</t>
  </si>
  <si>
    <t xml:space="preserve">ampliacion </t>
  </si>
  <si>
    <t>zonas verdes</t>
  </si>
  <si>
    <t>circul. Ampliacion</t>
  </si>
  <si>
    <t xml:space="preserve">excavacion zapatas </t>
  </si>
  <si>
    <t>excavacion suelo</t>
  </si>
  <si>
    <t>relleno compacto subbase</t>
  </si>
  <si>
    <t>relleno compacto recebo</t>
  </si>
  <si>
    <t xml:space="preserve">relleno zapatas </t>
  </si>
  <si>
    <t>relleno suelo</t>
  </si>
  <si>
    <t xml:space="preserve">geotextil </t>
  </si>
  <si>
    <t>vigas de cimentacion</t>
  </si>
  <si>
    <t>zapatas</t>
  </si>
  <si>
    <t>pedestales</t>
  </si>
  <si>
    <t>pesdestales</t>
  </si>
  <si>
    <t xml:space="preserve">zapatas </t>
  </si>
  <si>
    <t>solados</t>
  </si>
  <si>
    <t>vigas largas</t>
  </si>
  <si>
    <t>vigas cortas</t>
  </si>
  <si>
    <t>tanque</t>
  </si>
  <si>
    <t>acero de refuerzo cimentaciones</t>
  </si>
  <si>
    <t>columnas</t>
  </si>
  <si>
    <t>vigas de aereas</t>
  </si>
  <si>
    <t>placa</t>
  </si>
  <si>
    <t>acero de refuerzo malla electrosoldada</t>
  </si>
  <si>
    <t>malla de 6*2,35</t>
  </si>
  <si>
    <t>50 kg</t>
  </si>
  <si>
    <t>peso de malla por m2</t>
  </si>
  <si>
    <t>malla elctrosoldada xx221</t>
  </si>
  <si>
    <t>colum</t>
  </si>
  <si>
    <t>ACERO DE REFUERZO vigas de cubierta</t>
  </si>
  <si>
    <t>vigas</t>
  </si>
  <si>
    <t>20 kg/m2 de cubierta</t>
  </si>
  <si>
    <t>entradas altas</t>
  </si>
  <si>
    <t>entradas bajas</t>
  </si>
  <si>
    <t>vigueta de confinamiento</t>
  </si>
  <si>
    <t>muro encima de las puertas</t>
  </si>
  <si>
    <t>ACERO DE REFUERZO MAMPOSTERIA</t>
  </si>
  <si>
    <t>CANASTILLA RAM Y CONECTORES</t>
  </si>
  <si>
    <t>COLUMNETAS</t>
  </si>
  <si>
    <t>DOVELAS</t>
  </si>
  <si>
    <t>VIGUETA DE CONFINAMIENTO</t>
  </si>
  <si>
    <t xml:space="preserve">DINTELES </t>
  </si>
  <si>
    <t>VIGA AMMARRE MURO PUERTAS</t>
  </si>
  <si>
    <t>KG /M2 DE MURO</t>
  </si>
  <si>
    <t>KG /ML COLUMNETA</t>
  </si>
  <si>
    <t>KG /ML DOVELA</t>
  </si>
  <si>
    <t>KG /ML VIGA CINTA</t>
  </si>
  <si>
    <t xml:space="preserve">MESONES CONCRETO ACABADO CORIAN </t>
  </si>
  <si>
    <t>VIGA AMMARRE MURO VENTANAS</t>
  </si>
  <si>
    <t>MUROS ENTRADA SALONES</t>
  </si>
  <si>
    <t>ALFAJIAS</t>
  </si>
  <si>
    <t>PRESUPUESTO PAUJIL</t>
  </si>
  <si>
    <t>6.1.1</t>
  </si>
  <si>
    <t>PUNTO SANITARIO Ø4"</t>
  </si>
  <si>
    <t>PUNTO LAVADERO Ø2"</t>
  </si>
  <si>
    <t>PUNTO SIFON DUCHA Ø2"</t>
  </si>
  <si>
    <t>PUNTO SIFON DE PISO Ø2" POSETA</t>
  </si>
  <si>
    <t>PUNTO LAVAMANOS Ø2"</t>
  </si>
  <si>
    <t>PUNTO LAVAPLATOS Ø2"</t>
  </si>
  <si>
    <t>PUNTO LAVADORA Ø2"</t>
  </si>
  <si>
    <t>PUNTO SIFON DE PISO Ø3"</t>
  </si>
  <si>
    <t>PUNTO TRAMPA DE GRASAS</t>
  </si>
  <si>
    <t>PUNTO SIFON DE PISO Ø2"</t>
  </si>
  <si>
    <t>ACCESORIO PVCS 2"</t>
  </si>
  <si>
    <t>ACCESORIO PVCS 4"</t>
  </si>
  <si>
    <t>TRAGANTE ALUMINIO 6*4"</t>
  </si>
  <si>
    <t>TUBERIA PVCP RDE 9 500 PSI DE 2"</t>
  </si>
  <si>
    <t>ACCESORIOS PVCP 2"</t>
  </si>
  <si>
    <t>CAJILLA DE MEDIDOR 1 1/2"</t>
  </si>
  <si>
    <t>MEDIDOR HOMOLOGADO 1 1/2"</t>
  </si>
  <si>
    <t>PUNTO A.F. LAVAPLATOS ½"</t>
  </si>
  <si>
    <t>PUNTO A.F. LAVADEROS ½"</t>
  </si>
  <si>
    <t>PUNTO A.F. LAVADORAS ½"</t>
  </si>
  <si>
    <t>PUNTO A.F. LAVAMANOS ½"</t>
  </si>
  <si>
    <t>PUNTO A.F. DUCHAS ½"</t>
  </si>
  <si>
    <t>RED DE AGUA POTABLE</t>
  </si>
  <si>
    <t>TUBERIA PVCP DE 2"</t>
  </si>
  <si>
    <t>6.5.2</t>
  </si>
  <si>
    <t>TUBERIA PVCP DE 1¼"</t>
  </si>
  <si>
    <t>6.5.4</t>
  </si>
  <si>
    <t>ACCESORIOS PVCP 1¼"</t>
  </si>
  <si>
    <t>6.5.5</t>
  </si>
  <si>
    <t>6.5.6</t>
  </si>
  <si>
    <t>6.5.7</t>
  </si>
  <si>
    <t>6.5.8</t>
  </si>
  <si>
    <t>6.5.9</t>
  </si>
  <si>
    <t>TUBERIA PVCP RDE 9 500 PSI DE 1/2"</t>
  </si>
  <si>
    <t>6.5.10</t>
  </si>
  <si>
    <t>6.5.11</t>
  </si>
  <si>
    <t>6.5.12</t>
  </si>
  <si>
    <t>6.5.13</t>
  </si>
  <si>
    <t>CAJA LLAVE MANGUERA 0.3 X 0.3</t>
  </si>
  <si>
    <t>6.5.14</t>
  </si>
  <si>
    <t>6.5.15</t>
  </si>
  <si>
    <t>6.5.16</t>
  </si>
  <si>
    <t>6.5.17</t>
  </si>
  <si>
    <t>PUNTOS AGUA TRATADA</t>
  </si>
  <si>
    <t>PUNTO A.F. SANITARIO DE TANQUE ½"</t>
  </si>
  <si>
    <t>PUNTO A.F. LLAVE MANGUERA ½"</t>
  </si>
  <si>
    <t>RED AGUA TRATADA</t>
  </si>
  <si>
    <t>6.7.5</t>
  </si>
  <si>
    <t>6.7.6</t>
  </si>
  <si>
    <t>6.7.7</t>
  </si>
  <si>
    <t>6.7.8</t>
  </si>
  <si>
    <t>6.7.9</t>
  </si>
  <si>
    <t>6.7.10</t>
  </si>
  <si>
    <t>6.7.11</t>
  </si>
  <si>
    <t>6.7.12</t>
  </si>
  <si>
    <t>6.7.13</t>
  </si>
  <si>
    <t>6.7.14</t>
  </si>
  <si>
    <t>6.7.15</t>
  </si>
  <si>
    <t>6.7.16</t>
  </si>
  <si>
    <t>6.7.17</t>
  </si>
  <si>
    <t>6.7.18</t>
  </si>
  <si>
    <t>6.7.19</t>
  </si>
  <si>
    <t>PUNTO GAS ESTUFA Ø1/2"</t>
  </si>
  <si>
    <t>ACCESORIO HG 1/2"</t>
  </si>
  <si>
    <t>CONEXIÓN GASODOMESTICOS</t>
  </si>
  <si>
    <t>6.11</t>
  </si>
  <si>
    <t>6.11.1</t>
  </si>
  <si>
    <t>ABRAZADERA Ø1/2"</t>
  </si>
  <si>
    <t>6.12</t>
  </si>
  <si>
    <t>6.12.1</t>
  </si>
  <si>
    <t>EQUIPO DE BOMBEO AGUA TRATADA</t>
  </si>
  <si>
    <t>6.12.2</t>
  </si>
  <si>
    <t>EQUIPO DE BOMBEO AGUA POTABLE</t>
  </si>
  <si>
    <t>EQUIPO DE BOMBEO BOMBAS EYECTORAS</t>
  </si>
  <si>
    <t>6.12.3</t>
  </si>
  <si>
    <t>6.12.4</t>
  </si>
  <si>
    <t>6.13</t>
  </si>
  <si>
    <t>6.13.1</t>
  </si>
  <si>
    <t>MONTAJE DE EQUIPO DE BOMBEO AGUA TRATADA</t>
  </si>
  <si>
    <t>6.13.2</t>
  </si>
  <si>
    <t>MONTAJE DE EQUIPO DE BOMBEO AGUA POTABLE</t>
  </si>
  <si>
    <t>MONTAJE DE EQUIPO DE BOMBEO BOMBAS EYECTORAS</t>
  </si>
  <si>
    <t>6.13.3</t>
  </si>
  <si>
    <t>MONTAJE DE PLANTA DE TRATAMIENTO DE AGUAS LLUVIAS</t>
  </si>
  <si>
    <t>6.13.4</t>
  </si>
  <si>
    <t>6.14</t>
  </si>
  <si>
    <t>6.14.1</t>
  </si>
  <si>
    <t>PASES EN VIGA 3"*50</t>
  </si>
  <si>
    <t>6.14.2</t>
  </si>
  <si>
    <t>PASES EN VIGA 6"*0,50</t>
  </si>
  <si>
    <t>6.14.5</t>
  </si>
  <si>
    <t>6.14.7</t>
  </si>
  <si>
    <t>PRUEBAS DE PRESION GAS</t>
  </si>
  <si>
    <t>DERECHOS DE CONEXIÓN (VERIFICAR EMPRESA DE SERVICIOS)</t>
  </si>
  <si>
    <t xml:space="preserve">SUMINISTRO E INSTALACIÓN DE ACCESORIO RANURADO 150 PSI Ø 3" </t>
  </si>
  <si>
    <t>TUBERIA ACERO GALVANIZADO SCH 40 φ = 2"</t>
  </si>
  <si>
    <t>ACCESORIO TEE RANURADO 150 PSI Ø 2"   SUMINISTRO E INSTALACION</t>
  </si>
  <si>
    <t>COUPLING RIGIDO ACERO RANURADO φ = 2"</t>
  </si>
  <si>
    <t>COUPLING RIGIDO ACERO RANURADO φ = 3"</t>
  </si>
  <si>
    <t xml:space="preserve">VÁLVULA MARIPOSA UL/FM 300 PSI Ø 2" </t>
  </si>
  <si>
    <t>VALVULA MARIPOSA φ = 3"</t>
  </si>
  <si>
    <t>MANOMETRO GLICERINA DIAL φ = 2"</t>
  </si>
  <si>
    <t>UNION FLEXIBLE BORRACHA BRIDADA φ = 2"</t>
  </si>
  <si>
    <t xml:space="preserve">SUMINISTRO E INSTALACION DE UNION FLEXIBLE TIPO BORRACHA   GALVANIZADA  3" </t>
  </si>
  <si>
    <t>BRIDA ACERO RANURADA φ = 2"</t>
  </si>
  <si>
    <t>BRIDA ACERO RANURADA φ = 3"</t>
  </si>
  <si>
    <t>CHEQUE EXTREMO RANURADO φ = 3"</t>
  </si>
  <si>
    <t>VALVULA ALIVIO φ = 3/4" (INCENDIO)</t>
  </si>
  <si>
    <t xml:space="preserve">(SUMINISTRO/INSTALACIÓN) EQUIPO CONTRA INCENDIO : BOMBA PPAL CENTRIFUGA 250GPM@125 PSI UL/FM, BOMBA JOCKEY 5GPM@130PSI, MOTOR ELECTRICO 18HP, TABLERO DE CONTROL UL/FM, CABEZAL Y CAUDALIMETRO. </t>
  </si>
  <si>
    <t>RED GENERAL DE AGUA FRIA INCENDIOS</t>
  </si>
  <si>
    <t>TUBERIA ACERO RANURADA SCH40 φ = 1-1/2"</t>
  </si>
  <si>
    <t>ACCESORIO RANURADO 300 PSI φ = 1-1/2"</t>
  </si>
  <si>
    <t>TUBERIA ACERO RANURADA SCH40 φ = 2-1/2"</t>
  </si>
  <si>
    <t>ACCESORIO RANURADO 300 PSI φ = 2.-1/2"</t>
  </si>
  <si>
    <t>TUBERIA CPVC SCH 80 φ = 3"</t>
  </si>
  <si>
    <t>ACCESORIO CPVC SCH 80 φ = 3"</t>
  </si>
  <si>
    <t>TUBERIA CPVC SCH 80 φ = 2-1/2"</t>
  </si>
  <si>
    <t>ACCESORIO CPVC SCH 80 φ = 2-1/2"</t>
  </si>
  <si>
    <t>COUPLING ACERO RANURADO RIGIDO φ =2 ½"</t>
  </si>
  <si>
    <t xml:space="preserve">SIAMESA DE 4" EN BRONCE 2 ENTRADAS DE 2.1/2" SUMINISTRO E INSTALACION </t>
  </si>
  <si>
    <t>GABINETES TIPO II (SENCILLOS 1.1/2")</t>
  </si>
  <si>
    <t>SUMINISTRO E INSTALACIÓN PANEL CONTROL ILUMINACIÓN   40X30X15 CON DOBLE FONDO CON 3 SELECTORES DE MANIJA, LUZ PILOTO DE SAÑALIZACION Y 3 CONTACTORES  AC2  120V". INCLUYE BREAKERS.</t>
  </si>
  <si>
    <t>SALIDA PARA DATOS, INCLUYE TUBERÍA 1" PVC Y DEMÁS ACCESORIOS  (CAJAS, TERMINALES PVC, ETC)..</t>
  </si>
  <si>
    <t>SALIDA PARA TELEVISION EN TUBERIA EMT 3/4" INCLUYE  (CAJAS, TERMINALES EMT, ETC).</t>
  </si>
  <si>
    <t>RACK DE COMUNICACIONES 60X40, 8U DE RACK, CON PUERTA Y CHAPA, INCLUYE TUBERIA DE 1" PVC PARA ACOMETIDA AEREA</t>
  </si>
  <si>
    <t>TABLERO 3F - 4H - 208/120V - 30 CTOS CON ESPACIO PARA TOTALIZADOR. CON PUERTA Y CHAPA (TABL-1)</t>
  </si>
  <si>
    <t>TABLERO 3F - 4H - 208/120V - 9 CTOS SIN ESPACIO PARA TOTALIZADOR. CON PUERTA Y CHAPA (T-REG)</t>
  </si>
  <si>
    <t>TABLERO 3F - 4H - 208/120V - 18 CTOS SIN ESPACIO PARA TOTALIZADOR. CON PUERTA Y CHAPA (TABL-2)</t>
  </si>
  <si>
    <t>7.3.6</t>
  </si>
  <si>
    <t>SUMINISTRO E INSTALACIÓN DE INTERRUPTOR DE 3X30 AMP, ICORTO CIRCUITO 10 KA-240 VOLTIOS, TIPO ENCHUFABLE. UPS</t>
  </si>
  <si>
    <t>7.3.7</t>
  </si>
  <si>
    <t>SUMINISTRO E INSTALACIÓN DE INTERRUPTOR DE 3X30 AMP, ICORTO CIRCUITO 10 KA-240 VOLTIOS, TIPO ENCHUFABLE. EQ PRESION POTABLE</t>
  </si>
  <si>
    <t>7.3.8</t>
  </si>
  <si>
    <t>SUMINISTRO E INSTALACIÓN DE INTERRUPTOR DE 3X40 AMP, ICORTO CIRCUITO 10 KA-240 VOLTIOS, TIPO ENCHUFABLE. EQ. AGUAS TRATADAS</t>
  </si>
  <si>
    <t>7.3.9</t>
  </si>
  <si>
    <t>SUMINISTRO      E      INSTALACIÓN      DE      BREAKER INDUSTRIAL REGULABLE DE 3X125 AMP. TOTALIZADOR</t>
  </si>
  <si>
    <t>7.3.10</t>
  </si>
  <si>
    <t>7.3.11</t>
  </si>
  <si>
    <t>SUMINISTRO E INSTALACIÓN DE ACOMETIDAS DESDE TABL-1   EN 3#6+1#6+1#8T AWG CU (BAJO CONTENIDO DE HALOGENOS) INCLUYE (TUBERIA Ø1 1/2" PVC SUBTERRANEA, ACCESORIOS DE CONEXION, MANO DE OBRA ,ETC). HASTA TABL-BOMBAS</t>
  </si>
  <si>
    <t>7.3.12</t>
  </si>
  <si>
    <t>SUMINISTRO E INSTALACIÓN DE ACOMETIDAS DESDE TABL-1   EN 3#10+1#10+1#10T AWG CU (BAJO CONTENIDO DE HALOGENOS) INCLUYE (TUBERIA Ø1 1/2" PVC SUBTERRANEA, ACCESORIOS DE CONEXION, MANO DE OBRA ,ETC). HASTA TABL-REG (UPS)</t>
  </si>
  <si>
    <t>7.3.13</t>
  </si>
  <si>
    <t>SUMINISTRO E INSTALACIÓN DE ACOMETIDAS DESDE TABL-1   EN 2#10+1#12T AWG CU (BAJO CONTENIDO DE HALOGENOS) INCLUYE (TUBERIA Ø1" PVC SUBTERRANEA, ACCESORIOS DE CONEXION, MANO DE OBRA ,ETC) HASTA TABL-IL EXT.</t>
  </si>
  <si>
    <t>7.3.14</t>
  </si>
  <si>
    <t>SUMINISTRO E INSTALACIÓN DE CONEXIONES DESDE TABL-BOMBAS EN 1(3#10+1#10+1#12T) AWG CU (BAJO CONTENIDO DE HALOGENOS) INCLUYE (TUBERIA 1Ø1" PVC SUBTERRANEA, ACCESORIOS DE CONEXION, MANO DE OBRA ,ETC). HASTA BOMBAS DE PRESION</t>
  </si>
  <si>
    <t>7.3.15</t>
  </si>
  <si>
    <t xml:space="preserve">SUMINISTRO E INSTALACIÓN DE MATERIALES PARA LA CONSTRUCCIÓN DE CAJA DE INSPECCIÓN SENCILLA (TIPO EPSA S.A.), INCLUYE MARCO Y TAPA </t>
  </si>
  <si>
    <t>7.3.16</t>
  </si>
  <si>
    <t xml:space="preserve">SUMINISTRO E INSTALACIÓN DE MATERIALES PARA LA CONSTRUCCIÓN DE CAJAS DE INSPECCIÓN DE 40X40 INCLUYE MARCO Y TAPA </t>
  </si>
  <si>
    <t>7.3.17</t>
  </si>
  <si>
    <t xml:space="preserve">SUMINISTRO E INSTALACIÓN DE MATERIALES PARA LA CONSTRUCCIÓN DE CAJAS DE INSPECCIÓN DE 60X60 INCLUYE MARCO Y TAPA </t>
  </si>
  <si>
    <t>PUESTA A TIERRA</t>
  </si>
  <si>
    <t>7.4.1</t>
  </si>
  <si>
    <t xml:space="preserve">SUMINISTRO E INSTALACIÓN DE CABLE DE COBRE 7 HILOS NO.2 AWG, DESNUDO (PUESTA A TIERRA TABL-1). (INCLUYE MATERIAL, MANO DE OBRA </t>
  </si>
  <si>
    <t>7.4.2</t>
  </si>
  <si>
    <t xml:space="preserve">SUMINISTRO E INSTALACIÓN DE CABLE DE COBRE 7 HILOS NO.2/0 AWG, DESNUDO (PUESTA A TIERRA TRANSFORMADOR). (INCLUYE MATERIAL, MANO DE OBRA </t>
  </si>
  <si>
    <t>7.4.3</t>
  </si>
  <si>
    <t>7.4.4</t>
  </si>
  <si>
    <t>7.4.5</t>
  </si>
  <si>
    <t>SUBESTACION Y EQUIPOS ESPECIALES</t>
  </si>
  <si>
    <t>SUMINISTRO E INSTALACION DE RED DE MT EN 3No.1/0 ACSR, INCLUYE HERRAJES (AISLADORES, CRUCETAS, ETC.) ESTRUCTURAS TANGENCIALES HORIZONTALES</t>
  </si>
  <si>
    <t>SUMINISTRO E INSTALACION DE TRANSFORMADOR EN ACEITE 45 KVA – 13200/208-120 V (INCLUYE HERRAJES, 3 PARARRAYOS ZnO 12kV-15kVA, CORTACIRCUITOS 100A-15 kV Y DEMAS ACCESORIOS)</t>
  </si>
  <si>
    <t>CAJA PARA MEDIDA SEMIDIRECTA EN POSTE SEGÚN NORMA EPSA, INCLUYE 3 CT'S DE 150/5 A</t>
  </si>
  <si>
    <t>CAJA PARA MEDIDOR EN BAJA TENSION CDI SEGÚN NORMA EPSA S.A, ACABADO EN PINTURA ELECTROSTÁTICA, INCLUYE; 1 CONTADOR ELECTRÓNICO  MULTITARIFA CLASE 05s – 1 BORNERA DE PRUEBAS, INSTALACION EN POSTE</t>
  </si>
  <si>
    <t>PLANTA ELECTRICA 50 KVA INCLUYE: CABINAS INSONORA, CARGADOR DE BATERÍA Y LA TUBERIA DE DESFOGUE DEL EQUIPO.</t>
  </si>
  <si>
    <t xml:space="preserve">TABLERO DE TRANSFERENCIA AUTOMATICA MOTORIZADA CDI: GABINETE METÁLICO AUTO SOPORTADO FABRICADO EN LÁMINA COLD ROLLED CALIBRE 16, CON LAS SIGUIENTES DIMENSIONES : 60 X 40 X 30 CM ( ALTO ANCHO Y PROFUNDO ). ACABADO EN PINTURA ELECTROSTÁTICA, INCLUYE; 2 CONTACTORES AC1 DE 3X160 AMP. CONTROL MEDIANTE TARJETA ELECTRÓNICA VORKOM </t>
  </si>
  <si>
    <t>7.5.9</t>
  </si>
  <si>
    <t>7.5.10</t>
  </si>
  <si>
    <t>7.5.11</t>
  </si>
  <si>
    <t>SUMINISTRO E INSTALACIÓN DE LAMPARA TPS682 2XTL5-54W HFP AC-MLO</t>
  </si>
  <si>
    <t>SUMINISTRO E INSTALACIÓN DE LAMPARA PANEL LED RECTANGULAR ARCUS 40 W</t>
  </si>
  <si>
    <t xml:space="preserve">SUMINISTRO E INSTALACIÓN DE LAMPARA FPK561 1xPL-T/4P57W HFP WB. PHILIPS USO INTERIOR </t>
  </si>
  <si>
    <t>SUMINISTRO E INSTALACIÓN DE REFLECTOR REFLED-R/37W/30/N. TECNOLITE USO EXTERIOR</t>
  </si>
  <si>
    <t>SENSORES DE MEDICIÓN DE CONSUMO</t>
  </si>
  <si>
    <t>7.7.1</t>
  </si>
  <si>
    <t>SENSORES DE CONSUMO DE ENERGÍA (PROTOCOLO RS-485)</t>
  </si>
  <si>
    <t>7.7.2</t>
  </si>
  <si>
    <t>SENSORES DE CONSUMO DE AGUA (PROTOCOLO RS-485)</t>
  </si>
  <si>
    <t>7.7.3</t>
  </si>
  <si>
    <t>AFINADO  PISOS INTERIORES  MORTERO 1:3 E=.05</t>
  </si>
  <si>
    <t>aulas</t>
  </si>
  <si>
    <t>circulaciones bloque aula</t>
  </si>
  <si>
    <t>baños</t>
  </si>
  <si>
    <t>PISO EN PORCELANATO ZENIX GRIS</t>
  </si>
  <si>
    <t>cubierta tipo sandwich</t>
  </si>
  <si>
    <t>cubierta</t>
  </si>
  <si>
    <t xml:space="preserve">cubierta circulacion </t>
  </si>
  <si>
    <t>SUMINISTRO E INSTALACION DE CANAL EN LÁMINA GALVANIZADA C 22</t>
  </si>
  <si>
    <t>SUMINISTRO E INSTALACION FLASHING</t>
  </si>
  <si>
    <t xml:space="preserve">puertas metalicas </t>
  </si>
  <si>
    <t xml:space="preserve">aulas </t>
  </si>
  <si>
    <t xml:space="preserve">PERSIANA MOVIL ECOWOOD </t>
  </si>
  <si>
    <t xml:space="preserve">cerramiento tubular </t>
  </si>
  <si>
    <t>celocia en ecowood h 40</t>
  </si>
  <si>
    <t>barandas tubulares</t>
  </si>
  <si>
    <t>ceramica baños</t>
  </si>
  <si>
    <t xml:space="preserve">dilataciones metalicas </t>
  </si>
  <si>
    <t>enchapes muros baños</t>
  </si>
  <si>
    <t>espejos</t>
  </si>
  <si>
    <t>ENTREPAÑOS DEPOSITOS</t>
  </si>
  <si>
    <t>ENTREPAÑOS</t>
  </si>
  <si>
    <t>COMBINACION</t>
  </si>
  <si>
    <t xml:space="preserve">SUMA AREA </t>
  </si>
  <si>
    <t>1 + 4</t>
  </si>
  <si>
    <t>1 + 5</t>
  </si>
  <si>
    <t>1 + 6</t>
  </si>
  <si>
    <t>2 + 4</t>
  </si>
  <si>
    <t>2 + 5</t>
  </si>
  <si>
    <t>2 + 6</t>
  </si>
  <si>
    <t>3 + 5</t>
  </si>
  <si>
    <t>3 + 6</t>
  </si>
  <si>
    <t>4 + 5</t>
  </si>
  <si>
    <t>4 + 6</t>
  </si>
  <si>
    <t>5 + 6</t>
  </si>
  <si>
    <t>1 + 2 + 4</t>
  </si>
  <si>
    <t>1 + 2 + 5</t>
  </si>
  <si>
    <t>1 + 3 + 4</t>
  </si>
  <si>
    <t>1 + 3 + 5</t>
  </si>
  <si>
    <t>1 + 3 + 6</t>
  </si>
  <si>
    <t>1 + 4 + 5</t>
  </si>
  <si>
    <t>1 + 4 + 6</t>
  </si>
  <si>
    <t>1 + 5 + 6</t>
  </si>
  <si>
    <t>2 + 3 + 4</t>
  </si>
  <si>
    <t>2 + 3 + 5</t>
  </si>
  <si>
    <t>2 + 3 + 6</t>
  </si>
  <si>
    <t>2 + 4 + 5</t>
  </si>
  <si>
    <t>2 + 4 + 6</t>
  </si>
  <si>
    <t>2 + 5 + 6</t>
  </si>
  <si>
    <t>3 + 4 + 5</t>
  </si>
  <si>
    <t>3 + 4 + 6</t>
  </si>
  <si>
    <t>3 + 5 + 6</t>
  </si>
  <si>
    <t>4 + 5 + 6</t>
  </si>
  <si>
    <t>1 + 2 + 3 + 5</t>
  </si>
  <si>
    <t>1 + 2 + 3 + 6</t>
  </si>
  <si>
    <t>1 + 3 + 4 + 5</t>
  </si>
  <si>
    <t>1 + 3 + 4 + 6</t>
  </si>
  <si>
    <t>1 + 4 + 5 + 6</t>
  </si>
  <si>
    <t>2 + 3 + 4 + 5</t>
  </si>
  <si>
    <t>2 + 3 + 4 + 6</t>
  </si>
  <si>
    <t>2 + 4 + 5 + 6</t>
  </si>
  <si>
    <t>3 + 4 + 5 + 6</t>
  </si>
  <si>
    <t>1 + 3 + 4 + 5 + 6</t>
  </si>
  <si>
    <t>2 + 3 + 4 + 5 + 6</t>
  </si>
  <si>
    <t>1 + 2 + 3 + 4 + 5 + 6</t>
  </si>
  <si>
    <t>ITEM 1</t>
  </si>
  <si>
    <t>ITEM 2</t>
  </si>
  <si>
    <t>ITEM 3</t>
  </si>
  <si>
    <t>ITEM 4</t>
  </si>
  <si>
    <t>ITEM 5</t>
  </si>
  <si>
    <t>ITEM 6</t>
  </si>
  <si>
    <t>República de Colombia</t>
  </si>
  <si>
    <t>Instituto Colombiano de Bienestar Familiar</t>
  </si>
  <si>
    <t xml:space="preserve">Cecilia De la Fuente de Lleras </t>
  </si>
  <si>
    <t>PROYECTO:</t>
  </si>
  <si>
    <t>TIPO:</t>
  </si>
  <si>
    <t>CAE</t>
  </si>
  <si>
    <t>TOTAL SALAS Y/O AULAS DE FORMACIÓN:</t>
  </si>
  <si>
    <t>TOTAL OFICINAS:</t>
  </si>
  <si>
    <t>I.T</t>
  </si>
  <si>
    <t>COMPONENTES</t>
  </si>
  <si>
    <t>CLASIFICACIÓN ÁREAS / CATEGORÍAS</t>
  </si>
  <si>
    <t>ÁREA TOTAL</t>
  </si>
  <si>
    <t>TIPO DE ÁREA</t>
  </si>
  <si>
    <t>ZONA MÉDICA</t>
  </si>
  <si>
    <t>ADMINISTRATIVAS</t>
  </si>
  <si>
    <t>SERVICIOS</t>
  </si>
  <si>
    <t>SERVICIOS COMPLEMENTARIOS</t>
  </si>
  <si>
    <t>CIRCULACIÓN Y MUROS</t>
  </si>
  <si>
    <t>ZONAS NO CUBIERTAS</t>
  </si>
  <si>
    <t>Consultorios</t>
  </si>
  <si>
    <t>Baños consultorios y zona médica</t>
  </si>
  <si>
    <t>Alojamientos: Individuales, múltiples, ect.</t>
  </si>
  <si>
    <t>Aulas: Formativas, colectivas, de educación especifica, ect.</t>
  </si>
  <si>
    <t>Baños:  De las zonas administrativas, oficinas, alojamientos, aulas, zona educativa y de formación, ect.</t>
  </si>
  <si>
    <t>Zona de Alimentos: Cocina,  comedor, servicios de preparación, tratamiento y/o almacenamiento, entrega de alimentos, ect.</t>
  </si>
  <si>
    <t>Zonas de servicios Especiales: Cuartos técnicos, zonas de trabajos y/o servicios especiales, ect.</t>
  </si>
  <si>
    <t>Baños: zonas de alimentos, servicios especiales y servicios generales, ect.</t>
  </si>
  <si>
    <t>Baños zonas de acceso.</t>
  </si>
  <si>
    <t>Escaleras, pasillos, rampas, ascensor, circulaciones con y sin cubierta, ect.</t>
  </si>
  <si>
    <t>Zonas blandas: Espacios externos e internos no cubiertos, zonas verdes tratadas, jardines, ect.</t>
  </si>
  <si>
    <t xml:space="preserve">Zonas dura: Espacios externos e internos no cubiertos, parqueaderos, andén, plazoleta, accesos peatonales y vehículares, ect. </t>
  </si>
  <si>
    <t>PRIMER PISO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</si>
  <si>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</si>
  <si>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</si>
  <si>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</si>
  <si>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</si>
  <si>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</si>
  <si>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</si>
  <si>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</si>
  <si>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</si>
  <si>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</si>
  <si>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</si>
  <si>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</si>
  <si>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</si>
  <si>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</si>
  <si>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</si>
  <si>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</si>
  <si>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</si>
  <si>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</si>
  <si>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</si>
  <si>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</si>
  <si>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</si>
  <si>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</si>
  <si>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</si>
  <si>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</si>
  <si>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</si>
  <si>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</si>
  <si>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Depósito</t>
  </si>
  <si>
    <t>SEGUNDO PISO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</si>
  <si>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</si>
  <si>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</si>
  <si>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</si>
  <si>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</si>
  <si>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</si>
  <si>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</si>
  <si>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</si>
  <si>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</si>
  <si>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</si>
  <si>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Archivo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</si>
  <si>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</si>
  <si>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</si>
  <si>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</si>
  <si>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</si>
  <si>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</si>
  <si>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</si>
  <si>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</si>
  <si>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</si>
  <si>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</si>
  <si>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</si>
  <si>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</si>
  <si>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</si>
  <si>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</si>
  <si>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</si>
  <si>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</si>
  <si>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Biblioteca</t>
  </si>
  <si>
    <t>Área total por categorías</t>
  </si>
  <si>
    <t>Área total por clasificación de espacios (1,2,3,4,5 y 6)</t>
  </si>
  <si>
    <t>Área de vacíos (Área de No construcción)</t>
  </si>
  <si>
    <t>ÁREA TOTAL PROYECTADA A CONSTRUIR</t>
  </si>
  <si>
    <t>RESUMEN DE LAS ÁREAS A INTERVENIR</t>
  </si>
  <si>
    <r>
      <rPr>
        <b/>
        <sz val="11"/>
        <color rgb="FF000000"/>
        <rFont val="Calibri"/>
        <family val="2"/>
        <scheme val="minor"/>
      </rPr>
      <t xml:space="preserve">Zona Médica: </t>
    </r>
    <r>
      <rPr>
        <sz val="11"/>
        <color rgb="FF000000"/>
        <rFont val="Calibri"/>
        <family val="2"/>
        <scheme val="minor"/>
      </rPr>
      <t xml:space="preserve">Consultorios 
</t>
    </r>
    <r>
      <rPr>
        <b/>
        <sz val="11"/>
        <color rgb="FF000000"/>
        <rFont val="Calibri"/>
        <family val="2"/>
        <scheme val="minor"/>
      </rPr>
      <t>Zona Administrativa:</t>
    </r>
    <r>
      <rPr>
        <sz val="11"/>
        <color rgb="FF000000"/>
        <rFont val="Calibri"/>
        <family val="2"/>
        <scheme val="minor"/>
      </rPr>
      <t xml:space="preserve"> 
*Oficinas: Del área administrativa, zonas de gestión educativa, ect.
*Alojamientos: Individuales y múltiples, ect.
*Aulas: Formativas, colectivas, de educación especifica, ect.</t>
    </r>
  </si>
  <si>
    <r>
      <rPr>
        <b/>
        <sz val="11"/>
        <color rgb="FF000000"/>
        <rFont val="Calibri"/>
        <family val="2"/>
        <scheme val="minor"/>
      </rPr>
      <t>Servicios:</t>
    </r>
    <r>
      <rPr>
        <sz val="11"/>
        <color rgb="FF000000"/>
        <rFont val="Calibri"/>
        <family val="2"/>
        <scheme val="minor"/>
      </rPr>
      <t xml:space="preserve">
*Zona de alimentos: Cocina, comedor, servicios de preparación, tratamiento y/o almacenamiento y entrega de alimentos, ect.
*Zonas de servicios especiales: Cuartos técnicos, zonas de trabajo y/o servicios especiales, ect.
*Servicios generales: Aseo, lavandería, depósitps, zonas de labores, ect.
*Baños de consultorios y zona médica.
*Baños de las zonas administrativas, oficinas, alojamientos, aulas, ect. 
*Baños de la zona de alimentos, servicios especiales, servicios generales, zona de educación especifica y de formación, ect. 
*Baños zonas de acceso (recepción)
</t>
    </r>
    <r>
      <rPr>
        <b/>
        <sz val="11"/>
        <color rgb="FF000000"/>
        <rFont val="Calibri"/>
        <family val="2"/>
        <scheme val="minor"/>
      </rPr>
      <t>Servicios Complementarios:</t>
    </r>
    <r>
      <rPr>
        <sz val="11"/>
        <color rgb="FF000000"/>
        <rFont val="Calibri"/>
        <family val="2"/>
        <scheme val="minor"/>
      </rPr>
      <t xml:space="preserve">
*Accesos: Zona de recibo y espera, recepción, puesto de vigilantes, zonas transitorias o de cambio de ropa técnicos y/o operarios, monitoreo, control, ect.</t>
    </r>
  </si>
  <si>
    <r>
      <rPr>
        <b/>
        <sz val="11"/>
        <color rgb="FF000000"/>
        <rFont val="Calibri"/>
        <family val="2"/>
        <scheme val="minor"/>
      </rPr>
      <t xml:space="preserve">Circulaciones y Muros:
</t>
    </r>
    <r>
      <rPr>
        <sz val="11"/>
        <color rgb="FF000000"/>
        <rFont val="Calibri"/>
        <family val="2"/>
        <scheme val="minor"/>
      </rPr>
      <t>*Escaleras, pasillos, rampas, ascensores, circulaciones con y sin cubierta, ect.
*Estructuras: Muros, cerramientos, placas de contrapiso y/o entrepiso y/o placas de cubierta, ect.</t>
    </r>
  </si>
  <si>
    <t>*Zonas Duras: Espacios externos e internos no cubiertos, parqueaderos, ánden, plazoleta, accesos peatonales y vehículares, ect.</t>
  </si>
  <si>
    <t>*Zonas blandas: Espacios externos e internos no cubiertos, zonas verdes tratadas, jardines, ect.</t>
  </si>
  <si>
    <t>4.4</t>
  </si>
  <si>
    <r>
      <t xml:space="preserve">Cerramientos:
</t>
    </r>
    <r>
      <rPr>
        <sz val="11"/>
        <color rgb="FF000000"/>
        <rFont val="Calibri"/>
        <family val="2"/>
        <scheme val="minor"/>
      </rPr>
      <t>*Cerramiento en malla eslabonada
*Cerramiento  en muro</t>
    </r>
  </si>
  <si>
    <t>Pasar a ML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</si>
  <si>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</si>
  <si>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</si>
  <si>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</si>
  <si>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</si>
  <si>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</si>
  <si>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</si>
  <si>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</si>
  <si>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</si>
  <si>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</si>
  <si>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CONSTRUCCIÓN SEGUNDA ETAPA DEL CAE QUIBDÓ - CHOCÓ</t>
  </si>
  <si>
    <t>TOTAL ALOJAMIENTOS CAE:</t>
  </si>
  <si>
    <t>TOTAL ALOJAMIENTOS CIP:</t>
  </si>
  <si>
    <t>TOTAL TALLERES:</t>
  </si>
  <si>
    <t>ÁREA (M2)
POR BLOQUES</t>
  </si>
  <si>
    <t>CERRAMINETOS</t>
  </si>
  <si>
    <r>
      <t xml:space="preserve">Cerramientos:
</t>
    </r>
    <r>
      <rPr>
        <b/>
        <sz val="11"/>
        <color rgb="FF000000"/>
        <rFont val="Calibri"/>
        <family val="2"/>
        <scheme val="minor"/>
      </rPr>
      <t>*Cerramiento en malla eslabonada
*Cerramiento  en muro</t>
    </r>
  </si>
  <si>
    <t>ML CE</t>
  </si>
  <si>
    <t>Cafetería</t>
  </si>
  <si>
    <t>Atención</t>
  </si>
  <si>
    <t>Cocina</t>
  </si>
  <si>
    <t>Baños cafetería (1 Baño muejeres y 1 hombres)</t>
  </si>
  <si>
    <t>Cuarto de maquina</t>
  </si>
  <si>
    <t>Andén perimetral bloque administrativo incluyendo perímetro de cafetería</t>
  </si>
  <si>
    <t>Zona verde (posterior a la zona de cocina y cafetería)</t>
  </si>
  <si>
    <t>Sala de juntas con armario para depósito material didactico</t>
  </si>
  <si>
    <t>Baño U.P.C</t>
  </si>
  <si>
    <t>U.P.C.</t>
  </si>
  <si>
    <t>Oficina del gerente</t>
  </si>
  <si>
    <t>Cocineta oficinas</t>
  </si>
  <si>
    <t>Zona verde oficinas</t>
  </si>
  <si>
    <t>Oficinas (1-5)</t>
  </si>
  <si>
    <t>Recepción y sala de espera</t>
  </si>
  <si>
    <t>Baños oficinas (Hombres, mujeres, discapacitados)</t>
  </si>
  <si>
    <t>Cuarto de aseo (lateral baños oficinas)</t>
  </si>
  <si>
    <t>Jardín (posterior al archivo)</t>
  </si>
  <si>
    <t>Piso en concreto (posterior al hall de acceso)</t>
  </si>
  <si>
    <t>Secretaria y sala de espera</t>
  </si>
  <si>
    <t>Pasillo oficinas y salal de espera</t>
  </si>
  <si>
    <t>Muros fachada hall de acceso</t>
  </si>
  <si>
    <t>BLOQUE 2 ALOJAMIENTO FEMENINO CAE</t>
  </si>
  <si>
    <t>Patio de formación (Cancha)</t>
  </si>
  <si>
    <t>Cocina - comedor</t>
  </si>
  <si>
    <t>Baños y lavamanos (Posterior a la cocina)</t>
  </si>
  <si>
    <t>Escaleras (Lado esclusa)</t>
  </si>
  <si>
    <t>Depósito bajo escalera esclusa</t>
  </si>
  <si>
    <t>Esclusa</t>
  </si>
  <si>
    <t>Lavamanos cancha</t>
  </si>
  <si>
    <t>Pasillo esclusa - Escaleras</t>
  </si>
  <si>
    <t>Baño (exterior a la esclusa)</t>
  </si>
  <si>
    <t>Muros laterales baño exterior esclusa</t>
  </si>
  <si>
    <t>Escaleras (frente a formador)</t>
  </si>
  <si>
    <t>Depósito (bajo la escalera formador)</t>
  </si>
  <si>
    <t>Formador</t>
  </si>
  <si>
    <t>Escaleras alojamientos (acceso por el lado de los baños)</t>
  </si>
  <si>
    <t>Baños externos alojamienetos</t>
  </si>
  <si>
    <t>Alojamientos</t>
  </si>
  <si>
    <t>Baños internos alojamientos</t>
  </si>
  <si>
    <t>Pasillo ccirculación aojamientos</t>
  </si>
  <si>
    <t>Escaleras formador</t>
  </si>
  <si>
    <t>Baño externo formador</t>
  </si>
  <si>
    <t>Muros laterales baño exterior formador</t>
  </si>
  <si>
    <t>Alojamientos Individuales CIP Masculinos ( Son 5)</t>
  </si>
  <si>
    <t>Baños Alojamientos Individuales CIP Masculinos ( Son 5)</t>
  </si>
  <si>
    <t>Formador Masculino</t>
  </si>
  <si>
    <t>Baño interno formador masculino con ducha</t>
  </si>
  <si>
    <t>Patio de formación y pasillo con cubierta</t>
  </si>
  <si>
    <t>Pasillo oficinas</t>
  </si>
  <si>
    <t>Oficinas 1,2 y 3 aislamiento masculino</t>
  </si>
  <si>
    <t>Alojaminetos Individuales CIP Femeninos (Son 2)</t>
  </si>
  <si>
    <t>3.10</t>
  </si>
  <si>
    <t>Esclusa y acceso aislamiento Femenino</t>
  </si>
  <si>
    <t>3.11</t>
  </si>
  <si>
    <t>Formador Femenino</t>
  </si>
  <si>
    <t>3.12</t>
  </si>
  <si>
    <t>Baño formados femenino con ducha</t>
  </si>
  <si>
    <t>3.13</t>
  </si>
  <si>
    <t>Patio de formación y circulación alojamientos con cubierta</t>
  </si>
  <si>
    <t>3.14</t>
  </si>
  <si>
    <t>Oficina 1</t>
  </si>
  <si>
    <t>3.15</t>
  </si>
  <si>
    <t>Baños Alojamientos Individuales CIP Femeninos ( Son 2)</t>
  </si>
  <si>
    <t>Taller femenino</t>
  </si>
  <si>
    <t>Hall formador</t>
  </si>
  <si>
    <t>Depósito marerial didáctico</t>
  </si>
  <si>
    <t>Baño depósito y formador</t>
  </si>
  <si>
    <t>Taller Masculino 1 y 2</t>
  </si>
  <si>
    <t>Hall acceso al taller masculino 1</t>
  </si>
  <si>
    <t>Hall acceso al taller masculino 2 (Incluye muros)</t>
  </si>
  <si>
    <t>Baños talleres masculinos</t>
  </si>
  <si>
    <t>Área de referencia (No Incuye los Vacios)</t>
  </si>
  <si>
    <t>Muro (exterior cancha)</t>
  </si>
  <si>
    <t>Muro exterior (vacio sobre patio)</t>
  </si>
  <si>
    <t>Baños, duchas, lavamanos y posetas (Posterior a la cocina)</t>
  </si>
  <si>
    <t>Escaleras (Posterior baños - cocina)</t>
  </si>
  <si>
    <t>Depósito bajo escalera  (Escalera posterior baños de cocina)</t>
  </si>
  <si>
    <t>Serv. Generales: Aseo, lavandería, depósitos de alimentos, zonas de labores, ect.</t>
  </si>
  <si>
    <t>Oficinas y zona de cafetería: De la administración y zonas de gestión educativa, esclusa, zona de esparcimiento o ccafetería, pasillo bajo placa, depósitos, ect.</t>
  </si>
  <si>
    <t>Accesos: Recepción, puesto de vigilantes,   zonas transitorias o de cambio de ropa técnicos y/o operarios, monitoreo, control, ect.</t>
  </si>
  <si>
    <t>Estructuras: Muros, placas de contrapiso y/o entrepiso y/o placas de cubierta, ect.</t>
  </si>
  <si>
    <t>Hall acceso y esclusa</t>
  </si>
  <si>
    <t>Lavadero cancha</t>
  </si>
  <si>
    <t>Alojamiento PMR</t>
  </si>
  <si>
    <t>Baño (alojamiento PMR)</t>
  </si>
  <si>
    <t xml:space="preserve">Aulas de la 1 - 4 </t>
  </si>
  <si>
    <t>Acceso baño y formador</t>
  </si>
  <si>
    <t>Baño formador</t>
  </si>
  <si>
    <t>Formador y depósito</t>
  </si>
  <si>
    <t>2.28</t>
  </si>
  <si>
    <t>Escalera formador</t>
  </si>
  <si>
    <t>Alojamientos del 8-12</t>
  </si>
  <si>
    <t>Baños alojamientos 8-12</t>
  </si>
  <si>
    <t>Baños externos alojamientos</t>
  </si>
  <si>
    <t>Escalera alojamientos</t>
  </si>
  <si>
    <t>Hall y biblioteca</t>
  </si>
  <si>
    <t>Alojamiento del 1-7</t>
  </si>
  <si>
    <t>Baño alojamientos 1-7</t>
  </si>
  <si>
    <t>2.29</t>
  </si>
  <si>
    <t xml:space="preserve">Escalera bodega y formador </t>
  </si>
  <si>
    <t>Balcón con baranda metálica</t>
  </si>
  <si>
    <t>2.30</t>
  </si>
  <si>
    <t>Pasillo circulación alojamientos 1-7</t>
  </si>
  <si>
    <t>Pasillo circulación alojamientos 8-12</t>
  </si>
  <si>
    <t>BLOQUE 6 ADMINISTRATIVO</t>
  </si>
  <si>
    <t>BLOQUE 3A AISLAMIENTO CIP</t>
  </si>
  <si>
    <t>BLOQUE 3B TALLERES FEMENINOS Y MASCULINOS</t>
  </si>
  <si>
    <t>BLOQUE 1A  ALOJAMIENTO MASCULINO</t>
  </si>
  <si>
    <t>CAFETERÍA</t>
  </si>
  <si>
    <t>1.27</t>
  </si>
  <si>
    <t>1.28</t>
  </si>
  <si>
    <t>FORMATO OFERTA ECONÓMICA</t>
  </si>
  <si>
    <t xml:space="preserve">VALOR TOTAL IVA 19% </t>
  </si>
  <si>
    <t>VALOR TOTAL OFERTA</t>
  </si>
  <si>
    <t>1. ESTUDIOS Y DISEÑOS</t>
  </si>
  <si>
    <t>"INTERVENTORÍA INTEGRAL A LA CONSULTORÍA PARA LA EJECUCIÓN DE LOS ESTUDIOS, DISEÑOS Y OBTENCIÓN DE PERMISOS Y LICENCIAS DE LAS ACCIONES DE MITIGACIÓN PENDIENTES POR EJECUTAR DE ACUERDO CON EL PLAN DE REGULARIZACIÓN Y MANEJO DE LA UNIDAD APLICATIVA EL REDENTOR, EN LA CIUDAD DE BOGOTÁ D.C"</t>
  </si>
  <si>
    <t>Interventoría integral a la consultoría para la ejecución de los estudios, diseños y obtención de permisos y licencias de las acciones de mitigación pendientes por ejecutar de acuerdo con el Plan de Regularización y Manejo de la Unidad Aplicativa El Redentor, en la ciudad de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</si>
</sst>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&quot;$&quot;\ #,##0.00"/>
    <numFmt numFmtId="169" formatCode="&quot;$&quot;#,##0.00"/>
    <numFmt numFmtId="170" formatCode="_(&quot;$&quot;\ * #,##0_);_(&quot;$&quot;\ * \(#,##0\);_(&quot;$&quot;\ * &quot;-&quot;??_);_(@_)"/>
    <numFmt numFmtId="171" formatCode="#.00"/>
    <numFmt numFmtId="172" formatCode="General_)"/>
    <numFmt numFmtId="173" formatCode="0.0"/>
    <numFmt numFmtId="174" formatCode="#,##0.000"/>
    <numFmt numFmtId="175" formatCode="_ * #,##0.00_ ;_ * \-#,##0.00_ ;_ * &quot;-&quot;??_ ;_ @_ "/>
    <numFmt numFmtId="176" formatCode="_ [$€-2]* #,##0.00_ ;_ [$€-2]* \-#,##0.00_ ;_ [$€-2]* &quot;-&quot;??_ "/>
    <numFmt numFmtId="177" formatCode="&quot;$&quot;\ #,##0"/>
    <numFmt numFmtId="178" formatCode="###,###\ "/>
    <numFmt numFmtId="179" formatCode="#,##0.00[$€];[Red]\-#,##0.00[$€]"/>
    <numFmt numFmtId="180" formatCode="###,##0.000\ "/>
    <numFmt numFmtId="181" formatCode="_-* #,##0\ _P_t_a_-;\-* #,##0\ _P_t_a_-;_-* &quot;-&quot;??\ _P_t_a_-;_-@_-"/>
    <numFmt numFmtId="182" formatCode="_ &quot;$&quot;\ * #,##0.00_ ;_ &quot;$&quot;\ * \-#,##0.00_ ;_ &quot;$&quot;\ * &quot;-&quot;??_ ;_ @_ "/>
    <numFmt numFmtId="183" formatCode="[$$-2C0A]#,##0"/>
    <numFmt numFmtId="184" formatCode="_(* #,##0\ &quot;pta&quot;_);_(* \(#,##0\ &quot;pta&quot;\);_(* &quot;-&quot;??\ &quot;pta&quot;_);_(@_)"/>
    <numFmt numFmtId="185" formatCode="_-[$€-2]* #,##0.00_-;\-[$€-2]* #,##0.00_-;_-[$€-2]* &quot;-&quot;??_-"/>
    <numFmt numFmtId="186" formatCode="#,##0\ [$€];[Red]\-#,##0\ [$€]"/>
    <numFmt numFmtId="187" formatCode="[$€]#,##0"/>
    <numFmt numFmtId="188" formatCode="#,##0.00\ ;&quot; (&quot;#,##0.00\);&quot; -&quot;#\ ;@\ "/>
    <numFmt numFmtId="189" formatCode="#,##0.00\ ;&quot; -&quot;#,##0.00\ ;&quot; -&quot;#\ ;@\ "/>
    <numFmt numFmtId="190" formatCode="&quot;$&quot;\ #,##0.00;[Red]&quot;$&quot;\ \-#,##0.00"/>
    <numFmt numFmtId="191" formatCode="&quot;Sí&quot;;&quot;Sí&quot;;&quot;No&quot;"/>
    <numFmt numFmtId="192" formatCode="&quot;$&quot;#.00"/>
    <numFmt numFmtId="193" formatCode="m\o\n\th\ d\,\ yyyy"/>
    <numFmt numFmtId="194" formatCode="_-* #,##0.00\ [$€]_-;\-* #,##0.00\ [$€]_-;_-* &quot;-&quot;??\ [$€]_-;_-@_-"/>
    <numFmt numFmtId="195" formatCode="#."/>
    <numFmt numFmtId="196" formatCode="_-* #,##0\ _€_-;\-* #,##0\ _€_-;_-* &quot;-&quot;\ _€_-;_-@_-"/>
    <numFmt numFmtId="197" formatCode="_-* #,##0.00\ _€_-;\-* #,##0.00\ _€_-;_-* &quot;-&quot;??\ _€_-;_-@_-"/>
    <numFmt numFmtId="198" formatCode="0.0000"/>
    <numFmt numFmtId="199" formatCode="0.000000%"/>
    <numFmt numFmtId="200" formatCode="&quot;$&quot;\ #,##0;&quot;$&quot;\ \-#,##0"/>
    <numFmt numFmtId="201" formatCode="[$-240A]hh:mm:ss\ AM/PM"/>
    <numFmt numFmtId="202" formatCode="_([$$-240A]\ * #,##0.00_);_([$$-240A]\ * \(#,##0.00\);_([$$-240A]\ * &quot;-&quot;??_);_(@_)"/>
    <numFmt numFmtId="203" formatCode="_-* #,##0.00\ &quot;€&quot;_-;\-* #,##0.00\ &quot;€&quot;_-;_-* &quot;-&quot;??\ &quot;€&quot;_-;_-@_-"/>
    <numFmt numFmtId="204" formatCode="[$$-2C0A]\ #,##0.00"/>
    <numFmt numFmtId="205" formatCode="#,##0.00_ ;\-#,##0.00\ "/>
    <numFmt numFmtId="206" formatCode="%#.00"/>
    <numFmt numFmtId="207" formatCode="_(\$* #,##0.00_);_(\$* \(#,##0.00\);_(\$* &quot;-&quot;??_);_(@_)"/>
    <numFmt numFmtId="208" formatCode="0.000"/>
    <numFmt numFmtId="209" formatCode="_ &quot;$&quot;\ * #,##0_ ;_ &quot;$&quot;\ * \-#,##0_ ;_ &quot;$&quot;\ * &quot;-&quot;_ ;_ @_ "/>
    <numFmt numFmtId="210" formatCode="0.0000000"/>
    <numFmt numFmtId="211" formatCode="_ * #,##0.0000_ ;_ * \-#,##0.0000_ ;_ * &quot;-&quot;??_ ;_ @_ 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0"/>
      <name val="Courier"/>
      <family val="3"/>
    </font>
    <font>
      <sz val="11"/>
      <color rgb="FFFF0000"/>
      <name val="Arial Narrow"/>
      <family val="2"/>
    </font>
    <font>
      <sz val="11"/>
      <color indexed="8"/>
      <name val="Calibri"/>
      <family val="2"/>
    </font>
    <font>
      <sz val="9"/>
      <color rgb="FFFF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FF"/>
      <name val="Arial Narrow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Phinster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Geneva"/>
    </font>
    <font>
      <b/>
      <sz val="1"/>
      <color indexed="8"/>
      <name val="Courier"/>
      <family val="3"/>
    </font>
    <font>
      <sz val="8"/>
      <name val="Garrison Light Sans"/>
    </font>
    <font>
      <sz val="8"/>
      <name val="Garrison Light Sans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color rgb="FF00CC0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 Narrow"/>
      <family val="2"/>
    </font>
    <font>
      <sz val="10"/>
      <name val="Arial Narrow"/>
    </font>
    <font>
      <u/>
      <sz val="10"/>
      <color indexed="12"/>
      <name val="Arial Narrow"/>
      <family val="2"/>
    </font>
    <font>
      <sz val="12"/>
      <name val="Arial Narrow"/>
      <family val="2"/>
    </font>
  </fonts>
  <fills count="7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</fills>
  <borders count="10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C0C0C0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medium">
        <color rgb="FFC0C0C0"/>
      </left>
      <right style="medium">
        <color rgb="FF000000"/>
      </right>
      <top/>
      <bottom style="medium">
        <color rgb="FFC0C0C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0C0C0"/>
      </left>
      <right/>
      <top/>
      <bottom style="medium">
        <color rgb="FF000000"/>
      </bottom>
      <diagonal/>
    </border>
    <border>
      <left style="medium">
        <color rgb="FFC0C0C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1070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171" fontId="16" fillId="0" borderId="0"/>
    <xf numFmtId="165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40" fontId="61" fillId="0" borderId="0">
      <alignment horizontal="center"/>
    </xf>
    <xf numFmtId="40" fontId="62" fillId="0" borderId="0">
      <alignment horizontal="center"/>
    </xf>
    <xf numFmtId="40" fontId="62" fillId="0" borderId="0">
      <alignment horizontal="center"/>
    </xf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/>
    <xf numFmtId="0" fontId="18" fillId="14" borderId="0" applyNumberFormat="0" applyBorder="0" applyAlignment="0" applyProtection="0"/>
    <xf numFmtId="0" fontId="18" fillId="20" borderId="0"/>
    <xf numFmtId="0" fontId="18" fillId="20" borderId="0"/>
    <xf numFmtId="0" fontId="18" fillId="20" borderId="0"/>
    <xf numFmtId="0" fontId="18" fillId="20" borderId="0"/>
    <xf numFmtId="0" fontId="18" fillId="20" borderId="0" applyNumberFormat="0" applyBorder="0" applyAlignment="0" applyProtection="0"/>
    <xf numFmtId="0" fontId="18" fillId="21" borderId="0"/>
    <xf numFmtId="0" fontId="18" fillId="15" borderId="0" applyNumberFormat="0" applyBorder="0" applyAlignment="0" applyProtection="0"/>
    <xf numFmtId="0" fontId="18" fillId="21" borderId="0"/>
    <xf numFmtId="0" fontId="18" fillId="21" borderId="0"/>
    <xf numFmtId="0" fontId="18" fillId="21" borderId="0"/>
    <xf numFmtId="0" fontId="18" fillId="21" borderId="0"/>
    <xf numFmtId="0" fontId="18" fillId="21" borderId="0" applyNumberFormat="0" applyBorder="0" applyAlignment="0" applyProtection="0"/>
    <xf numFmtId="0" fontId="18" fillId="22" borderId="0"/>
    <xf numFmtId="0" fontId="18" fillId="16" borderId="0" applyNumberFormat="0" applyBorder="0" applyAlignment="0" applyProtection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 applyNumberFormat="0" applyBorder="0" applyAlignment="0" applyProtection="0"/>
    <xf numFmtId="0" fontId="18" fillId="23" borderId="0"/>
    <xf numFmtId="0" fontId="18" fillId="17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 applyNumberFormat="0" applyBorder="0" applyAlignment="0" applyProtection="0"/>
    <xf numFmtId="0" fontId="18" fillId="24" borderId="0"/>
    <xf numFmtId="0" fontId="18" fillId="18" borderId="0" applyNumberFormat="0" applyBorder="0" applyAlignment="0" applyProtection="0"/>
    <xf numFmtId="0" fontId="18" fillId="24" borderId="0"/>
    <xf numFmtId="0" fontId="18" fillId="24" borderId="0"/>
    <xf numFmtId="0" fontId="18" fillId="24" borderId="0"/>
    <xf numFmtId="0" fontId="18" fillId="24" borderId="0"/>
    <xf numFmtId="0" fontId="18" fillId="24" borderId="0" applyNumberFormat="0" applyBorder="0" applyAlignment="0" applyProtection="0"/>
    <xf numFmtId="0" fontId="18" fillId="25" borderId="0"/>
    <xf numFmtId="0" fontId="18" fillId="19" borderId="0" applyNumberFormat="0" applyBorder="0" applyAlignment="0" applyProtection="0"/>
    <xf numFmtId="0" fontId="18" fillId="25" borderId="0"/>
    <xf numFmtId="0" fontId="18" fillId="25" borderId="0"/>
    <xf numFmtId="0" fontId="18" fillId="25" borderId="0"/>
    <xf numFmtId="0" fontId="18" fillId="25" borderId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1" borderId="0"/>
    <xf numFmtId="0" fontId="18" fillId="27" borderId="0" applyNumberFormat="0" applyBorder="0" applyAlignment="0" applyProtection="0"/>
    <xf numFmtId="0" fontId="18" fillId="31" borderId="0"/>
    <xf numFmtId="0" fontId="18" fillId="31" borderId="0"/>
    <xf numFmtId="0" fontId="18" fillId="31" borderId="0"/>
    <xf numFmtId="0" fontId="18" fillId="31" borderId="0"/>
    <xf numFmtId="0" fontId="18" fillId="31" borderId="0" applyNumberFormat="0" applyBorder="0" applyAlignment="0" applyProtection="0"/>
    <xf numFmtId="0" fontId="18" fillId="32" borderId="0"/>
    <xf numFmtId="0" fontId="18" fillId="28" borderId="0" applyNumberFormat="0" applyBorder="0" applyAlignment="0" applyProtection="0"/>
    <xf numFmtId="0" fontId="18" fillId="32" borderId="0"/>
    <xf numFmtId="0" fontId="18" fillId="32" borderId="0"/>
    <xf numFmtId="0" fontId="18" fillId="32" borderId="0"/>
    <xf numFmtId="0" fontId="18" fillId="32" borderId="0"/>
    <xf numFmtId="0" fontId="18" fillId="32" borderId="0" applyNumberFormat="0" applyBorder="0" applyAlignment="0" applyProtection="0"/>
    <xf numFmtId="0" fontId="18" fillId="23" borderId="0"/>
    <xf numFmtId="0" fontId="18" fillId="17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3" borderId="0"/>
    <xf numFmtId="0" fontId="18" fillId="29" borderId="0" applyNumberFormat="0" applyBorder="0" applyAlignment="0" applyProtection="0"/>
    <xf numFmtId="0" fontId="18" fillId="33" borderId="0"/>
    <xf numFmtId="0" fontId="18" fillId="33" borderId="0"/>
    <xf numFmtId="0" fontId="18" fillId="33" borderId="0"/>
    <xf numFmtId="0" fontId="18" fillId="33" borderId="0"/>
    <xf numFmtId="0" fontId="1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/>
    <xf numFmtId="0" fontId="40" fillId="34" borderId="0" applyNumberFormat="0" applyBorder="0" applyAlignment="0" applyProtection="0"/>
    <xf numFmtId="0" fontId="40" fillId="38" borderId="0"/>
    <xf numFmtId="0" fontId="40" fillId="38" borderId="0"/>
    <xf numFmtId="0" fontId="40" fillId="38" borderId="0"/>
    <xf numFmtId="0" fontId="40" fillId="38" borderId="0"/>
    <xf numFmtId="0" fontId="40" fillId="38" borderId="0" applyNumberFormat="0" applyBorder="0" applyAlignment="0" applyProtection="0"/>
    <xf numFmtId="0" fontId="40" fillId="31" borderId="0"/>
    <xf numFmtId="0" fontId="40" fillId="27" borderId="0" applyNumberFormat="0" applyBorder="0" applyAlignment="0" applyProtection="0"/>
    <xf numFmtId="0" fontId="40" fillId="31" borderId="0"/>
    <xf numFmtId="0" fontId="40" fillId="31" borderId="0"/>
    <xf numFmtId="0" fontId="40" fillId="31" borderId="0"/>
    <xf numFmtId="0" fontId="40" fillId="31" borderId="0"/>
    <xf numFmtId="0" fontId="40" fillId="31" borderId="0" applyNumberFormat="0" applyBorder="0" applyAlignment="0" applyProtection="0"/>
    <xf numFmtId="0" fontId="40" fillId="32" borderId="0"/>
    <xf numFmtId="0" fontId="40" fillId="28" borderId="0" applyNumberFormat="0" applyBorder="0" applyAlignment="0" applyProtection="0"/>
    <xf numFmtId="0" fontId="40" fillId="32" borderId="0"/>
    <xf numFmtId="0" fontId="40" fillId="32" borderId="0"/>
    <xf numFmtId="0" fontId="40" fillId="32" borderId="0"/>
    <xf numFmtId="0" fontId="40" fillId="32" borderId="0"/>
    <xf numFmtId="0" fontId="40" fillId="32" borderId="0" applyNumberFormat="0" applyBorder="0" applyAlignment="0" applyProtection="0"/>
    <xf numFmtId="0" fontId="40" fillId="39" borderId="0"/>
    <xf numFmtId="0" fontId="40" fillId="35" borderId="0" applyNumberFormat="0" applyBorder="0" applyAlignment="0" applyProtection="0"/>
    <xf numFmtId="0" fontId="40" fillId="39" borderId="0"/>
    <xf numFmtId="0" fontId="40" fillId="39" borderId="0"/>
    <xf numFmtId="0" fontId="40" fillId="39" borderId="0"/>
    <xf numFmtId="0" fontId="40" fillId="39" borderId="0"/>
    <xf numFmtId="0" fontId="40" fillId="39" borderId="0" applyNumberFormat="0" applyBorder="0" applyAlignment="0" applyProtection="0"/>
    <xf numFmtId="0" fontId="40" fillId="40" borderId="0"/>
    <xf numFmtId="0" fontId="40" fillId="36" borderId="0" applyNumberFormat="0" applyBorder="0" applyAlignment="0" applyProtection="0"/>
    <xf numFmtId="0" fontId="40" fillId="40" borderId="0"/>
    <xf numFmtId="0" fontId="40" fillId="40" borderId="0"/>
    <xf numFmtId="0" fontId="40" fillId="40" borderId="0"/>
    <xf numFmtId="0" fontId="40" fillId="40" borderId="0"/>
    <xf numFmtId="0" fontId="40" fillId="40" borderId="0" applyNumberFormat="0" applyBorder="0" applyAlignment="0" applyProtection="0"/>
    <xf numFmtId="0" fontId="40" fillId="41" borderId="0"/>
    <xf numFmtId="0" fontId="40" fillId="37" borderId="0" applyNumberFormat="0" applyBorder="0" applyAlignment="0" applyProtection="0"/>
    <xf numFmtId="0" fontId="40" fillId="41" borderId="0"/>
    <xf numFmtId="0" fontId="40" fillId="41" borderId="0"/>
    <xf numFmtId="0" fontId="40" fillId="41" borderId="0"/>
    <xf numFmtId="0" fontId="40" fillId="41" borderId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45" borderId="0" applyNumberFormat="0" applyBorder="0" applyAlignment="0" applyProtection="0"/>
    <xf numFmtId="0" fontId="47" fillId="15" borderId="0" applyNumberFormat="0" applyBorder="0" applyAlignment="0" applyProtection="0"/>
    <xf numFmtId="0" fontId="31" fillId="0" borderId="52" applyNumberFormat="0" applyFont="0" applyFill="0" applyAlignment="0" applyProtection="0">
      <alignment horizontal="left"/>
    </xf>
    <xf numFmtId="0" fontId="31" fillId="0" borderId="53" applyNumberFormat="0" applyFont="0" applyFill="0" applyAlignment="0" applyProtection="0">
      <alignment horizontal="left"/>
    </xf>
    <xf numFmtId="0" fontId="31" fillId="0" borderId="52" applyNumberFormat="0" applyFont="0" applyFill="0" applyAlignment="0" applyProtection="0">
      <alignment horizontal="left"/>
    </xf>
    <xf numFmtId="0" fontId="31" fillId="0" borderId="54" applyNumberFormat="0" applyFont="0" applyFill="0" applyAlignment="0" applyProtection="0">
      <alignment horizontal="center"/>
    </xf>
    <xf numFmtId="0" fontId="41" fillId="22" borderId="0"/>
    <xf numFmtId="0" fontId="41" fillId="16" borderId="0" applyNumberFormat="0" applyBorder="0" applyAlignment="0" applyProtection="0"/>
    <xf numFmtId="0" fontId="41" fillId="22" borderId="0"/>
    <xf numFmtId="0" fontId="41" fillId="22" borderId="0"/>
    <xf numFmtId="0" fontId="41" fillId="22" borderId="0"/>
    <xf numFmtId="0" fontId="41" fillId="22" borderId="0"/>
    <xf numFmtId="0" fontId="41" fillId="22" borderId="0" applyNumberFormat="0" applyBorder="0" applyAlignment="0" applyProtection="0"/>
    <xf numFmtId="0" fontId="42" fillId="46" borderId="55" applyNumberFormat="0" applyAlignment="0" applyProtection="0"/>
    <xf numFmtId="0" fontId="42" fillId="47" borderId="55"/>
    <xf numFmtId="0" fontId="42" fillId="46" borderId="55" applyNumberFormat="0" applyAlignment="0" applyProtection="0"/>
    <xf numFmtId="0" fontId="42" fillId="47" borderId="55"/>
    <xf numFmtId="0" fontId="42" fillId="47" borderId="55"/>
    <xf numFmtId="0" fontId="42" fillId="47" borderId="55"/>
    <xf numFmtId="0" fontId="42" fillId="47" borderId="55"/>
    <xf numFmtId="0" fontId="42" fillId="47" borderId="55" applyNumberFormat="0" applyAlignment="0" applyProtection="0"/>
    <xf numFmtId="0" fontId="43" fillId="49" borderId="56"/>
    <xf numFmtId="0" fontId="43" fillId="48" borderId="56" applyNumberFormat="0" applyAlignment="0" applyProtection="0"/>
    <xf numFmtId="0" fontId="43" fillId="49" borderId="56"/>
    <xf numFmtId="0" fontId="43" fillId="49" borderId="56"/>
    <xf numFmtId="0" fontId="43" fillId="49" borderId="56"/>
    <xf numFmtId="0" fontId="43" fillId="49" borderId="56"/>
    <xf numFmtId="0" fontId="43" fillId="49" borderId="56" applyNumberFormat="0" applyAlignment="0" applyProtection="0"/>
    <xf numFmtId="0" fontId="44" fillId="0" borderId="57"/>
    <xf numFmtId="0" fontId="44" fillId="0" borderId="57" applyNumberFormat="0" applyFill="0" applyAlignment="0" applyProtection="0"/>
    <xf numFmtId="0" fontId="44" fillId="0" borderId="57"/>
    <xf numFmtId="0" fontId="44" fillId="0" borderId="57"/>
    <xf numFmtId="0" fontId="44" fillId="0" borderId="57"/>
    <xf numFmtId="0" fontId="44" fillId="0" borderId="57"/>
    <xf numFmtId="0" fontId="44" fillId="0" borderId="57" applyNumberFormat="0" applyFill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57" fillId="0" borderId="0">
      <protection locked="0"/>
    </xf>
    <xf numFmtId="0" fontId="45" fillId="0" borderId="0"/>
    <xf numFmtId="0" fontId="45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 applyNumberFormat="0" applyFill="0" applyBorder="0" applyAlignment="0" applyProtection="0"/>
    <xf numFmtId="0" fontId="40" fillId="50" borderId="0"/>
    <xf numFmtId="0" fontId="40" fillId="42" borderId="0" applyNumberFormat="0" applyBorder="0" applyAlignment="0" applyProtection="0"/>
    <xf numFmtId="0" fontId="40" fillId="50" borderId="0"/>
    <xf numFmtId="0" fontId="40" fillId="50" borderId="0"/>
    <xf numFmtId="0" fontId="40" fillId="50" borderId="0"/>
    <xf numFmtId="0" fontId="40" fillId="50" borderId="0"/>
    <xf numFmtId="0" fontId="40" fillId="50" borderId="0" applyNumberFormat="0" applyBorder="0" applyAlignment="0" applyProtection="0"/>
    <xf numFmtId="0" fontId="40" fillId="51" borderId="0"/>
    <xf numFmtId="0" fontId="40" fillId="43" borderId="0" applyNumberFormat="0" applyBorder="0" applyAlignment="0" applyProtection="0"/>
    <xf numFmtId="0" fontId="40" fillId="51" borderId="0"/>
    <xf numFmtId="0" fontId="40" fillId="51" borderId="0"/>
    <xf numFmtId="0" fontId="40" fillId="51" borderId="0"/>
    <xf numFmtId="0" fontId="40" fillId="51" borderId="0"/>
    <xf numFmtId="0" fontId="40" fillId="51" borderId="0" applyNumberFormat="0" applyBorder="0" applyAlignment="0" applyProtection="0"/>
    <xf numFmtId="0" fontId="40" fillId="52" borderId="0"/>
    <xf numFmtId="0" fontId="40" fillId="44" borderId="0" applyNumberFormat="0" applyBorder="0" applyAlignment="0" applyProtection="0"/>
    <xf numFmtId="0" fontId="40" fillId="52" borderId="0"/>
    <xf numFmtId="0" fontId="40" fillId="52" borderId="0"/>
    <xf numFmtId="0" fontId="40" fillId="52" borderId="0"/>
    <xf numFmtId="0" fontId="40" fillId="52" borderId="0"/>
    <xf numFmtId="0" fontId="40" fillId="52" borderId="0" applyNumberFormat="0" applyBorder="0" applyAlignment="0" applyProtection="0"/>
    <xf numFmtId="0" fontId="40" fillId="39" borderId="0"/>
    <xf numFmtId="0" fontId="40" fillId="35" borderId="0" applyNumberFormat="0" applyBorder="0" applyAlignment="0" applyProtection="0"/>
    <xf numFmtId="0" fontId="40" fillId="39" borderId="0"/>
    <xf numFmtId="0" fontId="40" fillId="39" borderId="0"/>
    <xf numFmtId="0" fontId="40" fillId="39" borderId="0"/>
    <xf numFmtId="0" fontId="40" fillId="39" borderId="0"/>
    <xf numFmtId="0" fontId="40" fillId="39" borderId="0" applyNumberFormat="0" applyBorder="0" applyAlignment="0" applyProtection="0"/>
    <xf numFmtId="0" fontId="40" fillId="40" borderId="0"/>
    <xf numFmtId="0" fontId="40" fillId="36" borderId="0" applyNumberFormat="0" applyBorder="0" applyAlignment="0" applyProtection="0"/>
    <xf numFmtId="0" fontId="40" fillId="40" borderId="0"/>
    <xf numFmtId="0" fontId="40" fillId="40" borderId="0"/>
    <xf numFmtId="0" fontId="40" fillId="40" borderId="0"/>
    <xf numFmtId="0" fontId="40" fillId="40" borderId="0"/>
    <xf numFmtId="0" fontId="40" fillId="40" borderId="0" applyNumberFormat="0" applyBorder="0" applyAlignment="0" applyProtection="0"/>
    <xf numFmtId="0" fontId="40" fillId="53" borderId="0"/>
    <xf numFmtId="0" fontId="40" fillId="45" borderId="0" applyNumberFormat="0" applyBorder="0" applyAlignment="0" applyProtection="0"/>
    <xf numFmtId="0" fontId="40" fillId="53" borderId="0"/>
    <xf numFmtId="0" fontId="40" fillId="53" borderId="0"/>
    <xf numFmtId="0" fontId="40" fillId="53" borderId="0"/>
    <xf numFmtId="0" fontId="40" fillId="53" borderId="0"/>
    <xf numFmtId="0" fontId="40" fillId="53" borderId="0" applyNumberFormat="0" applyBorder="0" applyAlignment="0" applyProtection="0"/>
    <xf numFmtId="0" fontId="46" fillId="25" borderId="55"/>
    <xf numFmtId="0" fontId="46" fillId="19" borderId="55" applyNumberFormat="0" applyAlignment="0" applyProtection="0"/>
    <xf numFmtId="0" fontId="46" fillId="25" borderId="55"/>
    <xf numFmtId="0" fontId="46" fillId="25" borderId="55"/>
    <xf numFmtId="0" fontId="46" fillId="25" borderId="55"/>
    <xf numFmtId="0" fontId="46" fillId="25" borderId="55"/>
    <xf numFmtId="0" fontId="46" fillId="25" borderId="55" applyNumberFormat="0" applyAlignment="0" applyProtection="0"/>
    <xf numFmtId="16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86" fontId="15" fillId="0" borderId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8" fillId="20" borderId="0"/>
    <xf numFmtId="0" fontId="18" fillId="21" borderId="0"/>
    <xf numFmtId="0" fontId="18" fillId="22" borderId="0"/>
    <xf numFmtId="0" fontId="18" fillId="23" borderId="0"/>
    <xf numFmtId="0" fontId="18" fillId="24" borderId="0"/>
    <xf numFmtId="0" fontId="18" fillId="25" borderId="0"/>
    <xf numFmtId="0" fontId="18" fillId="30" borderId="0"/>
    <xf numFmtId="0" fontId="18" fillId="31" borderId="0"/>
    <xf numFmtId="0" fontId="18" fillId="32" borderId="0"/>
    <xf numFmtId="0" fontId="18" fillId="23" borderId="0"/>
    <xf numFmtId="0" fontId="18" fillId="30" borderId="0"/>
    <xf numFmtId="0" fontId="18" fillId="33" borderId="0"/>
    <xf numFmtId="0" fontId="40" fillId="38" borderId="0"/>
    <xf numFmtId="0" fontId="40" fillId="31" borderId="0"/>
    <xf numFmtId="0" fontId="40" fillId="32" borderId="0"/>
    <xf numFmtId="0" fontId="40" fillId="39" borderId="0"/>
    <xf numFmtId="0" fontId="40" fillId="40" borderId="0"/>
    <xf numFmtId="0" fontId="40" fillId="41" borderId="0"/>
    <xf numFmtId="0" fontId="40" fillId="50" borderId="0"/>
    <xf numFmtId="0" fontId="40" fillId="51" borderId="0"/>
    <xf numFmtId="0" fontId="40" fillId="52" borderId="0"/>
    <xf numFmtId="0" fontId="40" fillId="39" borderId="0"/>
    <xf numFmtId="0" fontId="40" fillId="40" borderId="0"/>
    <xf numFmtId="0" fontId="40" fillId="53" borderId="0"/>
    <xf numFmtId="0" fontId="47" fillId="21" borderId="0"/>
    <xf numFmtId="0" fontId="42" fillId="47" borderId="55"/>
    <xf numFmtId="0" fontId="43" fillId="49" borderId="56"/>
    <xf numFmtId="188" fontId="15" fillId="0" borderId="0"/>
    <xf numFmtId="0" fontId="51" fillId="0" borderId="0"/>
    <xf numFmtId="0" fontId="41" fillId="22" borderId="0"/>
    <xf numFmtId="0" fontId="53" fillId="0" borderId="58"/>
    <xf numFmtId="0" fontId="54" fillId="0" borderId="59"/>
    <xf numFmtId="0" fontId="45" fillId="0" borderId="60"/>
    <xf numFmtId="0" fontId="45" fillId="0" borderId="0"/>
    <xf numFmtId="0" fontId="46" fillId="25" borderId="55"/>
    <xf numFmtId="0" fontId="44" fillId="0" borderId="57"/>
    <xf numFmtId="0" fontId="48" fillId="54" borderId="0"/>
    <xf numFmtId="0" fontId="15" fillId="0" borderId="0"/>
    <xf numFmtId="0" fontId="15" fillId="55" borderId="61"/>
    <xf numFmtId="0" fontId="49" fillId="47" borderId="62"/>
    <xf numFmtId="9" fontId="15" fillId="0" borderId="0"/>
    <xf numFmtId="0" fontId="52" fillId="0" borderId="0"/>
    <xf numFmtId="0" fontId="55" fillId="0" borderId="63"/>
    <xf numFmtId="0" fontId="50" fillId="0" borderId="0"/>
    <xf numFmtId="188" fontId="15" fillId="0" borderId="0"/>
    <xf numFmtId="0" fontId="51" fillId="0" borderId="0" applyNumberFormat="0" applyFill="0" applyBorder="0" applyAlignment="0" applyProtection="0"/>
    <xf numFmtId="0" fontId="60" fillId="0" borderId="0">
      <protection locked="0"/>
    </xf>
    <xf numFmtId="171" fontId="57" fillId="0" borderId="0">
      <protection locked="0"/>
    </xf>
    <xf numFmtId="0" fontId="53" fillId="0" borderId="58" applyNumberFormat="0" applyFill="0" applyAlignment="0" applyProtection="0"/>
    <xf numFmtId="0" fontId="54" fillId="0" borderId="59" applyNumberFormat="0" applyFill="0" applyAlignment="0" applyProtection="0"/>
    <xf numFmtId="0" fontId="45" fillId="0" borderId="60" applyNumberFormat="0" applyFill="0" applyAlignment="0" applyProtection="0"/>
    <xf numFmtId="0" fontId="60" fillId="0" borderId="0">
      <protection locked="0"/>
    </xf>
    <xf numFmtId="0" fontId="60" fillId="0" borderId="0">
      <protection locked="0"/>
    </xf>
    <xf numFmtId="0" fontId="47" fillId="21" borderId="0"/>
    <xf numFmtId="0" fontId="47" fillId="15" borderId="0" applyNumberFormat="0" applyBorder="0" applyAlignment="0" applyProtection="0"/>
    <xf numFmtId="0" fontId="47" fillId="21" borderId="0"/>
    <xf numFmtId="0" fontId="47" fillId="21" borderId="0"/>
    <xf numFmtId="0" fontId="47" fillId="21" borderId="0"/>
    <xf numFmtId="0" fontId="47" fillId="21" borderId="0"/>
    <xf numFmtId="0" fontId="47" fillId="21" borderId="0" applyNumberFormat="0" applyBorder="0" applyAlignment="0" applyProtection="0"/>
    <xf numFmtId="164" fontId="1" fillId="0" borderId="0" applyFont="0" applyFill="0" applyBorder="0" applyAlignment="0" applyProtection="0"/>
    <xf numFmtId="189" fontId="15" fillId="0" borderId="0"/>
    <xf numFmtId="180" fontId="5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80" fontId="56" fillId="0" borderId="0" applyFont="0" applyFill="0" applyBorder="0" applyAlignment="0" applyProtection="0"/>
    <xf numFmtId="189" fontId="15" fillId="0" borderId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48" fillId="54" borderId="0"/>
    <xf numFmtId="0" fontId="48" fillId="56" borderId="0" applyNumberFormat="0" applyBorder="0" applyAlignment="0" applyProtection="0"/>
    <xf numFmtId="0" fontId="48" fillId="54" borderId="0"/>
    <xf numFmtId="0" fontId="48" fillId="54" borderId="0"/>
    <xf numFmtId="0" fontId="48" fillId="54" borderId="0"/>
    <xf numFmtId="0" fontId="48" fillId="54" borderId="0"/>
    <xf numFmtId="0" fontId="48" fillId="54" borderId="0" applyNumberFormat="0" applyBorder="0" applyAlignment="0" applyProtection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" fillId="0" borderId="0"/>
    <xf numFmtId="0" fontId="63" fillId="0" borderId="0"/>
    <xf numFmtId="0" fontId="15" fillId="55" borderId="61"/>
    <xf numFmtId="0" fontId="15" fillId="57" borderId="61" applyNumberFormat="0" applyFont="0" applyAlignment="0" applyProtection="0"/>
    <xf numFmtId="0" fontId="15" fillId="55" borderId="61"/>
    <xf numFmtId="0" fontId="15" fillId="55" borderId="61"/>
    <xf numFmtId="0" fontId="15" fillId="55" borderId="61"/>
    <xf numFmtId="0" fontId="15" fillId="55" borderId="61"/>
    <xf numFmtId="0" fontId="15" fillId="55" borderId="61" applyNumberFormat="0" applyAlignment="0" applyProtection="0"/>
    <xf numFmtId="0" fontId="49" fillId="46" borderId="62" applyNumberFormat="0" applyAlignment="0" applyProtection="0"/>
    <xf numFmtId="9" fontId="1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1" fillId="0" borderId="64" applyNumberFormat="0" applyFont="0" applyAlignment="0">
      <alignment horizontal="left"/>
    </xf>
    <xf numFmtId="0" fontId="49" fillId="47" borderId="62"/>
    <xf numFmtId="0" fontId="49" fillId="46" borderId="62" applyNumberFormat="0" applyAlignment="0" applyProtection="0"/>
    <xf numFmtId="0" fontId="49" fillId="47" borderId="62"/>
    <xf numFmtId="0" fontId="49" fillId="47" borderId="62"/>
    <xf numFmtId="0" fontId="49" fillId="47" borderId="62"/>
    <xf numFmtId="0" fontId="49" fillId="47" borderId="62"/>
    <xf numFmtId="0" fontId="49" fillId="47" borderId="62" applyNumberFormat="0" applyAlignment="0" applyProtection="0"/>
    <xf numFmtId="0" fontId="50" fillId="0" borderId="0"/>
    <xf numFmtId="0" fontId="50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 applyNumberFormat="0" applyFill="0" applyBorder="0" applyAlignment="0" applyProtection="0"/>
    <xf numFmtId="0" fontId="51" fillId="0" borderId="0"/>
    <xf numFmtId="0" fontId="51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58"/>
    <xf numFmtId="0" fontId="53" fillId="0" borderId="58" applyNumberFormat="0" applyFill="0" applyAlignment="0" applyProtection="0"/>
    <xf numFmtId="0" fontId="53" fillId="0" borderId="58"/>
    <xf numFmtId="0" fontId="53" fillId="0" borderId="58"/>
    <xf numFmtId="0" fontId="53" fillId="0" borderId="58"/>
    <xf numFmtId="0" fontId="53" fillId="0" borderId="58"/>
    <xf numFmtId="0" fontId="53" fillId="0" borderId="58" applyNumberFormat="0" applyFill="0" applyAlignment="0" applyProtection="0"/>
    <xf numFmtId="0" fontId="54" fillId="0" borderId="59"/>
    <xf numFmtId="0" fontId="54" fillId="0" borderId="59" applyNumberFormat="0" applyFill="0" applyAlignment="0" applyProtection="0"/>
    <xf numFmtId="0" fontId="54" fillId="0" borderId="59"/>
    <xf numFmtId="0" fontId="54" fillId="0" borderId="59"/>
    <xf numFmtId="0" fontId="54" fillId="0" borderId="59"/>
    <xf numFmtId="0" fontId="54" fillId="0" borderId="59"/>
    <xf numFmtId="0" fontId="54" fillId="0" borderId="59" applyNumberFormat="0" applyFill="0" applyAlignment="0" applyProtection="0"/>
    <xf numFmtId="0" fontId="45" fillId="0" borderId="60"/>
    <xf numFmtId="0" fontId="45" fillId="0" borderId="60" applyNumberFormat="0" applyFill="0" applyAlignment="0" applyProtection="0"/>
    <xf numFmtId="0" fontId="45" fillId="0" borderId="60"/>
    <xf numFmtId="0" fontId="45" fillId="0" borderId="60"/>
    <xf numFmtId="0" fontId="45" fillId="0" borderId="60"/>
    <xf numFmtId="0" fontId="45" fillId="0" borderId="60"/>
    <xf numFmtId="0" fontId="45" fillId="0" borderId="60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 applyNumberFormat="0" applyFill="0" applyBorder="0" applyAlignment="0" applyProtection="0"/>
    <xf numFmtId="0" fontId="55" fillId="0" borderId="63"/>
    <xf numFmtId="0" fontId="55" fillId="0" borderId="63" applyNumberFormat="0" applyFill="0" applyAlignment="0" applyProtection="0"/>
    <xf numFmtId="0" fontId="55" fillId="0" borderId="63"/>
    <xf numFmtId="0" fontId="55" fillId="0" borderId="63"/>
    <xf numFmtId="0" fontId="55" fillId="0" borderId="63"/>
    <xf numFmtId="0" fontId="55" fillId="0" borderId="63"/>
    <xf numFmtId="0" fontId="55" fillId="0" borderId="63" applyNumberFormat="0" applyFill="0" applyAlignment="0" applyProtection="0"/>
    <xf numFmtId="184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/>
    <xf numFmtId="165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65" fillId="0" borderId="0"/>
    <xf numFmtId="16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86" fontId="15" fillId="0" borderId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8" fontId="15" fillId="0" borderId="0"/>
    <xf numFmtId="0" fontId="15" fillId="0" borderId="0"/>
    <xf numFmtId="0" fontId="15" fillId="55" borderId="61"/>
    <xf numFmtId="9" fontId="15" fillId="0" borderId="0"/>
    <xf numFmtId="189" fontId="15" fillId="0" borderId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89" fontId="15" fillId="0" borderId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55" borderId="61"/>
    <xf numFmtId="0" fontId="15" fillId="57" borderId="61" applyNumberFormat="0" applyFont="0" applyAlignment="0" applyProtection="0"/>
    <xf numFmtId="0" fontId="15" fillId="55" borderId="61"/>
    <xf numFmtId="0" fontId="15" fillId="55" borderId="61"/>
    <xf numFmtId="0" fontId="15" fillId="55" borderId="61"/>
    <xf numFmtId="0" fontId="15" fillId="55" borderId="61"/>
    <xf numFmtId="0" fontId="15" fillId="55" borderId="61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" fontId="57" fillId="0" borderId="0">
      <protection locked="0"/>
    </xf>
    <xf numFmtId="192" fontId="57" fillId="0" borderId="0">
      <protection locked="0"/>
    </xf>
    <xf numFmtId="193" fontId="57" fillId="0" borderId="0">
      <protection locked="0"/>
    </xf>
    <xf numFmtId="194" fontId="15" fillId="0" borderId="0" applyFont="0" applyFill="0" applyBorder="0" applyAlignment="0" applyProtection="0"/>
    <xf numFmtId="195" fontId="60" fillId="0" borderId="0">
      <protection locked="0"/>
    </xf>
    <xf numFmtId="195" fontId="60" fillId="0" borderId="0">
      <protection locked="0"/>
    </xf>
    <xf numFmtId="164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9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1" fontId="15" fillId="0" borderId="0" applyFill="0" applyBorder="0" applyAlignment="0" applyProtection="0"/>
    <xf numFmtId="201" fontId="15" fillId="0" borderId="0" applyFill="0" applyBorder="0" applyAlignment="0" applyProtection="0"/>
    <xf numFmtId="201" fontId="15" fillId="0" borderId="0" applyFill="0" applyBorder="0" applyAlignment="0" applyProtection="0"/>
    <xf numFmtId="201" fontId="15" fillId="0" borderId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3" fontId="15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2" fontId="1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5" fillId="0" borderId="0"/>
    <xf numFmtId="0" fontId="15" fillId="0" borderId="0"/>
    <xf numFmtId="204" fontId="15" fillId="0" borderId="0"/>
    <xf numFmtId="0" fontId="1" fillId="0" borderId="0"/>
    <xf numFmtId="0" fontId="1" fillId="0" borderId="0"/>
    <xf numFmtId="0" fontId="15" fillId="0" borderId="0"/>
    <xf numFmtId="205" fontId="15" fillId="0" borderId="0"/>
    <xf numFmtId="0" fontId="15" fillId="0" borderId="0"/>
    <xf numFmtId="0" fontId="15" fillId="0" borderId="0"/>
    <xf numFmtId="206" fontId="57" fillId="0" borderId="0">
      <protection locked="0"/>
    </xf>
    <xf numFmtId="207" fontId="64" fillId="0" borderId="0"/>
    <xf numFmtId="9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6" borderId="100" applyNumberFormat="0" applyAlignment="0" applyProtection="0"/>
    <xf numFmtId="0" fontId="42" fillId="47" borderId="100"/>
    <xf numFmtId="0" fontId="42" fillId="46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42" fillId="47" borderId="100" applyNumberFormat="0" applyAlignment="0" applyProtection="0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2" fillId="47" borderId="100"/>
    <xf numFmtId="0" fontId="46" fillId="25" borderId="100"/>
    <xf numFmtId="0" fontId="15" fillId="55" borderId="101"/>
    <xf numFmtId="0" fontId="49" fillId="47" borderId="102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7" borderId="102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9" fontId="15" fillId="0" borderId="0" applyFont="0" applyFill="0" applyBorder="0" applyAlignment="0" applyProtection="0"/>
    <xf numFmtId="0" fontId="80" fillId="0" borderId="0"/>
    <xf numFmtId="0" fontId="6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175" fontId="80" fillId="0" borderId="0" applyFont="0" applyFill="0" applyBorder="0" applyAlignment="0" applyProtection="0"/>
    <xf numFmtId="210" fontId="79" fillId="0" borderId="0" applyFont="0" applyFill="0" applyBorder="0" applyAlignment="0" applyProtection="0"/>
    <xf numFmtId="211" fontId="15" fillId="0" borderId="0" applyFont="0" applyFill="0" applyBorder="0" applyAlignment="0" applyProtection="0"/>
    <xf numFmtId="182" fontId="80" fillId="0" borderId="0" applyFont="0" applyFill="0" applyBorder="0" applyAlignment="0" applyProtection="0"/>
    <xf numFmtId="209" fontId="80" fillId="0" borderId="0" applyFont="0" applyFill="0" applyBorder="0" applyAlignment="0" applyProtection="0"/>
    <xf numFmtId="0" fontId="79" fillId="0" borderId="0"/>
    <xf numFmtId="9" fontId="80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2" fontId="8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108"/>
    <xf numFmtId="0" fontId="44" fillId="0" borderId="108" applyNumberFormat="0" applyFill="0" applyAlignment="0" applyProtection="0"/>
    <xf numFmtId="0" fontId="44" fillId="0" borderId="108"/>
    <xf numFmtId="0" fontId="44" fillId="0" borderId="108"/>
    <xf numFmtId="0" fontId="44" fillId="0" borderId="108"/>
    <xf numFmtId="0" fontId="44" fillId="0" borderId="108"/>
    <xf numFmtId="0" fontId="44" fillId="0" borderId="108" applyNumberFormat="0" applyFill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108"/>
    <xf numFmtId="180" fontId="5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80" fillId="0" borderId="0" applyFont="0" applyFill="0" applyBorder="0" applyAlignment="0" applyProtection="0"/>
    <xf numFmtId="191" fontId="1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82" fontId="80" fillId="0" borderId="0" applyFont="0" applyFill="0" applyBorder="0" applyAlignment="0" applyProtection="0"/>
    <xf numFmtId="0" fontId="5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55" borderId="101" applyNumberFormat="0" applyAlignment="0" applyProtection="0"/>
    <xf numFmtId="0" fontId="15" fillId="55" borderId="101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6" fillId="25" borderId="100"/>
    <xf numFmtId="0" fontId="49" fillId="47" borderId="102"/>
    <xf numFmtId="0" fontId="49" fillId="47" borderId="102" applyNumberFormat="0" applyAlignment="0" applyProtection="0"/>
    <xf numFmtId="0" fontId="15" fillId="55" borderId="101" applyNumberForma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42" fillId="46" borderId="100" applyNumberFormat="0" applyAlignment="0" applyProtection="0"/>
    <xf numFmtId="0" fontId="42" fillId="47" borderId="100"/>
    <xf numFmtId="0" fontId="31" fillId="0" borderId="99" applyNumberFormat="0" applyFont="0" applyFill="0" applyAlignment="0" applyProtection="0">
      <alignment horizontal="left"/>
    </xf>
    <xf numFmtId="0" fontId="42" fillId="47" borderId="100" applyNumberFormat="0" applyAlignment="0" applyProtection="0"/>
    <xf numFmtId="0" fontId="15" fillId="55" borderId="101"/>
    <xf numFmtId="0" fontId="49" fillId="47" borderId="102"/>
    <xf numFmtId="166" fontId="1" fillId="0" borderId="0" applyFont="0" applyFill="0" applyBorder="0" applyAlignment="0" applyProtection="0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165" fontId="1" fillId="0" borderId="0" applyFont="0" applyFill="0" applyBorder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6" borderId="100" applyNumberFormat="0" applyAlignment="0" applyProtection="0"/>
    <xf numFmtId="0" fontId="42" fillId="47" borderId="100"/>
    <xf numFmtId="0" fontId="42" fillId="46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42" fillId="47" borderId="100" applyNumberFormat="0" applyAlignment="0" applyProtection="0"/>
    <xf numFmtId="0" fontId="49" fillId="47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15" fillId="55" borderId="101" applyNumberForma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55" fillId="0" borderId="103"/>
    <xf numFmtId="0" fontId="46" fillId="25" borderId="100"/>
    <xf numFmtId="0" fontId="49" fillId="47" borderId="102"/>
    <xf numFmtId="0" fontId="15" fillId="55" borderId="101"/>
    <xf numFmtId="0" fontId="15" fillId="55" borderId="101"/>
    <xf numFmtId="0" fontId="49" fillId="47" borderId="102"/>
    <xf numFmtId="0" fontId="46" fillId="25" borderId="100"/>
    <xf numFmtId="0" fontId="55" fillId="0" borderId="103"/>
    <xf numFmtId="0" fontId="46" fillId="25" borderId="100"/>
    <xf numFmtId="0" fontId="15" fillId="55" borderId="101"/>
    <xf numFmtId="0" fontId="42" fillId="47" borderId="100"/>
    <xf numFmtId="0" fontId="49" fillId="46" borderId="102" applyNumberFormat="0" applyAlignment="0" applyProtection="0"/>
    <xf numFmtId="0" fontId="49" fillId="47" borderId="102"/>
    <xf numFmtId="0" fontId="42" fillId="47" borderId="100"/>
    <xf numFmtId="0" fontId="42" fillId="47" borderId="100"/>
    <xf numFmtId="0" fontId="42" fillId="47" borderId="100"/>
    <xf numFmtId="0" fontId="55" fillId="0" borderId="103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7" borderId="102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166" fontId="1" fillId="0" borderId="0" applyFont="0" applyFill="0" applyBorder="0" applyAlignment="0" applyProtection="0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42" fillId="47" borderId="100"/>
    <xf numFmtId="0" fontId="15" fillId="55" borderId="101"/>
    <xf numFmtId="0" fontId="15" fillId="55" borderId="101"/>
    <xf numFmtId="0" fontId="49" fillId="47" borderId="102"/>
    <xf numFmtId="0" fontId="49" fillId="47" borderId="102"/>
    <xf numFmtId="0" fontId="42" fillId="47" borderId="100" applyNumberFormat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7" borderId="100"/>
    <xf numFmtId="0" fontId="42" fillId="46" borderId="100" applyNumberFormat="0" applyAlignment="0" applyProtection="0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15" fillId="55" borderId="101"/>
    <xf numFmtId="0" fontId="15" fillId="55" borderId="101"/>
    <xf numFmtId="0" fontId="55" fillId="0" borderId="103"/>
    <xf numFmtId="0" fontId="15" fillId="57" borderId="101" applyNumberFormat="0" applyFont="0" applyAlignment="0" applyProtection="0"/>
    <xf numFmtId="0" fontId="46" fillId="25" borderId="100"/>
    <xf numFmtId="0" fontId="46" fillId="25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2" fillId="47" borderId="100"/>
    <xf numFmtId="0" fontId="42" fillId="46" borderId="100" applyNumberFormat="0" applyAlignment="0" applyProtection="0"/>
    <xf numFmtId="0" fontId="55" fillId="0" borderId="103" applyNumberFormat="0" applyFill="0" applyAlignment="0" applyProtection="0"/>
    <xf numFmtId="0" fontId="55" fillId="0" borderId="103"/>
    <xf numFmtId="0" fontId="15" fillId="55" borderId="101"/>
    <xf numFmtId="0" fontId="15" fillId="55" borderId="101"/>
    <xf numFmtId="0" fontId="55" fillId="0" borderId="103" applyNumberFormat="0" applyFill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6" borderId="100" applyNumberFormat="0" applyAlignment="0" applyProtection="0"/>
    <xf numFmtId="0" fontId="42" fillId="47" borderId="100"/>
    <xf numFmtId="0" fontId="42" fillId="46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42" fillId="47" borderId="100" applyNumberFormat="0" applyAlignment="0" applyProtection="0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2" fillId="47" borderId="100"/>
    <xf numFmtId="0" fontId="46" fillId="25" borderId="100"/>
    <xf numFmtId="0" fontId="15" fillId="55" borderId="101"/>
    <xf numFmtId="0" fontId="49" fillId="47" borderId="102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7" borderId="102" applyNumberFormat="0" applyAlignment="0" applyProtection="0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2" fillId="47" borderId="100"/>
    <xf numFmtId="0" fontId="42" fillId="46" borderId="100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6" borderId="100" applyNumberFormat="0" applyAlignment="0" applyProtection="0"/>
    <xf numFmtId="0" fontId="42" fillId="47" borderId="100"/>
    <xf numFmtId="0" fontId="42" fillId="46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42" fillId="47" borderId="100" applyNumberFormat="0" applyAlignment="0" applyProtection="0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2" fillId="47" borderId="100"/>
    <xf numFmtId="0" fontId="46" fillId="25" borderId="100"/>
    <xf numFmtId="0" fontId="15" fillId="55" borderId="101"/>
    <xf numFmtId="0" fontId="49" fillId="47" borderId="102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7" borderId="102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82" fontId="8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8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80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23">
    <xf numFmtId="0" fontId="0" fillId="0" borderId="0" xfId="0"/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7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7" xfId="0" applyFont="1" applyBorder="1" applyAlignment="1">
      <alignment horizont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3" fillId="7" borderId="7" xfId="1" applyNumberFormat="1" applyFont="1" applyFill="1" applyBorder="1" applyAlignment="1">
      <alignment horizontal="center" vertical="center" wrapText="1"/>
    </xf>
    <xf numFmtId="169" fontId="11" fillId="7" borderId="7" xfId="0" applyNumberFormat="1" applyFont="1" applyFill="1" applyBorder="1" applyAlignment="1">
      <alignment horizontal="center" vertical="center" wrapText="1"/>
    </xf>
    <xf numFmtId="170" fontId="13" fillId="7" borderId="7" xfId="2" applyNumberFormat="1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1" fillId="4" borderId="7" xfId="1" applyNumberFormat="1" applyFont="1" applyFill="1" applyBorder="1" applyAlignment="1">
      <alignment horizontal="center" vertical="center" wrapText="1"/>
    </xf>
    <xf numFmtId="169" fontId="11" fillId="4" borderId="7" xfId="0" applyNumberFormat="1" applyFont="1" applyFill="1" applyBorder="1" applyAlignment="1">
      <alignment horizontal="center" vertical="center" wrapText="1"/>
    </xf>
    <xf numFmtId="169" fontId="3" fillId="4" borderId="7" xfId="2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vertical="center" wrapText="1"/>
    </xf>
    <xf numFmtId="169" fontId="13" fillId="7" borderId="7" xfId="2" applyNumberFormat="1" applyFont="1" applyFill="1" applyBorder="1" applyAlignment="1">
      <alignment horizontal="right" vertical="center" wrapText="1"/>
    </xf>
    <xf numFmtId="169" fontId="11" fillId="0" borderId="7" xfId="2" applyNumberFormat="1" applyFont="1" applyFill="1" applyBorder="1" applyAlignment="1">
      <alignment horizontal="right" vertical="center" wrapText="1"/>
    </xf>
    <xf numFmtId="170" fontId="7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169" fontId="11" fillId="0" borderId="7" xfId="1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169" fontId="7" fillId="6" borderId="7" xfId="1" applyNumberFormat="1" applyFont="1" applyFill="1" applyBorder="1" applyAlignment="1">
      <alignment horizontal="center" vertical="center" wrapText="1"/>
    </xf>
    <xf numFmtId="169" fontId="11" fillId="6" borderId="7" xfId="2" applyNumberFormat="1" applyFont="1" applyFill="1" applyBorder="1" applyAlignment="1">
      <alignment horizontal="right" vertical="center" wrapText="1"/>
    </xf>
    <xf numFmtId="172" fontId="11" fillId="6" borderId="7" xfId="7" applyNumberFormat="1" applyFont="1" applyFill="1" applyBorder="1" applyAlignment="1" applyProtection="1">
      <alignment horizontal="left" vertical="center" wrapText="1"/>
      <protection hidden="1"/>
    </xf>
    <xf numFmtId="172" fontId="11" fillId="0" borderId="7" xfId="7" applyNumberFormat="1" applyFont="1" applyFill="1" applyBorder="1" applyAlignment="1" applyProtection="1">
      <alignment horizontal="left" vertical="center" wrapText="1"/>
      <protection hidden="1"/>
    </xf>
    <xf numFmtId="168" fontId="11" fillId="6" borderId="7" xfId="8" applyNumberFormat="1" applyFont="1" applyFill="1" applyBorder="1" applyAlignment="1">
      <alignment horizontal="right" vertical="center" wrapText="1"/>
    </xf>
    <xf numFmtId="0" fontId="7" fillId="6" borderId="7" xfId="0" applyNumberFormat="1" applyFont="1" applyFill="1" applyBorder="1" applyAlignment="1">
      <alignment horizontal="left" vertical="center" wrapText="1"/>
    </xf>
    <xf numFmtId="0" fontId="11" fillId="6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 vertical="center" wrapText="1"/>
    </xf>
    <xf numFmtId="169" fontId="3" fillId="4" borderId="10" xfId="2" applyNumberFormat="1" applyFont="1" applyFill="1" applyBorder="1" applyAlignment="1">
      <alignment horizontal="right" vertical="center" wrapText="1"/>
    </xf>
    <xf numFmtId="169" fontId="11" fillId="0" borderId="10" xfId="2" applyNumberFormat="1" applyFont="1" applyFill="1" applyBorder="1" applyAlignment="1">
      <alignment horizontal="right" vertical="center" wrapText="1"/>
    </xf>
    <xf numFmtId="170" fontId="7" fillId="0" borderId="10" xfId="0" applyNumberFormat="1" applyFont="1" applyFill="1" applyBorder="1" applyAlignment="1">
      <alignment vertical="center" wrapText="1"/>
    </xf>
    <xf numFmtId="169" fontId="11" fillId="6" borderId="10" xfId="2" applyNumberFormat="1" applyFont="1" applyFill="1" applyBorder="1" applyAlignment="1">
      <alignment horizontal="right" vertical="center" wrapText="1"/>
    </xf>
    <xf numFmtId="168" fontId="11" fillId="6" borderId="10" xfId="8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4" fontId="0" fillId="0" borderId="0" xfId="0" applyNumberFormat="1"/>
    <xf numFmtId="0" fontId="2" fillId="5" borderId="5" xfId="0" applyFont="1" applyFill="1" applyBorder="1" applyAlignment="1">
      <alignment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vertical="center"/>
    </xf>
    <xf numFmtId="0" fontId="0" fillId="0" borderId="3" xfId="0" applyBorder="1"/>
    <xf numFmtId="165" fontId="0" fillId="0" borderId="0" xfId="2" applyFont="1"/>
    <xf numFmtId="0" fontId="13" fillId="0" borderId="1" xfId="0" applyFont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0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5" fontId="21" fillId="0" borderId="7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15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15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10" borderId="3" xfId="0" applyFont="1" applyFill="1" applyBorder="1" applyAlignment="1">
      <alignment horizontal="righ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15" fontId="21" fillId="0" borderId="0" xfId="0" applyNumberFormat="1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11" xfId="0" applyBorder="1" applyAlignment="1">
      <alignment horizontal="center" vertical="center"/>
    </xf>
    <xf numFmtId="0" fontId="0" fillId="4" borderId="3" xfId="0" applyFill="1" applyBorder="1"/>
    <xf numFmtId="0" fontId="0" fillId="4" borderId="5" xfId="0" applyFill="1" applyBorder="1"/>
    <xf numFmtId="0" fontId="0" fillId="4" borderId="4" xfId="0" applyFill="1" applyBorder="1"/>
    <xf numFmtId="0" fontId="0" fillId="9" borderId="1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Border="1"/>
    <xf numFmtId="0" fontId="0" fillId="0" borderId="22" xfId="0" applyBorder="1"/>
    <xf numFmtId="0" fontId="0" fillId="0" borderId="19" xfId="0" applyBorder="1"/>
    <xf numFmtId="0" fontId="20" fillId="10" borderId="2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5" fillId="0" borderId="0" xfId="6" applyBorder="1"/>
    <xf numFmtId="0" fontId="15" fillId="0" borderId="0" xfId="6"/>
    <xf numFmtId="0" fontId="23" fillId="0" borderId="0" xfId="10" applyFont="1"/>
    <xf numFmtId="3" fontId="24" fillId="0" borderId="16" xfId="11" applyNumberFormat="1" applyFont="1" applyBorder="1"/>
    <xf numFmtId="0" fontId="24" fillId="0" borderId="15" xfId="11" applyFont="1" applyBorder="1"/>
    <xf numFmtId="3" fontId="24" fillId="0" borderId="25" xfId="11" applyNumberFormat="1" applyFont="1" applyBorder="1"/>
    <xf numFmtId="3" fontId="24" fillId="0" borderId="0" xfId="11" applyNumberFormat="1" applyFont="1" applyBorder="1"/>
    <xf numFmtId="0" fontId="25" fillId="0" borderId="0" xfId="11" applyFont="1" applyBorder="1"/>
    <xf numFmtId="0" fontId="24" fillId="0" borderId="0" xfId="11" applyFont="1" applyBorder="1"/>
    <xf numFmtId="0" fontId="24" fillId="0" borderId="22" xfId="11" applyFont="1" applyBorder="1"/>
    <xf numFmtId="0" fontId="27" fillId="0" borderId="32" xfId="11" applyNumberFormat="1" applyFont="1" applyBorder="1" applyAlignment="1">
      <alignment horizontal="left"/>
    </xf>
    <xf numFmtId="3" fontId="28" fillId="0" borderId="25" xfId="11" applyNumberFormat="1" applyFont="1" applyFill="1" applyBorder="1" applyAlignment="1">
      <alignment horizontal="right"/>
    </xf>
    <xf numFmtId="3" fontId="28" fillId="0" borderId="0" xfId="11" applyNumberFormat="1" applyFont="1" applyBorder="1" applyAlignment="1">
      <alignment horizontal="right"/>
    </xf>
    <xf numFmtId="0" fontId="28" fillId="0" borderId="0" xfId="11" applyFont="1" applyBorder="1" applyAlignment="1">
      <alignment horizontal="right"/>
    </xf>
    <xf numFmtId="0" fontId="28" fillId="0" borderId="24" xfId="11" applyNumberFormat="1" applyFont="1" applyBorder="1" applyAlignment="1">
      <alignment horizontal="left" vertical="top"/>
    </xf>
    <xf numFmtId="3" fontId="24" fillId="0" borderId="0" xfId="11" applyNumberFormat="1" applyFont="1" applyBorder="1" applyAlignment="1">
      <alignment horizontal="center"/>
    </xf>
    <xf numFmtId="0" fontId="24" fillId="0" borderId="0" xfId="11" applyFont="1" applyBorder="1" applyAlignment="1">
      <alignment horizontal="center"/>
    </xf>
    <xf numFmtId="3" fontId="28" fillId="0" borderId="14" xfId="11" applyNumberFormat="1" applyFont="1" applyFill="1" applyBorder="1"/>
    <xf numFmtId="3" fontId="28" fillId="0" borderId="13" xfId="11" applyNumberFormat="1" applyFont="1" applyBorder="1" applyAlignment="1">
      <alignment horizontal="right"/>
    </xf>
    <xf numFmtId="0" fontId="28" fillId="0" borderId="13" xfId="11" applyFont="1" applyBorder="1" applyAlignment="1">
      <alignment horizontal="right"/>
    </xf>
    <xf numFmtId="0" fontId="28" fillId="0" borderId="12" xfId="11" applyNumberFormat="1" applyFont="1" applyBorder="1" applyAlignment="1">
      <alignment horizontal="left" vertical="top"/>
    </xf>
    <xf numFmtId="3" fontId="29" fillId="12" borderId="28" xfId="11" applyNumberFormat="1" applyFont="1" applyFill="1" applyBorder="1" applyAlignment="1">
      <alignment vertical="center"/>
    </xf>
    <xf numFmtId="0" fontId="24" fillId="0" borderId="24" xfId="11" applyNumberFormat="1" applyFont="1" applyBorder="1" applyAlignment="1">
      <alignment horizontal="left" vertical="top"/>
    </xf>
    <xf numFmtId="3" fontId="28" fillId="0" borderId="28" xfId="11" applyNumberFormat="1" applyFont="1" applyFill="1" applyBorder="1" applyAlignment="1">
      <alignment vertical="center"/>
    </xf>
    <xf numFmtId="3" fontId="24" fillId="0" borderId="35" xfId="11" applyNumberFormat="1" applyFont="1" applyBorder="1"/>
    <xf numFmtId="4" fontId="24" fillId="0" borderId="5" xfId="11" applyNumberFormat="1" applyFont="1" applyBorder="1"/>
    <xf numFmtId="3" fontId="24" fillId="0" borderId="1" xfId="11" applyNumberFormat="1" applyFont="1" applyBorder="1"/>
    <xf numFmtId="3" fontId="24" fillId="0" borderId="5" xfId="11" applyNumberFormat="1" applyFont="1" applyBorder="1"/>
    <xf numFmtId="3" fontId="28" fillId="12" borderId="37" xfId="11" applyNumberFormat="1" applyFont="1" applyFill="1" applyBorder="1" applyAlignment="1">
      <alignment horizontal="center"/>
    </xf>
    <xf numFmtId="3" fontId="30" fillId="12" borderId="38" xfId="11" applyNumberFormat="1" applyFont="1" applyFill="1" applyBorder="1" applyAlignment="1">
      <alignment horizontal="center"/>
    </xf>
    <xf numFmtId="3" fontId="30" fillId="12" borderId="39" xfId="11" applyNumberFormat="1" applyFont="1" applyFill="1" applyBorder="1" applyAlignment="1">
      <alignment horizontal="center" vertical="center" wrapText="1"/>
    </xf>
    <xf numFmtId="0" fontId="30" fillId="12" borderId="38" xfId="11" applyFont="1" applyFill="1" applyBorder="1" applyAlignment="1">
      <alignment horizontal="center"/>
    </xf>
    <xf numFmtId="0" fontId="30" fillId="12" borderId="39" xfId="11" applyFont="1" applyFill="1" applyBorder="1" applyAlignment="1">
      <alignment horizontal="center"/>
    </xf>
    <xf numFmtId="3" fontId="24" fillId="12" borderId="14" xfId="11" applyNumberFormat="1" applyFont="1" applyFill="1" applyBorder="1"/>
    <xf numFmtId="3" fontId="24" fillId="12" borderId="13" xfId="11" applyNumberFormat="1" applyFont="1" applyFill="1" applyBorder="1"/>
    <xf numFmtId="0" fontId="24" fillId="12" borderId="13" xfId="11" applyFont="1" applyFill="1" applyBorder="1"/>
    <xf numFmtId="0" fontId="28" fillId="12" borderId="12" xfId="11" applyNumberFormat="1" applyFont="1" applyFill="1" applyBorder="1" applyAlignment="1">
      <alignment horizontal="left" vertical="top"/>
    </xf>
    <xf numFmtId="3" fontId="24" fillId="0" borderId="41" xfId="11" applyNumberFormat="1" applyFont="1" applyBorder="1"/>
    <xf numFmtId="3" fontId="24" fillId="0" borderId="15" xfId="11" applyNumberFormat="1" applyFont="1" applyBorder="1"/>
    <xf numFmtId="3" fontId="24" fillId="0" borderId="42" xfId="11" applyNumberFormat="1" applyFont="1" applyBorder="1"/>
    <xf numFmtId="4" fontId="24" fillId="0" borderId="15" xfId="11" applyNumberFormat="1" applyFont="1" applyBorder="1"/>
    <xf numFmtId="4" fontId="24" fillId="0" borderId="42" xfId="11" applyNumberFormat="1" applyFont="1" applyBorder="1"/>
    <xf numFmtId="174" fontId="24" fillId="0" borderId="1" xfId="11" applyNumberFormat="1" applyFont="1" applyBorder="1"/>
    <xf numFmtId="4" fontId="24" fillId="0" borderId="1" xfId="11" applyNumberFormat="1" applyFont="1" applyBorder="1"/>
    <xf numFmtId="3" fontId="28" fillId="12" borderId="37" xfId="11" applyNumberFormat="1" applyFont="1" applyFill="1" applyBorder="1" applyAlignment="1">
      <alignment horizontal="center" vertical="center"/>
    </xf>
    <xf numFmtId="3" fontId="31" fillId="12" borderId="38" xfId="11" applyNumberFormat="1" applyFont="1" applyFill="1" applyBorder="1" applyAlignment="1">
      <alignment horizontal="center" vertical="center"/>
    </xf>
    <xf numFmtId="0" fontId="31" fillId="12" borderId="39" xfId="11" applyFont="1" applyFill="1" applyBorder="1" applyAlignment="1">
      <alignment horizontal="center" vertical="center"/>
    </xf>
    <xf numFmtId="0" fontId="30" fillId="12" borderId="38" xfId="11" applyFont="1" applyFill="1" applyBorder="1" applyAlignment="1">
      <alignment horizontal="center" vertical="center" wrapText="1"/>
    </xf>
    <xf numFmtId="0" fontId="30" fillId="12" borderId="39" xfId="11" applyFont="1" applyFill="1" applyBorder="1" applyAlignment="1">
      <alignment horizontal="center" vertical="center"/>
    </xf>
    <xf numFmtId="3" fontId="24" fillId="0" borderId="43" xfId="11" applyNumberFormat="1" applyFont="1" applyBorder="1"/>
    <xf numFmtId="0" fontId="24" fillId="0" borderId="43" xfId="11" applyFont="1" applyBorder="1" applyAlignment="1">
      <alignment horizontal="center"/>
    </xf>
    <xf numFmtId="0" fontId="24" fillId="0" borderId="5" xfId="11" applyFont="1" applyBorder="1" applyAlignment="1">
      <alignment horizontal="center"/>
    </xf>
    <xf numFmtId="3" fontId="28" fillId="12" borderId="38" xfId="11" applyNumberFormat="1" applyFont="1" applyFill="1" applyBorder="1" applyAlignment="1">
      <alignment horizontal="center"/>
    </xf>
    <xf numFmtId="3" fontId="28" fillId="12" borderId="39" xfId="11" applyNumberFormat="1" applyFont="1" applyFill="1" applyBorder="1" applyAlignment="1">
      <alignment horizontal="center"/>
    </xf>
    <xf numFmtId="0" fontId="28" fillId="12" borderId="45" xfId="11" applyFont="1" applyFill="1" applyBorder="1" applyAlignment="1">
      <alignment horizontal="center"/>
    </xf>
    <xf numFmtId="0" fontId="24" fillId="0" borderId="26" xfId="11" applyNumberFormat="1" applyFont="1" applyBorder="1" applyAlignment="1">
      <alignment horizontal="left" vertical="top"/>
    </xf>
    <xf numFmtId="174" fontId="24" fillId="0" borderId="15" xfId="11" applyNumberFormat="1" applyFont="1" applyBorder="1"/>
    <xf numFmtId="174" fontId="24" fillId="0" borderId="4" xfId="11" applyNumberFormat="1" applyFont="1" applyBorder="1"/>
    <xf numFmtId="3" fontId="30" fillId="12" borderId="39" xfId="11" applyNumberFormat="1" applyFont="1" applyFill="1" applyBorder="1" applyAlignment="1">
      <alignment horizontal="center"/>
    </xf>
    <xf numFmtId="3" fontId="24" fillId="0" borderId="25" xfId="11" applyNumberFormat="1" applyFont="1" applyFill="1" applyBorder="1"/>
    <xf numFmtId="3" fontId="24" fillId="0" borderId="0" xfId="11" applyNumberFormat="1" applyFont="1" applyFill="1" applyBorder="1"/>
    <xf numFmtId="0" fontId="24" fillId="0" borderId="15" xfId="11" applyFont="1" applyFill="1" applyBorder="1"/>
    <xf numFmtId="0" fontId="24" fillId="0" borderId="0" xfId="11" applyFont="1" applyFill="1" applyBorder="1"/>
    <xf numFmtId="0" fontId="28" fillId="0" borderId="24" xfId="11" applyNumberFormat="1" applyFont="1" applyFill="1" applyBorder="1" applyAlignment="1">
      <alignment horizontal="left" vertical="top"/>
    </xf>
    <xf numFmtId="4" fontId="28" fillId="0" borderId="48" xfId="11" applyNumberFormat="1" applyFont="1" applyBorder="1" applyAlignment="1">
      <alignment horizontal="center" vertical="center"/>
    </xf>
    <xf numFmtId="3" fontId="28" fillId="0" borderId="48" xfId="11" applyNumberFormat="1" applyFont="1" applyBorder="1" applyAlignment="1">
      <alignment horizontal="center" vertical="center"/>
    </xf>
    <xf numFmtId="0" fontId="28" fillId="0" borderId="48" xfId="11" applyNumberFormat="1" applyFont="1" applyBorder="1" applyAlignment="1">
      <alignment horizontal="left" vertical="center"/>
    </xf>
    <xf numFmtId="3" fontId="28" fillId="12" borderId="50" xfId="11" applyNumberFormat="1" applyFont="1" applyFill="1" applyBorder="1" applyAlignment="1">
      <alignment horizontal="center"/>
    </xf>
    <xf numFmtId="0" fontId="28" fillId="12" borderId="50" xfId="11" applyNumberFormat="1" applyFont="1" applyFill="1" applyBorder="1" applyAlignment="1">
      <alignment horizontal="left" vertical="top"/>
    </xf>
    <xf numFmtId="3" fontId="24" fillId="12" borderId="13" xfId="11" applyNumberFormat="1" applyFont="1" applyFill="1" applyBorder="1" applyProtection="1">
      <protection locked="0"/>
    </xf>
    <xf numFmtId="0" fontId="24" fillId="12" borderId="13" xfId="11" applyFont="1" applyFill="1" applyBorder="1" applyProtection="1">
      <protection locked="0"/>
    </xf>
    <xf numFmtId="0" fontId="28" fillId="12" borderId="12" xfId="11" applyNumberFormat="1" applyFont="1" applyFill="1" applyBorder="1" applyAlignment="1" applyProtection="1">
      <alignment horizontal="left" vertical="top"/>
      <protection locked="0"/>
    </xf>
    <xf numFmtId="0" fontId="28" fillId="0" borderId="24" xfId="11" applyNumberFormat="1" applyFont="1" applyFill="1" applyBorder="1" applyAlignment="1" applyProtection="1">
      <alignment horizontal="left" vertical="center"/>
      <protection locked="0"/>
    </xf>
    <xf numFmtId="3" fontId="24" fillId="0" borderId="0" xfId="11" applyNumberFormat="1" applyFont="1" applyFill="1" applyBorder="1" applyProtection="1">
      <protection locked="0"/>
    </xf>
    <xf numFmtId="0" fontId="24" fillId="0" borderId="0" xfId="11" applyFont="1" applyFill="1" applyBorder="1" applyProtection="1">
      <protection locked="0"/>
    </xf>
    <xf numFmtId="0" fontId="28" fillId="0" borderId="24" xfId="11" applyNumberFormat="1" applyFont="1" applyFill="1" applyBorder="1" applyAlignment="1" applyProtection="1">
      <alignment horizontal="left" vertical="top"/>
      <protection locked="0"/>
    </xf>
    <xf numFmtId="0" fontId="24" fillId="0" borderId="15" xfId="11" applyFont="1" applyBorder="1" applyAlignment="1">
      <alignment vertical="center"/>
    </xf>
    <xf numFmtId="0" fontId="24" fillId="0" borderId="26" xfId="11" applyNumberFormat="1" applyFont="1" applyBorder="1" applyAlignment="1">
      <alignment horizontal="left" vertical="center"/>
    </xf>
    <xf numFmtId="3" fontId="15" fillId="0" borderId="25" xfId="11" applyNumberFormat="1" applyFont="1" applyBorder="1"/>
    <xf numFmtId="0" fontId="15" fillId="0" borderId="0" xfId="11" applyFont="1" applyBorder="1"/>
    <xf numFmtId="0" fontId="28" fillId="0" borderId="25" xfId="11" applyFont="1" applyBorder="1" applyAlignment="1">
      <alignment horizontal="center" vertical="center"/>
    </xf>
    <xf numFmtId="0" fontId="28" fillId="0" borderId="0" xfId="11" applyFont="1" applyBorder="1" applyAlignment="1">
      <alignment horizontal="center" vertical="center"/>
    </xf>
    <xf numFmtId="0" fontId="28" fillId="0" borderId="24" xfId="11" applyFont="1" applyBorder="1" applyAlignment="1">
      <alignment horizontal="center" vertical="center"/>
    </xf>
    <xf numFmtId="3" fontId="15" fillId="0" borderId="14" xfId="11" applyNumberFormat="1" applyFont="1" applyBorder="1"/>
    <xf numFmtId="0" fontId="15" fillId="0" borderId="13" xfId="11" applyFont="1" applyBorder="1"/>
    <xf numFmtId="0" fontId="24" fillId="0" borderId="13" xfId="11" applyFont="1" applyBorder="1"/>
    <xf numFmtId="0" fontId="24" fillId="0" borderId="12" xfId="11" applyNumberFormat="1" applyFont="1" applyBorder="1" applyAlignment="1">
      <alignment horizontal="left" vertical="top"/>
    </xf>
    <xf numFmtId="3" fontId="24" fillId="0" borderId="43" xfId="11" applyNumberFormat="1" applyFont="1" applyFill="1" applyBorder="1"/>
    <xf numFmtId="3" fontId="24" fillId="8" borderId="35" xfId="11" applyNumberFormat="1" applyFont="1" applyFill="1" applyBorder="1"/>
    <xf numFmtId="0" fontId="35" fillId="0" borderId="0" xfId="0" applyFont="1"/>
    <xf numFmtId="0" fontId="36" fillId="0" borderId="0" xfId="0" applyFont="1"/>
    <xf numFmtId="0" fontId="0" fillId="0" borderId="0" xfId="0"/>
    <xf numFmtId="0" fontId="0" fillId="0" borderId="1" xfId="0" applyBorder="1"/>
    <xf numFmtId="0" fontId="9" fillId="0" borderId="69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2" fillId="3" borderId="14" xfId="0" applyFont="1" applyFill="1" applyBorder="1" applyAlignment="1">
      <alignment horizontal="justify" vertical="center" wrapText="1"/>
    </xf>
    <xf numFmtId="0" fontId="2" fillId="3" borderId="16" xfId="0" applyFont="1" applyFill="1" applyBorder="1" applyAlignment="1">
      <alignment horizontal="justify" vertical="center" wrapText="1"/>
    </xf>
    <xf numFmtId="0" fontId="2" fillId="0" borderId="71" xfId="0" applyFont="1" applyBorder="1" applyAlignment="1">
      <alignment horizontal="justify" vertical="center" wrapText="1"/>
    </xf>
    <xf numFmtId="0" fontId="2" fillId="0" borderId="72" xfId="0" applyFont="1" applyBorder="1" applyAlignment="1">
      <alignment horizontal="justify" vertical="center" wrapText="1"/>
    </xf>
    <xf numFmtId="0" fontId="2" fillId="0" borderId="73" xfId="0" applyFont="1" applyBorder="1" applyAlignment="1">
      <alignment horizontal="justify" vertical="center" wrapText="1"/>
    </xf>
    <xf numFmtId="0" fontId="2" fillId="0" borderId="74" xfId="0" applyFont="1" applyBorder="1" applyAlignment="1">
      <alignment horizontal="justify" vertical="center" wrapText="1"/>
    </xf>
    <xf numFmtId="0" fontId="2" fillId="0" borderId="75" xfId="0" applyFont="1" applyBorder="1" applyAlignment="1">
      <alignment horizontal="justify" vertical="center" wrapText="1"/>
    </xf>
    <xf numFmtId="0" fontId="2" fillId="0" borderId="76" xfId="0" applyFont="1" applyBorder="1" applyAlignment="1">
      <alignment horizontal="justify" vertical="center" wrapText="1"/>
    </xf>
    <xf numFmtId="166" fontId="4" fillId="0" borderId="72" xfId="1" applyFont="1" applyBorder="1" applyAlignment="1">
      <alignment horizontal="justify" vertical="center" wrapText="1"/>
    </xf>
    <xf numFmtId="166" fontId="2" fillId="0" borderId="72" xfId="0" applyNumberFormat="1" applyFont="1" applyBorder="1" applyAlignment="1">
      <alignment horizontal="justify" vertical="center" wrapText="1"/>
    </xf>
    <xf numFmtId="166" fontId="4" fillId="0" borderId="72" xfId="0" applyNumberFormat="1" applyFont="1" applyBorder="1" applyAlignment="1">
      <alignment horizontal="justify" vertical="center" wrapText="1"/>
    </xf>
    <xf numFmtId="9" fontId="0" fillId="0" borderId="0" xfId="5" applyFont="1"/>
    <xf numFmtId="172" fontId="7" fillId="0" borderId="65" xfId="7" applyNumberFormat="1" applyFont="1" applyFill="1" applyBorder="1" applyAlignment="1" applyProtection="1">
      <alignment horizontal="left" vertical="center" wrapText="1"/>
      <protection hidden="1"/>
    </xf>
    <xf numFmtId="0" fontId="11" fillId="6" borderId="65" xfId="649" applyNumberFormat="1" applyFont="1" applyFill="1" applyBorder="1" applyAlignment="1">
      <alignment horizontal="center" vertical="center" wrapText="1"/>
    </xf>
    <xf numFmtId="169" fontId="11" fillId="6" borderId="65" xfId="649" applyNumberFormat="1" applyFont="1" applyFill="1" applyBorder="1" applyAlignment="1">
      <alignment horizontal="center" vertical="center" wrapText="1"/>
    </xf>
    <xf numFmtId="0" fontId="66" fillId="0" borderId="0" xfId="0" applyFont="1"/>
    <xf numFmtId="0" fontId="0" fillId="0" borderId="0" xfId="0" applyAlignment="1">
      <alignment horizontal="right"/>
    </xf>
    <xf numFmtId="0" fontId="11" fillId="6" borderId="7" xfId="0" applyFont="1" applyFill="1" applyBorder="1" applyAlignment="1">
      <alignment horizontal="left" vertical="center" wrapText="1"/>
    </xf>
    <xf numFmtId="169" fontId="11" fillId="6" borderId="7" xfId="1" applyNumberFormat="1" applyFont="1" applyFill="1" applyBorder="1" applyAlignment="1">
      <alignment horizontal="center" vertical="center" wrapText="1"/>
    </xf>
    <xf numFmtId="0" fontId="13" fillId="4" borderId="7" xfId="6" applyFont="1" applyFill="1" applyBorder="1" applyAlignment="1">
      <alignment horizontal="left" vertical="center" wrapText="1"/>
    </xf>
    <xf numFmtId="0" fontId="0" fillId="0" borderId="0" xfId="0" applyFill="1"/>
    <xf numFmtId="0" fontId="11" fillId="59" borderId="9" xfId="0" applyFont="1" applyFill="1" applyBorder="1" applyAlignment="1">
      <alignment horizontal="center" vertical="center" wrapText="1"/>
    </xf>
    <xf numFmtId="0" fontId="7" fillId="0" borderId="7" xfId="0" applyFont="1" applyBorder="1"/>
    <xf numFmtId="2" fontId="67" fillId="60" borderId="7" xfId="650" applyNumberFormat="1" applyFont="1" applyFill="1" applyBorder="1" applyAlignment="1">
      <alignment horizontal="center" vertical="center" wrapText="1"/>
    </xf>
    <xf numFmtId="169" fontId="11" fillId="61" borderId="7" xfId="1" applyNumberFormat="1" applyFont="1" applyFill="1" applyBorder="1" applyAlignment="1">
      <alignment horizontal="right" vertical="center" wrapText="1"/>
    </xf>
    <xf numFmtId="169" fontId="11" fillId="62" borderId="7" xfId="8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4" fontId="7" fillId="62" borderId="7" xfId="0" applyNumberFormat="1" applyFont="1" applyFill="1" applyBorder="1" applyAlignment="1">
      <alignment vertical="center" wrapText="1"/>
    </xf>
    <xf numFmtId="2" fontId="11" fillId="60" borderId="7" xfId="65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2" fontId="17" fillId="60" borderId="7" xfId="650" applyNumberFormat="1" applyFont="1" applyFill="1" applyBorder="1" applyAlignment="1">
      <alignment horizontal="center" vertical="center" wrapText="1"/>
    </xf>
    <xf numFmtId="169" fontId="11" fillId="61" borderId="7" xfId="7" applyNumberFormat="1" applyFont="1" applyFill="1" applyBorder="1" applyAlignment="1" applyProtection="1">
      <alignment horizontal="right" vertical="center" wrapText="1"/>
      <protection hidden="1"/>
    </xf>
    <xf numFmtId="169" fontId="11" fillId="0" borderId="7" xfId="7" applyNumberFormat="1" applyFont="1" applyFill="1" applyBorder="1" applyAlignment="1" applyProtection="1">
      <alignment horizontal="right" vertical="center" wrapText="1"/>
      <protection hidden="1"/>
    </xf>
    <xf numFmtId="2" fontId="11" fillId="0" borderId="7" xfId="650" applyNumberFormat="1" applyFont="1" applyFill="1" applyBorder="1" applyAlignment="1">
      <alignment horizontal="center" vertical="center" wrapText="1"/>
    </xf>
    <xf numFmtId="169" fontId="11" fillId="62" borderId="7" xfId="2" applyNumberFormat="1" applyFont="1" applyFill="1" applyBorder="1" applyAlignment="1">
      <alignment horizontal="right" vertical="center" wrapText="1"/>
    </xf>
    <xf numFmtId="3" fontId="7" fillId="0" borderId="7" xfId="0" applyNumberFormat="1" applyFont="1" applyBorder="1"/>
    <xf numFmtId="0" fontId="17" fillId="4" borderId="7" xfId="1" applyNumberFormat="1" applyFont="1" applyFill="1" applyBorder="1" applyAlignment="1">
      <alignment horizontal="center" vertical="center" wrapText="1"/>
    </xf>
    <xf numFmtId="169" fontId="7" fillId="0" borderId="7" xfId="1" applyNumberFormat="1" applyFont="1" applyFill="1" applyBorder="1" applyAlignment="1">
      <alignment horizontal="right" vertical="center" wrapText="1"/>
    </xf>
    <xf numFmtId="0" fontId="7" fillId="0" borderId="7" xfId="0" applyFont="1" applyFill="1" applyBorder="1"/>
    <xf numFmtId="169" fontId="11" fillId="0" borderId="7" xfId="7" applyNumberFormat="1" applyFont="1" applyFill="1" applyBorder="1" applyAlignment="1" applyProtection="1">
      <alignment vertical="center" wrapText="1"/>
      <protection hidden="1"/>
    </xf>
    <xf numFmtId="0" fontId="7" fillId="8" borderId="7" xfId="0" applyFont="1" applyFill="1" applyBorder="1"/>
    <xf numFmtId="169" fontId="11" fillId="4" borderId="7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172" fontId="11" fillId="0" borderId="7" xfId="7" applyNumberFormat="1" applyFont="1" applyFill="1" applyBorder="1" applyAlignment="1" applyProtection="1">
      <alignment horizontal="center" vertical="center" wrapText="1"/>
      <protection hidden="1"/>
    </xf>
    <xf numFmtId="0" fontId="17" fillId="8" borderId="7" xfId="7" applyNumberFormat="1" applyFont="1" applyFill="1" applyBorder="1" applyAlignment="1" applyProtection="1">
      <alignment horizontal="center" vertical="center" wrapText="1"/>
      <protection hidden="1"/>
    </xf>
    <xf numFmtId="0" fontId="17" fillId="8" borderId="7" xfId="1" applyNumberFormat="1" applyFont="1" applyFill="1" applyBorder="1" applyAlignment="1">
      <alignment horizontal="center" vertical="center" wrapText="1"/>
    </xf>
    <xf numFmtId="0" fontId="17" fillId="60" borderId="7" xfId="1" applyNumberFormat="1" applyFont="1" applyFill="1" applyBorder="1" applyAlignment="1">
      <alignment horizontal="center" vertical="center" wrapText="1"/>
    </xf>
    <xf numFmtId="172" fontId="11" fillId="6" borderId="65" xfId="7" applyNumberFormat="1" applyFont="1" applyFill="1" applyBorder="1" applyAlignment="1" applyProtection="1">
      <alignment horizontal="left" vertical="center" wrapText="1"/>
      <protection hidden="1"/>
    </xf>
    <xf numFmtId="172" fontId="11" fillId="58" borderId="65" xfId="7" applyNumberFormat="1" applyFont="1" applyFill="1" applyBorder="1" applyAlignment="1" applyProtection="1">
      <alignment horizontal="left" vertical="center" wrapText="1"/>
      <protection hidden="1"/>
    </xf>
    <xf numFmtId="0" fontId="11" fillId="58" borderId="65" xfId="649" applyNumberFormat="1" applyFont="1" applyFill="1" applyBorder="1" applyAlignment="1">
      <alignment horizontal="center" vertical="center" wrapText="1"/>
    </xf>
    <xf numFmtId="169" fontId="11" fillId="58" borderId="65" xfId="649" applyNumberFormat="1" applyFont="1" applyFill="1" applyBorder="1" applyAlignment="1">
      <alignment horizontal="center" vertical="center" wrapText="1"/>
    </xf>
    <xf numFmtId="0" fontId="7" fillId="6" borderId="65" xfId="0" applyNumberFormat="1" applyFont="1" applyFill="1" applyBorder="1" applyAlignment="1">
      <alignment horizontal="left" vertical="center" wrapText="1"/>
    </xf>
    <xf numFmtId="172" fontId="7" fillId="0" borderId="7" xfId="7" applyNumberFormat="1" applyFont="1" applyFill="1" applyBorder="1" applyAlignment="1" applyProtection="1">
      <alignment horizontal="left" vertical="center" wrapText="1"/>
      <protection hidden="1"/>
    </xf>
    <xf numFmtId="0" fontId="11" fillId="6" borderId="7" xfId="649" applyNumberFormat="1" applyFont="1" applyFill="1" applyBorder="1" applyAlignment="1">
      <alignment horizontal="center" vertical="center" wrapText="1"/>
    </xf>
    <xf numFmtId="0" fontId="17" fillId="60" borderId="7" xfId="649" applyNumberFormat="1" applyFont="1" applyFill="1" applyBorder="1" applyAlignment="1">
      <alignment horizontal="center" vertical="center" wrapText="1"/>
    </xf>
    <xf numFmtId="169" fontId="11" fillId="6" borderId="7" xfId="649" applyNumberFormat="1" applyFont="1" applyFill="1" applyBorder="1" applyAlignment="1">
      <alignment horizontal="right" vertical="center" wrapText="1"/>
    </xf>
    <xf numFmtId="169" fontId="11" fillId="4" borderId="7" xfId="0" applyNumberFormat="1" applyFont="1" applyFill="1" applyBorder="1" applyAlignment="1">
      <alignment horizontal="right" vertical="center" wrapText="1"/>
    </xf>
    <xf numFmtId="0" fontId="11" fillId="6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7" fillId="58" borderId="7" xfId="0" applyNumberFormat="1" applyFont="1" applyFill="1" applyBorder="1" applyAlignment="1">
      <alignment horizontal="left" vertical="center" wrapText="1"/>
    </xf>
    <xf numFmtId="0" fontId="17" fillId="60" borderId="7" xfId="0" applyNumberFormat="1" applyFont="1" applyFill="1" applyBorder="1" applyAlignment="1">
      <alignment horizontal="center" vertical="center" wrapText="1"/>
    </xf>
    <xf numFmtId="0" fontId="17" fillId="6" borderId="7" xfId="0" applyNumberFormat="1" applyFont="1" applyFill="1" applyBorder="1" applyAlignment="1">
      <alignment horizontal="center" vertical="center" wrapText="1"/>
    </xf>
    <xf numFmtId="0" fontId="11" fillId="8" borderId="7" xfId="0" applyNumberFormat="1" applyFont="1" applyFill="1" applyBorder="1" applyAlignment="1">
      <alignment horizontal="left" vertical="center" wrapText="1"/>
    </xf>
    <xf numFmtId="169" fontId="11" fillId="8" borderId="7" xfId="649" applyNumberFormat="1" applyFont="1" applyFill="1" applyBorder="1" applyAlignment="1">
      <alignment horizontal="right" vertical="center" wrapText="1"/>
    </xf>
    <xf numFmtId="169" fontId="11" fillId="58" borderId="7" xfId="649" applyNumberFormat="1" applyFont="1" applyFill="1" applyBorder="1" applyAlignment="1">
      <alignment horizontal="right" vertical="center" wrapText="1"/>
    </xf>
    <xf numFmtId="0" fontId="13" fillId="8" borderId="7" xfId="6" applyFont="1" applyFill="1" applyBorder="1" applyAlignment="1">
      <alignment horizontal="left" vertical="center" wrapText="1"/>
    </xf>
    <xf numFmtId="169" fontId="11" fillId="8" borderId="7" xfId="0" applyNumberFormat="1" applyFont="1" applyFill="1" applyBorder="1" applyAlignment="1">
      <alignment horizontal="right" vertical="center" wrapText="1"/>
    </xf>
    <xf numFmtId="4" fontId="13" fillId="7" borderId="7" xfId="1" applyNumberFormat="1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1" applyNumberFormat="1" applyFont="1"/>
    <xf numFmtId="0" fontId="0" fillId="0" borderId="0" xfId="0" applyAlignment="1">
      <alignment vertical="center"/>
    </xf>
    <xf numFmtId="0" fontId="7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0" fillId="0" borderId="0" xfId="0" applyFont="1" applyBorder="1" applyAlignment="1">
      <alignment horizontal="left" vertical="center"/>
    </xf>
    <xf numFmtId="0" fontId="70" fillId="0" borderId="1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70" fillId="2" borderId="82" xfId="0" applyFont="1" applyFill="1" applyBorder="1" applyAlignment="1">
      <alignment horizontal="justify" vertical="center" wrapText="1"/>
    </xf>
    <xf numFmtId="0" fontId="70" fillId="0" borderId="0" xfId="0" applyFont="1" applyAlignment="1">
      <alignment horizontal="justify" vertical="center"/>
    </xf>
    <xf numFmtId="0" fontId="70" fillId="63" borderId="2" xfId="0" applyFont="1" applyFill="1" applyBorder="1" applyAlignment="1">
      <alignment vertical="center"/>
    </xf>
    <xf numFmtId="0" fontId="70" fillId="63" borderId="2" xfId="0" applyFont="1" applyFill="1" applyBorder="1" applyAlignment="1">
      <alignment horizontal="center" vertical="center"/>
    </xf>
    <xf numFmtId="0" fontId="70" fillId="63" borderId="18" xfId="0" applyFont="1" applyFill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70" fillId="63" borderId="9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0" fillId="2" borderId="33" xfId="0" applyFont="1" applyFill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70" fillId="0" borderId="47" xfId="0" applyFont="1" applyFill="1" applyBorder="1" applyAlignment="1">
      <alignment vertical="center"/>
    </xf>
    <xf numFmtId="0" fontId="70" fillId="0" borderId="30" xfId="0" applyFont="1" applyFill="1" applyBorder="1" applyAlignment="1">
      <alignment vertical="center"/>
    </xf>
    <xf numFmtId="0" fontId="70" fillId="0" borderId="3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75" fillId="64" borderId="1" xfId="0" applyFont="1" applyFill="1" applyBorder="1" applyAlignment="1">
      <alignment horizontal="left" vertical="center" wrapText="1"/>
    </xf>
    <xf numFmtId="0" fontId="75" fillId="66" borderId="1" xfId="0" applyFont="1" applyFill="1" applyBorder="1" applyAlignment="1">
      <alignment horizontal="left" vertical="center" wrapText="1"/>
    </xf>
    <xf numFmtId="0" fontId="75" fillId="68" borderId="1" xfId="0" applyFont="1" applyFill="1" applyBorder="1" applyAlignment="1">
      <alignment horizontal="left" vertical="center" wrapText="1"/>
    </xf>
    <xf numFmtId="0" fontId="75" fillId="67" borderId="1" xfId="0" applyFont="1" applyFill="1" applyBorder="1" applyAlignment="1">
      <alignment horizontal="left" vertical="center" wrapText="1"/>
    </xf>
    <xf numFmtId="0" fontId="74" fillId="69" borderId="79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2" borderId="95" xfId="0" applyFont="1" applyFill="1" applyBorder="1" applyAlignment="1">
      <alignment horizontal="center" vertical="center" wrapText="1"/>
    </xf>
    <xf numFmtId="0" fontId="0" fillId="2" borderId="83" xfId="0" applyFont="1" applyFill="1" applyBorder="1" applyAlignment="1">
      <alignment horizontal="center" vertical="center" wrapText="1"/>
    </xf>
    <xf numFmtId="0" fontId="70" fillId="70" borderId="89" xfId="0" applyFont="1" applyFill="1" applyBorder="1" applyAlignment="1">
      <alignment horizontal="center" vertical="center"/>
    </xf>
    <xf numFmtId="0" fontId="70" fillId="70" borderId="2" xfId="0" applyFont="1" applyFill="1" applyBorder="1" applyAlignment="1">
      <alignment vertical="center"/>
    </xf>
    <xf numFmtId="0" fontId="70" fillId="70" borderId="2" xfId="0" applyFont="1" applyFill="1" applyBorder="1" applyAlignment="1">
      <alignment horizontal="center" vertical="center"/>
    </xf>
    <xf numFmtId="0" fontId="70" fillId="70" borderId="18" xfId="0" applyFont="1" applyFill="1" applyBorder="1" applyAlignment="1">
      <alignment horizontal="center" vertical="center"/>
    </xf>
    <xf numFmtId="0" fontId="70" fillId="70" borderId="50" xfId="0" applyFont="1" applyFill="1" applyBorder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0" fillId="63" borderId="90" xfId="0" applyFill="1" applyBorder="1" applyAlignment="1">
      <alignment horizontal="center" vertical="center"/>
    </xf>
    <xf numFmtId="0" fontId="0" fillId="63" borderId="77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0" fillId="0" borderId="1" xfId="0" applyFont="1" applyBorder="1" applyAlignment="1">
      <alignment vertical="center"/>
    </xf>
    <xf numFmtId="0" fontId="77" fillId="0" borderId="1" xfId="0" applyFont="1" applyBorder="1" applyAlignment="1">
      <alignment vertical="center"/>
    </xf>
    <xf numFmtId="0" fontId="77" fillId="0" borderId="1" xfId="0" applyFont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/>
    </xf>
    <xf numFmtId="0" fontId="77" fillId="0" borderId="3" xfId="0" applyFont="1" applyBorder="1" applyAlignment="1">
      <alignment horizontal="center" vertical="center"/>
    </xf>
    <xf numFmtId="0" fontId="77" fillId="63" borderId="90" xfId="0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77" fillId="0" borderId="91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0" fontId="70" fillId="2" borderId="28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top" wrapText="1"/>
    </xf>
    <xf numFmtId="0" fontId="7" fillId="0" borderId="90" xfId="0" applyFont="1" applyBorder="1" applyAlignment="1">
      <alignment horizontal="center" vertical="top" wrapText="1"/>
    </xf>
    <xf numFmtId="2" fontId="70" fillId="2" borderId="28" xfId="0" applyNumberFormat="1" applyFont="1" applyFill="1" applyBorder="1" applyAlignment="1">
      <alignment horizontal="center" vertical="center"/>
    </xf>
    <xf numFmtId="0" fontId="75" fillId="65" borderId="89" xfId="0" applyFont="1" applyFill="1" applyBorder="1" applyAlignment="1">
      <alignment horizontal="center" vertical="center" wrapText="1"/>
    </xf>
    <xf numFmtId="0" fontId="75" fillId="65" borderId="2" xfId="0" applyFont="1" applyFill="1" applyBorder="1" applyAlignment="1">
      <alignment horizontal="left" vertical="center" wrapText="1"/>
    </xf>
    <xf numFmtId="0" fontId="75" fillId="65" borderId="2" xfId="0" applyFont="1" applyFill="1" applyBorder="1" applyAlignment="1">
      <alignment horizontal="center" vertical="center" wrapText="1"/>
    </xf>
    <xf numFmtId="0" fontId="75" fillId="64" borderId="91" xfId="0" applyFont="1" applyFill="1" applyBorder="1" applyAlignment="1">
      <alignment horizontal="center" vertical="center" wrapText="1"/>
    </xf>
    <xf numFmtId="0" fontId="75" fillId="64" borderId="1" xfId="0" applyFont="1" applyFill="1" applyBorder="1" applyAlignment="1">
      <alignment horizontal="center" vertical="center" wrapText="1"/>
    </xf>
    <xf numFmtId="0" fontId="75" fillId="66" borderId="91" xfId="0" applyFont="1" applyFill="1" applyBorder="1" applyAlignment="1">
      <alignment horizontal="center" vertical="center" wrapText="1"/>
    </xf>
    <xf numFmtId="0" fontId="75" fillId="66" borderId="1" xfId="0" applyFont="1" applyFill="1" applyBorder="1" applyAlignment="1">
      <alignment horizontal="center" vertical="center" wrapText="1"/>
    </xf>
    <xf numFmtId="0" fontId="75" fillId="68" borderId="91" xfId="0" applyFont="1" applyFill="1" applyBorder="1" applyAlignment="1">
      <alignment horizontal="center" vertical="center" wrapText="1"/>
    </xf>
    <xf numFmtId="0" fontId="75" fillId="68" borderId="1" xfId="0" applyFont="1" applyFill="1" applyBorder="1" applyAlignment="1">
      <alignment horizontal="center" vertical="center" wrapText="1"/>
    </xf>
    <xf numFmtId="0" fontId="75" fillId="67" borderId="91" xfId="0" applyFont="1" applyFill="1" applyBorder="1" applyAlignment="1">
      <alignment horizontal="center" vertical="center" wrapText="1"/>
    </xf>
    <xf numFmtId="0" fontId="75" fillId="67" borderId="1" xfId="0" applyFont="1" applyFill="1" applyBorder="1" applyAlignment="1">
      <alignment horizontal="center" vertical="center" wrapText="1"/>
    </xf>
    <xf numFmtId="0" fontId="75" fillId="69" borderId="94" xfId="0" applyFont="1" applyFill="1" applyBorder="1" applyAlignment="1">
      <alignment horizontal="center" vertical="center" wrapText="1"/>
    </xf>
    <xf numFmtId="0" fontId="75" fillId="69" borderId="79" xfId="0" applyFont="1" applyFill="1" applyBorder="1" applyAlignment="1">
      <alignment horizontal="center" vertical="center" wrapText="1"/>
    </xf>
    <xf numFmtId="0" fontId="78" fillId="0" borderId="0" xfId="0" applyFont="1" applyFill="1" applyAlignment="1">
      <alignment horizontal="right" vertical="center"/>
    </xf>
    <xf numFmtId="0" fontId="78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0" fillId="2" borderId="82" xfId="0" applyFont="1" applyFill="1" applyBorder="1" applyAlignment="1">
      <alignment horizontal="center" vertical="center" wrapText="1"/>
    </xf>
    <xf numFmtId="1" fontId="70" fillId="2" borderId="84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top" wrapText="1"/>
    </xf>
    <xf numFmtId="2" fontId="70" fillId="2" borderId="87" xfId="0" applyNumberFormat="1" applyFont="1" applyFill="1" applyBorder="1" applyAlignment="1">
      <alignment horizontal="center" vertical="center"/>
    </xf>
    <xf numFmtId="42" fontId="0" fillId="0" borderId="0" xfId="655" applyFont="1"/>
    <xf numFmtId="2" fontId="0" fillId="0" borderId="1" xfId="0" applyNumberForma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7" fillId="0" borderId="1" xfId="0" applyFont="1" applyFill="1" applyBorder="1" applyAlignment="1">
      <alignment vertical="center"/>
    </xf>
    <xf numFmtId="198" fontId="0" fillId="0" borderId="0" xfId="0" applyNumberFormat="1" applyAlignment="1">
      <alignment vertical="center"/>
    </xf>
    <xf numFmtId="198" fontId="77" fillId="0" borderId="0" xfId="0" applyNumberFormat="1" applyFont="1" applyAlignment="1">
      <alignment vertical="center"/>
    </xf>
    <xf numFmtId="2" fontId="0" fillId="2" borderId="82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2" fontId="0" fillId="0" borderId="97" xfId="0" applyNumberFormat="1" applyFont="1" applyFill="1" applyBorder="1" applyAlignment="1">
      <alignment horizontal="center" vertical="center"/>
    </xf>
    <xf numFmtId="2" fontId="75" fillId="65" borderId="93" xfId="0" applyNumberFormat="1" applyFont="1" applyFill="1" applyBorder="1" applyAlignment="1">
      <alignment horizontal="center" vertical="center" wrapText="1"/>
    </xf>
    <xf numFmtId="2" fontId="75" fillId="64" borderId="35" xfId="0" applyNumberFormat="1" applyFont="1" applyFill="1" applyBorder="1" applyAlignment="1">
      <alignment horizontal="center" vertical="center" wrapText="1"/>
    </xf>
    <xf numFmtId="2" fontId="75" fillId="66" borderId="35" xfId="0" applyNumberFormat="1" applyFont="1" applyFill="1" applyBorder="1" applyAlignment="1">
      <alignment horizontal="center" vertical="center" wrapText="1"/>
    </xf>
    <xf numFmtId="2" fontId="75" fillId="68" borderId="35" xfId="0" applyNumberFormat="1" applyFont="1" applyFill="1" applyBorder="1" applyAlignment="1">
      <alignment horizontal="center" vertical="center" wrapText="1"/>
    </xf>
    <xf numFmtId="2" fontId="75" fillId="67" borderId="35" xfId="0" applyNumberFormat="1" applyFont="1" applyFill="1" applyBorder="1" applyAlignment="1">
      <alignment horizontal="center" vertical="center" wrapText="1"/>
    </xf>
    <xf numFmtId="2" fontId="75" fillId="69" borderId="8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1" xfId="0" applyFont="1" applyBorder="1" applyAlignment="1">
      <alignment vertical="center"/>
    </xf>
    <xf numFmtId="208" fontId="0" fillId="0" borderId="0" xfId="0" applyNumberFormat="1" applyAlignment="1">
      <alignment vertical="center"/>
    </xf>
    <xf numFmtId="2" fontId="70" fillId="2" borderId="82" xfId="0" applyNumberFormat="1" applyFont="1" applyFill="1" applyBorder="1" applyAlignment="1">
      <alignment horizontal="center" vertical="center"/>
    </xf>
    <xf numFmtId="42" fontId="4" fillId="6" borderId="0" xfId="655" applyFont="1" applyFill="1" applyBorder="1" applyAlignment="1">
      <alignment horizontal="center" vertical="center" wrapText="1"/>
    </xf>
    <xf numFmtId="42" fontId="7" fillId="0" borderId="0" xfId="655" applyFont="1"/>
    <xf numFmtId="0" fontId="3" fillId="0" borderId="0" xfId="0" applyFont="1"/>
    <xf numFmtId="44" fontId="3" fillId="0" borderId="0" xfId="0" applyNumberFormat="1" applyFont="1"/>
    <xf numFmtId="44" fontId="7" fillId="0" borderId="0" xfId="0" applyNumberFormat="1" applyFont="1"/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0" fillId="2" borderId="33" xfId="0" applyFont="1" applyFill="1" applyBorder="1" applyAlignment="1">
      <alignment horizontal="center" vertical="center"/>
    </xf>
    <xf numFmtId="2" fontId="70" fillId="2" borderId="84" xfId="0" applyNumberFormat="1" applyFont="1" applyFill="1" applyBorder="1" applyAlignment="1">
      <alignment horizontal="center" vertical="center"/>
    </xf>
    <xf numFmtId="0" fontId="70" fillId="2" borderId="84" xfId="0" applyFont="1" applyFill="1" applyBorder="1" applyAlignment="1">
      <alignment horizontal="center" vertical="center"/>
    </xf>
    <xf numFmtId="2" fontId="70" fillId="70" borderId="2" xfId="0" applyNumberFormat="1" applyFont="1" applyFill="1" applyBorder="1" applyAlignment="1">
      <alignment horizontal="center" vertical="center"/>
    </xf>
    <xf numFmtId="2" fontId="70" fillId="63" borderId="2" xfId="0" applyNumberFormat="1" applyFont="1" applyFill="1" applyBorder="1" applyAlignment="1">
      <alignment horizontal="center" vertical="center"/>
    </xf>
    <xf numFmtId="0" fontId="70" fillId="70" borderId="98" xfId="0" applyFont="1" applyFill="1" applyBorder="1" applyAlignment="1">
      <alignment horizontal="center" vertical="center"/>
    </xf>
    <xf numFmtId="0" fontId="0" fillId="70" borderId="2" xfId="0" applyFont="1" applyFill="1" applyBorder="1" applyAlignment="1">
      <alignment horizontal="center" vertical="center"/>
    </xf>
    <xf numFmtId="2" fontId="0" fillId="70" borderId="18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/>
    </xf>
    <xf numFmtId="0" fontId="34" fillId="0" borderId="1" xfId="0" applyFont="1" applyBorder="1" applyAlignment="1">
      <alignment horizontal="center" vertical="center" wrapText="1"/>
    </xf>
    <xf numFmtId="4" fontId="82" fillId="0" borderId="1" xfId="0" applyNumberFormat="1" applyFont="1" applyFill="1" applyBorder="1" applyAlignment="1">
      <alignment horizontal="right" vertical="center" wrapText="1"/>
    </xf>
    <xf numFmtId="4" fontId="82" fillId="0" borderId="104" xfId="0" applyNumberFormat="1" applyFont="1" applyFill="1" applyBorder="1" applyAlignment="1">
      <alignment horizontal="right" vertical="center" wrapText="1"/>
    </xf>
    <xf numFmtId="6" fontId="21" fillId="0" borderId="0" xfId="0" applyNumberFormat="1" applyFont="1"/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right" vertical="center" wrapText="1"/>
    </xf>
    <xf numFmtId="0" fontId="13" fillId="5" borderId="5" xfId="0" applyFont="1" applyFill="1" applyBorder="1" applyAlignment="1">
      <alignment horizontal="right" vertical="center" wrapText="1"/>
    </xf>
    <xf numFmtId="0" fontId="13" fillId="5" borderId="4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wrapText="1"/>
    </xf>
    <xf numFmtId="0" fontId="2" fillId="3" borderId="69" xfId="0" applyFont="1" applyFill="1" applyBorder="1" applyAlignment="1">
      <alignment horizontal="justify" vertical="center" wrapText="1"/>
    </xf>
    <xf numFmtId="0" fontId="2" fillId="3" borderId="70" xfId="0" applyFont="1" applyFill="1" applyBorder="1" applyAlignment="1">
      <alignment horizontal="justify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right" vertical="center"/>
    </xf>
    <xf numFmtId="0" fontId="20" fillId="10" borderId="4" xfId="0" applyFont="1" applyFill="1" applyBorder="1" applyAlignment="1">
      <alignment horizontal="right" vertical="center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0" fillId="10" borderId="5" xfId="0" applyFont="1" applyFill="1" applyBorder="1" applyAlignment="1">
      <alignment horizontal="left" vertical="center" wrapText="1"/>
    </xf>
    <xf numFmtId="0" fontId="24" fillId="0" borderId="24" xfId="11" applyFont="1" applyBorder="1" applyAlignment="1">
      <alignment horizontal="center"/>
    </xf>
    <xf numFmtId="0" fontId="15" fillId="0" borderId="0" xfId="11" applyFont="1" applyBorder="1"/>
    <xf numFmtId="0" fontId="24" fillId="0" borderId="0" xfId="11" applyFont="1" applyBorder="1" applyAlignment="1">
      <alignment horizontal="center"/>
    </xf>
    <xf numFmtId="0" fontId="26" fillId="0" borderId="31" xfId="11" applyFont="1" applyBorder="1" applyAlignment="1">
      <alignment horizontal="center"/>
    </xf>
    <xf numFmtId="0" fontId="15" fillId="0" borderId="30" xfId="11" applyFont="1" applyBorder="1"/>
    <xf numFmtId="0" fontId="25" fillId="0" borderId="15" xfId="11" applyFont="1" applyBorder="1" applyAlignment="1">
      <alignment horizontal="center"/>
    </xf>
    <xf numFmtId="0" fontId="28" fillId="12" borderId="34" xfId="11" applyFont="1" applyFill="1" applyBorder="1" applyAlignment="1">
      <alignment horizontal="right" vertical="center"/>
    </xf>
    <xf numFmtId="0" fontId="15" fillId="12" borderId="33" xfId="11" applyFont="1" applyFill="1" applyBorder="1" applyAlignment="1">
      <alignment vertical="center"/>
    </xf>
    <xf numFmtId="0" fontId="15" fillId="12" borderId="29" xfId="11" applyFont="1" applyFill="1" applyBorder="1" applyAlignment="1">
      <alignment vertical="center"/>
    </xf>
    <xf numFmtId="0" fontId="24" fillId="0" borderId="31" xfId="11" applyFont="1" applyBorder="1" applyAlignment="1"/>
    <xf numFmtId="0" fontId="24" fillId="0" borderId="30" xfId="11" applyFont="1" applyBorder="1" applyAlignment="1"/>
    <xf numFmtId="0" fontId="24" fillId="0" borderId="44" xfId="11" applyFont="1" applyBorder="1" applyAlignment="1"/>
    <xf numFmtId="0" fontId="28" fillId="0" borderId="34" xfId="11" applyFont="1" applyBorder="1" applyAlignment="1">
      <alignment horizontal="right" vertical="center"/>
    </xf>
    <xf numFmtId="0" fontId="28" fillId="0" borderId="33" xfId="11" applyFont="1" applyBorder="1" applyAlignment="1">
      <alignment horizontal="right" vertical="center"/>
    </xf>
    <xf numFmtId="0" fontId="28" fillId="0" borderId="29" xfId="11" applyFont="1" applyBorder="1" applyAlignment="1">
      <alignment horizontal="right" vertical="center"/>
    </xf>
    <xf numFmtId="0" fontId="28" fillId="12" borderId="40" xfId="11" applyFont="1" applyFill="1" applyBorder="1" applyAlignment="1">
      <alignment horizontal="center" vertical="center"/>
    </xf>
    <xf numFmtId="0" fontId="28" fillId="12" borderId="38" xfId="11" applyFont="1" applyFill="1" applyBorder="1" applyAlignment="1">
      <alignment horizontal="center" vertical="center"/>
    </xf>
    <xf numFmtId="0" fontId="28" fillId="12" borderId="46" xfId="11" applyFont="1" applyFill="1" applyBorder="1" applyAlignment="1">
      <alignment horizontal="center" vertical="center"/>
    </xf>
    <xf numFmtId="0" fontId="24" fillId="0" borderId="36" xfId="11" applyFont="1" applyBorder="1" applyAlignment="1"/>
    <xf numFmtId="0" fontId="24" fillId="0" borderId="5" xfId="11" applyFont="1" applyBorder="1" applyAlignment="1"/>
    <xf numFmtId="0" fontId="24" fillId="0" borderId="4" xfId="11" applyFont="1" applyBorder="1" applyAlignment="1"/>
    <xf numFmtId="0" fontId="28" fillId="12" borderId="40" xfId="11" applyFont="1" applyFill="1" applyBorder="1" applyAlignment="1">
      <alignment horizontal="center"/>
    </xf>
    <xf numFmtId="0" fontId="28" fillId="12" borderId="38" xfId="11" applyFont="1" applyFill="1" applyBorder="1" applyAlignment="1">
      <alignment horizontal="center"/>
    </xf>
    <xf numFmtId="0" fontId="28" fillId="12" borderId="46" xfId="11" applyFont="1" applyFill="1" applyBorder="1" applyAlignment="1">
      <alignment horizontal="center"/>
    </xf>
    <xf numFmtId="0" fontId="15" fillId="0" borderId="5" xfId="11" applyFont="1" applyBorder="1"/>
    <xf numFmtId="0" fontId="15" fillId="0" borderId="33" xfId="11" applyFont="1" applyBorder="1" applyAlignment="1">
      <alignment vertical="center"/>
    </xf>
    <xf numFmtId="0" fontId="15" fillId="0" borderId="29" xfId="11" applyFont="1" applyBorder="1" applyAlignment="1">
      <alignment vertical="center"/>
    </xf>
    <xf numFmtId="0" fontId="24" fillId="0" borderId="36" xfId="11" applyFont="1" applyBorder="1" applyAlignment="1">
      <alignment horizontal="center"/>
    </xf>
    <xf numFmtId="0" fontId="24" fillId="0" borderId="5" xfId="11" applyFont="1" applyBorder="1" applyAlignment="1">
      <alignment horizontal="center"/>
    </xf>
    <xf numFmtId="0" fontId="24" fillId="0" borderId="4" xfId="11" applyFont="1" applyBorder="1" applyAlignment="1">
      <alignment horizontal="center"/>
    </xf>
    <xf numFmtId="0" fontId="24" fillId="0" borderId="3" xfId="11" applyFont="1" applyBorder="1" applyAlignment="1">
      <alignment horizontal="center"/>
    </xf>
    <xf numFmtId="0" fontId="24" fillId="0" borderId="47" xfId="11" applyFont="1" applyBorder="1" applyAlignment="1"/>
    <xf numFmtId="0" fontId="15" fillId="0" borderId="4" xfId="11" applyFont="1" applyBorder="1"/>
    <xf numFmtId="0" fontId="15" fillId="12" borderId="38" xfId="11" applyFont="1" applyFill="1" applyBorder="1"/>
    <xf numFmtId="0" fontId="15" fillId="12" borderId="51" xfId="11" applyFont="1" applyFill="1" applyBorder="1"/>
    <xf numFmtId="0" fontId="28" fillId="0" borderId="31" xfId="11" applyNumberFormat="1" applyFont="1" applyBorder="1" applyAlignment="1">
      <alignment horizontal="left" vertical="center" wrapText="1"/>
    </xf>
    <xf numFmtId="0" fontId="15" fillId="0" borderId="30" xfId="11" applyFont="1" applyBorder="1" applyAlignment="1">
      <alignment vertical="center" wrapText="1"/>
    </xf>
    <xf numFmtId="0" fontId="15" fillId="0" borderId="49" xfId="11" applyFont="1" applyBorder="1" applyAlignment="1">
      <alignment vertical="center" wrapText="1"/>
    </xf>
    <xf numFmtId="0" fontId="28" fillId="12" borderId="45" xfId="11" applyFont="1" applyFill="1" applyBorder="1" applyAlignment="1">
      <alignment horizontal="center"/>
    </xf>
    <xf numFmtId="0" fontId="15" fillId="12" borderId="46" xfId="11" applyFont="1" applyFill="1" applyBorder="1"/>
    <xf numFmtId="0" fontId="33" fillId="0" borderId="15" xfId="11" applyFont="1" applyFill="1" applyBorder="1" applyAlignment="1">
      <alignment horizontal="left" vertical="center" wrapText="1"/>
    </xf>
    <xf numFmtId="0" fontId="32" fillId="0" borderId="15" xfId="11" applyFont="1" applyBorder="1" applyAlignment="1">
      <alignment vertical="center"/>
    </xf>
    <xf numFmtId="0" fontId="32" fillId="0" borderId="16" xfId="11" applyFont="1" applyBorder="1" applyAlignment="1">
      <alignment vertical="center"/>
    </xf>
    <xf numFmtId="0" fontId="28" fillId="0" borderId="12" xfId="11" applyFont="1" applyBorder="1" applyAlignment="1">
      <alignment horizontal="center" vertical="center"/>
    </xf>
    <xf numFmtId="0" fontId="28" fillId="0" borderId="13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33" fillId="13" borderId="24" xfId="11" applyNumberFormat="1" applyFont="1" applyFill="1" applyBorder="1" applyAlignment="1">
      <alignment horizontal="center" vertical="center" wrapText="1" shrinkToFit="1"/>
    </xf>
    <xf numFmtId="0" fontId="33" fillId="13" borderId="25" xfId="11" applyFont="1" applyFill="1" applyBorder="1" applyAlignment="1">
      <alignment horizontal="center" vertical="center" wrapText="1" shrinkToFit="1"/>
    </xf>
    <xf numFmtId="0" fontId="33" fillId="13" borderId="24" xfId="11" applyFont="1" applyFill="1" applyBorder="1" applyAlignment="1">
      <alignment horizontal="center" vertical="center" wrapText="1" shrinkToFit="1"/>
    </xf>
    <xf numFmtId="0" fontId="28" fillId="0" borderId="24" xfId="11" applyFont="1" applyBorder="1" applyAlignment="1">
      <alignment horizontal="center" vertical="center"/>
    </xf>
    <xf numFmtId="0" fontId="28" fillId="0" borderId="0" xfId="11" applyFont="1" applyBorder="1" applyAlignment="1">
      <alignment horizontal="center" vertical="center"/>
    </xf>
    <xf numFmtId="0" fontId="28" fillId="0" borderId="25" xfId="11" applyFont="1" applyBorder="1" applyAlignment="1">
      <alignment horizontal="center" vertical="center"/>
    </xf>
    <xf numFmtId="0" fontId="28" fillId="0" borderId="26" xfId="11" applyFont="1" applyBorder="1" applyAlignment="1">
      <alignment horizontal="center" vertical="center"/>
    </xf>
    <xf numFmtId="0" fontId="28" fillId="0" borderId="15" xfId="11" applyFont="1" applyBorder="1" applyAlignment="1">
      <alignment horizontal="center" vertical="center"/>
    </xf>
    <xf numFmtId="0" fontId="28" fillId="0" borderId="16" xfId="11" applyFont="1" applyBorder="1" applyAlignment="1">
      <alignment horizontal="center" vertical="center"/>
    </xf>
    <xf numFmtId="3" fontId="15" fillId="0" borderId="26" xfId="11" applyNumberFormat="1" applyFont="1" applyBorder="1" applyAlignment="1">
      <alignment horizontal="center" vertical="center"/>
    </xf>
    <xf numFmtId="3" fontId="15" fillId="0" borderId="16" xfId="11" applyNumberFormat="1" applyFont="1" applyBorder="1" applyAlignment="1">
      <alignment horizontal="center" vertical="center"/>
    </xf>
    <xf numFmtId="0" fontId="70" fillId="0" borderId="2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2" fillId="0" borderId="12" xfId="0" applyFont="1" applyFill="1" applyBorder="1" applyAlignment="1">
      <alignment horizontal="center" vertical="center"/>
    </xf>
    <xf numFmtId="0" fontId="72" fillId="0" borderId="13" xfId="0" applyFont="1" applyFill="1" applyBorder="1" applyAlignment="1">
      <alignment horizontal="center" vertical="center"/>
    </xf>
    <xf numFmtId="0" fontId="72" fillId="0" borderId="24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3" fillId="0" borderId="26" xfId="0" applyFont="1" applyFill="1" applyBorder="1" applyAlignment="1">
      <alignment horizontal="center" vertical="center"/>
    </xf>
    <xf numFmtId="0" fontId="73" fillId="0" borderId="15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70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70" fillId="2" borderId="78" xfId="0" applyFont="1" applyFill="1" applyBorder="1" applyAlignment="1">
      <alignment horizontal="center" vertical="center"/>
    </xf>
    <xf numFmtId="0" fontId="70" fillId="2" borderId="88" xfId="0" applyFont="1" applyFill="1" applyBorder="1" applyAlignment="1">
      <alignment horizontal="center" vertical="center"/>
    </xf>
    <xf numFmtId="0" fontId="70" fillId="2" borderId="27" xfId="0" applyFont="1" applyFill="1" applyBorder="1" applyAlignment="1">
      <alignment horizontal="center" vertical="center" wrapText="1"/>
    </xf>
    <xf numFmtId="0" fontId="70" fillId="2" borderId="42" xfId="0" applyFont="1" applyFill="1" applyBorder="1" applyAlignment="1">
      <alignment horizontal="center" vertical="center" wrapText="1"/>
    </xf>
    <xf numFmtId="0" fontId="70" fillId="2" borderId="13" xfId="0" applyFont="1" applyFill="1" applyBorder="1" applyAlignment="1">
      <alignment horizontal="center" vertical="center" wrapText="1"/>
    </xf>
    <xf numFmtId="0" fontId="70" fillId="2" borderId="85" xfId="0" applyFont="1" applyFill="1" applyBorder="1" applyAlignment="1">
      <alignment horizontal="center" vertical="center" wrapText="1"/>
    </xf>
    <xf numFmtId="0" fontId="70" fillId="2" borderId="86" xfId="0" applyFont="1" applyFill="1" applyBorder="1" applyAlignment="1">
      <alignment horizontal="center" vertical="center" wrapText="1"/>
    </xf>
    <xf numFmtId="0" fontId="70" fillId="2" borderId="84" xfId="0" applyFont="1" applyFill="1" applyBorder="1" applyAlignment="1">
      <alignment horizontal="center" vertical="center" wrapText="1"/>
    </xf>
    <xf numFmtId="0" fontId="70" fillId="2" borderId="33" xfId="0" applyFont="1" applyFill="1" applyBorder="1" applyAlignment="1">
      <alignment horizontal="center" vertical="center" wrapText="1"/>
    </xf>
    <xf numFmtId="0" fontId="70" fillId="2" borderId="87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left" vertical="center"/>
    </xf>
    <xf numFmtId="0" fontId="0" fillId="2" borderId="87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70" fillId="2" borderId="69" xfId="0" applyFont="1" applyFill="1" applyBorder="1" applyAlignment="1">
      <alignment horizontal="center" vertical="center"/>
    </xf>
    <xf numFmtId="0" fontId="70" fillId="2" borderId="77" xfId="0" applyFont="1" applyFill="1" applyBorder="1" applyAlignment="1">
      <alignment horizontal="center" vertical="center"/>
    </xf>
    <xf numFmtId="0" fontId="70" fillId="2" borderId="70" xfId="0" applyFont="1" applyFill="1" applyBorder="1" applyAlignment="1">
      <alignment horizontal="center" vertical="center"/>
    </xf>
    <xf numFmtId="0" fontId="70" fillId="2" borderId="81" xfId="0" applyFont="1" applyFill="1" applyBorder="1" applyAlignment="1">
      <alignment horizontal="center" vertical="center"/>
    </xf>
    <xf numFmtId="0" fontId="70" fillId="2" borderId="82" xfId="0" applyFont="1" applyFill="1" applyBorder="1" applyAlignment="1">
      <alignment horizontal="center" vertical="center"/>
    </xf>
    <xf numFmtId="0" fontId="70" fillId="2" borderId="29" xfId="0" applyFont="1" applyFill="1" applyBorder="1" applyAlignment="1">
      <alignment horizontal="center" vertical="center" wrapText="1"/>
    </xf>
    <xf numFmtId="0" fontId="70" fillId="2" borderId="92" xfId="0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70" fillId="2" borderId="34" xfId="0" applyFont="1" applyFill="1" applyBorder="1" applyAlignment="1">
      <alignment horizontal="left" vertical="center"/>
    </xf>
    <xf numFmtId="0" fontId="70" fillId="2" borderId="33" xfId="0" applyFont="1" applyFill="1" applyBorder="1" applyAlignment="1">
      <alignment horizontal="left" vertical="center"/>
    </xf>
    <xf numFmtId="2" fontId="70" fillId="2" borderId="33" xfId="0" applyNumberFormat="1" applyFont="1" applyFill="1" applyBorder="1" applyAlignment="1">
      <alignment horizontal="center" vertical="center"/>
    </xf>
    <xf numFmtId="0" fontId="70" fillId="2" borderId="33" xfId="0" applyFont="1" applyFill="1" applyBorder="1" applyAlignment="1">
      <alignment horizontal="center" vertical="center"/>
    </xf>
    <xf numFmtId="0" fontId="70" fillId="2" borderId="87" xfId="0" applyFont="1" applyFill="1" applyBorder="1" applyAlignment="1">
      <alignment horizontal="center" vertical="center"/>
    </xf>
    <xf numFmtId="2" fontId="70" fillId="2" borderId="84" xfId="0" applyNumberFormat="1" applyFont="1" applyFill="1" applyBorder="1" applyAlignment="1">
      <alignment horizontal="center" vertical="center"/>
    </xf>
    <xf numFmtId="0" fontId="70" fillId="2" borderId="84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82" fillId="0" borderId="106" xfId="0" applyFont="1" applyFill="1" applyBorder="1" applyAlignment="1">
      <alignment horizontal="justify" vertical="center" wrapText="1"/>
    </xf>
    <xf numFmtId="0" fontId="82" fillId="0" borderId="105" xfId="0" applyFont="1" applyFill="1" applyBorder="1" applyAlignment="1">
      <alignment horizontal="justify" vertical="center" wrapText="1"/>
    </xf>
    <xf numFmtId="0" fontId="82" fillId="0" borderId="107" xfId="0" applyFont="1" applyFill="1" applyBorder="1" applyAlignment="1">
      <alignment horizontal="justify" vertical="center" wrapText="1"/>
    </xf>
    <xf numFmtId="0" fontId="37" fillId="2" borderId="3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left" vertical="center"/>
    </xf>
    <xf numFmtId="0" fontId="37" fillId="2" borderId="4" xfId="0" applyFont="1" applyFill="1" applyBorder="1" applyAlignment="1">
      <alignment horizontal="left" vertical="center"/>
    </xf>
    <xf numFmtId="0" fontId="34" fillId="2" borderId="66" xfId="0" applyFont="1" applyFill="1" applyBorder="1" applyAlignment="1">
      <alignment horizontal="center" vertical="center" wrapText="1"/>
    </xf>
    <xf numFmtId="0" fontId="34" fillId="2" borderId="67" xfId="0" applyFont="1" applyFill="1" applyBorder="1" applyAlignment="1">
      <alignment horizontal="center" vertical="center" wrapText="1"/>
    </xf>
    <xf numFmtId="0" fontId="34" fillId="2" borderId="68" xfId="0" applyFont="1" applyFill="1" applyBorder="1" applyAlignment="1">
      <alignment horizontal="center" vertical="center" wrapText="1"/>
    </xf>
    <xf numFmtId="0" fontId="34" fillId="4" borderId="106" xfId="0" applyFont="1" applyFill="1" applyBorder="1" applyAlignment="1">
      <alignment horizontal="justify" vertical="center" wrapText="1"/>
    </xf>
    <xf numFmtId="0" fontId="34" fillId="4" borderId="105" xfId="0" applyFont="1" applyFill="1" applyBorder="1" applyAlignment="1">
      <alignment horizontal="justify" vertical="center" wrapText="1"/>
    </xf>
    <xf numFmtId="0" fontId="34" fillId="4" borderId="107" xfId="0" applyFont="1" applyFill="1" applyBorder="1" applyAlignment="1">
      <alignment horizontal="justify" vertical="center" wrapText="1"/>
    </xf>
    <xf numFmtId="0" fontId="34" fillId="0" borderId="66" xfId="0" applyFont="1" applyFill="1" applyBorder="1" applyAlignment="1">
      <alignment horizontal="left" vertical="center" wrapText="1"/>
    </xf>
    <xf numFmtId="0" fontId="34" fillId="0" borderId="67" xfId="0" applyFont="1" applyFill="1" applyBorder="1" applyAlignment="1">
      <alignment horizontal="left" vertical="center" wrapText="1"/>
    </xf>
    <xf numFmtId="0" fontId="34" fillId="0" borderId="68" xfId="0" applyFont="1" applyFill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82" fillId="0" borderId="106" xfId="0" applyFont="1" applyBorder="1" applyAlignment="1">
      <alignment horizontal="left" vertical="center" wrapText="1"/>
    </xf>
    <xf numFmtId="0" fontId="82" fillId="0" borderId="105" xfId="0" applyFont="1" applyBorder="1" applyAlignment="1">
      <alignment horizontal="left" vertical="center" wrapText="1"/>
    </xf>
    <xf numFmtId="0" fontId="82" fillId="0" borderId="107" xfId="0" applyFont="1" applyBorder="1" applyAlignment="1">
      <alignment horizontal="left" vertical="center" wrapText="1"/>
    </xf>
  </cellXfs>
  <cellStyles count="1070">
    <cellStyle name="2" xfId="12"/>
    <cellStyle name="2 1" xfId="13"/>
    <cellStyle name="2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Énfasis1 1" xfId="21"/>
    <cellStyle name="20% - Énfasis1 2" xfId="22"/>
    <cellStyle name="20% - Énfasis1 2 2" xfId="23"/>
    <cellStyle name="20% - Énfasis1 3" xfId="24"/>
    <cellStyle name="20% - Énfasis1 4" xfId="25"/>
    <cellStyle name="20% - Énfasis1 5" xfId="26"/>
    <cellStyle name="20% - Énfasis1 6" xfId="27"/>
    <cellStyle name="20% - Énfasis2 1" xfId="28"/>
    <cellStyle name="20% - Énfasis2 2" xfId="29"/>
    <cellStyle name="20% - Énfasis2 2 2" xfId="30"/>
    <cellStyle name="20% - Énfasis2 3" xfId="31"/>
    <cellStyle name="20% - Énfasis2 4" xfId="32"/>
    <cellStyle name="20% - Énfasis2 5" xfId="33"/>
    <cellStyle name="20% - Énfasis2 6" xfId="34"/>
    <cellStyle name="20% - Énfasis3 1" xfId="35"/>
    <cellStyle name="20% - Énfasis3 2" xfId="36"/>
    <cellStyle name="20% - Énfasis3 2 2" xfId="37"/>
    <cellStyle name="20% - Énfasis3 3" xfId="38"/>
    <cellStyle name="20% - Énfasis3 4" xfId="39"/>
    <cellStyle name="20% - Énfasis3 5" xfId="40"/>
    <cellStyle name="20% - Énfasis3 6" xfId="41"/>
    <cellStyle name="20% - Énfasis4 1" xfId="42"/>
    <cellStyle name="20% - Énfasis4 2" xfId="43"/>
    <cellStyle name="20% - Énfasis4 2 2" xfId="44"/>
    <cellStyle name="20% - Énfasis4 3" xfId="45"/>
    <cellStyle name="20% - Énfasis4 4" xfId="46"/>
    <cellStyle name="20% - Énfasis4 5" xfId="47"/>
    <cellStyle name="20% - Énfasis4 6" xfId="48"/>
    <cellStyle name="20% - Énfasis5 1" xfId="49"/>
    <cellStyle name="20% - Énfasis5 2" xfId="50"/>
    <cellStyle name="20% - Énfasis5 2 2" xfId="51"/>
    <cellStyle name="20% - Énfasis5 3" xfId="52"/>
    <cellStyle name="20% - Énfasis5 4" xfId="53"/>
    <cellStyle name="20% - Énfasis5 5" xfId="54"/>
    <cellStyle name="20% - Énfasis5 6" xfId="55"/>
    <cellStyle name="20% - Énfasis6 1" xfId="56"/>
    <cellStyle name="20% - Énfasis6 2" xfId="57"/>
    <cellStyle name="20% - Énfasis6 2 2" xfId="58"/>
    <cellStyle name="20% - Énfasis6 3" xfId="59"/>
    <cellStyle name="20% - Énfasis6 4" xfId="60"/>
    <cellStyle name="20% - Énfasis6 5" xfId="61"/>
    <cellStyle name="20% - Énfasis6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Énfasis1 1" xfId="69"/>
    <cellStyle name="40% - Énfasis1 2" xfId="70"/>
    <cellStyle name="40% - Énfasis1 2 2" xfId="71"/>
    <cellStyle name="40% - Énfasis1 3" xfId="72"/>
    <cellStyle name="40% - Énfasis1 4" xfId="73"/>
    <cellStyle name="40% - Énfasis1 5" xfId="74"/>
    <cellStyle name="40% - Énfasis1 6" xfId="75"/>
    <cellStyle name="40% - Énfasis2 1" xfId="76"/>
    <cellStyle name="40% - Énfasis2 2" xfId="77"/>
    <cellStyle name="40% - Énfasis2 2 2" xfId="78"/>
    <cellStyle name="40% - Énfasis2 3" xfId="79"/>
    <cellStyle name="40% - Énfasis2 4" xfId="80"/>
    <cellStyle name="40% - Énfasis2 5" xfId="81"/>
    <cellStyle name="40% - Énfasis2 6" xfId="82"/>
    <cellStyle name="40% - Énfasis3 1" xfId="83"/>
    <cellStyle name="40% - Énfasis3 2" xfId="84"/>
    <cellStyle name="40% - Énfasis3 2 2" xfId="85"/>
    <cellStyle name="40% - Énfasis3 3" xfId="86"/>
    <cellStyle name="40% - Énfasis3 4" xfId="87"/>
    <cellStyle name="40% - Énfasis3 5" xfId="88"/>
    <cellStyle name="40% - Énfasis3 6" xfId="89"/>
    <cellStyle name="40% - Énfasis4 1" xfId="90"/>
    <cellStyle name="40% - Énfasis4 2" xfId="91"/>
    <cellStyle name="40% - Énfasis4 2 2" xfId="92"/>
    <cellStyle name="40% - Énfasis4 3" xfId="93"/>
    <cellStyle name="40% - Énfasis4 4" xfId="94"/>
    <cellStyle name="40% - Énfasis4 5" xfId="95"/>
    <cellStyle name="40% - Énfasis4 6" xfId="96"/>
    <cellStyle name="40% - Énfasis5 1" xfId="97"/>
    <cellStyle name="40% - Énfasis5 2" xfId="98"/>
    <cellStyle name="40% - Énfasis5 2 2" xfId="99"/>
    <cellStyle name="40% - Énfasis5 3" xfId="100"/>
    <cellStyle name="40% - Énfasis5 4" xfId="101"/>
    <cellStyle name="40% - Énfasis5 5" xfId="102"/>
    <cellStyle name="40% - Énfasis5 6" xfId="103"/>
    <cellStyle name="40% - Énfasis6 1" xfId="104"/>
    <cellStyle name="40% - Énfasis6 2" xfId="105"/>
    <cellStyle name="40% - Énfasis6 2 2" xfId="106"/>
    <cellStyle name="40% - Énfasis6 3" xfId="107"/>
    <cellStyle name="40% - Énfasis6 4" xfId="108"/>
    <cellStyle name="40% - Énfasis6 5" xfId="109"/>
    <cellStyle name="40% - Énfasis6 6" xfId="110"/>
    <cellStyle name="60% - Accent1" xfId="111"/>
    <cellStyle name="60% - Accent2" xfId="112"/>
    <cellStyle name="60% - Accent3" xfId="113"/>
    <cellStyle name="60% - Accent4" xfId="114"/>
    <cellStyle name="60% - Accent5" xfId="115"/>
    <cellStyle name="60% - Accent6" xfId="116"/>
    <cellStyle name="60% - Énfasis1 1" xfId="117"/>
    <cellStyle name="60% - Énfasis1 2" xfId="118"/>
    <cellStyle name="60% - Énfasis1 2 2" xfId="119"/>
    <cellStyle name="60% - Énfasis1 3" xfId="120"/>
    <cellStyle name="60% - Énfasis1 4" xfId="121"/>
    <cellStyle name="60% - Énfasis1 5" xfId="122"/>
    <cellStyle name="60% - Énfasis1 6" xfId="123"/>
    <cellStyle name="60% - Énfasis2 1" xfId="124"/>
    <cellStyle name="60% - Énfasis2 2" xfId="125"/>
    <cellStyle name="60% - Énfasis2 2 2" xfId="126"/>
    <cellStyle name="60% - Énfasis2 3" xfId="127"/>
    <cellStyle name="60% - Énfasis2 4" xfId="128"/>
    <cellStyle name="60% - Énfasis2 5" xfId="129"/>
    <cellStyle name="60% - Énfasis2 6" xfId="130"/>
    <cellStyle name="60% - Énfasis3 1" xfId="131"/>
    <cellStyle name="60% - Énfasis3 2" xfId="132"/>
    <cellStyle name="60% - Énfasis3 2 2" xfId="133"/>
    <cellStyle name="60% - Énfasis3 3" xfId="134"/>
    <cellStyle name="60% - Énfasis3 4" xfId="135"/>
    <cellStyle name="60% - Énfasis3 5" xfId="136"/>
    <cellStyle name="60% - Énfasis3 6" xfId="137"/>
    <cellStyle name="60% - Énfasis4 1" xfId="138"/>
    <cellStyle name="60% - Énfasis4 2" xfId="139"/>
    <cellStyle name="60% - Énfasis4 2 2" xfId="140"/>
    <cellStyle name="60% - Énfasis4 3" xfId="141"/>
    <cellStyle name="60% - Énfasis4 4" xfId="142"/>
    <cellStyle name="60% - Énfasis4 5" xfId="143"/>
    <cellStyle name="60% - Énfasis4 6" xfId="144"/>
    <cellStyle name="60% - Énfasis5 1" xfId="145"/>
    <cellStyle name="60% - Énfasis5 2" xfId="146"/>
    <cellStyle name="60% - Énfasis5 2 2" xfId="147"/>
    <cellStyle name="60% - Énfasis5 3" xfId="148"/>
    <cellStyle name="60% - Énfasis5 4" xfId="149"/>
    <cellStyle name="60% - Énfasis5 5" xfId="150"/>
    <cellStyle name="60% - Énfasis5 6" xfId="151"/>
    <cellStyle name="60% - Énfasis6 1" xfId="152"/>
    <cellStyle name="60% - Énfasis6 2" xfId="153"/>
    <cellStyle name="60% - Énfasis6 2 2" xfId="154"/>
    <cellStyle name="60% - Énfasis6 3" xfId="155"/>
    <cellStyle name="60% - Énfasis6 4" xfId="156"/>
    <cellStyle name="60% - Énfasis6 5" xfId="157"/>
    <cellStyle name="60% - Énfasis6 6" xfId="158"/>
    <cellStyle name="Accent1" xfId="159"/>
    <cellStyle name="Accent2" xfId="160"/>
    <cellStyle name="Accent3" xfId="161"/>
    <cellStyle name="Accent4" xfId="162"/>
    <cellStyle name="Accent5" xfId="163"/>
    <cellStyle name="Accent6" xfId="164"/>
    <cellStyle name="Bad" xfId="165"/>
    <cellStyle name="BORDES TEXTO" xfId="166"/>
    <cellStyle name="BORDES TEXTO INF." xfId="167"/>
    <cellStyle name="BORDES TEXTO INF. 2" xfId="659"/>
    <cellStyle name="BORDES TEXTO INF. 2 2" xfId="939"/>
    <cellStyle name="BORDES TEXTO INF. 2 3" xfId="995"/>
    <cellStyle name="BORDES TEXTO INF. 3" xfId="814"/>
    <cellStyle name="BORDES TEXTO INF. 4" xfId="903"/>
    <cellStyle name="BORDES TEXTO INF. 5" xfId="801"/>
    <cellStyle name="BORDES TEXTO_GP-251 - Presupuesto Estrada V09 - danilo" xfId="168"/>
    <cellStyle name="BORDES TITULOS" xfId="169"/>
    <cellStyle name="Buena 1" xfId="170"/>
    <cellStyle name="Buena 2" xfId="171"/>
    <cellStyle name="Buena 2 2" xfId="172"/>
    <cellStyle name="Buena 3" xfId="173"/>
    <cellStyle name="Buena 4" xfId="174"/>
    <cellStyle name="Buena 5" xfId="175"/>
    <cellStyle name="Buena 6" xfId="176"/>
    <cellStyle name="Calculation" xfId="177"/>
    <cellStyle name="Calculation 2" xfId="660"/>
    <cellStyle name="Calculation 2 2" xfId="940"/>
    <cellStyle name="Calculation 2 3" xfId="996"/>
    <cellStyle name="Calculation 3" xfId="815"/>
    <cellStyle name="Calculation 4" xfId="933"/>
    <cellStyle name="Calculation 5" xfId="991"/>
    <cellStyle name="Cálculo 1" xfId="178"/>
    <cellStyle name="Cálculo 1 2" xfId="661"/>
    <cellStyle name="Cálculo 1 2 2" xfId="941"/>
    <cellStyle name="Cálculo 1 2 3" xfId="997"/>
    <cellStyle name="Cálculo 1 3" xfId="816"/>
    <cellStyle name="Cálculo 1 4" xfId="904"/>
    <cellStyle name="Cálculo 1 5" xfId="800"/>
    <cellStyle name="Cálculo 2" xfId="179"/>
    <cellStyle name="Cálculo 2 2" xfId="180"/>
    <cellStyle name="Cálculo 2 2 2" xfId="663"/>
    <cellStyle name="Cálculo 2 2 2 2" xfId="943"/>
    <cellStyle name="Cálculo 2 2 2 3" xfId="999"/>
    <cellStyle name="Cálculo 2 2 3" xfId="818"/>
    <cellStyle name="Cálculo 2 2 4" xfId="864"/>
    <cellStyle name="Cálculo 2 2 5" xfId="845"/>
    <cellStyle name="Cálculo 2 3" xfId="662"/>
    <cellStyle name="Cálculo 2 3 2" xfId="942"/>
    <cellStyle name="Cálculo 2 3 3" xfId="998"/>
    <cellStyle name="Cálculo 2 4" xfId="817"/>
    <cellStyle name="Cálculo 2 5" xfId="905"/>
    <cellStyle name="Cálculo 2 6" xfId="799"/>
    <cellStyle name="Cálculo 3" xfId="181"/>
    <cellStyle name="Cálculo 3 2" xfId="664"/>
    <cellStyle name="Cálculo 3 2 2" xfId="944"/>
    <cellStyle name="Cálculo 3 2 3" xfId="1000"/>
    <cellStyle name="Cálculo 3 3" xfId="819"/>
    <cellStyle name="Cálculo 3 4" xfId="863"/>
    <cellStyle name="Cálculo 3 5" xfId="897"/>
    <cellStyle name="Cálculo 4" xfId="182"/>
    <cellStyle name="Cálculo 4 2" xfId="665"/>
    <cellStyle name="Cálculo 4 2 2" xfId="945"/>
    <cellStyle name="Cálculo 4 2 3" xfId="1001"/>
    <cellStyle name="Cálculo 4 3" xfId="820"/>
    <cellStyle name="Cálculo 4 4" xfId="862"/>
    <cellStyle name="Cálculo 4 5" xfId="846"/>
    <cellStyle name="Cálculo 5" xfId="183"/>
    <cellStyle name="Cálculo 5 2" xfId="666"/>
    <cellStyle name="Cálculo 5 2 2" xfId="946"/>
    <cellStyle name="Cálculo 5 2 3" xfId="1002"/>
    <cellStyle name="Cálculo 5 3" xfId="821"/>
    <cellStyle name="Cálculo 5 4" xfId="932"/>
    <cellStyle name="Cálculo 5 5" xfId="990"/>
    <cellStyle name="Cálculo 6" xfId="184"/>
    <cellStyle name="Cálculo 6 2" xfId="667"/>
    <cellStyle name="Cálculo 6 2 2" xfId="947"/>
    <cellStyle name="Cálculo 6 2 3" xfId="1003"/>
    <cellStyle name="Cálculo 6 3" xfId="822"/>
    <cellStyle name="Cálculo 6 4" xfId="902"/>
    <cellStyle name="Cálculo 6 5" xfId="802"/>
    <cellStyle name="Celda de comprobación 1" xfId="185"/>
    <cellStyle name="Celda de comprobación 2" xfId="186"/>
    <cellStyle name="Celda de comprobación 2 2" xfId="187"/>
    <cellStyle name="Celda de comprobación 3" xfId="188"/>
    <cellStyle name="Celda de comprobación 4" xfId="189"/>
    <cellStyle name="Celda de comprobación 5" xfId="190"/>
    <cellStyle name="Celda de comprobación 6" xfId="191"/>
    <cellStyle name="Celda vinculada 1" xfId="192"/>
    <cellStyle name="Celda vinculada 1 2" xfId="737"/>
    <cellStyle name="Celda vinculada 2" xfId="193"/>
    <cellStyle name="Celda vinculada 2 2" xfId="194"/>
    <cellStyle name="Celda vinculada 2 2 2" xfId="739"/>
    <cellStyle name="Celda vinculada 2 3" xfId="738"/>
    <cellStyle name="Celda vinculada 3" xfId="195"/>
    <cellStyle name="Celda vinculada 3 2" xfId="740"/>
    <cellStyle name="Celda vinculada 4" xfId="196"/>
    <cellStyle name="Celda vinculada 4 2" xfId="741"/>
    <cellStyle name="Celda vinculada 5" xfId="197"/>
    <cellStyle name="Celda vinculada 5 2" xfId="742"/>
    <cellStyle name="Celda vinculada 6" xfId="198"/>
    <cellStyle name="Celda vinculada 6 2" xfId="743"/>
    <cellStyle name="Comma" xfId="560"/>
    <cellStyle name="Comma0" xfId="199"/>
    <cellStyle name="Currency" xfId="561"/>
    <cellStyle name="Currency0" xfId="200"/>
    <cellStyle name="Date" xfId="201"/>
    <cellStyle name="Date 2" xfId="562"/>
    <cellStyle name="Encabezado 4 1" xfId="202"/>
    <cellStyle name="Encabezado 4 2" xfId="203"/>
    <cellStyle name="Encabezado 4 2 2" xfId="204"/>
    <cellStyle name="Encabezado 4 3" xfId="205"/>
    <cellStyle name="Encabezado 4 4" xfId="206"/>
    <cellStyle name="Encabezado 4 5" xfId="207"/>
    <cellStyle name="Encabezado 4 6" xfId="208"/>
    <cellStyle name="Énfasis1 1" xfId="209"/>
    <cellStyle name="Énfasis1 2" xfId="210"/>
    <cellStyle name="Énfasis1 2 2" xfId="211"/>
    <cellStyle name="Énfasis1 3" xfId="212"/>
    <cellStyle name="Énfasis1 4" xfId="213"/>
    <cellStyle name="Énfasis1 5" xfId="214"/>
    <cellStyle name="Énfasis1 6" xfId="215"/>
    <cellStyle name="Énfasis2 1" xfId="216"/>
    <cellStyle name="Énfasis2 2" xfId="217"/>
    <cellStyle name="Énfasis2 2 2" xfId="218"/>
    <cellStyle name="Énfasis2 3" xfId="219"/>
    <cellStyle name="Énfasis2 4" xfId="220"/>
    <cellStyle name="Énfasis2 5" xfId="221"/>
    <cellStyle name="Énfasis2 6" xfId="222"/>
    <cellStyle name="Énfasis3 1" xfId="223"/>
    <cellStyle name="Énfasis3 2" xfId="224"/>
    <cellStyle name="Énfasis3 2 2" xfId="225"/>
    <cellStyle name="Énfasis3 3" xfId="226"/>
    <cellStyle name="Énfasis3 4" xfId="227"/>
    <cellStyle name="Énfasis3 5" xfId="228"/>
    <cellStyle name="Énfasis3 6" xfId="229"/>
    <cellStyle name="Énfasis4 1" xfId="230"/>
    <cellStyle name="Énfasis4 2" xfId="231"/>
    <cellStyle name="Énfasis4 2 2" xfId="232"/>
    <cellStyle name="Énfasis4 3" xfId="233"/>
    <cellStyle name="Énfasis4 4" xfId="234"/>
    <cellStyle name="Énfasis4 5" xfId="235"/>
    <cellStyle name="Énfasis4 6" xfId="236"/>
    <cellStyle name="Énfasis5 1" xfId="237"/>
    <cellStyle name="Énfasis5 2" xfId="238"/>
    <cellStyle name="Énfasis5 2 2" xfId="239"/>
    <cellStyle name="Énfasis5 3" xfId="240"/>
    <cellStyle name="Énfasis5 4" xfId="241"/>
    <cellStyle name="Énfasis5 5" xfId="242"/>
    <cellStyle name="Énfasis5 6" xfId="243"/>
    <cellStyle name="Énfasis6 1" xfId="244"/>
    <cellStyle name="Énfasis6 2" xfId="245"/>
    <cellStyle name="Énfasis6 2 2" xfId="246"/>
    <cellStyle name="Énfasis6 3" xfId="247"/>
    <cellStyle name="Énfasis6 4" xfId="248"/>
    <cellStyle name="Énfasis6 5" xfId="249"/>
    <cellStyle name="Énfasis6 6" xfId="250"/>
    <cellStyle name="Entrada 1" xfId="251"/>
    <cellStyle name="Entrada 1 2" xfId="668"/>
    <cellStyle name="Entrada 1 2 2" xfId="948"/>
    <cellStyle name="Entrada 1 2 3" xfId="1004"/>
    <cellStyle name="Entrada 1 3" xfId="838"/>
    <cellStyle name="Entrada 1 4" xfId="924"/>
    <cellStyle name="Entrada 1 5" xfId="783"/>
    <cellStyle name="Entrada 2" xfId="252"/>
    <cellStyle name="Entrada 2 2" xfId="253"/>
    <cellStyle name="Entrada 2 2 2" xfId="670"/>
    <cellStyle name="Entrada 2 2 2 2" xfId="950"/>
    <cellStyle name="Entrada 2 2 2 3" xfId="1006"/>
    <cellStyle name="Entrada 2 2 3" xfId="840"/>
    <cellStyle name="Entrada 2 2 4" xfId="922"/>
    <cellStyle name="Entrada 2 2 5" xfId="785"/>
    <cellStyle name="Entrada 2 3" xfId="669"/>
    <cellStyle name="Entrada 2 3 2" xfId="949"/>
    <cellStyle name="Entrada 2 3 3" xfId="1005"/>
    <cellStyle name="Entrada 2 4" xfId="839"/>
    <cellStyle name="Entrada 2 5" xfId="923"/>
    <cellStyle name="Entrada 2 6" xfId="784"/>
    <cellStyle name="Entrada 3" xfId="254"/>
    <cellStyle name="Entrada 3 2" xfId="671"/>
    <cellStyle name="Entrada 3 2 2" xfId="951"/>
    <cellStyle name="Entrada 3 2 3" xfId="1007"/>
    <cellStyle name="Entrada 3 3" xfId="841"/>
    <cellStyle name="Entrada 3 4" xfId="918"/>
    <cellStyle name="Entrada 3 5" xfId="789"/>
    <cellStyle name="Entrada 4" xfId="255"/>
    <cellStyle name="Entrada 4 2" xfId="672"/>
    <cellStyle name="Entrada 4 2 2" xfId="952"/>
    <cellStyle name="Entrada 4 2 3" xfId="1008"/>
    <cellStyle name="Entrada 4 3" xfId="842"/>
    <cellStyle name="Entrada 4 4" xfId="921"/>
    <cellStyle name="Entrada 4 5" xfId="786"/>
    <cellStyle name="Entrada 5" xfId="256"/>
    <cellStyle name="Entrada 5 2" xfId="673"/>
    <cellStyle name="Entrada 5 2 2" xfId="953"/>
    <cellStyle name="Entrada 5 2 3" xfId="1009"/>
    <cellStyle name="Entrada 5 3" xfId="843"/>
    <cellStyle name="Entrada 5 4" xfId="920"/>
    <cellStyle name="Entrada 5 5" xfId="787"/>
    <cellStyle name="Entrada 6" xfId="257"/>
    <cellStyle name="Entrada 6 2" xfId="674"/>
    <cellStyle name="Entrada 6 2 2" xfId="954"/>
    <cellStyle name="Entrada 6 2 3" xfId="1010"/>
    <cellStyle name="Entrada 6 3" xfId="844"/>
    <cellStyle name="Entrada 6 4" xfId="919"/>
    <cellStyle name="Entrada 6 5" xfId="788"/>
    <cellStyle name="Estilo 1" xfId="258"/>
    <cellStyle name="Estilo 1 2" xfId="487"/>
    <cellStyle name="Euro" xfId="259"/>
    <cellStyle name="Euro 1" xfId="260"/>
    <cellStyle name="Euro 1 2" xfId="489"/>
    <cellStyle name="Euro 10" xfId="261"/>
    <cellStyle name="Euro 11" xfId="262"/>
    <cellStyle name="Euro 12" xfId="263"/>
    <cellStyle name="Euro 13" xfId="264"/>
    <cellStyle name="Euro 13 2" xfId="490"/>
    <cellStyle name="Euro 14" xfId="488"/>
    <cellStyle name="Euro 2" xfId="265"/>
    <cellStyle name="Euro 2 2" xfId="266"/>
    <cellStyle name="Euro 2 2 2" xfId="492"/>
    <cellStyle name="Euro 2 3" xfId="491"/>
    <cellStyle name="Euro 2 4" xfId="563"/>
    <cellStyle name="Euro 2_Especificaciones hidraulicas agosto 2008" xfId="267"/>
    <cellStyle name="Euro 3" xfId="268"/>
    <cellStyle name="Euro 3 2" xfId="493"/>
    <cellStyle name="Euro 4" xfId="269"/>
    <cellStyle name="Euro 5" xfId="270"/>
    <cellStyle name="Euro 6" xfId="271"/>
    <cellStyle name="Euro 7" xfId="272"/>
    <cellStyle name="Euro 8" xfId="273"/>
    <cellStyle name="Euro 9" xfId="274"/>
    <cellStyle name="Euro_Especificaciones hidraulicas agosto 2008" xfId="275"/>
    <cellStyle name="Excel Built-in 20% - Accent1" xfId="276"/>
    <cellStyle name="Excel Built-in 20% - Accent2" xfId="277"/>
    <cellStyle name="Excel Built-in 20% - Accent3" xfId="278"/>
    <cellStyle name="Excel Built-in 20% - Accent4" xfId="279"/>
    <cellStyle name="Excel Built-in 20% - Accent5" xfId="280"/>
    <cellStyle name="Excel Built-in 20% - Accent6" xfId="281"/>
    <cellStyle name="Excel Built-in 40% - Accent1" xfId="282"/>
    <cellStyle name="Excel Built-in 40% - Accent2" xfId="283"/>
    <cellStyle name="Excel Built-in 40% - Accent3" xfId="284"/>
    <cellStyle name="Excel Built-in 40% - Accent4" xfId="285"/>
    <cellStyle name="Excel Built-in 40% - Accent5" xfId="286"/>
    <cellStyle name="Excel Built-in 40% - Accent6" xfId="287"/>
    <cellStyle name="Excel Built-in 60% - Accent1" xfId="288"/>
    <cellStyle name="Excel Built-in 60% - Accent2" xfId="289"/>
    <cellStyle name="Excel Built-in 60% - Accent3" xfId="290"/>
    <cellStyle name="Excel Built-in 60% - Accent4" xfId="291"/>
    <cellStyle name="Excel Built-in 60% - Accent5" xfId="292"/>
    <cellStyle name="Excel Built-in 60% - Accent6" xfId="293"/>
    <cellStyle name="Excel Built-in Accent1" xfId="294"/>
    <cellStyle name="Excel Built-in Accent2" xfId="295"/>
    <cellStyle name="Excel Built-in Accent3" xfId="296"/>
    <cellStyle name="Excel Built-in Accent4" xfId="297"/>
    <cellStyle name="Excel Built-in Accent5" xfId="298"/>
    <cellStyle name="Excel Built-in Accent6" xfId="299"/>
    <cellStyle name="Excel Built-in Bad" xfId="300"/>
    <cellStyle name="Excel Built-in Calculation" xfId="301"/>
    <cellStyle name="Excel Built-in Calculation 2" xfId="675"/>
    <cellStyle name="Excel Built-in Calculation 2 2" xfId="955"/>
    <cellStyle name="Excel Built-in Calculation 2 3" xfId="1011"/>
    <cellStyle name="Excel Built-in Calculation 3" xfId="847"/>
    <cellStyle name="Excel Built-in Calculation 4" xfId="859"/>
    <cellStyle name="Excel Built-in Calculation 5" xfId="848"/>
    <cellStyle name="Excel Built-in Check Cell" xfId="302"/>
    <cellStyle name="Excel Built-in Comma" xfId="303"/>
    <cellStyle name="Excel Built-in Comma 2" xfId="494"/>
    <cellStyle name="Excel Built-in Explanatory Text" xfId="304"/>
    <cellStyle name="Excel Built-in Good" xfId="305"/>
    <cellStyle name="Excel Built-in Heading 1" xfId="306"/>
    <cellStyle name="Excel Built-in Heading 2" xfId="307"/>
    <cellStyle name="Excel Built-in Heading 3" xfId="308"/>
    <cellStyle name="Excel Built-in Heading 4" xfId="309"/>
    <cellStyle name="Excel Built-in Input" xfId="310"/>
    <cellStyle name="Excel Built-in Input 2" xfId="676"/>
    <cellStyle name="Excel Built-in Input 2 2" xfId="956"/>
    <cellStyle name="Excel Built-in Input 2 3" xfId="1012"/>
    <cellStyle name="Excel Built-in Input 3" xfId="850"/>
    <cellStyle name="Excel Built-in Input 4" xfId="855"/>
    <cellStyle name="Excel Built-in Input 5" xfId="857"/>
    <cellStyle name="Excel Built-in Linked Cell" xfId="311"/>
    <cellStyle name="Excel Built-in Linked Cell 2" xfId="747"/>
    <cellStyle name="Excel Built-in Neutral" xfId="312"/>
    <cellStyle name="Excel Built-in Normal" xfId="313"/>
    <cellStyle name="Excel Built-in Normal 2" xfId="495"/>
    <cellStyle name="Excel Built-in Note" xfId="314"/>
    <cellStyle name="Excel Built-in Note 2" xfId="496"/>
    <cellStyle name="Excel Built-in Note 2 2" xfId="704"/>
    <cellStyle name="Excel Built-in Note 2 2 2" xfId="982"/>
    <cellStyle name="Excel Built-in Note 2 2 3" xfId="1040"/>
    <cellStyle name="Excel Built-in Note 2 3" xfId="898"/>
    <cellStyle name="Excel Built-in Note 2 4" xfId="803"/>
    <cellStyle name="Excel Built-in Note 2 5" xfId="895"/>
    <cellStyle name="Excel Built-in Note 3" xfId="677"/>
    <cellStyle name="Excel Built-in Note 3 2" xfId="957"/>
    <cellStyle name="Excel Built-in Note 3 3" xfId="1013"/>
    <cellStyle name="Excel Built-in Note 4" xfId="853"/>
    <cellStyle name="Excel Built-in Note 5" xfId="852"/>
    <cellStyle name="Excel Built-in Note 6" xfId="858"/>
    <cellStyle name="Excel Built-in Output" xfId="315"/>
    <cellStyle name="Excel Built-in Output 2" xfId="678"/>
    <cellStyle name="Excel Built-in Output 2 2" xfId="958"/>
    <cellStyle name="Excel Built-in Output 2 3" xfId="1014"/>
    <cellStyle name="Excel Built-in Output 3" xfId="854"/>
    <cellStyle name="Excel Built-in Output 4" xfId="851"/>
    <cellStyle name="Excel Built-in Output 5" xfId="804"/>
    <cellStyle name="Excel Built-in Percent" xfId="316"/>
    <cellStyle name="Excel Built-in Percent 2" xfId="497"/>
    <cellStyle name="Excel Built-in Title" xfId="317"/>
    <cellStyle name="Excel Built-in Total" xfId="318"/>
    <cellStyle name="Excel Built-in Total 2" xfId="679"/>
    <cellStyle name="Excel Built-in Total 2 2" xfId="959"/>
    <cellStyle name="Excel Built-in Total 2 3" xfId="1015"/>
    <cellStyle name="Excel Built-in Total 3" xfId="856"/>
    <cellStyle name="Excel Built-in Total 4" xfId="849"/>
    <cellStyle name="Excel Built-in Total 5" xfId="916"/>
    <cellStyle name="Excel Built-in Warning Text" xfId="319"/>
    <cellStyle name="Excel_BuiltIn_Comma 1" xfId="320"/>
    <cellStyle name="Explanatory Text" xfId="321"/>
    <cellStyle name="F2" xfId="322"/>
    <cellStyle name="Fixed" xfId="323"/>
    <cellStyle name="Heading 1" xfId="324"/>
    <cellStyle name="Heading 2" xfId="325"/>
    <cellStyle name="Heading 3" xfId="326"/>
    <cellStyle name="Heading1" xfId="327"/>
    <cellStyle name="Heading1 2" xfId="564"/>
    <cellStyle name="Heading2" xfId="328"/>
    <cellStyle name="Heading2 2" xfId="565"/>
    <cellStyle name="Hipervínculo" xfId="3" builtinId="8" hidden="1"/>
    <cellStyle name="Hipervínculo" xfId="10" builtinId="8" hidden="1"/>
    <cellStyle name="Hipervínculo" xfId="696" builtinId="8" hidden="1"/>
    <cellStyle name="Hipervínculo" xfId="657" builtinId="8" hidden="1"/>
    <cellStyle name="Hipervínculo 2" xfId="653"/>
    <cellStyle name="Hipervínculo 3" xfId="727" hidden="1"/>
    <cellStyle name="Hipervínculo 3" xfId="884" hidden="1"/>
    <cellStyle name="Hipervínculo 3" xfId="715"/>
    <cellStyle name="Hipervínculo 3 2" xfId="756" hidden="1"/>
    <cellStyle name="Hipervínculo 3 2" xfId="778"/>
    <cellStyle name="Hipervínculo 3 3" xfId="1057" hidden="1"/>
    <cellStyle name="Hipervínculo 3 3" xfId="1059"/>
    <cellStyle name="Hipervínculo 4" xfId="731" hidden="1"/>
    <cellStyle name="Hipervínculo 4" xfId="882" hidden="1"/>
    <cellStyle name="Hipervínculo 4" xfId="754" hidden="1"/>
    <cellStyle name="Hipervínculo 4" xfId="1055" hidden="1"/>
    <cellStyle name="Hipervínculo 4" xfId="1052" hidden="1"/>
    <cellStyle name="Hipervínculo 4" xfId="767" hidden="1"/>
    <cellStyle name="Hipervínculo 4" xfId="750" hidden="1"/>
    <cellStyle name="Hipervínculo 4" xfId="760" hidden="1"/>
    <cellStyle name="Hipervínculo 5" xfId="776" hidden="1"/>
    <cellStyle name="Hipervínculo 5" xfId="1032" hidden="1"/>
    <cellStyle name="Hipervínculo 5" xfId="1051" hidden="1"/>
    <cellStyle name="Hipervínculo 5" xfId="1064" hidden="1"/>
    <cellStyle name="Hipervínculo 5" xfId="766" hidden="1"/>
    <cellStyle name="Hipervínculo 5" xfId="1067" hidden="1"/>
    <cellStyle name="Hipervínculo 5" xfId="1048" hidden="1"/>
    <cellStyle name="Hipervínculo 5" xfId="1069" hidden="1"/>
    <cellStyle name="Hipervínculo 6" xfId="770" hidden="1"/>
    <cellStyle name="Hipervínculo 6" xfId="993" hidden="1"/>
    <cellStyle name="Hipervínculo 6" xfId="735" hidden="1"/>
    <cellStyle name="Hipervínculo 6" xfId="1061" hidden="1"/>
    <cellStyle name="Hipervínculo 6" xfId="764" hidden="1"/>
    <cellStyle name="Hipervínculo 6" xfId="752" hidden="1"/>
    <cellStyle name="Hipervínculo 6" xfId="772" hidden="1"/>
    <cellStyle name="Hipervínculo 6" xfId="745" hidden="1"/>
    <cellStyle name="Hipervínculo visitado" xfId="4" builtinId="9" hidden="1"/>
    <cellStyle name="Hipervínculo visitado" xfId="656" builtinId="9" hidden="1"/>
    <cellStyle name="Hipervínculo visitado" xfId="695" builtinId="9" hidden="1"/>
    <cellStyle name="Hipervínculo visitado" xfId="658" builtinId="9" hidden="1"/>
    <cellStyle name="Hipervínculo visitado 2" xfId="728" hidden="1"/>
    <cellStyle name="Hipervínculo visitado 2" xfId="883" hidden="1"/>
    <cellStyle name="Hipervínculo visitado 2" xfId="755" hidden="1"/>
    <cellStyle name="Hipervínculo visitado 2" xfId="1056" hidden="1"/>
    <cellStyle name="Hipervínculo visitado 2" xfId="1054" hidden="1"/>
    <cellStyle name="Hipervínculo visitado 2" xfId="759" hidden="1"/>
    <cellStyle name="Hipervínculo visitado 2" xfId="762" hidden="1"/>
    <cellStyle name="Hipervínculo visitado 2" xfId="1049" hidden="1"/>
    <cellStyle name="Hipervínculo visitado 3" xfId="769" hidden="1"/>
    <cellStyle name="Hipervínculo visitado 3" xfId="992" hidden="1"/>
    <cellStyle name="Hipervínculo visitado 3" xfId="736" hidden="1"/>
    <cellStyle name="Hipervínculo visitado 3" xfId="1060" hidden="1"/>
    <cellStyle name="Hipervínculo visitado 3" xfId="732" hidden="1"/>
    <cellStyle name="Hipervínculo visitado 3" xfId="773" hidden="1"/>
    <cellStyle name="Hipervínculo visitado 3" xfId="753" hidden="1"/>
    <cellStyle name="Hipervínculo visitado 3" xfId="746" hidden="1"/>
    <cellStyle name="Hipervínculo visitado 4" xfId="775" hidden="1"/>
    <cellStyle name="Hipervínculo visitado 4" xfId="1031" hidden="1"/>
    <cellStyle name="Hipervínculo visitado 4" xfId="1050" hidden="1"/>
    <cellStyle name="Hipervínculo visitado 4" xfId="1063" hidden="1"/>
    <cellStyle name="Hipervínculo visitado 4" xfId="761" hidden="1"/>
    <cellStyle name="Hipervínculo visitado 4" xfId="1066" hidden="1"/>
    <cellStyle name="Hipervínculo visitado 4" xfId="1058" hidden="1"/>
    <cellStyle name="Hipervínculo visitado 4" xfId="714" hidden="1"/>
    <cellStyle name="Hipervínculo visitado 5" xfId="771" hidden="1"/>
    <cellStyle name="Hipervínculo visitado 5" xfId="994" hidden="1"/>
    <cellStyle name="Hipervínculo visitado 5" xfId="734" hidden="1"/>
    <cellStyle name="Hipervínculo visitado 5" xfId="1062" hidden="1"/>
    <cellStyle name="Hipervínculo visitado 5" xfId="765" hidden="1"/>
    <cellStyle name="Hipervínculo visitado 5" xfId="774" hidden="1"/>
    <cellStyle name="Hipervínculo visitado 5" xfId="749" hidden="1"/>
    <cellStyle name="Hipervínculo visitado 5" xfId="744" hidden="1"/>
    <cellStyle name="Incorrecto 1" xfId="329"/>
    <cellStyle name="Incorrecto 2" xfId="330"/>
    <cellStyle name="Incorrecto 2 2" xfId="331"/>
    <cellStyle name="Incorrecto 3" xfId="332"/>
    <cellStyle name="Incorrecto 4" xfId="333"/>
    <cellStyle name="Incorrecto 5" xfId="334"/>
    <cellStyle name="Incorrecto 6" xfId="335"/>
    <cellStyle name="Millares" xfId="1" builtinId="3"/>
    <cellStyle name="Millares [0] 2" xfId="566"/>
    <cellStyle name="Millares [0] 2 2" xfId="336"/>
    <cellStyle name="Millares [0] 3" xfId="779"/>
    <cellStyle name="Millares [0] 4" xfId="567"/>
    <cellStyle name="Millares 10" xfId="9"/>
    <cellStyle name="Millares 10 2" xfId="568"/>
    <cellStyle name="Millares 11" xfId="569"/>
    <cellStyle name="Millares 12" xfId="570"/>
    <cellStyle name="Millares 13" xfId="571"/>
    <cellStyle name="Millares 14" xfId="572"/>
    <cellStyle name="Millares 15" xfId="573"/>
    <cellStyle name="Millares 16" xfId="574"/>
    <cellStyle name="Millares 17" xfId="575"/>
    <cellStyle name="Millares 18" xfId="576"/>
    <cellStyle name="Millares 19" xfId="577"/>
    <cellStyle name="Millares 2" xfId="474"/>
    <cellStyle name="Millares 2 1" xfId="337"/>
    <cellStyle name="Millares 2 1 2" xfId="498"/>
    <cellStyle name="Millares 2 10" xfId="652"/>
    <cellStyle name="Millares 2 11" xfId="758"/>
    <cellStyle name="Millares 2 12" xfId="717"/>
    <cellStyle name="Millares 2 2" xfId="338"/>
    <cellStyle name="Millares 2 2 2" xfId="339"/>
    <cellStyle name="Millares 2 2 2 2" xfId="499"/>
    <cellStyle name="Millares 2 2 2 2 2" xfId="582"/>
    <cellStyle name="Millares 2 2 2 2 2 2" xfId="583"/>
    <cellStyle name="Millares 2 2 2 2 2 3" xfId="584"/>
    <cellStyle name="Millares 2 2 2 2 3" xfId="585"/>
    <cellStyle name="Millares 2 2 2 2 4" xfId="586"/>
    <cellStyle name="Millares 2 2 2 2 5" xfId="581"/>
    <cellStyle name="Millares 2 2 2 3" xfId="587"/>
    <cellStyle name="Millares 2 2 2 4" xfId="588"/>
    <cellStyle name="Millares 2 2 2 4 2" xfId="589"/>
    <cellStyle name="Millares 2 2 2 4 3" xfId="590"/>
    <cellStyle name="Millares 2 2 2 5" xfId="591"/>
    <cellStyle name="Millares 2 2 2 6" xfId="580"/>
    <cellStyle name="Millares 2 2 3" xfId="592"/>
    <cellStyle name="Millares 2 2 4" xfId="593"/>
    <cellStyle name="Millares 2 2 4 2" xfId="594"/>
    <cellStyle name="Millares 2 2 4 3" xfId="595"/>
    <cellStyle name="Millares 2 2 5" xfId="596"/>
    <cellStyle name="Millares 2 2 6" xfId="579"/>
    <cellStyle name="Millares 2 3" xfId="340"/>
    <cellStyle name="Millares 2 3 2" xfId="500"/>
    <cellStyle name="Millares 2 3 3" xfId="597"/>
    <cellStyle name="Millares 2 4" xfId="341"/>
    <cellStyle name="Millares 2 4 2" xfId="501"/>
    <cellStyle name="Millares 2 4 2 2" xfId="599"/>
    <cellStyle name="Millares 2 4 3" xfId="598"/>
    <cellStyle name="Millares 2 5" xfId="342"/>
    <cellStyle name="Millares 2 5 2" xfId="502"/>
    <cellStyle name="Millares 2 5 2 2" xfId="601"/>
    <cellStyle name="Millares 2 5 3" xfId="600"/>
    <cellStyle name="Millares 2 6" xfId="343"/>
    <cellStyle name="Millares 2 6 2" xfId="503"/>
    <cellStyle name="Millares 2 6 3" xfId="602"/>
    <cellStyle name="Millares 2 7" xfId="344"/>
    <cellStyle name="Millares 2 7 2" xfId="504"/>
    <cellStyle name="Millares 2 8" xfId="345"/>
    <cellStyle name="Millares 2 8 2" xfId="505"/>
    <cellStyle name="Millares 2 9" xfId="578"/>
    <cellStyle name="Millares 20" xfId="603"/>
    <cellStyle name="Millares 21" xfId="604"/>
    <cellStyle name="Millares 22" xfId="605"/>
    <cellStyle name="Millares 23" xfId="606"/>
    <cellStyle name="Millares 24" xfId="607"/>
    <cellStyle name="Millares 25" xfId="608"/>
    <cellStyle name="Millares 26" xfId="609"/>
    <cellStyle name="Millares 27" xfId="610"/>
    <cellStyle name="Millares 28" xfId="611"/>
    <cellStyle name="Millares 29" xfId="612"/>
    <cellStyle name="Millares 3" xfId="346"/>
    <cellStyle name="Millares 3 1" xfId="347"/>
    <cellStyle name="Millares 3 1 2" xfId="506"/>
    <cellStyle name="Millares 3 2" xfId="348"/>
    <cellStyle name="Millares 3 2 2" xfId="507"/>
    <cellStyle name="Millares 3 2 3" xfId="613"/>
    <cellStyle name="Millares 3 3" xfId="349"/>
    <cellStyle name="Millares 3 3 2" xfId="508"/>
    <cellStyle name="Millares 3 3 3" xfId="614"/>
    <cellStyle name="Millares 3 4" xfId="350"/>
    <cellStyle name="Millares 3 4 2" xfId="509"/>
    <cellStyle name="Millares 3 5" xfId="351"/>
    <cellStyle name="Millares 3 5 2" xfId="510"/>
    <cellStyle name="Millares 3 6" xfId="352"/>
    <cellStyle name="Millares 3 6 2" xfId="511"/>
    <cellStyle name="Millares 3 7" xfId="353"/>
    <cellStyle name="Millares 3 7 2" xfId="512"/>
    <cellStyle name="Millares 3 8" xfId="748"/>
    <cellStyle name="Millares 3 9" xfId="718"/>
    <cellStyle name="Millares 3_GP - honorarios" xfId="354"/>
    <cellStyle name="Millares 30" xfId="615"/>
    <cellStyle name="Millares 31" xfId="616"/>
    <cellStyle name="Millares 32" xfId="473"/>
    <cellStyle name="Millares 33" xfId="649"/>
    <cellStyle name="Millares 34" xfId="648"/>
    <cellStyle name="Millares 35" xfId="650"/>
    <cellStyle name="Millares 36" xfId="725"/>
    <cellStyle name="Millares 37" xfId="763"/>
    <cellStyle name="Millares 38" xfId="893"/>
    <cellStyle name="Millares 39" xfId="805"/>
    <cellStyle name="Millares 4" xfId="355"/>
    <cellStyle name="Millares 4 2" xfId="356"/>
    <cellStyle name="Millares 4 2 2" xfId="514"/>
    <cellStyle name="Millares 4 2 3" xfId="618"/>
    <cellStyle name="Millares 4 3" xfId="513"/>
    <cellStyle name="Millares 4 4" xfId="617"/>
    <cellStyle name="Millares 40" xfId="716"/>
    <cellStyle name="Millares 41" xfId="757"/>
    <cellStyle name="Millares 42" xfId="1065"/>
    <cellStyle name="Millares 43" xfId="1068"/>
    <cellStyle name="Millares 5" xfId="357"/>
    <cellStyle name="Millares 5 2" xfId="358"/>
    <cellStyle name="Millares 5 2 2" xfId="359"/>
    <cellStyle name="Millares 5 2 2 2" xfId="517"/>
    <cellStyle name="Millares 5 2 3" xfId="516"/>
    <cellStyle name="Millares 5 2 4" xfId="619"/>
    <cellStyle name="Millares 5 3" xfId="360"/>
    <cellStyle name="Millares 5 3 2" xfId="518"/>
    <cellStyle name="Millares 5 3 3" xfId="620"/>
    <cellStyle name="Millares 5 4" xfId="361"/>
    <cellStyle name="Millares 5 4 2" xfId="362"/>
    <cellStyle name="Millares 5 4 2 2" xfId="520"/>
    <cellStyle name="Millares 5 4 3" xfId="519"/>
    <cellStyle name="Millares 5 5" xfId="363"/>
    <cellStyle name="Millares 5 5 2" xfId="521"/>
    <cellStyle name="Millares 5 6" xfId="515"/>
    <cellStyle name="Millares 5_GP-234 - Indirectos V06" xfId="364"/>
    <cellStyle name="Millares 6" xfId="365"/>
    <cellStyle name="Millares 6 2" xfId="522"/>
    <cellStyle name="Millares 6 3" xfId="621"/>
    <cellStyle name="Millares 7" xfId="366"/>
    <cellStyle name="Millares 7 2" xfId="367"/>
    <cellStyle name="Millares 7 2 2" xfId="524"/>
    <cellStyle name="Millares 7 3" xfId="523"/>
    <cellStyle name="Millares 7 4" xfId="622"/>
    <cellStyle name="Millares 8" xfId="368"/>
    <cellStyle name="Millares 8 2" xfId="525"/>
    <cellStyle name="Millares 8 3" xfId="623"/>
    <cellStyle name="Millares 9" xfId="369"/>
    <cellStyle name="Millares 9 2" xfId="526"/>
    <cellStyle name="Millares 9 3" xfId="624"/>
    <cellStyle name="Moneda" xfId="2" builtinId="4"/>
    <cellStyle name="Moneda [0]" xfId="655" builtinId="7"/>
    <cellStyle name="Moneda [0] 2" xfId="768"/>
    <cellStyle name="Moneda [0] 3" xfId="720"/>
    <cellStyle name="Moneda 10" xfId="481"/>
    <cellStyle name="Moneda 11" xfId="8"/>
    <cellStyle name="Moneda 11 2" xfId="476"/>
    <cellStyle name="Moneda 12" xfId="654"/>
    <cellStyle name="Moneda 13" xfId="726"/>
    <cellStyle name="Moneda 14" xfId="780"/>
    <cellStyle name="Moneda 15" xfId="885"/>
    <cellStyle name="Moneda 16" xfId="813"/>
    <cellStyle name="Moneda 17" xfId="719"/>
    <cellStyle name="Moneda 18" xfId="777"/>
    <cellStyle name="Moneda 19" xfId="1053"/>
    <cellStyle name="Moneda 2" xfId="370"/>
    <cellStyle name="Moneda 2 2" xfId="371"/>
    <cellStyle name="Moneda 2 2 2" xfId="528"/>
    <cellStyle name="Moneda 2 2 2 2" xfId="628"/>
    <cellStyle name="Moneda 2 2 2 3" xfId="627"/>
    <cellStyle name="Moneda 2 2 3" xfId="629"/>
    <cellStyle name="Moneda 2 2 4" xfId="626"/>
    <cellStyle name="Moneda 2 3" xfId="527"/>
    <cellStyle name="Moneda 2 3 2" xfId="630"/>
    <cellStyle name="Moneda 2 4" xfId="625"/>
    <cellStyle name="Moneda 2 5" xfId="651"/>
    <cellStyle name="Moneda 2_Especificaciones hidraulicas agosto 2008" xfId="372"/>
    <cellStyle name="Moneda 20" xfId="733"/>
    <cellStyle name="Moneda 3" xfId="373"/>
    <cellStyle name="Moneda 3 2" xfId="374"/>
    <cellStyle name="Moneda 3 2 2" xfId="530"/>
    <cellStyle name="Moneda 3 3" xfId="529"/>
    <cellStyle name="Moneda 3 4" xfId="631"/>
    <cellStyle name="Moneda 3_GP-245 - EURO V23 - copia" xfId="375"/>
    <cellStyle name="Moneda 4" xfId="376"/>
    <cellStyle name="Moneda 4 2" xfId="531"/>
    <cellStyle name="Moneda 4 2 2" xfId="633"/>
    <cellStyle name="Moneda 4 3" xfId="632"/>
    <cellStyle name="Moneda 5" xfId="377"/>
    <cellStyle name="Moneda 5 2" xfId="532"/>
    <cellStyle name="Moneda 5 3" xfId="634"/>
    <cellStyle name="Moneda 6" xfId="477"/>
    <cellStyle name="Moneda 6 2" xfId="635"/>
    <cellStyle name="Moneda 7" xfId="478"/>
    <cellStyle name="Moneda 8" xfId="479"/>
    <cellStyle name="Moneda 9" xfId="480"/>
    <cellStyle name="Neutral 1" xfId="378"/>
    <cellStyle name="Neutral 2" xfId="379"/>
    <cellStyle name="Neutral 2 2" xfId="380"/>
    <cellStyle name="Neutral 3" xfId="381"/>
    <cellStyle name="Neutral 4" xfId="382"/>
    <cellStyle name="Neutral 5" xfId="383"/>
    <cellStyle name="Neutral 6" xfId="384"/>
    <cellStyle name="Normal" xfId="0" builtinId="0"/>
    <cellStyle name="Normal 10" xfId="485"/>
    <cellStyle name="Normal 10 2" xfId="559"/>
    <cellStyle name="Normal 11" xfId="486"/>
    <cellStyle name="Normal 12" xfId="724"/>
    <cellStyle name="Normal 13" xfId="713"/>
    <cellStyle name="Normal 2" xfId="6"/>
    <cellStyle name="Normal 2 2" xfId="385"/>
    <cellStyle name="Normal 2 2 2" xfId="637"/>
    <cellStyle name="Normal 2 2 3" xfId="636"/>
    <cellStyle name="Normal 2 3" xfId="386"/>
    <cellStyle name="Normal 2 3 2" xfId="387"/>
    <cellStyle name="Normal 2 3 2 2" xfId="534"/>
    <cellStyle name="Normal 2 3 3" xfId="533"/>
    <cellStyle name="Normal 2 4" xfId="730"/>
    <cellStyle name="Normal 2 5" xfId="721"/>
    <cellStyle name="Normal 3" xfId="11"/>
    <cellStyle name="Normal 3 2" xfId="388"/>
    <cellStyle name="Normal 3 2 2" xfId="389"/>
    <cellStyle name="Normal 3 2 2 2" xfId="537"/>
    <cellStyle name="Normal 3 2 3" xfId="536"/>
    <cellStyle name="Normal 3 2 4" xfId="639"/>
    <cellStyle name="Normal 3 3" xfId="390"/>
    <cellStyle name="Normal 3 3 2" xfId="538"/>
    <cellStyle name="Normal 3 3 3" xfId="640"/>
    <cellStyle name="Normal 3 4" xfId="535"/>
    <cellStyle name="Normal 3 5" xfId="638"/>
    <cellStyle name="Normal 3_GP-251 - Presupuesto Estrada V12" xfId="391"/>
    <cellStyle name="Normal 4" xfId="392"/>
    <cellStyle name="Normal 4 2" xfId="475"/>
    <cellStyle name="Normal 4 3" xfId="641"/>
    <cellStyle name="Normal 5" xfId="393"/>
    <cellStyle name="Normal 5 2" xfId="642"/>
    <cellStyle name="Normal 6" xfId="394"/>
    <cellStyle name="Normal 6 2" xfId="644"/>
    <cellStyle name="Normal 6 3" xfId="643"/>
    <cellStyle name="Normal 7" xfId="482"/>
    <cellStyle name="Normal 7 2" xfId="556"/>
    <cellStyle name="Normal 8" xfId="483"/>
    <cellStyle name="Normal 8 2" xfId="557"/>
    <cellStyle name="Normal 9" xfId="484"/>
    <cellStyle name="Normal 9 2" xfId="558"/>
    <cellStyle name="Normal_APROX-LACAROLINA" xfId="7"/>
    <cellStyle name="Notas 1" xfId="395"/>
    <cellStyle name="Notas 1 2" xfId="539"/>
    <cellStyle name="Notas 1 2 2" xfId="705"/>
    <cellStyle name="Notas 1 2 2 2" xfId="983"/>
    <cellStyle name="Notas 1 2 2 3" xfId="1041"/>
    <cellStyle name="Notas 1 2 3" xfId="907"/>
    <cellStyle name="Notas 1 2 4" xfId="798"/>
    <cellStyle name="Notas 1 2 5" xfId="914"/>
    <cellStyle name="Notas 1 3" xfId="680"/>
    <cellStyle name="Notas 1 3 2" xfId="960"/>
    <cellStyle name="Notas 1 3 3" xfId="1016"/>
    <cellStyle name="Notas 1 4" xfId="867"/>
    <cellStyle name="Notas 1 5" xfId="837"/>
    <cellStyle name="Notas 1 6" xfId="899"/>
    <cellStyle name="Notas 2" xfId="396"/>
    <cellStyle name="Notas 2 2" xfId="397"/>
    <cellStyle name="Notas 2 2 2" xfId="541"/>
    <cellStyle name="Notas 2 2 2 2" xfId="707"/>
    <cellStyle name="Notas 2 2 2 2 2" xfId="985"/>
    <cellStyle name="Notas 2 2 2 2 3" xfId="1043"/>
    <cellStyle name="Notas 2 2 2 3" xfId="909"/>
    <cellStyle name="Notas 2 2 2 4" xfId="796"/>
    <cellStyle name="Notas 2 2 2 5" xfId="915"/>
    <cellStyle name="Notas 2 2 3" xfId="682"/>
    <cellStyle name="Notas 2 2 3 2" xfId="962"/>
    <cellStyle name="Notas 2 2 3 3" xfId="1018"/>
    <cellStyle name="Notas 2 2 4" xfId="869"/>
    <cellStyle name="Notas 2 2 5" xfId="835"/>
    <cellStyle name="Notas 2 2 6" xfId="925"/>
    <cellStyle name="Notas 2 3" xfId="540"/>
    <cellStyle name="Notas 2 3 2" xfId="706"/>
    <cellStyle name="Notas 2 3 2 2" xfId="984"/>
    <cellStyle name="Notas 2 3 2 3" xfId="1042"/>
    <cellStyle name="Notas 2 3 3" xfId="908"/>
    <cellStyle name="Notas 2 3 4" xfId="797"/>
    <cellStyle name="Notas 2 3 5" xfId="896"/>
    <cellStyle name="Notas 2 4" xfId="681"/>
    <cellStyle name="Notas 2 4 2" xfId="961"/>
    <cellStyle name="Notas 2 4 3" xfId="1017"/>
    <cellStyle name="Notas 2 5" xfId="868"/>
    <cellStyle name="Notas 2 6" xfId="836"/>
    <cellStyle name="Notas 2 7" xfId="917"/>
    <cellStyle name="Notas 3" xfId="398"/>
    <cellStyle name="Notas 3 2" xfId="542"/>
    <cellStyle name="Notas 3 2 2" xfId="708"/>
    <cellStyle name="Notas 3 2 2 2" xfId="986"/>
    <cellStyle name="Notas 3 2 2 3" xfId="1044"/>
    <cellStyle name="Notas 3 2 3" xfId="910"/>
    <cellStyle name="Notas 3 2 4" xfId="795"/>
    <cellStyle name="Notas 3 2 5" xfId="782"/>
    <cellStyle name="Notas 3 3" xfId="683"/>
    <cellStyle name="Notas 3 3 2" xfId="963"/>
    <cellStyle name="Notas 3 3 3" xfId="1019"/>
    <cellStyle name="Notas 3 4" xfId="870"/>
    <cellStyle name="Notas 3 5" xfId="834"/>
    <cellStyle name="Notas 3 6" xfId="926"/>
    <cellStyle name="Notas 4" xfId="399"/>
    <cellStyle name="Notas 4 2" xfId="543"/>
    <cellStyle name="Notas 4 2 2" xfId="709"/>
    <cellStyle name="Notas 4 2 2 2" xfId="987"/>
    <cellStyle name="Notas 4 2 2 3" xfId="1045"/>
    <cellStyle name="Notas 4 2 3" xfId="911"/>
    <cellStyle name="Notas 4 2 4" xfId="794"/>
    <cellStyle name="Notas 4 2 5" xfId="936"/>
    <cellStyle name="Notas 4 3" xfId="684"/>
    <cellStyle name="Notas 4 3 2" xfId="964"/>
    <cellStyle name="Notas 4 3 3" xfId="1020"/>
    <cellStyle name="Notas 4 4" xfId="871"/>
    <cellStyle name="Notas 4 5" xfId="833"/>
    <cellStyle name="Notas 4 6" xfId="927"/>
    <cellStyle name="Notas 5" xfId="400"/>
    <cellStyle name="Notas 5 2" xfId="544"/>
    <cellStyle name="Notas 5 2 2" xfId="710"/>
    <cellStyle name="Notas 5 2 2 2" xfId="988"/>
    <cellStyle name="Notas 5 2 2 3" xfId="1046"/>
    <cellStyle name="Notas 5 2 3" xfId="912"/>
    <cellStyle name="Notas 5 2 4" xfId="793"/>
    <cellStyle name="Notas 5 2 5" xfId="937"/>
    <cellStyle name="Notas 5 3" xfId="685"/>
    <cellStyle name="Notas 5 3 2" xfId="965"/>
    <cellStyle name="Notas 5 3 3" xfId="1021"/>
    <cellStyle name="Notas 5 4" xfId="872"/>
    <cellStyle name="Notas 5 5" xfId="832"/>
    <cellStyle name="Notas 5 6" xfId="928"/>
    <cellStyle name="Notas 6" xfId="401"/>
    <cellStyle name="Notas 6 2" xfId="545"/>
    <cellStyle name="Notas 6 2 2" xfId="711"/>
    <cellStyle name="Notas 6 2 2 2" xfId="989"/>
    <cellStyle name="Notas 6 2 2 3" xfId="1047"/>
    <cellStyle name="Notas 6 2 3" xfId="913"/>
    <cellStyle name="Notas 6 2 4" xfId="792"/>
    <cellStyle name="Notas 6 2 5" xfId="781"/>
    <cellStyle name="Notas 6 3" xfId="686"/>
    <cellStyle name="Notas 6 3 2" xfId="966"/>
    <cellStyle name="Notas 6 3 3" xfId="1022"/>
    <cellStyle name="Notas 6 4" xfId="873"/>
    <cellStyle name="Notas 6 5" xfId="831"/>
    <cellStyle name="Notas 6 6" xfId="929"/>
    <cellStyle name="Output" xfId="402"/>
    <cellStyle name="Output 2" xfId="687"/>
    <cellStyle name="Output 2 2" xfId="967"/>
    <cellStyle name="Output 2 3" xfId="1023"/>
    <cellStyle name="Output 3" xfId="874"/>
    <cellStyle name="Output 4" xfId="830"/>
    <cellStyle name="Output 5" xfId="930"/>
    <cellStyle name="Percent" xfId="645"/>
    <cellStyle name="Pesos" xfId="646"/>
    <cellStyle name="Porcentaje" xfId="5" builtinId="5"/>
    <cellStyle name="Porcentaje 2" xfId="712"/>
    <cellStyle name="Porcentaje 3" xfId="729"/>
    <cellStyle name="Porcentaje 4" xfId="722"/>
    <cellStyle name="Porcentual 2" xfId="403"/>
    <cellStyle name="Porcentual 2 2" xfId="404"/>
    <cellStyle name="Porcentual 2 2 2" xfId="405"/>
    <cellStyle name="Porcentual 2 2 3" xfId="647"/>
    <cellStyle name="Porcentual 2 3" xfId="546"/>
    <cellStyle name="Porcentual 2 4" xfId="751"/>
    <cellStyle name="Porcentual 2 5" xfId="723"/>
    <cellStyle name="Porcentual 3" xfId="406"/>
    <cellStyle name="Porcentual 3 2" xfId="407"/>
    <cellStyle name="Porcentual 3 2 2" xfId="548"/>
    <cellStyle name="Porcentual 3 3" xfId="408"/>
    <cellStyle name="Porcentual 3 3 2" xfId="549"/>
    <cellStyle name="Porcentual 3 4" xfId="547"/>
    <cellStyle name="Porcentual 4" xfId="409"/>
    <cellStyle name="Porcentual 4 2" xfId="410"/>
    <cellStyle name="Porcentual 4 2 2" xfId="551"/>
    <cellStyle name="Porcentual 4 3" xfId="550"/>
    <cellStyle name="Porcentual 5" xfId="411"/>
    <cellStyle name="Porcentual 5 2" xfId="552"/>
    <cellStyle name="Porcentual 6" xfId="412"/>
    <cellStyle name="Porcentual 6 2" xfId="553"/>
    <cellStyle name="Porcentual 7" xfId="413"/>
    <cellStyle name="Porcentual 7 2" xfId="554"/>
    <cellStyle name="RR" xfId="414"/>
    <cellStyle name="Salida 1" xfId="415"/>
    <cellStyle name="Salida 1 2" xfId="688"/>
    <cellStyle name="Salida 1 2 2" xfId="968"/>
    <cellStyle name="Salida 1 2 3" xfId="1024"/>
    <cellStyle name="Salida 1 3" xfId="875"/>
    <cellStyle name="Salida 1 4" xfId="829"/>
    <cellStyle name="Salida 1 5" xfId="931"/>
    <cellStyle name="Salida 2" xfId="416"/>
    <cellStyle name="Salida 2 2" xfId="417"/>
    <cellStyle name="Salida 2 2 2" xfId="690"/>
    <cellStyle name="Salida 2 2 2 2" xfId="970"/>
    <cellStyle name="Salida 2 2 2 3" xfId="1026"/>
    <cellStyle name="Salida 2 2 3" xfId="877"/>
    <cellStyle name="Salida 2 2 4" xfId="827"/>
    <cellStyle name="Salida 2 2 5" xfId="900"/>
    <cellStyle name="Salida 2 3" xfId="689"/>
    <cellStyle name="Salida 2 3 2" xfId="969"/>
    <cellStyle name="Salida 2 3 3" xfId="1025"/>
    <cellStyle name="Salida 2 4" xfId="876"/>
    <cellStyle name="Salida 2 5" xfId="828"/>
    <cellStyle name="Salida 2 6" xfId="860"/>
    <cellStyle name="Salida 3" xfId="418"/>
    <cellStyle name="Salida 3 2" xfId="691"/>
    <cellStyle name="Salida 3 2 2" xfId="971"/>
    <cellStyle name="Salida 3 2 3" xfId="1027"/>
    <cellStyle name="Salida 3 3" xfId="878"/>
    <cellStyle name="Salida 3 4" xfId="826"/>
    <cellStyle name="Salida 3 5" xfId="790"/>
    <cellStyle name="Salida 4" xfId="419"/>
    <cellStyle name="Salida 4 2" xfId="692"/>
    <cellStyle name="Salida 4 2 2" xfId="972"/>
    <cellStyle name="Salida 4 2 3" xfId="1028"/>
    <cellStyle name="Salida 4 3" xfId="879"/>
    <cellStyle name="Salida 4 4" xfId="825"/>
    <cellStyle name="Salida 4 5" xfId="861"/>
    <cellStyle name="Salida 5" xfId="420"/>
    <cellStyle name="Salida 5 2" xfId="693"/>
    <cellStyle name="Salida 5 2 2" xfId="973"/>
    <cellStyle name="Salida 5 2 3" xfId="1029"/>
    <cellStyle name="Salida 5 3" xfId="880"/>
    <cellStyle name="Salida 5 4" xfId="824"/>
    <cellStyle name="Salida 5 5" xfId="901"/>
    <cellStyle name="Salida 6" xfId="421"/>
    <cellStyle name="Salida 6 2" xfId="694"/>
    <cellStyle name="Salida 6 2 2" xfId="974"/>
    <cellStyle name="Salida 6 2 3" xfId="1030"/>
    <cellStyle name="Salida 6 3" xfId="881"/>
    <cellStyle name="Salida 6 4" xfId="823"/>
    <cellStyle name="Salida 6 5" xfId="791"/>
    <cellStyle name="Texto de advertencia 1" xfId="422"/>
    <cellStyle name="Texto de advertencia 2" xfId="423"/>
    <cellStyle name="Texto de advertencia 2 2" xfId="424"/>
    <cellStyle name="Texto de advertencia 3" xfId="425"/>
    <cellStyle name="Texto de advertencia 4" xfId="426"/>
    <cellStyle name="Texto de advertencia 5" xfId="427"/>
    <cellStyle name="Texto de advertencia 6" xfId="428"/>
    <cellStyle name="Texto explicativo 1" xfId="429"/>
    <cellStyle name="Texto explicativo 2" xfId="430"/>
    <cellStyle name="Texto explicativo 2 2" xfId="431"/>
    <cellStyle name="Texto explicativo 3" xfId="432"/>
    <cellStyle name="Texto explicativo 4" xfId="433"/>
    <cellStyle name="Texto explicativo 5" xfId="434"/>
    <cellStyle name="Texto explicativo 6" xfId="435"/>
    <cellStyle name="Title" xfId="436"/>
    <cellStyle name="Título 1 1" xfId="437"/>
    <cellStyle name="Título 1 2" xfId="438"/>
    <cellStyle name="Título 1 2 2" xfId="439"/>
    <cellStyle name="Título 1 3" xfId="440"/>
    <cellStyle name="Título 1 4" xfId="441"/>
    <cellStyle name="Título 1 5" xfId="442"/>
    <cellStyle name="Título 1 6" xfId="443"/>
    <cellStyle name="Título 2 1" xfId="444"/>
    <cellStyle name="Título 2 2" xfId="445"/>
    <cellStyle name="Título 2 2 2" xfId="446"/>
    <cellStyle name="Título 2 3" xfId="447"/>
    <cellStyle name="Título 2 4" xfId="448"/>
    <cellStyle name="Título 2 5" xfId="449"/>
    <cellStyle name="Título 2 6" xfId="450"/>
    <cellStyle name="Título 3 1" xfId="451"/>
    <cellStyle name="Título 3 2" xfId="452"/>
    <cellStyle name="Título 3 2 2" xfId="453"/>
    <cellStyle name="Título 3 3" xfId="454"/>
    <cellStyle name="Título 3 4" xfId="455"/>
    <cellStyle name="Título 3 5" xfId="456"/>
    <cellStyle name="Título 3 6" xfId="457"/>
    <cellStyle name="Título 4" xfId="458"/>
    <cellStyle name="Título 4 2" xfId="459"/>
    <cellStyle name="Título 5" xfId="460"/>
    <cellStyle name="Título 6" xfId="461"/>
    <cellStyle name="Título 7" xfId="462"/>
    <cellStyle name="Título 8" xfId="463"/>
    <cellStyle name="Título 9" xfId="464"/>
    <cellStyle name="Total 1" xfId="465"/>
    <cellStyle name="Total 1 2" xfId="697"/>
    <cellStyle name="Total 1 2 2" xfId="975"/>
    <cellStyle name="Total 1 2 3" xfId="1033"/>
    <cellStyle name="Total 1 3" xfId="886"/>
    <cellStyle name="Total 1 4" xfId="812"/>
    <cellStyle name="Total 1 5" xfId="894"/>
    <cellStyle name="Total 2" xfId="466"/>
    <cellStyle name="Total 2 2" xfId="467"/>
    <cellStyle name="Total 2 2 2" xfId="699"/>
    <cellStyle name="Total 2 2 2 2" xfId="977"/>
    <cellStyle name="Total 2 2 2 3" xfId="1035"/>
    <cellStyle name="Total 2 2 3" xfId="888"/>
    <cellStyle name="Total 2 2 4" xfId="810"/>
    <cellStyle name="Total 2 2 5" xfId="865"/>
    <cellStyle name="Total 2 3" xfId="698"/>
    <cellStyle name="Total 2 3 2" xfId="976"/>
    <cellStyle name="Total 2 3 3" xfId="1034"/>
    <cellStyle name="Total 2 4" xfId="887"/>
    <cellStyle name="Total 2 5" xfId="811"/>
    <cellStyle name="Total 2 6" xfId="938"/>
    <cellStyle name="Total 3" xfId="468"/>
    <cellStyle name="Total 3 2" xfId="700"/>
    <cellStyle name="Total 3 2 2" xfId="978"/>
    <cellStyle name="Total 3 2 3" xfId="1036"/>
    <cellStyle name="Total 3 3" xfId="889"/>
    <cellStyle name="Total 3 4" xfId="809"/>
    <cellStyle name="Total 3 5" xfId="866"/>
    <cellStyle name="Total 4" xfId="469"/>
    <cellStyle name="Total 4 2" xfId="701"/>
    <cellStyle name="Total 4 2 2" xfId="979"/>
    <cellStyle name="Total 4 2 3" xfId="1037"/>
    <cellStyle name="Total 4 3" xfId="890"/>
    <cellStyle name="Total 4 4" xfId="808"/>
    <cellStyle name="Total 4 5" xfId="906"/>
    <cellStyle name="Total 5" xfId="470"/>
    <cellStyle name="Total 5 2" xfId="702"/>
    <cellStyle name="Total 5 2 2" xfId="980"/>
    <cellStyle name="Total 5 2 3" xfId="1038"/>
    <cellStyle name="Total 5 3" xfId="891"/>
    <cellStyle name="Total 5 4" xfId="807"/>
    <cellStyle name="Total 5 5" xfId="935"/>
    <cellStyle name="Total 6" xfId="471"/>
    <cellStyle name="Total 6 2" xfId="703"/>
    <cellStyle name="Total 6 2 2" xfId="981"/>
    <cellStyle name="Total 6 2 3" xfId="1039"/>
    <cellStyle name="Total 6 3" xfId="892"/>
    <cellStyle name="Total 6 4" xfId="806"/>
    <cellStyle name="Total 6 5" xfId="934"/>
    <cellStyle name="Währung" xfId="472"/>
    <cellStyle name="Währung 2" xfId="555"/>
  </cellStyles>
  <dxfs count="42"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</dxfs>
  <tableStyles count="0" defaultTableStyle="TableStyleMedium2" defaultPivotStyle="PivotStyleLight16"/>
  <colors>
    <mruColors>
      <color rgb="FFFFFF66"/>
      <color rgb="FF00CC00"/>
      <color rgb="FF0000FF"/>
      <color rgb="FFFF00FF"/>
      <color rgb="FFFFB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390370</xdr:colOff>
      <xdr:row>0</xdr:row>
      <xdr:rowOff>10583</xdr:rowOff>
    </xdr:from>
    <xdr:to>
      <xdr:col>1</xdr:col>
      <xdr:colOff>988445</xdr:colOff>
      <xdr:row>2</xdr:row>
      <xdr:rowOff>3192</xdr:rowOff>
    </xdr:to>
    <xdr:pic>
      <xdr:nvPicPr>
        <xdr:cNvPr id="2" name="1 Imagen" descr="C:\Documents and Settings\oswald.tapiero\Escritorio\log negro.jpg"/>
        <xdr:cNvPicPr/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4695" y="10583"/>
          <a:ext cx="598075" cy="830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1021292</xdr:colOff>
      <xdr:row>0</xdr:row>
      <xdr:rowOff>74083</xdr:rowOff>
    </xdr:from>
    <xdr:to>
      <xdr:col>21</xdr:col>
      <xdr:colOff>612021</xdr:colOff>
      <xdr:row>2</xdr:row>
      <xdr:rowOff>362393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1704" t="23336" r="29456" b="67298"/>
        <a:stretch/>
      </xdr:blipFill>
      <xdr:spPr>
        <a:xfrm>
          <a:off x="32025167" y="74083"/>
          <a:ext cx="1935996" cy="11265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ILLA%20TAKOA/Presupuesto/APUS%20VILLA%20TAKO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DOCUME~1\e0939709\CONFIG~1\Temp\precios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&#250;ngaro\c-gerencia\ESSA_ESP\Gua_HPaj\Calc_L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9\d\Documents%20and%20Settings\Juan%20Carlos%20Garc&#237;a\Mis%20documentos\PRESUPUESTOS\PRESUPUESTO%20PARA%20ROCH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OOL\Mis%20documentos\LICIT.%20PRODECO\ANDRADE\LIQUID.%20FINAL%20CANOAS%20marzo%2029\Documents%20and%20Settings\Wilson%20Uribe\Configuraci&#243;n%20local\Archivos%20temporales%20de%20Internet\Content.IE5\UL8P8DYF\H.E.%20OBRA%20PAST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Andres\A&#241;o_2002\Licitaciones%202002\Bases%20y%20Prog\BASE%20035%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-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Constancita\HOJA%20DIARIA\HD%202003\Hoja%20Diaria%20Nuev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MERYVENT\ZZZ.MERCA.GQ\MERCADEO\POLITICA%20DE%20PRECIOS\PRECIOS%20MARZO%202003\precios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TORRES\Mis%20documentos\Documents%20and%20Settings\LUZ%20MARY\Configuraci&#243;n%20local\Temp\hgg\0bra%20552\PPTO%20ADMINISTRATIVO%2013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top\DAPRE\4.%20APARTADO\9.-%20Presupuesto%20y%20Programacion\PRESUPUESTO%20APARTADO-06-NOV-15\1.%20PRESUPUESTO\P-PTO%20Apartado%2006-NOV-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RAESTRUCTURA\22.CONTRATO%20DAPRE-MINCULTURA\4.%20Proyectos\PROYECTOS\LETICIA%20KM%206%20CDI\FINAL%20cdileticia%20febrero%2026%20de%202015\08%20Cantidades%20de%20obra,%20presupesto%20y%20APUs\Presupuesto%20F-%20Versi&#243;n%203%20Impre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0%20COMERCIAL\01%20CLIENTE-PROY\01%20INVIAS\01%20EJECUCION\004%20TR%20NAR%20ANILLO\12%20EJECUCION%20653\01%20PRESUPUESTO\Javier_or_compa\zulma\Fin\Anexos\PRESUPUESTOS-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OSE%20RICARDO\Datos%20de%20programa\Microsoft\Excel\Documents%20and%20Settings\Jose%20Carlos\Mis%20documentos\Downloads\ALEX%20CORZO\PROYECTOS\2009\CHIRIGUANA\130002009\Documents%20and%20Settings\Juan%20Carlos%20Garc&#237;a\Mis%20documentos\PRESUP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ICITAR\SONIA\CONTRATO\IDU-246-PARCHEO%20KENNE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Mis%20documentos\INF.BIMENSUAL\INFORME%20BIMENSUAL%20JUL-AGO-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umentos\Users\Ad\Documents\My%20Completed%20Downloads\DA_PROCESO_09-1-40364_124002002_1086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G&amp;G"/>
      <sheetName val="PRESUPUESTOS-REV1"/>
      <sheetName val="PROY_ORIGINAL"/>
      <sheetName val="Datos"/>
      <sheetName val="PU (2)"/>
      <sheetName val="PESOS"/>
      <sheetName val="COSTOS UNITARIOS"/>
      <sheetName val="CA-2909"/>
      <sheetName val="TRAYECTO 1"/>
      <sheetName val="CABG"/>
      <sheetName val="ACTIVIDADES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</row>
        <row r="3">
          <cell r="B3" t="str">
            <v>ACCESORIOS ACERO INOXIDABLE</v>
          </cell>
        </row>
        <row r="4">
          <cell r="B4" t="str">
            <v>ABRAZADERAS 4"</v>
          </cell>
        </row>
        <row r="5">
          <cell r="B5" t="str">
            <v>ACCESORIO PVC P 1/2"</v>
          </cell>
        </row>
        <row r="6">
          <cell r="B6" t="str">
            <v>ACCESORIO PVC S 2"</v>
          </cell>
        </row>
        <row r="7">
          <cell r="B7" t="str">
            <v>ACCESORIO PVC S 3"</v>
          </cell>
        </row>
        <row r="8">
          <cell r="B8" t="str">
            <v>ACCESORIO PVC S 4"</v>
          </cell>
        </row>
        <row r="9">
          <cell r="B9" t="str">
            <v>ACCESORIOS</v>
          </cell>
        </row>
        <row r="10">
          <cell r="B10" t="str">
            <v>ACCESORIOS CONEXIÓN Y DERIVACION CABLE COAXIAL</v>
          </cell>
        </row>
        <row r="11">
          <cell r="B11" t="str">
            <v>Accesorios de conexion por atras SanitarioDO-TCDIC</v>
          </cell>
        </row>
        <row r="12">
          <cell r="B12" t="str">
            <v>ACCESORIOS DE CONEXIÓN Y SUJECION PARA CABLE AMTIFRAU</v>
          </cell>
        </row>
        <row r="13">
          <cell r="B13" t="str">
            <v>ACCESORIOS DE SUJECION</v>
          </cell>
        </row>
        <row r="14">
          <cell r="B14" t="str">
            <v>ACCESORIOS EMT</v>
          </cell>
        </row>
        <row r="15">
          <cell r="B15" t="str">
            <v xml:space="preserve">ACCESORIOS GALVANIZADOS PARA CONEXIÓN EQUIPO DE PRESION </v>
          </cell>
        </row>
        <row r="16">
          <cell r="B16" t="str">
            <v>ACCESORIOS CPVC-P 1/2" ( Codo , unión y tapón )</v>
          </cell>
        </row>
        <row r="17">
          <cell r="B17" t="str">
            <v>ACCESORIOS PVC P 21/2"</v>
          </cell>
        </row>
        <row r="18">
          <cell r="B18" t="str">
            <v>ACCESORIOS PVC-P 1 1/2" ( Codo , unión y tapón )</v>
          </cell>
        </row>
        <row r="19">
          <cell r="B19" t="str">
            <v>ACCESORIOS PVC-P 1 1/4" ( Codo , unión y tapón )</v>
          </cell>
        </row>
        <row r="20">
          <cell r="B20" t="str">
            <v>ACCESORIOS PVC-P 1/2" ( Codo , unión y tapón )</v>
          </cell>
        </row>
        <row r="21">
          <cell r="B21" t="str">
            <v>ACCESORIOS PVC-P 2" ( Codo , unión y tapón )</v>
          </cell>
        </row>
        <row r="22">
          <cell r="B22" t="str">
            <v>ACCESORIOS PVC-P 3/4" ( Codo, unión y tapón )</v>
          </cell>
        </row>
        <row r="23">
          <cell r="B23" t="str">
            <v>ACCESORIOS SUJECION TRANFORMADOR</v>
          </cell>
        </row>
        <row r="24">
          <cell r="B24" t="str">
            <v>ACERO 37.000 PSI</v>
          </cell>
        </row>
        <row r="25">
          <cell r="B25" t="str">
            <v xml:space="preserve">ACERO 60.000 PSI </v>
          </cell>
        </row>
        <row r="26">
          <cell r="B26" t="str">
            <v>ACERO ESTRUCTURAL ACESCO PHR Cal. 12</v>
          </cell>
        </row>
        <row r="27">
          <cell r="B27" t="str">
            <v>ACIDO FLORIDRICO</v>
          </cell>
        </row>
        <row r="28">
          <cell r="B28" t="str">
            <v>ACIDO NITRICO</v>
          </cell>
        </row>
        <row r="29">
          <cell r="B29" t="str">
            <v>ACONDICIONADOR NOVAFORT 250ML  Pavco</v>
          </cell>
        </row>
        <row r="30">
          <cell r="B30" t="str">
            <v>ACPM</v>
          </cell>
        </row>
        <row r="31">
          <cell r="B31" t="str">
            <v>ADAPTADOR CONDUIT PVC 1/2"</v>
          </cell>
        </row>
        <row r="32">
          <cell r="B32" t="str">
            <v>ADAPTADOR MACHO   3/4"</v>
          </cell>
        </row>
        <row r="33">
          <cell r="B33" t="str">
            <v>ADAPTADOR TERMINAL CONDUIT 3/4"</v>
          </cell>
        </row>
        <row r="34">
          <cell r="B34" t="str">
            <v>ADAPTADORES MACHO 1/2"</v>
          </cell>
        </row>
        <row r="35">
          <cell r="B35" t="str">
            <v>ADHESIVO EPOXICO G5 DE 651 ml</v>
          </cell>
        </row>
        <row r="36">
          <cell r="B36" t="str">
            <v>ADHESIVO NOVAFORT 310 ML  Pavco</v>
          </cell>
        </row>
        <row r="37">
          <cell r="B37" t="str">
            <v>AGUA</v>
          </cell>
        </row>
        <row r="38">
          <cell r="B38" t="str">
            <v>AISLADORES</v>
          </cell>
        </row>
        <row r="39">
          <cell r="B39" t="str">
            <v>AISLADORES DE PIN CON ESPIGO</v>
          </cell>
        </row>
        <row r="40">
          <cell r="B40" t="str">
            <v>AISLADORES DE RETENCION</v>
          </cell>
        </row>
        <row r="41">
          <cell r="B41" t="str">
            <v>AISLADORES EMISORES</v>
          </cell>
        </row>
        <row r="42">
          <cell r="B42" t="str">
            <v>ALAMBRE COBRE DESNUDO AWG  12</v>
          </cell>
        </row>
        <row r="43">
          <cell r="B43" t="str">
            <v>ALAMBRE COBRE THHN 12 AWG</v>
          </cell>
        </row>
        <row r="44">
          <cell r="B44" t="str">
            <v>ALAMBRE NEGRO       No.18</v>
          </cell>
        </row>
        <row r="45">
          <cell r="B45" t="str">
            <v>ALFACOLOR 3-15</v>
          </cell>
        </row>
        <row r="46">
          <cell r="B46" t="str">
            <v>ALFAJIAS CONCRETO     .25</v>
          </cell>
        </row>
        <row r="47">
          <cell r="B47" t="str">
            <v>ALUMINIO PARA CIELO RASO INC ESTRUCTURA</v>
          </cell>
        </row>
        <row r="48">
          <cell r="B48" t="str">
            <v>ALUMINIO PARA DIVISION BAÑO</v>
          </cell>
        </row>
        <row r="49">
          <cell r="B49" t="str">
            <v>AMPLIFICADOR TV CON 20 SALIDAS</v>
          </cell>
        </row>
        <row r="50">
          <cell r="B50" t="str">
            <v>ANCLAJE CAMISA DE 3/8"</v>
          </cell>
        </row>
        <row r="51">
          <cell r="B51" t="str">
            <v>ÁNGULO     1 x 1 x 1/8" de 6 mts</v>
          </cell>
        </row>
        <row r="52">
          <cell r="B52" t="str">
            <v>ÁNGULO     1 x 1 x 3/16" de 6 mts</v>
          </cell>
        </row>
        <row r="53">
          <cell r="B53" t="str">
            <v>ANGULO 1 1/2X3/16</v>
          </cell>
        </row>
        <row r="54">
          <cell r="B54" t="str">
            <v>ANGULO 1"X1/8"</v>
          </cell>
        </row>
        <row r="55">
          <cell r="B55" t="str">
            <v xml:space="preserve">ANGULO 2" * 2" * 1/8" </v>
          </cell>
        </row>
        <row r="56">
          <cell r="B56" t="str">
            <v xml:space="preserve">ANGULO 2" * 2" * 3/16" </v>
          </cell>
        </row>
        <row r="57">
          <cell r="B57" t="str">
            <v>ANGULO 3/4"</v>
          </cell>
        </row>
        <row r="58">
          <cell r="B58" t="str">
            <v>ANGULO DE 1"x1/8"</v>
          </cell>
        </row>
        <row r="59">
          <cell r="B59" t="str">
            <v>ANGULOS DE ENSAMBLE</v>
          </cell>
        </row>
        <row r="60">
          <cell r="B60" t="str">
            <v>ANGULOS EN ALUMINIO BLANCO DE 3m</v>
          </cell>
        </row>
        <row r="61">
          <cell r="B61" t="str">
            <v xml:space="preserve">ANTENA EXTERNA COMUNAL TV </v>
          </cell>
        </row>
        <row r="62">
          <cell r="B62" t="str">
            <v>ANTICORROSIVO</v>
          </cell>
        </row>
        <row r="63">
          <cell r="B63" t="str">
            <v xml:space="preserve">ANTICORROSIVO </v>
          </cell>
        </row>
        <row r="64">
          <cell r="B64" t="str">
            <v>ARENA DE RIO</v>
          </cell>
        </row>
        <row r="65">
          <cell r="B65" t="str">
            <v>ARENA LAVADA DE PEÑA</v>
          </cell>
        </row>
        <row r="66">
          <cell r="B66" t="str">
            <v>ARBOL</v>
          </cell>
        </row>
        <row r="67">
          <cell r="B67" t="str">
            <v>ASFALTO TIPO 190/220 200 kg</v>
          </cell>
        </row>
        <row r="68">
          <cell r="B68" t="str">
            <v>BALA DULUX 2X20W, REFLECTOR EN ALUMINIO BRILLADO. DIAMETRO 20,5 CMS, ACABADO BLANCO. INCLUYE 2 BOMBILLOS DULUX 20W ROSCA, LUZ 6500K</v>
          </cell>
        </row>
        <row r="69">
          <cell r="B69" t="str">
            <v>BALA FLUORESCENTE 2X26 CON BOMBILLOS AHORRADORES</v>
          </cell>
        </row>
        <row r="70">
          <cell r="B70" t="str">
            <v>BALDOSA EN GRANITO ALFA</v>
          </cell>
        </row>
        <row r="71">
          <cell r="B71" t="str">
            <v>BALDOSA PORCELANATICO</v>
          </cell>
        </row>
        <row r="72">
          <cell r="B72" t="str">
            <v>BARNIZ</v>
          </cell>
        </row>
        <row r="73">
          <cell r="B73" t="str">
            <v>BANDEJA PORTACABLES 60X8</v>
          </cell>
        </row>
        <row r="74">
          <cell r="B74" t="str">
            <v>BASE PARA FOTOCELDA CON SOPORTE</v>
          </cell>
        </row>
        <row r="75">
          <cell r="B75" t="str">
            <v>BISAGRAS</v>
          </cell>
        </row>
        <row r="76">
          <cell r="B76" t="str">
            <v>BISAGRAS PARA VENTANAS METALICAS</v>
          </cell>
        </row>
        <row r="77">
          <cell r="B77" t="str">
            <v>BISAGRAS PUERTAS COCINA</v>
          </cell>
        </row>
        <row r="78">
          <cell r="B78" t="str">
            <v>BISEL PARA VIDRIO ESPEJO</v>
          </cell>
        </row>
        <row r="79">
          <cell r="B79" t="str">
            <v>BLOQUE No. 3</v>
          </cell>
        </row>
        <row r="80">
          <cell r="B80" t="str">
            <v xml:space="preserve">BLOQUE No. 4 </v>
          </cell>
        </row>
        <row r="81">
          <cell r="B81" t="str">
            <v xml:space="preserve">BLOQUE No. 5 </v>
          </cell>
        </row>
        <row r="82">
          <cell r="B82" t="str">
            <v xml:space="preserve">Boca puerta en mármol,  incluye nariz redonda </v>
          </cell>
        </row>
        <row r="83">
          <cell r="B83" t="str">
            <v>BOQUILLA TERMINAL PVC 1"</v>
          </cell>
        </row>
        <row r="84">
          <cell r="B84" t="str">
            <v>BOSEL</v>
          </cell>
        </row>
        <row r="85">
          <cell r="B85" t="str">
            <v>BOMBAS PARA SISTEMA DE PLANTA TRATAMIENTO</v>
          </cell>
        </row>
        <row r="86">
          <cell r="B86" t="str">
            <v>BRAZO HIDRAULICO</v>
          </cell>
        </row>
        <row r="87">
          <cell r="B87" t="str">
            <v>BROCA DE 5/8"</v>
          </cell>
        </row>
        <row r="88">
          <cell r="B88" t="str">
            <v>BROCAS 1/2"</v>
          </cell>
        </row>
        <row r="89">
          <cell r="B89" t="str">
            <v>BROCAS 1/4"</v>
          </cell>
        </row>
        <row r="90">
          <cell r="B90" t="str">
            <v>BROCAS, GRAPAS, CHAZOS Y TORNILLOS</v>
          </cell>
        </row>
        <row r="91">
          <cell r="B91" t="str">
            <v>BUSHING 4"X2" A.C.</v>
          </cell>
        </row>
        <row r="92">
          <cell r="B92" t="str">
            <v>CABALLETE ETERNIT</v>
          </cell>
        </row>
        <row r="93">
          <cell r="B93" t="str">
            <v>CABALLETE THERMOACUSTICA DE 2.00X0.70</v>
          </cell>
        </row>
        <row r="94">
          <cell r="B94" t="str">
            <v>CABLE #4 COBRE DESNUDO</v>
          </cell>
        </row>
        <row r="95">
          <cell r="B95" t="str">
            <v>Cable 10 THWN/THHN Cu-AWG 600V</v>
          </cell>
        </row>
        <row r="96">
          <cell r="B96" t="str">
            <v>cable 2/0</v>
          </cell>
        </row>
        <row r="97">
          <cell r="B97" t="str">
            <v>Cable 8 THWN/THHN Cu-AWG 600V</v>
          </cell>
        </row>
        <row r="98">
          <cell r="B98" t="str">
            <v>CABLE ANTIFRAUDE #8</v>
          </cell>
        </row>
        <row r="99">
          <cell r="B99" t="str">
            <v xml:space="preserve">CABLE BLINDADO COAXIAL RG59 U TV </v>
          </cell>
        </row>
        <row r="100">
          <cell r="B100" t="str">
            <v>CABLE DUPLEX DE 2X16</v>
          </cell>
        </row>
        <row r="101">
          <cell r="B101" t="str">
            <v>Cable 12 THWN/THHN Cu-AWG 600V</v>
          </cell>
        </row>
        <row r="102">
          <cell r="B102" t="str">
            <v>Cable 14 THWN/THHN Cu-AWG 600V</v>
          </cell>
        </row>
        <row r="103">
          <cell r="B103" t="str">
            <v>Cable 8 THWN/THHN Cu-AWG 600V</v>
          </cell>
        </row>
        <row r="104">
          <cell r="B104" t="str">
            <v>CABLE ENCAUCHETADO 3#4+1#6 T</v>
          </cell>
        </row>
        <row r="105">
          <cell r="B105" t="str">
            <v>CABLE DE COBRE DESNUDO No.12 AWG</v>
          </cell>
        </row>
        <row r="106">
          <cell r="B106" t="str">
            <v>CABLE No. 12 T</v>
          </cell>
        </row>
        <row r="107">
          <cell r="B107" t="str">
            <v>CABLE PARA SEÑALES SISTEMA CONTRA INCENDIO  2 PARES (2X22AWG) NPLF AISLAMIENTO EN PVC DE ACUERDO A LAS NORMAS IEC189, IEC708</v>
          </cell>
        </row>
        <row r="108">
          <cell r="B108" t="str">
            <v>CABLE TELEFONICO 2 PARES</v>
          </cell>
        </row>
        <row r="109">
          <cell r="B109" t="str">
            <v>CAJA 2400</v>
          </cell>
        </row>
        <row r="110">
          <cell r="B110" t="str">
            <v>CAJA 5800</v>
          </cell>
        </row>
        <row r="111">
          <cell r="B111" t="str">
            <v>CAJA MEDIDOR ACUEDUCTO CON TAPA Y CERRADURA</v>
          </cell>
        </row>
        <row r="112">
          <cell r="B112" t="str">
            <v>CAJA MEDIDOR DE AGUA 60*28*14</v>
          </cell>
        </row>
        <row r="113">
          <cell r="B113" t="str">
            <v>CAJA MONOFASICA DE 4 CIRCUITOS CON TACOS</v>
          </cell>
        </row>
        <row r="114">
          <cell r="B114" t="str">
            <v>CAJA OCTOGONAL GALVANIZADA (CAJA EMP GALV.OCTAGONAL 4")</v>
          </cell>
        </row>
        <row r="115">
          <cell r="B115" t="str">
            <v>CAJA METALICA AMPLIFICADOR TV</v>
          </cell>
        </row>
        <row r="116">
          <cell r="B116" t="str">
            <v>CAJA SENCILLA CONDUIT (CAJA EMP GALV.RECTANG. 2X4")</v>
          </cell>
        </row>
        <row r="117">
          <cell r="B117" t="str">
            <v xml:space="preserve">CAJAS DE 20X25X10 CM PARA CONEXIÓN </v>
          </cell>
        </row>
        <row r="118">
          <cell r="B118" t="str">
            <v>CALENTADOR ELECTRICO 20 GL 120 V HACEB</v>
          </cell>
        </row>
        <row r="119">
          <cell r="B119" t="str">
            <v>CARBURO BLANCO</v>
          </cell>
        </row>
        <row r="120">
          <cell r="B120" t="str">
            <v>CAOLÍN</v>
          </cell>
        </row>
        <row r="121">
          <cell r="B121" t="str">
            <v>CAPACETE 1"</v>
          </cell>
        </row>
        <row r="122">
          <cell r="B122" t="str">
            <v>CASETÓN DE GUADUA h=0.42</v>
          </cell>
        </row>
        <row r="124">
          <cell r="B124" t="str">
            <v>CEDRO CAQUETA</v>
          </cell>
        </row>
        <row r="125">
          <cell r="B125" t="str">
            <v xml:space="preserve">CELDA METÁLICA -LÁMINA COLD-ROLLED PARA  TRANSFORMADOR </v>
          </cell>
        </row>
        <row r="126">
          <cell r="B126" t="str">
            <v>CEMENTO MARINO</v>
          </cell>
        </row>
        <row r="127">
          <cell r="B127" t="str">
            <v>CEMENTO BLANCO</v>
          </cell>
        </row>
        <row r="128">
          <cell r="B128" t="str">
            <v>CEMENTO GRIS</v>
          </cell>
        </row>
        <row r="129">
          <cell r="B129" t="str">
            <v xml:space="preserve">CERAMICA </v>
          </cell>
        </row>
        <row r="130">
          <cell r="B130" t="str">
            <v>CERRADURA INAFER</v>
          </cell>
        </row>
        <row r="131">
          <cell r="B131" t="str">
            <v>CERRADURA POMA MADERA ALCOBA</v>
          </cell>
        </row>
        <row r="132">
          <cell r="B132" t="str">
            <v>CERRADURA POMA PUERTAS</v>
          </cell>
        </row>
        <row r="133">
          <cell r="B133" t="str">
            <v>CENEFA EN MADERA DE 0.12 TINTADA</v>
          </cell>
        </row>
        <row r="134">
          <cell r="B134" t="str">
            <v>CERROJO EN ACERO INOXIDABLE</v>
          </cell>
        </row>
        <row r="135">
          <cell r="B135" t="str">
            <v>CERRADURA SCHLAGE BAÑO  A40S Cromado Mate</v>
          </cell>
        </row>
        <row r="136">
          <cell r="B136" t="str">
            <v>CHEQUE HORIZONTAL 1/2"</v>
          </cell>
        </row>
        <row r="137">
          <cell r="B137" t="str">
            <v>CHEQUE R&amp;W Roscado 3/4" Ref. 236</v>
          </cell>
        </row>
        <row r="138">
          <cell r="B138" t="str">
            <v>CIELO RASO Star Orion ( perfileria aluminio 1" )</v>
          </cell>
        </row>
        <row r="139">
          <cell r="B139" t="str">
            <v>CILINDRO DE GAS PROPANO</v>
          </cell>
        </row>
        <row r="140">
          <cell r="B140" t="str">
            <v>CINTA BANDIT 1/2" CON GRAPAS</v>
          </cell>
        </row>
        <row r="141">
          <cell r="B141" t="str">
            <v>CINTA PAPEL</v>
          </cell>
        </row>
        <row r="142">
          <cell r="B142" t="str">
            <v>CINTA TEFLÓN 10 m 1/2"</v>
          </cell>
        </row>
        <row r="143">
          <cell r="B143" t="str">
            <v>CLOSET</v>
          </cell>
        </row>
        <row r="144">
          <cell r="B144" t="str">
            <v>COCINA INTEGRAL</v>
          </cell>
        </row>
        <row r="145">
          <cell r="B145" t="str">
            <v>CODO 90° 1/4 CxC SANITARIO 3" Pavco</v>
          </cell>
        </row>
        <row r="146">
          <cell r="B146" t="str">
            <v>CODO 90° 1/4 CxC SANITARIO 4" Pavco</v>
          </cell>
        </row>
        <row r="147">
          <cell r="B147" t="str">
            <v>CODO 90° 1/4 CxE SANITARIO 2"</v>
          </cell>
        </row>
        <row r="148">
          <cell r="B148" t="str">
            <v>CODO 90° 4" EXTREMO BRIDADO</v>
          </cell>
        </row>
        <row r="149">
          <cell r="B149" t="str">
            <v>CODO 90° PRESIÓN PVC   3/4" Pavco</v>
          </cell>
        </row>
        <row r="150">
          <cell r="B150" t="str">
            <v>CODO 90° PRESIÓN PVC 1 1/2" Pavco</v>
          </cell>
        </row>
        <row r="151">
          <cell r="B151" t="str">
            <v>CODO PRESIÓN           1"</v>
          </cell>
        </row>
        <row r="152">
          <cell r="B152" t="str">
            <v>COMBO SANITARIO BLANCO AHORRADOR</v>
          </cell>
        </row>
        <row r="153">
          <cell r="B153" t="str">
            <v>CONCERTINA EN ACERO INOXIDABLE DE 18"</v>
          </cell>
        </row>
        <row r="154">
          <cell r="B154" t="str">
            <v>CONCRETO DE 1500 PSI</v>
          </cell>
        </row>
        <row r="155">
          <cell r="B155" t="str">
            <v>CONCRETO DE 2000 PSI</v>
          </cell>
        </row>
        <row r="156">
          <cell r="B156" t="str">
            <v>CONCRETO DE 2500 PSI</v>
          </cell>
        </row>
        <row r="157">
          <cell r="B157" t="str">
            <v>CONCRETO DE 3000 PSI</v>
          </cell>
        </row>
        <row r="158">
          <cell r="B158" t="str">
            <v>CONCRETO DE 3500 PSI</v>
          </cell>
        </row>
        <row r="159">
          <cell r="B159" t="str">
            <v>CONCRETO DE 4000 PSI</v>
          </cell>
        </row>
        <row r="160">
          <cell r="B160" t="str">
            <v>CONCRETO TREMIE TORNILLO DE 3000 PSI</v>
          </cell>
        </row>
        <row r="161">
          <cell r="B161" t="str">
            <v>CONCRETO TREMIE TORNILLO DE 4000 PSI</v>
          </cell>
        </row>
        <row r="162">
          <cell r="B162" t="str">
            <v>CONCRETO DE 3500 PSI BAJA PERMEABILIDAD</v>
          </cell>
        </row>
        <row r="163">
          <cell r="B163" t="str">
            <v>COPA ESMERIL</v>
          </cell>
        </row>
        <row r="164">
          <cell r="B164" t="str">
            <v>COPA SIERRA</v>
          </cell>
        </row>
        <row r="165">
          <cell r="B165" t="str">
            <v>CORREA EN MADERA</v>
          </cell>
        </row>
        <row r="166">
          <cell r="B166" t="str">
            <v>CORREA METALICA</v>
          </cell>
        </row>
        <row r="167">
          <cell r="B167" t="str">
            <v>CORTACIRCUITOS 15 KV-100 AMPERIOS-</v>
          </cell>
        </row>
        <row r="168">
          <cell r="B168" t="str">
            <v xml:space="preserve">Cortina corrida Automática tipo Blackout, h= 1.10 m </v>
          </cell>
        </row>
        <row r="169">
          <cell r="B169" t="str">
            <v>CURVA 90º PVC 1/2"</v>
          </cell>
        </row>
        <row r="170">
          <cell r="B170" t="str">
            <v>DESAGUE LAVAMANOS SENCILLO Gerfor GF-581084</v>
          </cell>
        </row>
        <row r="171">
          <cell r="B171" t="str">
            <v>DESAGUE ORINAL 1 1/2"</v>
          </cell>
        </row>
        <row r="172">
          <cell r="B172" t="str">
            <v>DESCARGADOR DE SOBRETENSION TIPO  LINEA 12 KV- 10 KA-</v>
          </cell>
        </row>
        <row r="173">
          <cell r="B173" t="str">
            <v xml:space="preserve">DESCARGADOR FRANKLIN DE 5 PUNTAS </v>
          </cell>
        </row>
        <row r="174">
          <cell r="B174" t="str">
            <v>DIAGONALES</v>
          </cell>
        </row>
        <row r="175">
          <cell r="B175" t="str">
            <v>DILATACION BRONCE</v>
          </cell>
        </row>
        <row r="176">
          <cell r="B176" t="str">
            <v>DILATACIÓN EN BRONCE PC13</v>
          </cell>
        </row>
        <row r="177">
          <cell r="B177" t="str">
            <v>DINTELES EN CONCRETO h=0.15m x 0.2m (2500 PSI Mezcla 1:3:3)</v>
          </cell>
        </row>
        <row r="178">
          <cell r="B178" t="str">
            <v>DISCO CORTE LADRILLO Y7O CONCRETO</v>
          </cell>
        </row>
        <row r="179">
          <cell r="B179" t="str">
            <v>DISCO PARA CORTE METAL</v>
          </cell>
        </row>
        <row r="180">
          <cell r="B180" t="str">
            <v>DISPENSADOR JABON</v>
          </cell>
        </row>
        <row r="181">
          <cell r="B181" t="str">
            <v>DUCHA Antivandalica Docol DO-17125106</v>
          </cell>
        </row>
        <row r="182">
          <cell r="B182" t="str">
            <v>DUCHA CON MEZCLADOR</v>
          </cell>
        </row>
        <row r="183">
          <cell r="B183" t="str">
            <v>DUCHA CON REGISTRO</v>
          </cell>
        </row>
        <row r="184">
          <cell r="B184" t="str">
            <v>DUCHA ELECTRICA</v>
          </cell>
        </row>
        <row r="185">
          <cell r="B185" t="str">
            <v>DURMIENTE ABARCO 4 m</v>
          </cell>
        </row>
        <row r="186">
          <cell r="B186" t="str">
            <v>DURMIENTE ORDINARIO DE 3 MTS</v>
          </cell>
        </row>
        <row r="187">
          <cell r="B187" t="str">
            <v>ELEMENTOS FIJACION MANTO</v>
          </cell>
        </row>
        <row r="188">
          <cell r="B188" t="str">
            <v>EMPAQUES</v>
          </cell>
        </row>
        <row r="189">
          <cell r="B189" t="str">
            <v>EMULSION ASFALTICA</v>
          </cell>
        </row>
        <row r="190">
          <cell r="B190" t="str">
            <v>ENCHAPE  DE 20X30</v>
          </cell>
        </row>
        <row r="191">
          <cell r="B191" t="str">
            <v>ENCHAPE CERAMICA BLANCO</v>
          </cell>
        </row>
        <row r="192">
          <cell r="B192" t="str">
            <v>Enchape paredes interiores Triplex Cedro Tintillad</v>
          </cell>
        </row>
        <row r="193">
          <cell r="B193" t="str">
            <v xml:space="preserve">EQUIPO AUTOMÁTICO PARA ALUMBRADO DE EMERGENCIA REFERENCIA ILURAM IL3-2H  </v>
          </cell>
        </row>
        <row r="194">
          <cell r="B194" t="str">
            <v xml:space="preserve">EQUIPO DE MEDICION  EN MEDIA TENSION </v>
          </cell>
        </row>
        <row r="195">
          <cell r="B195" t="str">
            <v>ESGRAFIADO PINTUCO 4 GALONES 30 KG</v>
          </cell>
        </row>
        <row r="196">
          <cell r="B196" t="str">
            <v>ESMALTE  Sobre lamina lineal Tipo pintulx anoloc verde bronce.</v>
          </cell>
        </row>
        <row r="197">
          <cell r="B197" t="str">
            <v>ESMALTE  Sobre lamina llena Tipo pintulx</v>
          </cell>
        </row>
        <row r="198">
          <cell r="B198" t="str">
            <v>ESMALTE ANTIHUMEDAD LAVABLE</v>
          </cell>
        </row>
        <row r="199">
          <cell r="B199" t="str">
            <v>ESMALTE SINTÉTICO PINTULUX</v>
          </cell>
        </row>
        <row r="200">
          <cell r="B200" t="str">
            <v>ESPEJO BORDE BISELADO DE 0.70X1.00</v>
          </cell>
        </row>
        <row r="201">
          <cell r="B201" t="str">
            <v>ESPEJO DE SEGURIDAD DE 40 CM</v>
          </cell>
        </row>
        <row r="202">
          <cell r="B202" t="str">
            <v>ESTACAS</v>
          </cell>
        </row>
        <row r="203">
          <cell r="B203" t="str">
            <v>ESTACIUON MANUAL DE APERTURA REF. BDS121/e SIEMENS o similar en marca reconocida</v>
          </cell>
        </row>
        <row r="204">
          <cell r="B204" t="str">
            <v>ESTRUCTURA CIELORASO DRYWALL(OMEGA-ANGULO-PARAL-TORNILLOS)</v>
          </cell>
        </row>
        <row r="205">
          <cell r="B205" t="str">
            <v>ESTRUCTURA CONEXIÓN RED TRENZADA CONJUNTO LA 320</v>
          </cell>
        </row>
        <row r="206">
          <cell r="B206" t="str">
            <v>ESTRUCTURA CONEXIÓN RED TRENZADA CONJUNTO LA 321</v>
          </cell>
        </row>
        <row r="207">
          <cell r="B207" t="str">
            <v>ESTRUCTURA CONEXIÓN RED TRENZADA CONJUNTO LA 324</v>
          </cell>
        </row>
        <row r="208">
          <cell r="B208" t="str">
            <v>ESQUINERO PLASTICO 2m</v>
          </cell>
        </row>
        <row r="209">
          <cell r="B209" t="str">
            <v>ESTUCO PLASTICO</v>
          </cell>
        </row>
        <row r="210">
          <cell r="B210" t="str">
            <v>ESTUFA CHALLENGER DE EMPOTRAR 4 PUESTOS ELECTRICA</v>
          </cell>
        </row>
        <row r="211">
          <cell r="B211" t="str">
            <v>ESTUFA DE EMPOTRAR MIXTA 4 PUESTOS</v>
          </cell>
        </row>
        <row r="212">
          <cell r="B212" t="str">
            <v>ESTUFA ELECTRICA 2 PUESTOS</v>
          </cell>
        </row>
        <row r="213">
          <cell r="B213" t="str">
            <v>EXTRAXTOR DE OLOR DE 20X20</v>
          </cell>
        </row>
        <row r="214">
          <cell r="B214" t="str">
            <v>Fachada Closet 4 Ptas Cedro ( Tintillado )</v>
          </cell>
        </row>
        <row r="215">
          <cell r="B215" t="str">
            <v>FIJADORES DE ALA</v>
          </cell>
        </row>
        <row r="216">
          <cell r="B216" t="str">
            <v>FILTRO AEROBICO CON ACC.</v>
          </cell>
        </row>
        <row r="217">
          <cell r="B217" t="str">
            <v>FILTRO DE DRENAJE 0.5 x 0.5 CON RELLENO EN GRAVILLA DE RIO 3/4" - 1" (SIN EXCAVACIÓN)</v>
          </cell>
        </row>
        <row r="218">
          <cell r="B218" t="str">
            <v>FORMALETA ENTREPISOS, con camilla</v>
          </cell>
        </row>
        <row r="219">
          <cell r="B219" t="str">
            <v>GANCHOS ANCLAJES TEJA THERMOACUSTICA</v>
          </cell>
        </row>
        <row r="220">
          <cell r="B220" t="str">
            <v>GANCHO TEJA ETERNIT 55 mm</v>
          </cell>
        </row>
        <row r="221">
          <cell r="B221" t="str">
            <v>GEOTEXTIL NO TEJIDO</v>
          </cell>
        </row>
        <row r="222">
          <cell r="B222" t="str">
            <v>GEOTEXTIL TR 4000</v>
          </cell>
        </row>
        <row r="223">
          <cell r="B223" t="str">
            <v>GRANITO TRAVERTINO</v>
          </cell>
        </row>
        <row r="224">
          <cell r="B224" t="str">
            <v xml:space="preserve">GRAVILLA </v>
          </cell>
        </row>
        <row r="225">
          <cell r="B225" t="str">
            <v>GRIFERIA AHORRADORA TIPO PUSH</v>
          </cell>
        </row>
        <row r="226">
          <cell r="B226" t="str">
            <v>GRIFERIA LAVAMANOS LINEA FENIX 4"</v>
          </cell>
        </row>
        <row r="227">
          <cell r="B227" t="str">
            <v>GUARDAESCOBA EN CERAMICA</v>
          </cell>
        </row>
        <row r="228">
          <cell r="B228" t="str">
            <v>GUARDAESCOBA EN GRANADILLO</v>
          </cell>
        </row>
        <row r="229">
          <cell r="B229" t="str">
            <v>GRIFERIA LAVAPLATOS GRIVAL LINEA AMARETO</v>
          </cell>
        </row>
        <row r="230">
          <cell r="B230" t="str">
            <v>GUARDAESCOBA PORCELANATO</v>
          </cell>
        </row>
        <row r="231">
          <cell r="B231" t="str">
            <v>IGAS GRIS - Masilla plastica 25210351</v>
          </cell>
        </row>
        <row r="232">
          <cell r="B232" t="str">
            <v>IMPRIMANTE DE VINILO</v>
          </cell>
        </row>
        <row r="233">
          <cell r="B233" t="str">
            <v>HERRAJES MUEBLES MADERA</v>
          </cell>
        </row>
        <row r="234">
          <cell r="B234" t="str">
            <v>Interior Closet en triplex cedro (Tintillado )</v>
          </cell>
        </row>
        <row r="235">
          <cell r="B235" t="str">
            <v>INTERRUPTOR CAJA MOLDEADA 3X40A / 25KA. CALIDAD MERLIN GERIN, SIEMENS O SUPERIOR</v>
          </cell>
        </row>
        <row r="236">
          <cell r="B236" t="str">
            <v>INTERRUPTOR CAJA MOLDEADA 3X80A / 50KA - 240V.</v>
          </cell>
        </row>
        <row r="237">
          <cell r="B237" t="str">
            <v>INTERRUPTOR DE TRANSFERENCIA TIPO SECCIONADOR TRIPOLAR</v>
          </cell>
        </row>
        <row r="238">
          <cell r="B238" t="str">
            <v xml:space="preserve">INTERRUPTOR DOBLE </v>
          </cell>
        </row>
        <row r="239">
          <cell r="B239" t="str">
            <v>INTERRUPTOR DOBLE CONMUTABLE</v>
          </cell>
        </row>
        <row r="240">
          <cell r="B240" t="str">
            <v>INTERRUPTOR ENCHUFABLE DE 2X20  A - 240 v - 10 ka</v>
          </cell>
        </row>
        <row r="241">
          <cell r="B241" t="str">
            <v>INTERRUPTOR ENCHUFABLE DE 2X30  A - 240 v - 10 ka</v>
          </cell>
        </row>
        <row r="242">
          <cell r="B242" t="str">
            <v xml:space="preserve">INTERRUPTOR SENCILLO </v>
          </cell>
        </row>
        <row r="243">
          <cell r="B243" t="str">
            <v>INTERRUPTOR SENCILLO CONMUTABLE CON LUZ PILOTO</v>
          </cell>
        </row>
        <row r="244">
          <cell r="B244" t="str">
            <v>INTERRUPTOR SENCILLOCON LUZ PILOTO</v>
          </cell>
        </row>
        <row r="245">
          <cell r="B245" t="str">
            <v>INTERRUPTORES ENCHUFABLES DE 1X15  A - 240 v - 10 ka</v>
          </cell>
        </row>
        <row r="246">
          <cell r="B246" t="str">
            <v>INTERRUPTORES ENCHUFABLES DE 1X20  A - 240 v - 10 kA</v>
          </cell>
        </row>
        <row r="247">
          <cell r="B247" t="str">
            <v>INTERRUPTORES ENCHUFABLES DE 3X30  A - 240 v - 10 ka</v>
          </cell>
        </row>
        <row r="248">
          <cell r="B248" t="str">
            <v>Jabonera - GRIVAL</v>
          </cell>
        </row>
        <row r="249">
          <cell r="B249" t="str">
            <v>Jabonera Ducha - GRIVAL</v>
          </cell>
        </row>
        <row r="250">
          <cell r="B250" t="str">
            <v>KORAZA Pintuco</v>
          </cell>
        </row>
        <row r="251">
          <cell r="B251" t="str">
            <v>LACA</v>
          </cell>
        </row>
        <row r="252">
          <cell r="B252" t="str">
            <v>LACA PARA MADERA</v>
          </cell>
        </row>
        <row r="253">
          <cell r="B253" t="str">
            <v>LADRILLO PORTANTE 12X29X9</v>
          </cell>
        </row>
        <row r="254">
          <cell r="B254" t="str">
            <v>Ladrillo Prensado</v>
          </cell>
        </row>
        <row r="255">
          <cell r="B255" t="str">
            <v>LADRILLO RECOCIDO</v>
          </cell>
        </row>
        <row r="256">
          <cell r="B256" t="str">
            <v>LADRILLO TOLETE COMUN RECOCIDO</v>
          </cell>
        </row>
        <row r="257">
          <cell r="B257" t="str">
            <v>LÁMINA COLD ROLLED Cal.16 (1.22x 2.44 )</v>
          </cell>
        </row>
        <row r="258">
          <cell r="B258" t="str">
            <v xml:space="preserve">LÁMINA COLD ROLLED Cal.18 </v>
          </cell>
        </row>
        <row r="259">
          <cell r="B259" t="str">
            <v>LÁMINA COLD ROLLED Cal.18 (1.22x 2.44 )</v>
          </cell>
        </row>
        <row r="260">
          <cell r="B260" t="str">
            <v>LÁMINA COLD ROLLED Cal.20 (1.00x 2.00 )</v>
          </cell>
        </row>
        <row r="261">
          <cell r="B261" t="str">
            <v>LÁMINA COLD ROLLED Cal.20 (1.22x 2.44 )</v>
          </cell>
        </row>
        <row r="262">
          <cell r="B262" t="str">
            <v>LAMINA DE ACRILICO DE 0.60X2.44 DE 1.80 mm</v>
          </cell>
        </row>
        <row r="263">
          <cell r="B263" t="str">
            <v>LAMINA COLABORANTE METALDECK 2" GRADO 40 CAL 22</v>
          </cell>
        </row>
        <row r="264">
          <cell r="B264" t="str">
            <v>LAMINA DE ACRILICO DE 1.20X1.80 DE 3.0 mm con color</v>
          </cell>
        </row>
        <row r="265">
          <cell r="B265" t="str">
            <v>LAMINA DE ACRILICO DE 1.20X1.80 DE 3.0 mm sin color</v>
          </cell>
        </row>
        <row r="266">
          <cell r="B266" t="str">
            <v>LAMINA DE ACRILICO DE 1.20X1.80 DE 3.00 mm</v>
          </cell>
        </row>
        <row r="267">
          <cell r="B267" t="str">
            <v>LAMINA DRY WALL 1.22X2.44</v>
          </cell>
        </row>
        <row r="268">
          <cell r="B268" t="str">
            <v>LAMINA EN ACRILICO DE 0.61X2,44 DE 1,8 mm</v>
          </cell>
        </row>
        <row r="269">
          <cell r="B269" t="str">
            <v>LAMINA GALVANIZADA DE 1.00X2.00 CAL  22</v>
          </cell>
        </row>
        <row r="270">
          <cell r="B270" t="str">
            <v>LAMINA GALVANIZADA DE 1.00X2.00 CAL  24</v>
          </cell>
        </row>
        <row r="271">
          <cell r="B271" t="str">
            <v>LAMINA GALVANIZADA DE 1.00X2.00 CAL  26</v>
          </cell>
        </row>
        <row r="272">
          <cell r="B272" t="str">
            <v>LAMINA GALVANIZADA DE 1.22X2.44 CAL  22</v>
          </cell>
        </row>
        <row r="273">
          <cell r="B273" t="str">
            <v>LAMINA SUPERBOARD 1.22X2.44</v>
          </cell>
        </row>
        <row r="274">
          <cell r="B274" t="str">
            <v>LIMATESA ETERNIT P7 L=1.14</v>
          </cell>
        </row>
        <row r="275">
          <cell r="B275" t="str">
            <v>LAMINAS DURACUSTIC</v>
          </cell>
        </row>
        <row r="276">
          <cell r="B276" t="str">
            <v>LAMINAS EN ACRILICO DE 60X60</v>
          </cell>
        </row>
        <row r="277">
          <cell r="B277" t="str">
            <v>LAMPARA DE 2x32</v>
          </cell>
        </row>
        <row r="278">
          <cell r="B278" t="str">
            <v xml:space="preserve">Lampara para luminaria - sodio 150 WATTS. </v>
          </cell>
        </row>
        <row r="279">
          <cell r="B279" t="str">
            <v>LAMPARA TIPO INCANDESCENTE DE 32 W</v>
          </cell>
        </row>
        <row r="280">
          <cell r="B280" t="str">
            <v>LAMPARA OJO DE BUEY</v>
          </cell>
        </row>
        <row r="281">
          <cell r="B281" t="str">
            <v>LAVAMANOS DE INCRUSTAR LINEA SAN LORENZO</v>
          </cell>
        </row>
        <row r="282">
          <cell r="B282" t="str">
            <v>LAVAPLATOS EN ACERO</v>
          </cell>
        </row>
        <row r="283">
          <cell r="B283" t="str">
            <v>LIJA</v>
          </cell>
        </row>
        <row r="284">
          <cell r="B284" t="str">
            <v xml:space="preserve">LIJA </v>
          </cell>
        </row>
        <row r="285">
          <cell r="B285" t="str">
            <v>LIMPIADOR PVC DE 1/4</v>
          </cell>
        </row>
        <row r="286">
          <cell r="B286" t="str">
            <v>LISTON ORDINARIO</v>
          </cell>
        </row>
        <row r="287">
          <cell r="B287" t="str">
            <v>LISTÓN CEDRO MACHO 5x2 cm.</v>
          </cell>
        </row>
        <row r="288">
          <cell r="B288" t="str">
            <v>LISTON EN OTOBO PARA CIELORRASO</v>
          </cell>
        </row>
        <row r="289">
          <cell r="B289" t="str">
            <v>LLAVE MANGUERA DE 1/2"</v>
          </cell>
        </row>
        <row r="290">
          <cell r="B290" t="str">
            <v>LLAVE PARA URINARIO</v>
          </cell>
        </row>
        <row r="291">
          <cell r="B291" t="str">
            <v>LOCKER METALICO DE 0.45X2.00</v>
          </cell>
        </row>
        <row r="292">
          <cell r="B292" t="str">
            <v>LOGO ACUEDUCTO EN ACERO DE 2.00X0.80</v>
          </cell>
        </row>
        <row r="293">
          <cell r="B293" t="str">
            <v>Luminaria abierta tipo INDULUX AA Sodio 400 WATTS.Pantalla de aluminio o policarbonato prismático, 633mmX482mm</v>
          </cell>
        </row>
        <row r="294">
          <cell r="B294" t="str">
            <v xml:space="preserve">Luminaria completa fluorescente  TMS028 2xTL-D36W HFS 20 CMx 120 cm 120 voltios. </v>
          </cell>
        </row>
        <row r="295">
          <cell r="B295" t="str">
            <v>Luminaria horizontal cerrada carcaza enteriza Sodio de alta presion  Potencia: 150W 208/220 Voltios . Incluye lampara y fotocelda</v>
          </cell>
        </row>
        <row r="296">
          <cell r="B296" t="str">
            <v>LUMINARIA HORIZONTAL CERRADA DE 150 VATIOS-BOMBILLO SODIO ALTA PRESION</v>
          </cell>
        </row>
        <row r="297">
          <cell r="B297" t="str">
            <v>LUMINARIA HORIZONTAL CERRADA DE 70 VATIOS-BOMBILLO SODIO ALTA PRESION</v>
          </cell>
        </row>
        <row r="298">
          <cell r="B298" t="str">
            <v xml:space="preserve">Luminaria tipo reflector ROY ALHPA Ref: QUIMBAYA 70 WATTS 208 V. </v>
          </cell>
        </row>
        <row r="299">
          <cell r="B299" t="str">
            <v>MADERA GRANADILLO</v>
          </cell>
        </row>
        <row r="300">
          <cell r="B300" t="str">
            <v xml:space="preserve">MALLA ELECTROSOLDADA </v>
          </cell>
        </row>
        <row r="301">
          <cell r="B301" t="str">
            <v>MALLA ELECTROSOLDADA M-084</v>
          </cell>
        </row>
        <row r="302">
          <cell r="B302" t="str">
            <v xml:space="preserve">MALLA ELECTROSOLDADA  6mm 15X15  6.00X2.35  42.20 KG </v>
          </cell>
        </row>
        <row r="303">
          <cell r="B303" t="str">
            <v>MALLA PROTECCION Ancho = 4 m</v>
          </cell>
        </row>
        <row r="304">
          <cell r="B304" t="str">
            <v>MALLA GALLINERO</v>
          </cell>
        </row>
        <row r="305">
          <cell r="B305" t="str">
            <v>MALLA ONDULADA CAL 10 DE 1 1/2" x 1 1/2"</v>
          </cell>
        </row>
        <row r="306">
          <cell r="B306" t="str">
            <v>MALLA ONDULADA Cal. 12 1 1/2" (Alambre galv.)</v>
          </cell>
        </row>
        <row r="307">
          <cell r="B307" t="str">
            <v>MALLA ONDULADA Cal. 8 1 3/4" (Alambre galv.)</v>
          </cell>
        </row>
        <row r="308">
          <cell r="B308" t="str">
            <v>MANGUERA FLEXIBLE DE CONEXIÓN</v>
          </cell>
        </row>
        <row r="309">
          <cell r="B309" t="str">
            <v>MANGUERAS DE LUCES TIPO AMERICANA</v>
          </cell>
        </row>
        <row r="310">
          <cell r="B310" t="str">
            <v>MANIJA VENTANA METALICA</v>
          </cell>
        </row>
        <row r="311">
          <cell r="B311" t="str">
            <v>MANIOBRA DE TRANSFORMADOR</v>
          </cell>
        </row>
        <row r="313">
          <cell r="B313" t="str">
            <v>MANTO ASFALTICO 10 M2</v>
          </cell>
        </row>
        <row r="314">
          <cell r="B314" t="str">
            <v>MARCO CAJA INSP. 40 x 40</v>
          </cell>
        </row>
        <row r="315">
          <cell r="B315" t="str">
            <v>MARCO CAJA INSP. 60 x 60</v>
          </cell>
        </row>
        <row r="316">
          <cell r="B316" t="str">
            <v>MARCO EN ACERO PARA TAPA CAJA CS 276</v>
          </cell>
        </row>
        <row r="317">
          <cell r="B317" t="str">
            <v>MARCO PUERTA MADERA</v>
          </cell>
        </row>
        <row r="318">
          <cell r="B318" t="str">
            <v>MARCO PUERTA METALICA</v>
          </cell>
        </row>
        <row r="319">
          <cell r="B319" t="str">
            <v>MARCO SENCILLO EN ANGULO EN ACERO A-37</v>
          </cell>
        </row>
        <row r="320">
          <cell r="B320" t="str">
            <v>MARCO VENTANA METALICA</v>
          </cell>
        </row>
        <row r="321">
          <cell r="B321" t="str">
            <v>MARCO Y CONTRAMARCO</v>
          </cell>
        </row>
        <row r="322">
          <cell r="B322" t="str">
            <v>MARCO Y TAPA EN ALFAJOR DE 0,30X0,30</v>
          </cell>
        </row>
        <row r="323">
          <cell r="B323" t="str">
            <v>MARMOLINA</v>
          </cell>
        </row>
        <row r="324">
          <cell r="B324" t="str">
            <v xml:space="preserve">MASILLA </v>
          </cell>
        </row>
        <row r="325">
          <cell r="B325" t="str">
            <v>MASTIL EN TUBO CONDUIT GALVANIZADO DE Ø1</v>
          </cell>
        </row>
        <row r="326">
          <cell r="B326" t="str">
            <v>MASTIQUE PARA JUNTAS</v>
          </cell>
        </row>
        <row r="327">
          <cell r="B327" t="str">
            <v>MATERIAL GRANULAR</v>
          </cell>
        </row>
        <row r="328">
          <cell r="B328" t="str">
            <v>MEDIDOR DE 1/2"</v>
          </cell>
        </row>
        <row r="329">
          <cell r="B329" t="str">
            <v>MEDIDOR DE AGUA      1/2"</v>
          </cell>
        </row>
        <row r="330">
          <cell r="B330" t="str">
            <v>MEDIDOR TRIFASICO TETRAFILAR 50(150)A 208-120V;</v>
          </cell>
        </row>
        <row r="331">
          <cell r="B331" t="str">
            <v>MEDIDORES DE 4"</v>
          </cell>
        </row>
        <row r="332">
          <cell r="B332" t="str">
            <v>MESON EN ACERO INOXIDABLE DE 60 cm CAL 20</v>
          </cell>
        </row>
        <row r="333">
          <cell r="B333" t="str">
            <v xml:space="preserve">MEZCLADOR LAVAPLATOS </v>
          </cell>
        </row>
        <row r="334">
          <cell r="B334" t="str">
            <v>MINISPLIT LG 18000 BTU</v>
          </cell>
        </row>
        <row r="335">
          <cell r="B335" t="str">
            <v>MORTERO 1:3 ( arena semilavada de peña )</v>
          </cell>
        </row>
        <row r="336">
          <cell r="B336" t="str">
            <v>MORTERO 1:4 ( arena semilavada )</v>
          </cell>
        </row>
        <row r="337">
          <cell r="B337" t="str">
            <v>MORTERO 1:3 IMPERMEABILIZADO</v>
          </cell>
        </row>
        <row r="338">
          <cell r="B338" t="str">
            <v>MORTERO 1:5</v>
          </cell>
        </row>
        <row r="339">
          <cell r="B339" t="str">
            <v>MURO EN LADRILLO TOLETE COMUN EN 0.125 CON PEGA DE MORTERO 1:5</v>
          </cell>
        </row>
        <row r="340">
          <cell r="B340" t="str">
            <v>NIPLE GALAVANIZADO DE 4" SH 40</v>
          </cell>
        </row>
        <row r="341">
          <cell r="B341" t="str">
            <v>ORINAL MEDIANO BLANCO PORCELANA</v>
          </cell>
        </row>
        <row r="342">
          <cell r="B342" t="str">
            <v>PABMERIL PLIEGO 9" x 11"</v>
          </cell>
        </row>
        <row r="343">
          <cell r="B343" t="str">
            <v>PARLANTE</v>
          </cell>
        </row>
        <row r="344">
          <cell r="B344" t="str">
            <v xml:space="preserve">PALETAS REFLECTIVAS DE SEÑALIZACION -CONOS-CINTA SEÑALI </v>
          </cell>
        </row>
        <row r="345">
          <cell r="B345" t="str">
            <v>PASTO</v>
          </cell>
        </row>
        <row r="346">
          <cell r="B346" t="str">
            <v>PEGACOR BLANCO</v>
          </cell>
        </row>
        <row r="347">
          <cell r="B347" t="str">
            <v>PEGACOR E-50</v>
          </cell>
        </row>
        <row r="348">
          <cell r="B348" t="str">
            <v>PEGANTE PARA GAS FUERZA MEDIA</v>
          </cell>
        </row>
        <row r="349">
          <cell r="B349" t="str">
            <v>PELICULA SAN BLASTING</v>
          </cell>
        </row>
        <row r="350">
          <cell r="B350" t="str">
            <v>Percha simple - GRIVAL</v>
          </cell>
        </row>
        <row r="351">
          <cell r="B351" t="str">
            <v>PERFIL ALN 173 DE 6 mts</v>
          </cell>
        </row>
        <row r="352">
          <cell r="B352" t="str">
            <v>PERFIL ALN 177 DE 6 mts</v>
          </cell>
        </row>
        <row r="353">
          <cell r="B353" t="str">
            <v>PERFIL ALN 292 DE 6 mts</v>
          </cell>
        </row>
        <row r="354">
          <cell r="B354" t="str">
            <v>PERFIL ESTRUCTURAL EN C 160*60 1.5mm</v>
          </cell>
        </row>
        <row r="355">
          <cell r="B355" t="str">
            <v>PIBOTES, RODACHINES, PARALES, OMEGAS</v>
          </cell>
        </row>
        <row r="356">
          <cell r="B356" t="str">
            <v>PIEDRA ESMERIL</v>
          </cell>
        </row>
        <row r="357">
          <cell r="B357" t="str">
            <v>PIEDRA MEDIA ZONGA</v>
          </cell>
        </row>
        <row r="358">
          <cell r="B358" t="str">
            <v>PIEDRA RAJON</v>
          </cell>
        </row>
        <row r="359">
          <cell r="B359" t="str">
            <v>PINTURA ACRILTEX</v>
          </cell>
        </row>
        <row r="360">
          <cell r="B360" t="str">
            <v>PINTURA Electrostatica (poliester gris )</v>
          </cell>
        </row>
        <row r="361">
          <cell r="B361" t="str">
            <v>PINTURA EPOXICA</v>
          </cell>
        </row>
        <row r="362">
          <cell r="B362" t="str">
            <v>PINTURA KORAZA</v>
          </cell>
        </row>
        <row r="363">
          <cell r="B363" t="str">
            <v>PINTURA BITUMINOSA</v>
          </cell>
        </row>
        <row r="364">
          <cell r="B364" t="str">
            <v>PINTURA VINILO TIPO 1</v>
          </cell>
        </row>
        <row r="365">
          <cell r="B365" t="str">
            <v>PISO EN CERAMICA DE 30X30</v>
          </cell>
        </row>
        <row r="366">
          <cell r="B366" t="str">
            <v>PISO EN MADERA GRANADILLO</v>
          </cell>
        </row>
        <row r="367">
          <cell r="B367" t="str">
            <v>PINTURA VINILO TIPO 2</v>
          </cell>
        </row>
        <row r="368">
          <cell r="B368" t="str">
            <v>PISO PORCELANATO</v>
          </cell>
        </row>
        <row r="369">
          <cell r="B369" t="str">
            <v>Porta rollos - GRIVAL Línea STYLO,</v>
          </cell>
        </row>
        <row r="370">
          <cell r="B370" t="str">
            <v>PLATINA DE  1/2" * 1/8</v>
          </cell>
        </row>
        <row r="371">
          <cell r="B371" t="str">
            <v xml:space="preserve">PLATINA DE  3/4" </v>
          </cell>
        </row>
        <row r="372">
          <cell r="B372" t="str">
            <v>PLATINA DE  3/4" X 1/8"</v>
          </cell>
        </row>
        <row r="373">
          <cell r="B373" t="str">
            <v>POLIETILENO No. 4</v>
          </cell>
        </row>
        <row r="374">
          <cell r="B374" t="str">
            <v>POLIETILENO No. 6</v>
          </cell>
        </row>
        <row r="375">
          <cell r="B375" t="str">
            <v>PRIMER ANTICORROSIVO</v>
          </cell>
        </row>
        <row r="376">
          <cell r="B376" t="str">
            <v>PUNTILLA 3/4"</v>
          </cell>
        </row>
        <row r="377">
          <cell r="B377" t="str">
            <v>PUNTILLA 1"</v>
          </cell>
        </row>
        <row r="378">
          <cell r="B378" t="str">
            <v>PUNTILLA 11/4"</v>
          </cell>
        </row>
        <row r="379">
          <cell r="B379" t="str">
            <v>PUNTILLA 11/2"</v>
          </cell>
        </row>
        <row r="380">
          <cell r="B380" t="str">
            <v>PUNTILLA 2"</v>
          </cell>
        </row>
        <row r="381">
          <cell r="B381" t="str">
            <v>PUNTILLA 21/2"</v>
          </cell>
        </row>
        <row r="386">
          <cell r="B386" t="str">
            <v>RECEBO B-200</v>
          </cell>
        </row>
        <row r="387">
          <cell r="B387" t="str">
            <v>RECEBO B-600</v>
          </cell>
        </row>
        <row r="388">
          <cell r="B388" t="str">
            <v>RECEBO COMÚN</v>
          </cell>
        </row>
        <row r="389">
          <cell r="B389" t="str">
            <v>RECEBO B-400</v>
          </cell>
        </row>
        <row r="390">
          <cell r="B390" t="str">
            <v>RED PARA ATERRIZAR SUBESTACION</v>
          </cell>
        </row>
        <row r="391">
          <cell r="B391" t="str">
            <v>RED TRENZADA CABLE 2X2+2</v>
          </cell>
        </row>
        <row r="392">
          <cell r="B392" t="str">
            <v>RED TRENZADA CABLE 3x1/0+1/0</v>
          </cell>
        </row>
        <row r="393">
          <cell r="B393" t="str">
            <v xml:space="preserve">REFLECTOR DE 250 VATIOS-SODIO ALTA PRESION -220 VOLTIOS-SODIO ALTA </v>
          </cell>
        </row>
        <row r="394">
          <cell r="B394" t="str">
            <v>REFLECTOR DE 400 W</v>
          </cell>
        </row>
        <row r="395">
          <cell r="B395" t="str">
            <v>REGISTRO DE 3/4"</v>
          </cell>
        </row>
        <row r="396">
          <cell r="B396" t="str">
            <v>REGISTRO DE BOLA 1/2"</v>
          </cell>
        </row>
        <row r="397">
          <cell r="B397" t="str">
            <v>REGISTRO P.D.  R&amp;W - 2 1/2 " ( de cortina )</v>
          </cell>
        </row>
        <row r="398">
          <cell r="B398" t="str">
            <v>REGISTRO R&amp;W - 1" ( de cortina ) Ref. 206</v>
          </cell>
        </row>
        <row r="399">
          <cell r="B399" t="str">
            <v>REGISTRO R&amp;W - 1/2" ( de cortina ) Ref. 206</v>
          </cell>
        </row>
        <row r="400">
          <cell r="B400" t="str">
            <v>REGISTRO R&amp;W - 3/4" ( de cortina ) Ref. 206</v>
          </cell>
        </row>
        <row r="401">
          <cell r="B401" t="str">
            <v xml:space="preserve">REJILLA Aluminio 3"x2" </v>
          </cell>
        </row>
        <row r="402">
          <cell r="B402" t="str">
            <v>REJILLA VENTILACION PLASTICA DE 25X25</v>
          </cell>
        </row>
        <row r="403">
          <cell r="B403" t="str">
            <v>Rejillas de piso en aluminio de 3x2 con sosco</v>
          </cell>
        </row>
        <row r="404">
          <cell r="B404" t="str">
            <v>RELLENO ARENA DE PEÑA</v>
          </cell>
        </row>
        <row r="405">
          <cell r="B405" t="str">
            <v>Repisa vidrio Baño Línea STYLO</v>
          </cell>
        </row>
        <row r="406">
          <cell r="B406" t="str">
            <v>REMOVEDOR PVC</v>
          </cell>
        </row>
        <row r="408">
          <cell r="B408" t="str">
            <v>REPISA ORDINARIO 3 m</v>
          </cell>
        </row>
        <row r="409">
          <cell r="B409" t="str">
            <v xml:space="preserve">ROCKTOP </v>
          </cell>
        </row>
        <row r="410">
          <cell r="B410" t="str">
            <v>SANITARIO LINEA MONTECARLO CON GRIFERIA</v>
          </cell>
        </row>
        <row r="411">
          <cell r="B411" t="str">
            <v xml:space="preserve">SECCIONADOR TRIPOLAR EN AIRE 400A-17,5 kV DE OPERACIÓN BAJO </v>
          </cell>
        </row>
        <row r="412">
          <cell r="B412" t="str">
            <v>SELLADOR</v>
          </cell>
        </row>
        <row r="413">
          <cell r="B413" t="str">
            <v>SELLADOR O CERA DE PISO</v>
          </cell>
        </row>
        <row r="414">
          <cell r="B414" t="str">
            <v>SELLADOR Y TINTILLA</v>
          </cell>
        </row>
        <row r="415">
          <cell r="B415" t="str">
            <v>SENSOR FOTOELECTRICO DETECTOR DE HUMO</v>
          </cell>
        </row>
        <row r="416">
          <cell r="B416" t="str">
            <v>SIFON LAVAMANOS plastico gerfor GF-580322</v>
          </cell>
        </row>
        <row r="417">
          <cell r="B417" t="str">
            <v>SIKA 1</v>
          </cell>
        </row>
        <row r="418">
          <cell r="B418" t="str">
            <v>SIKADUR 32</v>
          </cell>
        </row>
        <row r="419">
          <cell r="B419" t="str">
            <v xml:space="preserve">SIKAFLEX-1a cartu </v>
          </cell>
        </row>
        <row r="420">
          <cell r="B420" t="str">
            <v>SILICONA</v>
          </cell>
        </row>
        <row r="421">
          <cell r="B421" t="str">
            <v>SISTEMA DESINFECCION AGUA TRATADA</v>
          </cell>
        </row>
        <row r="422">
          <cell r="B422" t="str">
            <v>SISTEMA CONTROL ELECTRICO TODO INCLUIDO PARA LA PLANTA TRATAMIENTO</v>
          </cell>
        </row>
        <row r="423">
          <cell r="B423" t="str">
            <v>SOLDADOR PVC 1/4</v>
          </cell>
        </row>
        <row r="424">
          <cell r="B424" t="str">
            <v xml:space="preserve">SOLDADURA E - 70  </v>
          </cell>
        </row>
        <row r="425">
          <cell r="B425" t="str">
            <v>SOLDADURA ESTAÑO</v>
          </cell>
        </row>
        <row r="426">
          <cell r="B426" t="str">
            <v>SOLDADURA EXOTERMICA TIPO CADWELD o SIMILAR  de 90 GRAMOS</v>
          </cell>
        </row>
        <row r="427">
          <cell r="B427" t="str">
            <v>SOPORTE PARA TUBERIA DE 4"</v>
          </cell>
        </row>
        <row r="428">
          <cell r="B428" t="str">
            <v>SOPORTES LAVAMANOS</v>
          </cell>
        </row>
        <row r="429">
          <cell r="B429" t="str">
            <v>SOPORTES ORINAL</v>
          </cell>
        </row>
        <row r="430">
          <cell r="B430" t="str">
            <v>TABLA BURRA ORDINARIA 0.20 DE 3.0 MTS</v>
          </cell>
        </row>
        <row r="431">
          <cell r="B431" t="str">
            <v>TABLA BURRA ORDINARIA 0.30 DE 3.0 MTS</v>
          </cell>
        </row>
        <row r="432">
          <cell r="B432" t="str">
            <v>TABLA CHAPA ORDINARIA 0.25 DE 3.0 MTS</v>
          </cell>
        </row>
        <row r="433">
          <cell r="B433" t="str">
            <v>TABLA CHAPA ORDINARIA 0.20 DE 3.0 MTS</v>
          </cell>
        </row>
        <row r="434">
          <cell r="B434" t="str">
            <v>TABLA CHAPA ORDINARIA 0.15 DE 3.0 MTS</v>
          </cell>
        </row>
        <row r="437">
          <cell r="B437" t="str">
            <v xml:space="preserve">TABLERO DE 12 CIRCUITOS CON ESPACIO PARA TOTALIZADOR, PUERTA Y CHAPA  -208 V - 3F5H-60HZ </v>
          </cell>
        </row>
        <row r="438">
          <cell r="B438" t="str">
            <v>TABLERO DE 12 CTOS</v>
          </cell>
        </row>
        <row r="439">
          <cell r="B439" t="str">
            <v>TABLERO 24 CIRCUITOS, PUERTA Y CHAPA, ESP TOTALIZADOR</v>
          </cell>
        </row>
        <row r="440">
          <cell r="B440" t="str">
            <v xml:space="preserve">TABLERO 36 CIRCUITOS, PUERTA Y CHAPA, ESP TOTALIZADOR  </v>
          </cell>
        </row>
        <row r="441">
          <cell r="B441" t="str">
            <v>TABLERO TRIFASICO DE 6 CIRCUITOS</v>
          </cell>
        </row>
        <row r="442">
          <cell r="B442" t="str">
            <v>TABLETA GRES DE 25X25</v>
          </cell>
        </row>
        <row r="443">
          <cell r="B443" t="str">
            <v>TABLEX, LISTONES, PALOS</v>
          </cell>
        </row>
        <row r="444">
          <cell r="B444" t="str">
            <v>TABLÓN DE GRES  25X25</v>
          </cell>
        </row>
        <row r="445">
          <cell r="B445" t="str">
            <v>TABLON DE GRESS DE 33X33</v>
          </cell>
        </row>
        <row r="446">
          <cell r="B446" t="str">
            <v>TANQUE COLEMPAQUES 500 LT (incluye tapa y accesorios)</v>
          </cell>
        </row>
        <row r="447">
          <cell r="B447" t="str">
            <v>TABLERO MELAMINICO DE 1.83X2.44</v>
          </cell>
        </row>
        <row r="448">
          <cell r="B448" t="str">
            <v>TABLERO EN AMARILLO</v>
          </cell>
        </row>
        <row r="449">
          <cell r="B449" t="str">
            <v>TAPA CAJA INSP. 60 x 60</v>
          </cell>
        </row>
        <row r="450">
          <cell r="B450" t="str">
            <v>TABLETA MARMOL</v>
          </cell>
        </row>
        <row r="451">
          <cell r="B451" t="str">
            <v>TAPA CIEGA CON IMPACTO GALVANIZADA CUADRADA 4X4"</v>
          </cell>
        </row>
        <row r="452">
          <cell r="B452" t="str">
            <v>TAPA EN CONCRETO (4000 PSI)</v>
          </cell>
        </row>
        <row r="453">
          <cell r="B453" t="str">
            <v>TAPA EN CONCRETO CAJA CS 276</v>
          </cell>
        </row>
        <row r="454">
          <cell r="B454" t="str">
            <v>TAPA REGISTRO PLASTICO DE 20X20</v>
          </cell>
        </row>
        <row r="455">
          <cell r="B455" t="str">
            <v>TAPON GALVANIZADO MACHO DE 2"</v>
          </cell>
        </row>
        <row r="456">
          <cell r="B456" t="str">
            <v>TAPÓN SOLDADO PRESIÓN 1 1/2"</v>
          </cell>
        </row>
        <row r="457">
          <cell r="B457" t="str">
            <v>TAZA Institucional blanca Mancesa IC-IP41</v>
          </cell>
        </row>
        <row r="458">
          <cell r="B458" t="str">
            <v>TEE EN ALUMINIO BLANCO</v>
          </cell>
        </row>
        <row r="459">
          <cell r="B459" t="str">
            <v>TEE GALVANIZADA DE 4"</v>
          </cell>
        </row>
        <row r="460">
          <cell r="B460" t="str">
            <v>TEE PRESIÓN  1 1/2" Pavco</v>
          </cell>
        </row>
        <row r="461">
          <cell r="B461" t="str">
            <v>TEE PRESIÓN SOLDADA  1"</v>
          </cell>
        </row>
        <row r="462">
          <cell r="B462" t="str">
            <v>TEJA DE ZINC 0.80X2.43</v>
          </cell>
        </row>
        <row r="463">
          <cell r="B463" t="str">
            <v>TEJA CANALETA 90</v>
          </cell>
        </row>
        <row r="464">
          <cell r="B464" t="str">
            <v xml:space="preserve">TEJA DE BARRO </v>
          </cell>
        </row>
        <row r="465">
          <cell r="B465" t="str">
            <v>TEJA ONDULADA ETERNIT No. 6 DE 0.92X1.83</v>
          </cell>
        </row>
        <row r="466">
          <cell r="B466" t="str">
            <v>TEJA THERMOACUSTICA TRAPEZOIDAL  2.44X0.82</v>
          </cell>
        </row>
        <row r="467">
          <cell r="B467" t="str">
            <v>TELA ASFALTICA DE 15 M2</v>
          </cell>
        </row>
        <row r="468">
          <cell r="B468" t="str">
            <v>TELA VERDE CERRAMIENTO</v>
          </cell>
        </row>
        <row r="469">
          <cell r="B469" t="str">
            <v>TERMINAL PONCHAR 2 AWG</v>
          </cell>
        </row>
        <row r="470">
          <cell r="B470" t="str">
            <v xml:space="preserve">Terminal preformado uso interior 15 kV para cable 2 – 3/0 AWG; </v>
          </cell>
        </row>
        <row r="471">
          <cell r="B471" t="str">
            <v>Terminal Soldar/Ponchar barril largo para cable 8. Calidad 3M, Panduit o superior.</v>
          </cell>
        </row>
        <row r="472">
          <cell r="B472" t="str">
            <v>Thiner</v>
          </cell>
        </row>
        <row r="473">
          <cell r="B473" t="str">
            <v>TIERRA NEGRA</v>
          </cell>
        </row>
        <row r="474">
          <cell r="B474" t="str">
            <v>TINTILLA</v>
          </cell>
        </row>
        <row r="475">
          <cell r="B475" t="str">
            <v>TIRAS ALISTADO 3 x 3 x 3</v>
          </cell>
        </row>
        <row r="476">
          <cell r="B476" t="str">
            <v>TOMA BIFASICA 2P+T</v>
          </cell>
        </row>
        <row r="477">
          <cell r="B477" t="str">
            <v>TOMA CORRIENTE DOBLE</v>
          </cell>
        </row>
        <row r="478">
          <cell r="B478" t="str">
            <v>TOMA COAXIAL PARA TV TIPO AMERICANA</v>
          </cell>
        </row>
        <row r="479">
          <cell r="B479" t="str">
            <v>TOMA TV+TELEFONO</v>
          </cell>
        </row>
        <row r="480">
          <cell r="B480" t="str">
            <v>Toallero Barra - GRIVAL Línea STYLO,</v>
          </cell>
        </row>
        <row r="481">
          <cell r="B481" t="str">
            <v>Toallero Argolla - GRIVAL Línea STYLO</v>
          </cell>
        </row>
        <row r="482">
          <cell r="B482" t="str">
            <v xml:space="preserve">TORNILLOS </v>
          </cell>
        </row>
        <row r="483">
          <cell r="B483" t="str">
            <v>TRIPLEX FORMALETA DE 1.22X2.44 DE 18 mm</v>
          </cell>
        </row>
        <row r="490">
          <cell r="B490" t="str">
            <v>TUBERIA GALVANIZADA 2"</v>
          </cell>
        </row>
        <row r="491">
          <cell r="B491" t="str">
            <v>TUBERIA GALVANIZADA 2" DE 0.098</v>
          </cell>
        </row>
        <row r="492">
          <cell r="B492" t="str">
            <v>TUBERIA HIERRO DUCTIL DE 4" ESP 3.2 mm</v>
          </cell>
        </row>
        <row r="493">
          <cell r="B493" t="str">
            <v>TUBERIAS, VALVULAS, ACCESORIOS</v>
          </cell>
        </row>
        <row r="494">
          <cell r="B494" t="str">
            <v>TUBERIA NOVAFORT DE 6"</v>
          </cell>
        </row>
        <row r="495">
          <cell r="B495" t="str">
            <v>TUBERIA PEX AL PEX 1/2"</v>
          </cell>
        </row>
        <row r="496">
          <cell r="B496" t="str">
            <v>TUBERIA CONDUCCION AGUAS RESIDUALES INC ACCESORIOS</v>
          </cell>
        </row>
        <row r="497">
          <cell r="B497" t="str">
            <v>TUBERIA RECTANGULAR DE 3 1/2" X 1 1/2"</v>
          </cell>
        </row>
        <row r="498">
          <cell r="B498" t="str">
            <v>TUBO 4X8 EN COLD ROLLED CAL 18</v>
          </cell>
        </row>
        <row r="499">
          <cell r="B499" t="str">
            <v>TUBO alcantarillado  PVC   160 MM ( 6" ) Pavco</v>
          </cell>
        </row>
        <row r="500">
          <cell r="B500" t="str">
            <v>TUBO alcantarillado  PVC   160 MM ( 8" ) Pavco</v>
          </cell>
        </row>
        <row r="501">
          <cell r="B501" t="str">
            <v>TUBO alcantarillado PVC   110MM  ( 4") Pavco</v>
          </cell>
        </row>
        <row r="502">
          <cell r="B502" t="str">
            <v>TUBO alcantarillado PVC   250MM  ( 10") Pavco</v>
          </cell>
        </row>
        <row r="503">
          <cell r="B503" t="str">
            <v>TUBO CONDUIT EMT 1"</v>
          </cell>
        </row>
        <row r="504">
          <cell r="B504" t="str">
            <v>TUBO CONDUIT EMT1/2"</v>
          </cell>
        </row>
        <row r="505">
          <cell r="B505" t="str">
            <v>TUBO CONDUIT GALVANIZADO PESADO 1" CON UNIÓN</v>
          </cell>
        </row>
        <row r="506">
          <cell r="B506" t="str">
            <v>TUBO CONDUIT PVC 1"  3m</v>
          </cell>
        </row>
        <row r="507">
          <cell r="B507" t="str">
            <v>TUBO CONDUIT PVC 1/2" 3m</v>
          </cell>
        </row>
        <row r="508">
          <cell r="B508" t="str">
            <v>TUBO CONDUIT PVC 3/4" 3m</v>
          </cell>
        </row>
        <row r="509">
          <cell r="B509" t="str">
            <v>TUBO CUADRADO DE 1 1/2" x 1 1/2"</v>
          </cell>
        </row>
        <row r="510">
          <cell r="B510" t="str">
            <v>TUBO CPVC 1/2" DE 3 M</v>
          </cell>
        </row>
        <row r="511">
          <cell r="B511" t="str">
            <v>TUBO GALVANIZADO 2"  2.0mm</v>
          </cell>
        </row>
        <row r="512">
          <cell r="B512" t="str">
            <v>TUBO GALVANIZADO 3"  2.0mm</v>
          </cell>
        </row>
        <row r="513">
          <cell r="B513" t="str">
            <v xml:space="preserve">TUBO GALVANIZADO 3/4"  </v>
          </cell>
        </row>
        <row r="514">
          <cell r="B514" t="str">
            <v>TUBO NOVAFOR DE 4" PERFORADO</v>
          </cell>
        </row>
        <row r="515">
          <cell r="B515" t="str">
            <v>TUBO NOVAFORT 6"</v>
          </cell>
        </row>
        <row r="516">
          <cell r="B516" t="str">
            <v>TUBO PRESIÓN /13.5 PVC  1/2" Pavco</v>
          </cell>
        </row>
        <row r="517">
          <cell r="B517" t="str">
            <v>TUBO PRESIÓN /13.5 PVC  3/4" Pavco</v>
          </cell>
        </row>
        <row r="518">
          <cell r="B518" t="str">
            <v>TUBO PRESIÓN /21 PVC    1"</v>
          </cell>
        </row>
        <row r="519">
          <cell r="B519" t="str">
            <v>TUBO PRESIÓN /21 PVC    2" Pavco</v>
          </cell>
        </row>
        <row r="520">
          <cell r="B520" t="str">
            <v>TUBO PRESIÓN /21 PVC  1 1/2" Pavco</v>
          </cell>
        </row>
        <row r="521">
          <cell r="B521" t="str">
            <v>TUBO PRESIÓN /21 PVC  1 1/4" Pavco</v>
          </cell>
        </row>
        <row r="522">
          <cell r="B522" t="str">
            <v>TUBO PVC A.LL. 2" DE  6 MTS</v>
          </cell>
        </row>
        <row r="523">
          <cell r="B523" t="str">
            <v>TUBO PVC A.LL. 3" DE  6 MTS</v>
          </cell>
        </row>
        <row r="524">
          <cell r="B524" t="str">
            <v>TUBO PVC A.LL. 4" DE 6 MTS</v>
          </cell>
        </row>
        <row r="525">
          <cell r="B525" t="str">
            <v>TUBO PVC SANITARIO 2" DE 6 MTS</v>
          </cell>
        </row>
        <row r="526">
          <cell r="B526" t="str">
            <v>TUBO PVC SANITARIO 3" DE 6 MTS</v>
          </cell>
        </row>
        <row r="527">
          <cell r="B527" t="str">
            <v>TUBO PVC SANITARIO 4" DE 6 MTS</v>
          </cell>
        </row>
        <row r="528">
          <cell r="B528" t="str">
            <v>TUBOS PVC DB 1"</v>
          </cell>
        </row>
        <row r="529">
          <cell r="B529" t="str">
            <v xml:space="preserve">UNION  GALVANIZADA 2 1/2" </v>
          </cell>
        </row>
        <row r="530">
          <cell r="B530" t="str">
            <v>UNIÓN alcantarillado PVC  110MM ( 4" ) Pavco</v>
          </cell>
        </row>
        <row r="531">
          <cell r="B531" t="str">
            <v>UNIÓN alcantarillado PVC 160MM  ( 6") Pavco</v>
          </cell>
        </row>
        <row r="532">
          <cell r="B532" t="str">
            <v>UNIÓN alcantarillado PVC 160MM  ( 8") Pavco</v>
          </cell>
        </row>
        <row r="533">
          <cell r="B533" t="str">
            <v>UNIÓN alcantarillado PVC 250MM  ( 10") Pavco</v>
          </cell>
        </row>
        <row r="534">
          <cell r="B534" t="str">
            <v>UNIÓN GALVANIZADA      3"</v>
          </cell>
        </row>
        <row r="535">
          <cell r="B535" t="str">
            <v>UNION GALVANIZADA DE 1/2"</v>
          </cell>
        </row>
        <row r="536">
          <cell r="B536" t="str">
            <v>UNION GALVANIZADA DE 4" SH 40</v>
          </cell>
        </row>
        <row r="537">
          <cell r="B537" t="str">
            <v>UNIÓN SANITARIA  2" Pavco</v>
          </cell>
        </row>
        <row r="538">
          <cell r="B538" t="str">
            <v>UNIÓN SANITARIA 4" Pavco</v>
          </cell>
        </row>
        <row r="539">
          <cell r="B539" t="str">
            <v>UNIÓN SANITARIA 6" Pavco</v>
          </cell>
        </row>
        <row r="540">
          <cell r="B540" t="str">
            <v>UNIVERSAL GALVANIZADA 3/4"</v>
          </cell>
        </row>
        <row r="541">
          <cell r="B541" t="str">
            <v xml:space="preserve">VALVULA BETA COMPUERTA ELASTICA 4" </v>
          </cell>
        </row>
        <row r="542">
          <cell r="B542" t="str">
            <v>VALVULA DE CHEQUE OPERACIÓN HORIZONTAL 4" EXT BRIDADO</v>
          </cell>
        </row>
        <row r="543">
          <cell r="B543" t="str">
            <v>VALVULA DE CIERRE RAPIDO DE 4"</v>
          </cell>
        </row>
        <row r="544">
          <cell r="B544" t="str">
            <v>VALVULA DE COMPUERTA  VASTAGO NO ASCENTE EXTREMO BRIDA</v>
          </cell>
        </row>
        <row r="545">
          <cell r="B545" t="str">
            <v>VALVULA Descarga sanitario DO-01051300</v>
          </cell>
        </row>
        <row r="546">
          <cell r="B546" t="str">
            <v>VARA DE CLAVO</v>
          </cell>
        </row>
        <row r="547">
          <cell r="B547" t="str">
            <v>VARILLA CORRUGADA DE 1/2" DE 12 MTS</v>
          </cell>
        </row>
        <row r="548">
          <cell r="B548" t="str">
            <v>VARILLA CORRUGADA DE 1/2" DE 6 MTS</v>
          </cell>
        </row>
        <row r="549">
          <cell r="B549" t="str">
            <v>VARILLA CORRUGADA DE 3/8" DE 12 MTS</v>
          </cell>
        </row>
        <row r="550">
          <cell r="B550" t="str">
            <v>VARILLA CORRUGADA DE 5/8" DE 12 MTS</v>
          </cell>
        </row>
        <row r="551">
          <cell r="B551" t="str">
            <v>VARILLA CUADRADA DE 1/2"</v>
          </cell>
        </row>
        <row r="552">
          <cell r="B552" t="str">
            <v>VARILLA CUADRADA DE 3/8"</v>
          </cell>
        </row>
        <row r="553">
          <cell r="B553" t="str">
            <v>VARILLA DE COBRE-COBRE Ø5/8" X 2.40 m</v>
          </cell>
        </row>
        <row r="554">
          <cell r="B554" t="str">
            <v>VARILLA DE COBRE-COBRE Ø5/8" X 2.40 m COOPER WELL</v>
          </cell>
        </row>
        <row r="555">
          <cell r="B555" t="str">
            <v>VARILLA EN ACERO DE 3/8"</v>
          </cell>
        </row>
        <row r="556">
          <cell r="B556" t="str">
            <v>VARILLA EN ACERO DE 5/8"</v>
          </cell>
        </row>
        <row r="557">
          <cell r="B557" t="str">
            <v>VARILLA LISA DE 1/2" DE 6 MTS</v>
          </cell>
        </row>
        <row r="558">
          <cell r="B558" t="str">
            <v>VARILLA LISA DE 3/8" DE 6 MTS</v>
          </cell>
        </row>
        <row r="559">
          <cell r="B559" t="str">
            <v>VIDRIO TEMPLADO DE 10 mm</v>
          </cell>
        </row>
        <row r="560">
          <cell r="B560" t="str">
            <v>VIDRIO DE 4 mm</v>
          </cell>
        </row>
        <row r="561">
          <cell r="B561" t="str">
            <v>VIDRIO TEMPLADO DE 8 mm</v>
          </cell>
        </row>
        <row r="562">
          <cell r="B562" t="str">
            <v>VINILTEX Pintuco</v>
          </cell>
        </row>
        <row r="563">
          <cell r="B563" t="str">
            <v>Wash Primer A Pintura</v>
          </cell>
        </row>
        <row r="564">
          <cell r="B564" t="str">
            <v>WASH PRIMER ANTICORROSIVO</v>
          </cell>
        </row>
        <row r="565">
          <cell r="B565" t="str">
            <v>Wash Primer B Catalizador</v>
          </cell>
        </row>
        <row r="566">
          <cell r="B566" t="str">
            <v>WASH PRIMER PINTURA</v>
          </cell>
        </row>
        <row r="567">
          <cell r="B567" t="str">
            <v>WIN Aluminio x 6 mts</v>
          </cell>
        </row>
        <row r="568">
          <cell r="B568" t="str">
            <v>Xypes concentrado</v>
          </cell>
        </row>
        <row r="569">
          <cell r="B569" t="str">
            <v>Xypes Patch and Plug por 1.25 kg</v>
          </cell>
        </row>
        <row r="570">
          <cell r="B570" t="str">
            <v>YEE SANITARIA 2"  Pavco</v>
          </cell>
        </row>
        <row r="571">
          <cell r="B571" t="str">
            <v>YEE SANITARIA 4"  Pavco</v>
          </cell>
        </row>
        <row r="572">
          <cell r="B572" t="str">
            <v>YESO CORRIENTE VENCEDOR</v>
          </cell>
        </row>
        <row r="573">
          <cell r="B573" t="str">
            <v>ZÓCALO Baldosa grano de marmol 30x7 Fondo blanco</v>
          </cell>
        </row>
        <row r="574">
          <cell r="B574" t="str">
            <v>ZÓCALO en ceramica pompei color coral  30*7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esglose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_Gene"/>
      <sheetName val="Par_Dise"/>
      <sheetName val="Inf_Topo"/>
      <sheetName val="Cal_Plan"/>
      <sheetName val="Loc_Apoy"/>
      <sheetName val="Sel_Estr"/>
      <sheetName val="Van_Regu"/>
      <sheetName val="Cal_Gene"/>
      <sheetName val="Ten_Part"/>
      <sheetName val="Par_Part"/>
      <sheetName val="Esf_Viento"/>
      <sheetName val="Vano_Aso"/>
      <sheetName val="Van_Peso"/>
      <sheetName val="Carg_Ver"/>
      <sheetName val="Ten_Tend"/>
      <sheetName val="Cal_Post"/>
      <sheetName val="Esf_Tran"/>
      <sheetName val="Esf_Vert"/>
      <sheetName val="Ins_Temp"/>
      <sheetName val="Ins_Amor"/>
      <sheetName val="Res_Estr"/>
      <sheetName val="Cant_Obra"/>
      <sheetName val="Pla_Dibu"/>
      <sheetName val="Car_Cond"/>
      <sheetName val="Car_Post"/>
      <sheetName val="Car_Ace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 refreshError="1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  <row r="13">
          <cell r="A13" t="str">
            <v>Herramientas</v>
          </cell>
        </row>
        <row r="14">
          <cell r="A14" t="str">
            <v>Acero 37000</v>
          </cell>
        </row>
        <row r="15">
          <cell r="A15" t="str">
            <v>Acero 60000</v>
          </cell>
        </row>
        <row r="16">
          <cell r="A16" t="str">
            <v>Adaptador hembra 1/2</v>
          </cell>
        </row>
        <row r="17">
          <cell r="A17" t="str">
            <v>Adaptador macho 1/2</v>
          </cell>
        </row>
        <row r="18">
          <cell r="A18" t="str">
            <v>Adaptador macho 3/4</v>
          </cell>
        </row>
        <row r="19">
          <cell r="A19" t="str">
            <v>Adaptador macho 1"</v>
          </cell>
        </row>
        <row r="20">
          <cell r="A20" t="str">
            <v>Adaptador macho 1 1/4</v>
          </cell>
        </row>
        <row r="21">
          <cell r="A21" t="str">
            <v>Adaptador macho 1 1/2</v>
          </cell>
        </row>
        <row r="22">
          <cell r="A22" t="str">
            <v>Adaptador macho  2"</v>
          </cell>
        </row>
        <row r="23">
          <cell r="A23" t="str">
            <v>Adaptador macho 3"</v>
          </cell>
        </row>
        <row r="24">
          <cell r="A24" t="str">
            <v>Adaptador terminal 3"</v>
          </cell>
        </row>
        <row r="25">
          <cell r="A25" t="str">
            <v>Adaptador terminal 2"</v>
          </cell>
        </row>
        <row r="26">
          <cell r="A26" t="str">
            <v>Adaptador terminal 1 1/2"</v>
          </cell>
        </row>
        <row r="27">
          <cell r="A27" t="str">
            <v>Adaptador terminal 1 1/4"</v>
          </cell>
        </row>
        <row r="28">
          <cell r="A28" t="str">
            <v>Adaptador terminal 1"</v>
          </cell>
        </row>
        <row r="29">
          <cell r="A29" t="str">
            <v>Adaptador terminal 3/4"</v>
          </cell>
        </row>
        <row r="30">
          <cell r="A30" t="str">
            <v>Adaptador terminal 1/2"</v>
          </cell>
        </row>
        <row r="31">
          <cell r="A31" t="str">
            <v>Adaptador terminal EMT 1</v>
          </cell>
        </row>
        <row r="32">
          <cell r="A32" t="str">
            <v>Abrazaderas metálicas 4"</v>
          </cell>
        </row>
        <row r="33">
          <cell r="A33" t="str">
            <v>Abrazaderas metálicas 3"</v>
          </cell>
        </row>
        <row r="34">
          <cell r="A34" t="str">
            <v>Abrazaderas metálicas 2"</v>
          </cell>
        </row>
        <row r="35">
          <cell r="A35" t="str">
            <v>Abrazaderas metálicas 1"</v>
          </cell>
        </row>
        <row r="36">
          <cell r="A36" t="str">
            <v>Abrazaderas metálicas 3/4"</v>
          </cell>
        </row>
        <row r="37">
          <cell r="A37" t="str">
            <v>Agua</v>
          </cell>
        </row>
        <row r="38">
          <cell r="A38" t="str">
            <v xml:space="preserve">Aislador de rosca para empalme </v>
          </cell>
        </row>
        <row r="39">
          <cell r="A39" t="str">
            <v>Alambre negro</v>
          </cell>
        </row>
        <row r="40">
          <cell r="A40" t="str">
            <v>Alambre No 10</v>
          </cell>
        </row>
        <row r="41">
          <cell r="A41" t="str">
            <v>Alambre No 12</v>
          </cell>
        </row>
        <row r="42">
          <cell r="A42" t="str">
            <v>Alambre No 14</v>
          </cell>
        </row>
        <row r="43">
          <cell r="A43" t="str">
            <v>Alambre No 8</v>
          </cell>
        </row>
        <row r="44">
          <cell r="A44" t="str">
            <v>Alambre para teléfono</v>
          </cell>
        </row>
        <row r="45">
          <cell r="A45" t="str">
            <v>Alambre pua</v>
          </cell>
        </row>
        <row r="46">
          <cell r="A46" t="str">
            <v>Amarres</v>
          </cell>
        </row>
        <row r="47">
          <cell r="A47" t="str">
            <v>Amarres plasticas (zuncho)</v>
          </cell>
        </row>
        <row r="48">
          <cell r="A48" t="str">
            <v>Anclaje con resina epoxica</v>
          </cell>
        </row>
        <row r="49">
          <cell r="A49" t="str">
            <v>Andamios</v>
          </cell>
        </row>
        <row r="50">
          <cell r="A50" t="str">
            <v>Anticorrosivo</v>
          </cell>
        </row>
        <row r="51">
          <cell r="A51" t="str">
            <v>Arena</v>
          </cell>
        </row>
        <row r="52">
          <cell r="A52" t="str">
            <v>automatico enchufable 1 x 20 amp.</v>
          </cell>
        </row>
        <row r="53">
          <cell r="A53" t="str">
            <v>automatico enchufable 1 x 40 amp.</v>
          </cell>
        </row>
        <row r="54">
          <cell r="A54" t="str">
            <v>automatico enchufable 2 x 40 amp.</v>
          </cell>
        </row>
        <row r="55">
          <cell r="A55" t="str">
            <v>automatico enchufable 3 x 40 amp.</v>
          </cell>
        </row>
        <row r="56">
          <cell r="A56" t="str">
            <v>Balastro</v>
          </cell>
        </row>
        <row r="57">
          <cell r="A57" t="str">
            <v>Baldosa de granito 30 x 30</v>
          </cell>
        </row>
        <row r="58">
          <cell r="A58" t="str">
            <v>Baño movil</v>
          </cell>
        </row>
        <row r="59">
          <cell r="A59" t="str">
            <v>Bisagra cobrizada 3"</v>
          </cell>
        </row>
        <row r="60">
          <cell r="A60" t="str">
            <v xml:space="preserve">Bisagras </v>
          </cell>
        </row>
        <row r="61">
          <cell r="A61" t="str">
            <v>Bloque de cemento 10x20x40</v>
          </cell>
        </row>
        <row r="62">
          <cell r="A62" t="str">
            <v>Bloque de gres hueco 9 x 20 x 40 ( No 4)</v>
          </cell>
        </row>
        <row r="63">
          <cell r="A63" t="str">
            <v>Bloque en concreto 0,15x0,20x0,40</v>
          </cell>
        </row>
        <row r="64">
          <cell r="A64" t="str">
            <v xml:space="preserve">Bloque de gres hueco 15 x 20 x 40 </v>
          </cell>
        </row>
        <row r="65">
          <cell r="A65" t="str">
            <v xml:space="preserve">Bloque de gres hueco 20 x 20 x 40 </v>
          </cell>
        </row>
        <row r="66">
          <cell r="A66" t="str">
            <v xml:space="preserve">Bloque de gres hueco 20 x 25 x 40 </v>
          </cell>
        </row>
        <row r="67">
          <cell r="A67" t="str">
            <v>Bombeo de concreto</v>
          </cell>
        </row>
        <row r="68">
          <cell r="A68" t="str">
            <v>Bombillo 100 W</v>
          </cell>
        </row>
        <row r="69">
          <cell r="A69" t="str">
            <v>Breaker 1x20</v>
          </cell>
        </row>
        <row r="70">
          <cell r="A70" t="str">
            <v>Brocha</v>
          </cell>
        </row>
        <row r="71">
          <cell r="A71" t="str">
            <v>Buje 1 a  3/4</v>
          </cell>
        </row>
        <row r="72">
          <cell r="A72" t="str">
            <v>Buje 3/4 x 1/2</v>
          </cell>
        </row>
        <row r="73">
          <cell r="A73" t="str">
            <v>Buje 4 x 2</v>
          </cell>
        </row>
        <row r="74">
          <cell r="A74" t="str">
            <v>Bulldozer</v>
          </cell>
        </row>
        <row r="75">
          <cell r="A75" t="str">
            <v>Caballetes</v>
          </cell>
        </row>
        <row r="76">
          <cell r="A76" t="str">
            <v>Cable aislado No 2</v>
          </cell>
        </row>
        <row r="77">
          <cell r="A77" t="str">
            <v>Cable aislado No 4</v>
          </cell>
        </row>
        <row r="78">
          <cell r="A78" t="str">
            <v>Cable aislado No 6</v>
          </cell>
        </row>
        <row r="79">
          <cell r="A79" t="str">
            <v>Cable aislado No 8</v>
          </cell>
        </row>
        <row r="80">
          <cell r="A80" t="str">
            <v xml:space="preserve">Cable coaxial </v>
          </cell>
        </row>
        <row r="81">
          <cell r="A81" t="str">
            <v>Caja  2 x 4</v>
          </cell>
        </row>
        <row r="82">
          <cell r="A82" t="str">
            <v>Caja doble</v>
          </cell>
        </row>
        <row r="83">
          <cell r="A83" t="str">
            <v>Caja tacos de 2 circuitos</v>
          </cell>
        </row>
        <row r="84">
          <cell r="A84" t="str">
            <v>Caja tacos de 3 circuitos</v>
          </cell>
        </row>
        <row r="85">
          <cell r="A85" t="str">
            <v>Caja tacos de 4 circuitos</v>
          </cell>
        </row>
        <row r="86">
          <cell r="A86" t="str">
            <v>Caja tacos de 6 circuitos</v>
          </cell>
        </row>
        <row r="87">
          <cell r="A87" t="str">
            <v>Caja cortacircuito duplex indust.</v>
          </cell>
        </row>
        <row r="88">
          <cell r="A88" t="str">
            <v>Gabinete Atlantic</v>
          </cell>
        </row>
        <row r="89">
          <cell r="A89" t="str">
            <v>Caja strip 30 x 30 x 15</v>
          </cell>
        </row>
        <row r="90">
          <cell r="A90" t="str">
            <v>caja en manposteria 30x30x30</v>
          </cell>
        </row>
        <row r="91">
          <cell r="A91" t="str">
            <v>Caja octagonal</v>
          </cell>
        </row>
        <row r="92">
          <cell r="A92" t="str">
            <v>Calados</v>
          </cell>
        </row>
        <row r="93">
          <cell r="A93" t="str">
            <v>Canastilla para lavaplatos 3"</v>
          </cell>
        </row>
        <row r="94">
          <cell r="A94" t="str">
            <v>Canastilla para lavaplatos 4"</v>
          </cell>
        </row>
        <row r="95">
          <cell r="A95" t="str">
            <v>Capacete 1</v>
          </cell>
        </row>
        <row r="96">
          <cell r="A96" t="str">
            <v>Cargador</v>
          </cell>
        </row>
        <row r="97">
          <cell r="A97" t="str">
            <v>Carretilla</v>
          </cell>
        </row>
        <row r="98">
          <cell r="A98" t="str">
            <v>Carrotanque</v>
          </cell>
        </row>
        <row r="99">
          <cell r="A99" t="str">
            <v>Cemento</v>
          </cell>
        </row>
        <row r="100">
          <cell r="A100" t="str">
            <v>Cemento blanco</v>
          </cell>
        </row>
        <row r="101">
          <cell r="A101" t="str">
            <v>Cerámica pared 20x20</v>
          </cell>
        </row>
        <row r="102">
          <cell r="A102" t="str">
            <v>Cerámica pared 20x25</v>
          </cell>
        </row>
        <row r="103">
          <cell r="A103" t="str">
            <v>Cerámica 33 x 33</v>
          </cell>
        </row>
        <row r="104">
          <cell r="A104" t="str">
            <v>Cercha metálica</v>
          </cell>
        </row>
        <row r="105">
          <cell r="A105" t="str">
            <v>Cerradura pomo</v>
          </cell>
        </row>
        <row r="106">
          <cell r="A106" t="str">
            <v>Cerradura vera</v>
          </cell>
        </row>
        <row r="107">
          <cell r="A107" t="str">
            <v>Cerradura sobreponer Yale</v>
          </cell>
        </row>
        <row r="108">
          <cell r="A108" t="str">
            <v>Chaza de madera</v>
          </cell>
        </row>
        <row r="109">
          <cell r="A109" t="str">
            <v>Chazo plastico</v>
          </cell>
        </row>
        <row r="110">
          <cell r="A110" t="str">
            <v>Cinta aislante</v>
          </cell>
        </row>
        <row r="111">
          <cell r="A111" t="str">
            <v>Cinta reflectiva</v>
          </cell>
        </row>
        <row r="112">
          <cell r="A112" t="str">
            <v>Closet en madera</v>
          </cell>
        </row>
        <row r="113">
          <cell r="A113" t="str">
            <v>Codo 1/2</v>
          </cell>
        </row>
        <row r="114">
          <cell r="A114" t="str">
            <v>Codo 11/4</v>
          </cell>
        </row>
        <row r="115">
          <cell r="A115" t="str">
            <v>Codo 11/2</v>
          </cell>
        </row>
        <row r="116">
          <cell r="A116" t="str">
            <v>Codo galvanizado 1/2</v>
          </cell>
        </row>
        <row r="117">
          <cell r="A117" t="str">
            <v>Codo galvanizado 3/4</v>
          </cell>
        </row>
        <row r="118">
          <cell r="A118" t="str">
            <v>Codo galvanizado 1"</v>
          </cell>
        </row>
        <row r="119">
          <cell r="A119" t="str">
            <v>Codo galvanizado 1 1/2"</v>
          </cell>
        </row>
        <row r="120">
          <cell r="A120" t="str">
            <v>Codo galvanizado 2"</v>
          </cell>
        </row>
        <row r="121">
          <cell r="A121" t="str">
            <v>Codo galvanizado 3"</v>
          </cell>
        </row>
        <row r="122">
          <cell r="A122" t="str">
            <v>Codo galvanizado 4"</v>
          </cell>
        </row>
        <row r="123">
          <cell r="A123" t="str">
            <v>Codo p.v.c.</v>
          </cell>
        </row>
        <row r="124">
          <cell r="A124" t="str">
            <v>Codo sanitario 2</v>
          </cell>
        </row>
        <row r="125">
          <cell r="A125" t="str">
            <v>Codo sanitario 3</v>
          </cell>
        </row>
        <row r="126">
          <cell r="A126" t="str">
            <v>Codo 2, 45 CxC sanitaria</v>
          </cell>
        </row>
        <row r="127">
          <cell r="A127" t="str">
            <v>Codo 2, 90 CxC sanitaria</v>
          </cell>
        </row>
        <row r="128">
          <cell r="A128" t="str">
            <v>Codo 4 x 45 sanitaria</v>
          </cell>
        </row>
        <row r="129">
          <cell r="A129" t="str">
            <v>Codo 4 x 90 sanitaria</v>
          </cell>
        </row>
        <row r="130">
          <cell r="A130" t="str">
            <v>Collar de derivación 3 x 1/2</v>
          </cell>
        </row>
        <row r="131">
          <cell r="A131" t="str">
            <v>Compresor neumatico con operador</v>
          </cell>
        </row>
        <row r="132">
          <cell r="A132" t="str">
            <v>Concreto 1500</v>
          </cell>
        </row>
        <row r="133">
          <cell r="A133" t="str">
            <v>Concreto 2000</v>
          </cell>
        </row>
        <row r="134">
          <cell r="A134" t="str">
            <v>Concreto 2500</v>
          </cell>
        </row>
        <row r="135">
          <cell r="A135" t="str">
            <v>Concreto 3000</v>
          </cell>
        </row>
        <row r="136">
          <cell r="A136" t="str">
            <v>Concreto 3000 impermeabilizado</v>
          </cell>
        </row>
        <row r="137">
          <cell r="A137" t="str">
            <v>Concreto 3500</v>
          </cell>
        </row>
        <row r="138">
          <cell r="A138" t="str">
            <v>Concreto 3500 impermeabilizado</v>
          </cell>
        </row>
        <row r="139">
          <cell r="A139" t="str">
            <v>Concreto premezclado 2000</v>
          </cell>
        </row>
        <row r="140">
          <cell r="A140" t="str">
            <v>Concreto premezclado 2500</v>
          </cell>
        </row>
        <row r="141">
          <cell r="A141" t="str">
            <v>Concreto premezclado 3000</v>
          </cell>
        </row>
        <row r="142">
          <cell r="A142" t="str">
            <v>Concreto premezclado 3500</v>
          </cell>
        </row>
        <row r="143">
          <cell r="A143" t="str">
            <v>Conjunto llave</v>
          </cell>
        </row>
        <row r="144">
          <cell r="A144" t="str">
            <v>Control 1/2</v>
          </cell>
        </row>
        <row r="145">
          <cell r="A145" t="str">
            <v>Coraza PVC de 1/2"</v>
          </cell>
        </row>
        <row r="146">
          <cell r="A146" t="str">
            <v>Correa PAG-C- 160X80X2X8480</v>
          </cell>
        </row>
        <row r="147">
          <cell r="A147" t="str">
            <v xml:space="preserve">Cortadora </v>
          </cell>
        </row>
        <row r="148">
          <cell r="A148" t="str">
            <v>Curva conduit c x e 1/2"</v>
          </cell>
        </row>
        <row r="149">
          <cell r="A149" t="str">
            <v>Curva conduit c x e 3/4"</v>
          </cell>
        </row>
        <row r="150">
          <cell r="A150" t="str">
            <v>Curva conduit c x e 1"</v>
          </cell>
        </row>
        <row r="151">
          <cell r="A151" t="str">
            <v>Curva conduit c x e 1 1/4"</v>
          </cell>
        </row>
        <row r="152">
          <cell r="A152" t="str">
            <v>Curva conduit c x e 1 1/2"</v>
          </cell>
        </row>
        <row r="153">
          <cell r="A153" t="str">
            <v>Curva conduit c x e 2"</v>
          </cell>
        </row>
        <row r="154">
          <cell r="A154" t="str">
            <v>Curva conduit c x e 3"</v>
          </cell>
        </row>
        <row r="155">
          <cell r="A155" t="str">
            <v>Curva 45 conduit c x e 1/2"</v>
          </cell>
        </row>
        <row r="156">
          <cell r="A156" t="str">
            <v>Curva 45 conduit c x e 3/4"</v>
          </cell>
        </row>
        <row r="157">
          <cell r="A157" t="str">
            <v>Curva 45  conduit c x e 1"</v>
          </cell>
        </row>
        <row r="158">
          <cell r="A158" t="str">
            <v>Curva 45  conduit c x e 1 1/4"</v>
          </cell>
        </row>
        <row r="159">
          <cell r="A159" t="str">
            <v>Curva 45 conduit c x e 1 1/2"</v>
          </cell>
        </row>
        <row r="160">
          <cell r="A160" t="str">
            <v>Curva 45 conduit c x e 2"</v>
          </cell>
        </row>
        <row r="161">
          <cell r="A161" t="str">
            <v>Curva 45 conduit c x e 3"</v>
          </cell>
        </row>
        <row r="162">
          <cell r="A162" t="str">
            <v>Dobladora</v>
          </cell>
        </row>
        <row r="163">
          <cell r="A163" t="str">
            <v>Ducha</v>
          </cell>
        </row>
        <row r="164">
          <cell r="A164" t="str">
            <v>Encauchetado 3 x 14</v>
          </cell>
        </row>
        <row r="165">
          <cell r="A165" t="str">
            <v>Enchape ceramico  italia 0,2x0,2</v>
          </cell>
        </row>
        <row r="166">
          <cell r="A166" t="str">
            <v>Equipo de soldadura</v>
          </cell>
        </row>
        <row r="167">
          <cell r="A167" t="str">
            <v>Escudo para cerradura</v>
          </cell>
        </row>
        <row r="168">
          <cell r="A168" t="str">
            <v>Espejo cristal incoloro 4 mm</v>
          </cell>
        </row>
        <row r="169">
          <cell r="A169" t="str">
            <v>Estaca</v>
          </cell>
        </row>
        <row r="170">
          <cell r="A170" t="str">
            <v xml:space="preserve">Estuplast cuñete </v>
          </cell>
        </row>
        <row r="171">
          <cell r="A171" t="str">
            <v>Fiberglass duracustic 5/8</v>
          </cell>
        </row>
        <row r="172">
          <cell r="A172" t="str">
            <v>Figuradora</v>
          </cell>
        </row>
        <row r="173">
          <cell r="A173" t="str">
            <v xml:space="preserve">Fluorescente 2 x 48 industrial con aletas </v>
          </cell>
        </row>
        <row r="174">
          <cell r="A174" t="str">
            <v>Formaleta columneta</v>
          </cell>
        </row>
        <row r="175">
          <cell r="A175" t="str">
            <v>Formaleta losa</v>
          </cell>
        </row>
        <row r="176">
          <cell r="A176" t="str">
            <v>Formaleta para columna</v>
          </cell>
        </row>
        <row r="177">
          <cell r="A177" t="str">
            <v>Formaleta para viga</v>
          </cell>
        </row>
        <row r="178">
          <cell r="A178" t="str">
            <v>Formaleta viga inferior</v>
          </cell>
        </row>
        <row r="179">
          <cell r="A179" t="str">
            <v>Formaleta viga superior</v>
          </cell>
        </row>
        <row r="180">
          <cell r="A180" t="str">
            <v>Gabinetes para cocina</v>
          </cell>
        </row>
        <row r="181">
          <cell r="A181" t="str">
            <v>Gancho placa</v>
          </cell>
        </row>
        <row r="182">
          <cell r="A182" t="str">
            <v>Ganchos</v>
          </cell>
        </row>
        <row r="183">
          <cell r="A183" t="str">
            <v>Gato</v>
          </cell>
        </row>
        <row r="184">
          <cell r="A184" t="str">
            <v>Graniplast</v>
          </cell>
        </row>
        <row r="185">
          <cell r="A185" t="str">
            <v>Granito No 2 al 5</v>
          </cell>
        </row>
        <row r="186">
          <cell r="A186" t="str">
            <v>Grapa</v>
          </cell>
        </row>
        <row r="187">
          <cell r="A187" t="str">
            <v>Grasa</v>
          </cell>
        </row>
        <row r="188">
          <cell r="A188" t="str">
            <v xml:space="preserve">grava </v>
          </cell>
        </row>
        <row r="189">
          <cell r="A189" t="str">
            <v>Gravilla</v>
          </cell>
        </row>
        <row r="190">
          <cell r="A190" t="str">
            <v>Grifería para lavamanos</v>
          </cell>
        </row>
        <row r="191">
          <cell r="A191" t="str">
            <v>Grifería para lavaplatos</v>
          </cell>
        </row>
        <row r="192">
          <cell r="A192" t="str">
            <v>Guardaescoba de granito 0,3x0,3</v>
          </cell>
        </row>
        <row r="193">
          <cell r="A193" t="str">
            <v>Hebilla bandit 3/8"</v>
          </cell>
        </row>
        <row r="194">
          <cell r="A194" t="str">
            <v>Hidrosellos 10</v>
          </cell>
        </row>
        <row r="195">
          <cell r="A195" t="str">
            <v>Hidrosellos 4</v>
          </cell>
        </row>
        <row r="196">
          <cell r="A196" t="str">
            <v>Hidrosellos 8</v>
          </cell>
        </row>
        <row r="197">
          <cell r="A197" t="str">
            <v>Hilo</v>
          </cell>
        </row>
        <row r="198">
          <cell r="A198" t="str">
            <v>Hoja de puerta lamina coll rolled.</v>
          </cell>
        </row>
        <row r="199">
          <cell r="A199" t="str">
            <v>Impermeabilizante</v>
          </cell>
        </row>
        <row r="200">
          <cell r="A200" t="str">
            <v>Incrustaciones</v>
          </cell>
        </row>
        <row r="201">
          <cell r="A201" t="str">
            <v>Interruptor sencillo</v>
          </cell>
        </row>
        <row r="202">
          <cell r="A202" t="str">
            <v>Interruptore doble</v>
          </cell>
        </row>
        <row r="203">
          <cell r="A203" t="str">
            <v xml:space="preserve">Interruptore triple </v>
          </cell>
        </row>
        <row r="204">
          <cell r="A204" t="str">
            <v>Jabonera</v>
          </cell>
        </row>
        <row r="205">
          <cell r="A205" t="str">
            <v xml:space="preserve">Ladrillo 8 x 17 x 24  </v>
          </cell>
        </row>
        <row r="206">
          <cell r="A206" t="str">
            <v>Ladrillo común</v>
          </cell>
        </row>
        <row r="207">
          <cell r="A207" t="str">
            <v>Lamina ondulada A.C</v>
          </cell>
        </row>
        <row r="208">
          <cell r="A208" t="str">
            <v xml:space="preserve">Lamina plana de A. C. </v>
          </cell>
        </row>
        <row r="209">
          <cell r="A209" t="str">
            <v>Lampara fluorecente 2 x 48</v>
          </cell>
        </row>
        <row r="210">
          <cell r="A210" t="str">
            <v>Lavadero prefabricado con pozeta</v>
          </cell>
        </row>
        <row r="211">
          <cell r="A211" t="str">
            <v xml:space="preserve">Lavamanos completo minusvalidos </v>
          </cell>
        </row>
        <row r="212">
          <cell r="A212" t="str">
            <v>Lavamanos sobreponer</v>
          </cell>
        </row>
        <row r="213">
          <cell r="A213" t="str">
            <v>Lavamanos trevi</v>
          </cell>
        </row>
        <row r="214">
          <cell r="A214" t="str">
            <v>Lavaplatos</v>
          </cell>
        </row>
        <row r="215">
          <cell r="A215" t="str">
            <v>Lavaplatos doble</v>
          </cell>
        </row>
        <row r="216">
          <cell r="A216" t="str">
            <v>Limpiador PVC de 1/4</v>
          </cell>
        </row>
        <row r="217">
          <cell r="A217" t="str">
            <v>Limpiador PVC de 1/8</v>
          </cell>
        </row>
        <row r="218">
          <cell r="A218" t="str">
            <v>Liston 2x1x15</v>
          </cell>
        </row>
        <row r="219">
          <cell r="A219" t="str">
            <v>Liston 2x2x3</v>
          </cell>
        </row>
        <row r="220">
          <cell r="A220" t="str">
            <v>Liston 2x4x4</v>
          </cell>
        </row>
        <row r="221">
          <cell r="A221" t="str">
            <v>Listón 2x5x4</v>
          </cell>
        </row>
        <row r="222">
          <cell r="A222" t="str">
            <v>Llave terminal</v>
          </cell>
        </row>
        <row r="223">
          <cell r="A223" t="str">
            <v>Malla electrosoldada D50</v>
          </cell>
        </row>
        <row r="224">
          <cell r="A224" t="str">
            <v>Malla electrosoldada D63</v>
          </cell>
        </row>
        <row r="225">
          <cell r="A225" t="str">
            <v>Malla vena 60 x 200</v>
          </cell>
        </row>
        <row r="226">
          <cell r="A226" t="str">
            <v>Manguera de 1/2</v>
          </cell>
        </row>
        <row r="227">
          <cell r="A227" t="str">
            <v>Manguera inodoro</v>
          </cell>
        </row>
        <row r="228">
          <cell r="A228" t="str">
            <v>Marco de puerta</v>
          </cell>
        </row>
        <row r="229">
          <cell r="A229" t="str">
            <v>Marmolina</v>
          </cell>
        </row>
        <row r="230">
          <cell r="A230" t="str">
            <v>Mezcladora</v>
          </cell>
        </row>
        <row r="231">
          <cell r="A231" t="str">
            <v>Mortero 1:2</v>
          </cell>
        </row>
        <row r="232">
          <cell r="A232" t="str">
            <v>Mortero 1:2 impermeabilizado</v>
          </cell>
        </row>
        <row r="233">
          <cell r="A233" t="str">
            <v>Mortero 1:3</v>
          </cell>
        </row>
        <row r="234">
          <cell r="A234" t="str">
            <v>Mortero 1:3 impermeabilizado</v>
          </cell>
        </row>
        <row r="235">
          <cell r="A235" t="str">
            <v>Mortero 1:4</v>
          </cell>
        </row>
        <row r="236">
          <cell r="A236" t="str">
            <v>Mortero 1:4 impermeabilizado</v>
          </cell>
        </row>
        <row r="237">
          <cell r="A237" t="str">
            <v>Mortero 1:5</v>
          </cell>
        </row>
        <row r="238">
          <cell r="A238" t="str">
            <v>Mortero 1:6</v>
          </cell>
        </row>
        <row r="239">
          <cell r="A239" t="str">
            <v>Motobomba</v>
          </cell>
        </row>
        <row r="240">
          <cell r="A240" t="str">
            <v>Motoniveladora</v>
          </cell>
        </row>
        <row r="241">
          <cell r="A241" t="str">
            <v xml:space="preserve">Orinal completo  </v>
          </cell>
        </row>
        <row r="242">
          <cell r="A242" t="str">
            <v xml:space="preserve">Papelera completa </v>
          </cell>
        </row>
        <row r="243">
          <cell r="A243" t="str">
            <v>Pegacor</v>
          </cell>
        </row>
        <row r="244">
          <cell r="A244" t="str">
            <v>Pegante plastico</v>
          </cell>
        </row>
        <row r="245">
          <cell r="A245" t="str">
            <v>Pegante PVC 1 galón</v>
          </cell>
        </row>
        <row r="246">
          <cell r="A246" t="str">
            <v>Perfil cuadrado en coll rolled cal 18.</v>
          </cell>
        </row>
        <row r="247">
          <cell r="A247" t="str">
            <v>Piedra</v>
          </cell>
        </row>
        <row r="248">
          <cell r="A248" t="str">
            <v>Pintura de aceite</v>
          </cell>
        </row>
        <row r="249">
          <cell r="A249" t="str">
            <v>Pintura wash primer</v>
          </cell>
        </row>
        <row r="250">
          <cell r="A250" t="str">
            <v>Pirlan aluminio</v>
          </cell>
        </row>
        <row r="251">
          <cell r="A251" t="str">
            <v>Plafond luz (casquilla)</v>
          </cell>
        </row>
        <row r="252">
          <cell r="A252" t="str">
            <v>Plancha Vibratoria</v>
          </cell>
        </row>
        <row r="253">
          <cell r="A253" t="str">
            <v>Portacandado negro No 4</v>
          </cell>
        </row>
        <row r="254">
          <cell r="A254" t="str">
            <v xml:space="preserve">Puerta en madera 1 x 2. Incluye marco </v>
          </cell>
        </row>
        <row r="255">
          <cell r="A255" t="str">
            <v xml:space="preserve">Puerta en madera 0,9 x 2. Incluye marco </v>
          </cell>
        </row>
        <row r="256">
          <cell r="A256" t="str">
            <v xml:space="preserve">Puerta en madera 0,8 x 2. Incluye marco </v>
          </cell>
        </row>
        <row r="257">
          <cell r="A257" t="str">
            <v xml:space="preserve">Puerta en madera 0,7 x 2. Incluye marco </v>
          </cell>
        </row>
        <row r="258">
          <cell r="A258" t="str">
            <v xml:space="preserve">Puertas metálicas 0.70x2.0 sin cerradura </v>
          </cell>
        </row>
        <row r="259">
          <cell r="A259" t="str">
            <v>Puertas metálicas 0.90x2.0 con cerradura</v>
          </cell>
        </row>
        <row r="260">
          <cell r="A260" t="str">
            <v xml:space="preserve">Puertas metálicas 0.90x2.0 sin cerradura </v>
          </cell>
        </row>
        <row r="261">
          <cell r="A261" t="str">
            <v>Pulidora</v>
          </cell>
        </row>
        <row r="262">
          <cell r="A262" t="str">
            <v xml:space="preserve">Puntal </v>
          </cell>
        </row>
        <row r="263">
          <cell r="A263" t="str">
            <v>Puntal de madera</v>
          </cell>
        </row>
        <row r="264">
          <cell r="A264" t="str">
            <v>Puntilla</v>
          </cell>
        </row>
        <row r="265">
          <cell r="A265" t="str">
            <v>Reflector de 8 sin vidrio</v>
          </cell>
        </row>
        <row r="266">
          <cell r="A266" t="str">
            <v xml:space="preserve">Reja metálica </v>
          </cell>
        </row>
        <row r="267">
          <cell r="A267" t="str">
            <v>Rejilla</v>
          </cell>
        </row>
        <row r="268">
          <cell r="A268" t="str">
            <v>Relleno seleccionado</v>
          </cell>
        </row>
        <row r="269">
          <cell r="A269" t="str">
            <v>Remate lateral para cubierta</v>
          </cell>
        </row>
        <row r="270">
          <cell r="A270" t="str">
            <v>Retroexcavadora</v>
          </cell>
        </row>
        <row r="271">
          <cell r="A271" t="str">
            <v>Rieles para pavimentos</v>
          </cell>
        </row>
        <row r="272">
          <cell r="A272" t="str">
            <v>Saco de cerramiento</v>
          </cell>
        </row>
        <row r="273">
          <cell r="A273" t="str">
            <v xml:space="preserve">Sanitario acuaser </v>
          </cell>
        </row>
        <row r="274">
          <cell r="A274" t="str">
            <v xml:space="preserve">Sanitario completo </v>
          </cell>
        </row>
        <row r="275">
          <cell r="A275" t="str">
            <v>Sanitario trevi</v>
          </cell>
        </row>
        <row r="276">
          <cell r="A276" t="str">
            <v>Sifón para lavadero completo</v>
          </cell>
        </row>
        <row r="277">
          <cell r="A277" t="str">
            <v>Sifón para lavamanos</v>
          </cell>
        </row>
        <row r="278">
          <cell r="A278" t="str">
            <v>Sifón para lavaplatos</v>
          </cell>
        </row>
        <row r="279">
          <cell r="A279" t="str">
            <v>Sifón 2</v>
          </cell>
        </row>
        <row r="280">
          <cell r="A280" t="str">
            <v>Sifón 3"</v>
          </cell>
        </row>
        <row r="281">
          <cell r="A281" t="str">
            <v>Silla yee 10 x 4</v>
          </cell>
        </row>
        <row r="282">
          <cell r="A282" t="str">
            <v>Silla yee 8 x 4</v>
          </cell>
        </row>
        <row r="283">
          <cell r="A283" t="str">
            <v>Soldadura</v>
          </cell>
        </row>
        <row r="284">
          <cell r="A284" t="str">
            <v>Soldadura electrica 004-3/23"</v>
          </cell>
        </row>
        <row r="285">
          <cell r="A285" t="str">
            <v>Soldadura PVC liquida 1/4"</v>
          </cell>
        </row>
        <row r="286">
          <cell r="A286" t="str">
            <v>Soldadura PVC liquida 1/8"</v>
          </cell>
        </row>
        <row r="287">
          <cell r="A287" t="str">
            <v>Tabla</v>
          </cell>
        </row>
        <row r="288">
          <cell r="A288" t="str">
            <v>Tablero trifasico 24 circuitos con puerta</v>
          </cell>
        </row>
        <row r="289">
          <cell r="A289" t="str">
            <v>Tablero trifasico 18 circuitos con puerta</v>
          </cell>
        </row>
        <row r="290">
          <cell r="A290" t="str">
            <v>Tablero trifasico 18 circuitos sin puerta</v>
          </cell>
        </row>
        <row r="291">
          <cell r="A291" t="str">
            <v>Tablero trifasico 12 circuitos con puerta</v>
          </cell>
        </row>
        <row r="292">
          <cell r="A292" t="str">
            <v>Tablero trifasico 12 circuitos sin puerta</v>
          </cell>
        </row>
        <row r="293">
          <cell r="A293" t="str">
            <v>Tablero bifasico 12 circuitos sin puerta</v>
          </cell>
        </row>
        <row r="294">
          <cell r="A294" t="str">
            <v>Tablero monófasico 12 circuitos sin puerta</v>
          </cell>
        </row>
        <row r="295">
          <cell r="A295" t="str">
            <v>Tablero trifasico 8 circuitos con puerta</v>
          </cell>
        </row>
        <row r="296">
          <cell r="A296" t="str">
            <v>Tablero monófasico 8 circuitos sin puerta</v>
          </cell>
        </row>
        <row r="297">
          <cell r="A297" t="str">
            <v>Tablero bifasico 8 circuitos sin puerta</v>
          </cell>
        </row>
        <row r="298">
          <cell r="A298" t="str">
            <v>Tablero trifasico 6 circuitos sin puerta</v>
          </cell>
        </row>
        <row r="299">
          <cell r="A299" t="str">
            <v>Tablero monófasico 6 circuitos sin puerta</v>
          </cell>
        </row>
        <row r="300">
          <cell r="A300" t="str">
            <v>Tablero monófasico 4 circuitos sin puerta</v>
          </cell>
        </row>
        <row r="301">
          <cell r="A301" t="str">
            <v>Tableta de gress</v>
          </cell>
        </row>
        <row r="302">
          <cell r="A302" t="str">
            <v>Tablón vitrificado 33x33</v>
          </cell>
        </row>
        <row r="303">
          <cell r="A303" t="str">
            <v>Taco de 20 amp</v>
          </cell>
        </row>
        <row r="304">
          <cell r="A304" t="str">
            <v>Taco metálico de 3 m</v>
          </cell>
        </row>
        <row r="305">
          <cell r="A305" t="str">
            <v>Tanque de 12 latas</v>
          </cell>
        </row>
        <row r="306">
          <cell r="A306" t="str">
            <v>Tanque elevado de 1000 lts</v>
          </cell>
        </row>
        <row r="307">
          <cell r="A307" t="str">
            <v xml:space="preserve">tapa caja 2 x 4 </v>
          </cell>
        </row>
        <row r="308">
          <cell r="A308" t="str">
            <v xml:space="preserve">tapa caja octagonal </v>
          </cell>
        </row>
        <row r="309">
          <cell r="A309" t="str">
            <v>Tapa para caja 30x30x0,05</v>
          </cell>
        </row>
        <row r="310">
          <cell r="A310" t="str">
            <v>tapon 3/4</v>
          </cell>
        </row>
        <row r="311">
          <cell r="A311" t="str">
            <v>Tapón macho galvanizado 1/2</v>
          </cell>
        </row>
        <row r="312">
          <cell r="A312" t="str">
            <v>Tapón p.v.c. 3</v>
          </cell>
        </row>
        <row r="313">
          <cell r="A313" t="str">
            <v>Tee 1</v>
          </cell>
        </row>
        <row r="314">
          <cell r="A314" t="str">
            <v>Tee 1 1/4</v>
          </cell>
        </row>
        <row r="315">
          <cell r="A315" t="str">
            <v>Tee 1 1/2</v>
          </cell>
        </row>
        <row r="316">
          <cell r="A316" t="str">
            <v>Tee 1/2</v>
          </cell>
        </row>
        <row r="317">
          <cell r="A317" t="str">
            <v>Tee 10 x 10 x 3 H.F.</v>
          </cell>
        </row>
        <row r="318">
          <cell r="A318" t="str">
            <v>Tee 2 sanitaria</v>
          </cell>
        </row>
        <row r="319">
          <cell r="A319" t="str">
            <v>Tee 3/4</v>
          </cell>
        </row>
        <row r="320">
          <cell r="A320" t="str">
            <v>Tee 4 sanitaria</v>
          </cell>
        </row>
        <row r="321">
          <cell r="A321" t="str">
            <v>Tee en H.F.  3</v>
          </cell>
        </row>
        <row r="322">
          <cell r="A322" t="str">
            <v>Tee p.v.c. 2</v>
          </cell>
        </row>
        <row r="323">
          <cell r="A323" t="str">
            <v>Tee p.v.c. 3</v>
          </cell>
        </row>
        <row r="324">
          <cell r="A324" t="str">
            <v>Tee galvanizada 3/4"</v>
          </cell>
        </row>
        <row r="325">
          <cell r="A325" t="str">
            <v>Tee galvanizada 1"</v>
          </cell>
        </row>
        <row r="326">
          <cell r="A326" t="str">
            <v>Tee galvanizada 1 1/2"</v>
          </cell>
        </row>
        <row r="327">
          <cell r="A327" t="str">
            <v>Tee galvanizada 2"</v>
          </cell>
        </row>
        <row r="328">
          <cell r="A328" t="str">
            <v>Tee galvanizada 3"</v>
          </cell>
        </row>
        <row r="329">
          <cell r="A329" t="str">
            <v>Tee galvanizada 4"</v>
          </cell>
        </row>
        <row r="330">
          <cell r="A330" t="str">
            <v>Teflón</v>
          </cell>
        </row>
        <row r="331">
          <cell r="A331" t="str">
            <v>Teja termoacustica</v>
          </cell>
        </row>
        <row r="332">
          <cell r="A332" t="str">
            <v>Tela sintetica</v>
          </cell>
        </row>
        <row r="333">
          <cell r="A333" t="str">
            <v>Thinner</v>
          </cell>
        </row>
        <row r="334">
          <cell r="A334" t="str">
            <v>Toma doble monofasico con polo a tierra</v>
          </cell>
        </row>
        <row r="335">
          <cell r="A335" t="str">
            <v>Toma de 3 patas 50A- 250v</v>
          </cell>
        </row>
        <row r="336">
          <cell r="A336" t="str">
            <v>Toma de para teléfono</v>
          </cell>
        </row>
        <row r="337">
          <cell r="A337" t="str">
            <v>Toma para tv</v>
          </cell>
        </row>
        <row r="338">
          <cell r="A338" t="str">
            <v>Tornillos fijación cubierta</v>
          </cell>
        </row>
        <row r="339">
          <cell r="A339" t="str">
            <v xml:space="preserve">Tornillos y anclajes </v>
          </cell>
        </row>
        <row r="340">
          <cell r="A340" t="str">
            <v>Tronillos goloso</v>
          </cell>
        </row>
        <row r="341">
          <cell r="A341" t="str">
            <v>Tubería 1" pvc</v>
          </cell>
        </row>
        <row r="342">
          <cell r="A342" t="str">
            <v>Tubería 1/2 pvc</v>
          </cell>
        </row>
        <row r="343">
          <cell r="A343" t="str">
            <v>Tubería 11/2 pvc</v>
          </cell>
        </row>
        <row r="344">
          <cell r="A344" t="str">
            <v>Tubería 3/4 pvc</v>
          </cell>
        </row>
        <row r="345">
          <cell r="A345" t="str">
            <v>Tubería a presión p.v.c.  2</v>
          </cell>
        </row>
        <row r="346">
          <cell r="A346" t="str">
            <v>Tubería a presión p.v.c.  3</v>
          </cell>
        </row>
        <row r="347">
          <cell r="A347" t="str">
            <v>Tubería a presión p.v.c. 1</v>
          </cell>
        </row>
        <row r="348">
          <cell r="A348" t="str">
            <v>Tubería a presión p.v.c. 1 1/4"</v>
          </cell>
        </row>
        <row r="349">
          <cell r="A349" t="str">
            <v>Tubería a presión p.v.c. 1/2</v>
          </cell>
        </row>
        <row r="350">
          <cell r="A350" t="str">
            <v>Tubería a presión p.v.c. 3/4</v>
          </cell>
        </row>
        <row r="351">
          <cell r="A351" t="str">
            <v>Tubería de ventilación PVC 1 1/2"</v>
          </cell>
        </row>
        <row r="352">
          <cell r="A352" t="str">
            <v>Tubería de ventilación PVC 2 1/2"</v>
          </cell>
        </row>
        <row r="353">
          <cell r="A353" t="str">
            <v>Tubería de ventilación PVC 2"</v>
          </cell>
        </row>
        <row r="354">
          <cell r="A354" t="str">
            <v>Tubería de ventilación PVC 3"</v>
          </cell>
        </row>
        <row r="355">
          <cell r="A355" t="str">
            <v>Tuberia galvanizada de 3/4 "</v>
          </cell>
        </row>
        <row r="356">
          <cell r="A356" t="str">
            <v>Tuberia galvanizada de 1 "</v>
          </cell>
        </row>
        <row r="357">
          <cell r="A357" t="str">
            <v>Tuberia galvanizada de 1 1/2"</v>
          </cell>
        </row>
        <row r="358">
          <cell r="A358" t="str">
            <v>Tuberia galvanizada de 2"</v>
          </cell>
        </row>
        <row r="359">
          <cell r="A359" t="str">
            <v>Tuberia galvanizada de 3"</v>
          </cell>
        </row>
        <row r="360">
          <cell r="A360" t="str">
            <v>Tuberia galvanizada de 4"</v>
          </cell>
        </row>
        <row r="361">
          <cell r="A361" t="str">
            <v>Tubería sanitaria 2 pvc</v>
          </cell>
        </row>
        <row r="362">
          <cell r="A362" t="str">
            <v>Tubería sanitaria 3 pvc</v>
          </cell>
        </row>
        <row r="363">
          <cell r="A363" t="str">
            <v>Tubería sanitaria 4 pvc</v>
          </cell>
        </row>
        <row r="364">
          <cell r="A364" t="str">
            <v>Tubería sanitaria 6 pvc</v>
          </cell>
        </row>
        <row r="365">
          <cell r="A365" t="str">
            <v>Tubería sanitaría Durafort 10</v>
          </cell>
        </row>
        <row r="366">
          <cell r="A366" t="str">
            <v>Tubería sanitaría Durafort 8</v>
          </cell>
        </row>
        <row r="367">
          <cell r="A367" t="str">
            <v>Tubería sanitaría Durafort 6</v>
          </cell>
        </row>
        <row r="368">
          <cell r="A368" t="str">
            <v>Tubería sanitaría Durafort 4</v>
          </cell>
        </row>
        <row r="369">
          <cell r="A369" t="str">
            <v>Tubo 3/4" cold rolled cal.18</v>
          </cell>
        </row>
        <row r="370">
          <cell r="A370" t="str">
            <v>Tubo conduit 3"</v>
          </cell>
        </row>
        <row r="371">
          <cell r="A371" t="str">
            <v>Tubo conduit 2"</v>
          </cell>
        </row>
        <row r="372">
          <cell r="A372" t="str">
            <v>Tubo conduit 1 1/2"</v>
          </cell>
        </row>
        <row r="373">
          <cell r="A373" t="str">
            <v>Tubo conduit 1 1/4"</v>
          </cell>
        </row>
        <row r="374">
          <cell r="A374" t="str">
            <v>Tubo conduit 1</v>
          </cell>
        </row>
        <row r="375">
          <cell r="A375" t="str">
            <v>Tubo conduit 3/4</v>
          </cell>
        </row>
        <row r="376">
          <cell r="A376" t="str">
            <v>Tubo conduit 1/2</v>
          </cell>
        </row>
        <row r="377">
          <cell r="A377" t="str">
            <v>Tubo conduit EMT 1</v>
          </cell>
        </row>
        <row r="378">
          <cell r="A378" t="str">
            <v>Unión 1/2</v>
          </cell>
        </row>
        <row r="379">
          <cell r="A379" t="str">
            <v>Unión de 1/2</v>
          </cell>
        </row>
        <row r="380">
          <cell r="A380" t="str">
            <v>Unión EMT 1</v>
          </cell>
        </row>
        <row r="381">
          <cell r="A381" t="str">
            <v>Unión PVC presión 1</v>
          </cell>
        </row>
        <row r="382">
          <cell r="A382" t="str">
            <v>Unión PVC presión 1 1/4</v>
          </cell>
        </row>
        <row r="383">
          <cell r="A383" t="str">
            <v>Unión PVC presión 1 1/2</v>
          </cell>
        </row>
        <row r="384">
          <cell r="A384" t="str">
            <v>Unión PVC presión 1/2</v>
          </cell>
        </row>
        <row r="385">
          <cell r="A385" t="str">
            <v>Unión PVC presión 2</v>
          </cell>
        </row>
        <row r="386">
          <cell r="A386" t="str">
            <v>Unión PVC presión 3/4</v>
          </cell>
        </row>
        <row r="387">
          <cell r="A387" t="str">
            <v>Unión galvanizada 1/2</v>
          </cell>
        </row>
        <row r="388">
          <cell r="A388" t="str">
            <v>Unión galvanizada 3/4</v>
          </cell>
        </row>
        <row r="389">
          <cell r="A389" t="str">
            <v>Unión galvanizada 1"</v>
          </cell>
        </row>
        <row r="390">
          <cell r="A390" t="str">
            <v>Unión galvanizada 1 1/2</v>
          </cell>
        </row>
        <row r="391">
          <cell r="A391" t="str">
            <v>Unión galvanizada 2"</v>
          </cell>
        </row>
        <row r="392">
          <cell r="A392" t="str">
            <v>Unión galvanizada 3"</v>
          </cell>
        </row>
        <row r="393">
          <cell r="A393" t="str">
            <v>Unión galvanizada 4"</v>
          </cell>
        </row>
        <row r="394">
          <cell r="A394" t="str">
            <v xml:space="preserve">Unión sanitaria 2 </v>
          </cell>
        </row>
        <row r="395">
          <cell r="A395" t="str">
            <v>Unión sanitaria 3</v>
          </cell>
        </row>
        <row r="396">
          <cell r="A396" t="str">
            <v>Unión sanitaria 4</v>
          </cell>
        </row>
        <row r="397">
          <cell r="A397" t="str">
            <v>Unión sanitaria 6</v>
          </cell>
        </row>
        <row r="398">
          <cell r="A398" t="str">
            <v>Unión universal 1"</v>
          </cell>
        </row>
        <row r="399">
          <cell r="A399" t="str">
            <v>Unión conduit 1/2"</v>
          </cell>
        </row>
        <row r="400">
          <cell r="A400" t="str">
            <v>Unión conduit 3/4"</v>
          </cell>
        </row>
        <row r="401">
          <cell r="A401" t="str">
            <v>Unión conduit 1"</v>
          </cell>
        </row>
        <row r="402">
          <cell r="A402" t="str">
            <v>Unión conduit 1 1/4"</v>
          </cell>
        </row>
        <row r="403">
          <cell r="A403" t="str">
            <v>Unión conduit 1 1/2"</v>
          </cell>
        </row>
        <row r="404">
          <cell r="A404" t="str">
            <v>Unión conduit 2"</v>
          </cell>
        </row>
        <row r="405">
          <cell r="A405" t="str">
            <v>Valvula de cierre rapido 1/2"</v>
          </cell>
        </row>
        <row r="406">
          <cell r="A406" t="str">
            <v>Valvula de cierre rapido 3/4"</v>
          </cell>
        </row>
        <row r="407">
          <cell r="A407" t="str">
            <v>Valvula de cierre rapido 1"</v>
          </cell>
        </row>
        <row r="408">
          <cell r="A408" t="str">
            <v>Valvula de cierre rapido 1 1/4"</v>
          </cell>
        </row>
        <row r="409">
          <cell r="A409" t="str">
            <v>Valvula de cierre rapido 1 1/2"</v>
          </cell>
        </row>
        <row r="410">
          <cell r="A410" t="str">
            <v>Valvula de cierre rapido 2"</v>
          </cell>
        </row>
        <row r="411">
          <cell r="A411" t="str">
            <v>Valvula de cierre rapido 2 1/2"</v>
          </cell>
        </row>
        <row r="412">
          <cell r="A412" t="str">
            <v>Valvula de cierre rapido 3"</v>
          </cell>
        </row>
        <row r="413">
          <cell r="A413" t="str">
            <v>Valvula de compuerta de 3/4"</v>
          </cell>
        </row>
        <row r="414">
          <cell r="A414" t="str">
            <v>Valvula de compuerta de 1"</v>
          </cell>
        </row>
        <row r="415">
          <cell r="A415" t="str">
            <v>Valvula de compuerta de 1 1/4"</v>
          </cell>
        </row>
        <row r="416">
          <cell r="A416" t="str">
            <v>Valvula de compuerta de 1 1/2"</v>
          </cell>
        </row>
        <row r="417">
          <cell r="A417" t="str">
            <v>Valvula de compuerta de 2"</v>
          </cell>
        </row>
        <row r="418">
          <cell r="A418" t="str">
            <v>Valvula de compuerta de 3"</v>
          </cell>
        </row>
        <row r="419">
          <cell r="A419" t="str">
            <v>Valvula H.F. 3</v>
          </cell>
        </row>
        <row r="420">
          <cell r="A420" t="str">
            <v>Valvula mariposa 1/2</v>
          </cell>
        </row>
        <row r="421">
          <cell r="A421" t="str">
            <v>Varilla 1/2</v>
          </cell>
        </row>
        <row r="422">
          <cell r="A422" t="str">
            <v>Varilla 3/8</v>
          </cell>
        </row>
        <row r="423">
          <cell r="A423" t="str">
            <v>Varilla coper-weld 2.4 mts x 5/8"</v>
          </cell>
        </row>
        <row r="424">
          <cell r="A424" t="str">
            <v>Varilla coper-well</v>
          </cell>
        </row>
        <row r="425">
          <cell r="A425" t="str">
            <v>Ventana metálica</v>
          </cell>
        </row>
        <row r="426">
          <cell r="A426" t="str">
            <v>Ventana 1.0x0.8</v>
          </cell>
        </row>
        <row r="427">
          <cell r="A427" t="str">
            <v>Ventana 1.3x1.0 con rejas protectoras</v>
          </cell>
        </row>
        <row r="428">
          <cell r="A428" t="str">
            <v>Ventilador de techo</v>
          </cell>
        </row>
        <row r="429">
          <cell r="A429" t="str">
            <v>Vibrador concreto</v>
          </cell>
        </row>
        <row r="430">
          <cell r="A430" t="str">
            <v>Vibrocompactador</v>
          </cell>
        </row>
        <row r="431">
          <cell r="A431" t="str">
            <v>Vidrio 4mm</v>
          </cell>
        </row>
        <row r="432">
          <cell r="A432" t="str">
            <v>Vidrio esmerilado 4 mm</v>
          </cell>
        </row>
        <row r="433">
          <cell r="A433" t="str">
            <v>Vinilo Tipo 1</v>
          </cell>
        </row>
        <row r="434">
          <cell r="A434" t="str">
            <v>Vinilo Tipo 3</v>
          </cell>
        </row>
        <row r="435">
          <cell r="A435" t="str">
            <v>Visagras 2"</v>
          </cell>
        </row>
        <row r="436">
          <cell r="A436" t="str">
            <v>Visagras 2 1/2"</v>
          </cell>
        </row>
        <row r="437">
          <cell r="A437" t="str">
            <v>Visagras 3"</v>
          </cell>
        </row>
        <row r="438">
          <cell r="A438" t="str">
            <v>Visagras 3 1/2"</v>
          </cell>
        </row>
        <row r="439">
          <cell r="A439" t="str">
            <v xml:space="preserve">Volqueta 6 m3 </v>
          </cell>
        </row>
        <row r="440">
          <cell r="A440" t="str">
            <v>Vuelta galvanizada 3/4"</v>
          </cell>
        </row>
        <row r="441">
          <cell r="A441" t="str">
            <v>Vuelta galvanizada 1"</v>
          </cell>
        </row>
        <row r="442">
          <cell r="A442" t="str">
            <v>Vuelta galvanizada 1 1/4"</v>
          </cell>
        </row>
        <row r="443">
          <cell r="A443" t="str">
            <v>Vuelta galvanizada 1 1/2"</v>
          </cell>
        </row>
        <row r="444">
          <cell r="A444" t="str">
            <v>Win plastico</v>
          </cell>
        </row>
        <row r="445">
          <cell r="A445" t="str">
            <v>Yee 2 sanitaria</v>
          </cell>
        </row>
        <row r="446">
          <cell r="A446" t="str">
            <v>Yee 4 sanitaria</v>
          </cell>
        </row>
        <row r="447">
          <cell r="A447" t="str">
            <v>Yee sanitaria 2x4" reducida</v>
          </cell>
        </row>
        <row r="448">
          <cell r="A448" t="str">
            <v>Yee sanitaria 3</v>
          </cell>
        </row>
        <row r="449">
          <cell r="A449" t="str">
            <v xml:space="preserve">Zuncho metalico 3/8" 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EMPO-TRAB"/>
      <sheetName val="COLILLAS"/>
      <sheetName val="CONSO-PERSONA"/>
    </sheetNames>
    <sheetDataSet>
      <sheetData sheetId="0">
        <row r="4">
          <cell r="A4">
            <v>1</v>
          </cell>
          <cell r="CV4">
            <v>74.333300000000008</v>
          </cell>
          <cell r="CW4">
            <v>4</v>
          </cell>
          <cell r="CX4">
            <v>16</v>
          </cell>
          <cell r="CY4">
            <v>10</v>
          </cell>
          <cell r="CZ4">
            <v>0</v>
          </cell>
        </row>
        <row r="5">
          <cell r="A5">
            <v>2</v>
          </cell>
          <cell r="CV5">
            <v>74.333300000000008</v>
          </cell>
          <cell r="CW5">
            <v>4</v>
          </cell>
          <cell r="CX5">
            <v>16</v>
          </cell>
          <cell r="CY5">
            <v>10</v>
          </cell>
          <cell r="CZ5">
            <v>0</v>
          </cell>
        </row>
        <row r="6">
          <cell r="A6">
            <v>3</v>
          </cell>
          <cell r="CV6">
            <v>74.333300000000008</v>
          </cell>
          <cell r="CW6">
            <v>4</v>
          </cell>
          <cell r="CX6">
            <v>16</v>
          </cell>
          <cell r="CY6">
            <v>10</v>
          </cell>
          <cell r="CZ6">
            <v>0</v>
          </cell>
        </row>
        <row r="7">
          <cell r="A7">
            <v>4</v>
          </cell>
          <cell r="CV7">
            <v>74.333300000000008</v>
          </cell>
          <cell r="CW7">
            <v>4</v>
          </cell>
          <cell r="CX7">
            <v>16</v>
          </cell>
          <cell r="CY7">
            <v>10</v>
          </cell>
          <cell r="CZ7">
            <v>0</v>
          </cell>
        </row>
        <row r="8">
          <cell r="A8">
            <v>5</v>
          </cell>
          <cell r="CV8">
            <v>68.333300000000008</v>
          </cell>
          <cell r="CW8">
            <v>4</v>
          </cell>
          <cell r="CX8">
            <v>16</v>
          </cell>
          <cell r="CY8">
            <v>10</v>
          </cell>
          <cell r="CZ8">
            <v>0</v>
          </cell>
        </row>
        <row r="9">
          <cell r="A9">
            <v>6</v>
          </cell>
          <cell r="CV9">
            <v>73.333300000000008</v>
          </cell>
          <cell r="CW9">
            <v>1</v>
          </cell>
          <cell r="CX9">
            <v>16</v>
          </cell>
          <cell r="CY9">
            <v>10</v>
          </cell>
          <cell r="CZ9">
            <v>0</v>
          </cell>
        </row>
        <row r="10">
          <cell r="A10">
            <v>7</v>
          </cell>
          <cell r="CV10">
            <v>60.333300000000001</v>
          </cell>
          <cell r="CW10">
            <v>1</v>
          </cell>
          <cell r="CX10">
            <v>16</v>
          </cell>
          <cell r="CY10">
            <v>10</v>
          </cell>
          <cell r="CZ10">
            <v>0</v>
          </cell>
        </row>
        <row r="11">
          <cell r="A11">
            <v>8</v>
          </cell>
          <cell r="CV11">
            <v>55</v>
          </cell>
          <cell r="CW11">
            <v>1</v>
          </cell>
          <cell r="CX11">
            <v>16</v>
          </cell>
          <cell r="CY11">
            <v>10</v>
          </cell>
          <cell r="CZ11">
            <v>0</v>
          </cell>
        </row>
        <row r="12">
          <cell r="A12">
            <v>9</v>
          </cell>
          <cell r="CV12">
            <v>73.333300000000008</v>
          </cell>
          <cell r="CW12">
            <v>1</v>
          </cell>
          <cell r="CX12">
            <v>16</v>
          </cell>
          <cell r="CY12">
            <v>10</v>
          </cell>
          <cell r="CZ12">
            <v>0</v>
          </cell>
        </row>
        <row r="13">
          <cell r="A13">
            <v>10</v>
          </cell>
          <cell r="CV13">
            <v>73.333300000000008</v>
          </cell>
          <cell r="CW13">
            <v>1</v>
          </cell>
          <cell r="CX13">
            <v>16</v>
          </cell>
          <cell r="CY13">
            <v>10</v>
          </cell>
          <cell r="CZ13">
            <v>0</v>
          </cell>
        </row>
        <row r="14">
          <cell r="A14">
            <v>11</v>
          </cell>
          <cell r="CV14">
            <v>73.333300000000008</v>
          </cell>
          <cell r="CW14">
            <v>1</v>
          </cell>
          <cell r="CX14">
            <v>16</v>
          </cell>
          <cell r="CY14">
            <v>10</v>
          </cell>
          <cell r="CZ14">
            <v>0</v>
          </cell>
        </row>
        <row r="15">
          <cell r="A15">
            <v>12</v>
          </cell>
          <cell r="CV15">
            <v>25</v>
          </cell>
          <cell r="CW15">
            <v>0</v>
          </cell>
          <cell r="CX15">
            <v>8</v>
          </cell>
          <cell r="CY15">
            <v>3</v>
          </cell>
          <cell r="CZ15">
            <v>0</v>
          </cell>
        </row>
        <row r="16">
          <cell r="A16">
            <v>13</v>
          </cell>
          <cell r="CV16">
            <v>55</v>
          </cell>
          <cell r="CW16">
            <v>1</v>
          </cell>
          <cell r="CX16">
            <v>16</v>
          </cell>
          <cell r="CY16">
            <v>10</v>
          </cell>
          <cell r="CZ16">
            <v>0</v>
          </cell>
        </row>
        <row r="17">
          <cell r="A17">
            <v>14</v>
          </cell>
          <cell r="CV17">
            <v>0</v>
          </cell>
          <cell r="CW17">
            <v>0</v>
          </cell>
          <cell r="CX17">
            <v>21</v>
          </cell>
          <cell r="CY17">
            <v>0</v>
          </cell>
          <cell r="CZ17">
            <v>0</v>
          </cell>
        </row>
        <row r="18">
          <cell r="A18">
            <v>15</v>
          </cell>
          <cell r="CV18">
            <v>0</v>
          </cell>
          <cell r="CW18">
            <v>0</v>
          </cell>
          <cell r="CX18">
            <v>14</v>
          </cell>
          <cell r="CY18">
            <v>0</v>
          </cell>
          <cell r="CZ18">
            <v>0</v>
          </cell>
        </row>
        <row r="19">
          <cell r="A19">
            <v>16</v>
          </cell>
          <cell r="CV19">
            <v>0</v>
          </cell>
          <cell r="CW19">
            <v>0</v>
          </cell>
          <cell r="CX19">
            <v>14</v>
          </cell>
          <cell r="CY19">
            <v>0</v>
          </cell>
          <cell r="CZ19">
            <v>0</v>
          </cell>
        </row>
        <row r="20"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</row>
        <row r="21"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</row>
        <row r="22"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</row>
        <row r="23"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</row>
        <row r="24"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</row>
        <row r="25"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</row>
        <row r="26"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</row>
        <row r="27"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</row>
        <row r="28"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</row>
        <row r="29"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</row>
        <row r="30">
          <cell r="A30">
            <v>1</v>
          </cell>
          <cell r="CV30">
            <v>74.333300000000008</v>
          </cell>
          <cell r="CW30">
            <v>4</v>
          </cell>
          <cell r="CX30">
            <v>16</v>
          </cell>
          <cell r="CY30">
            <v>10</v>
          </cell>
          <cell r="CZ30">
            <v>0</v>
          </cell>
        </row>
        <row r="31">
          <cell r="A31">
            <v>2</v>
          </cell>
          <cell r="CV31">
            <v>74.333300000000008</v>
          </cell>
          <cell r="CW31">
            <v>4</v>
          </cell>
          <cell r="CX31">
            <v>16</v>
          </cell>
          <cell r="CY31">
            <v>10</v>
          </cell>
          <cell r="CZ31">
            <v>0</v>
          </cell>
        </row>
        <row r="32">
          <cell r="A32">
            <v>3</v>
          </cell>
          <cell r="CV32">
            <v>74.333300000000008</v>
          </cell>
          <cell r="CW32">
            <v>4</v>
          </cell>
          <cell r="CX32">
            <v>16</v>
          </cell>
          <cell r="CY32">
            <v>10</v>
          </cell>
          <cell r="CZ32">
            <v>0</v>
          </cell>
        </row>
        <row r="33">
          <cell r="A33">
            <v>4</v>
          </cell>
          <cell r="CV33">
            <v>74.333300000000008</v>
          </cell>
          <cell r="CW33">
            <v>4</v>
          </cell>
          <cell r="CX33">
            <v>16</v>
          </cell>
          <cell r="CY33">
            <v>10</v>
          </cell>
          <cell r="CZ33">
            <v>0</v>
          </cell>
        </row>
        <row r="34">
          <cell r="A34">
            <v>5</v>
          </cell>
          <cell r="CV34">
            <v>68.333300000000008</v>
          </cell>
          <cell r="CW34">
            <v>4</v>
          </cell>
          <cell r="CX34">
            <v>16</v>
          </cell>
          <cell r="CY34">
            <v>10</v>
          </cell>
          <cell r="CZ34">
            <v>0</v>
          </cell>
        </row>
        <row r="35">
          <cell r="A35">
            <v>6</v>
          </cell>
          <cell r="CV35">
            <v>73.333300000000008</v>
          </cell>
          <cell r="CW35">
            <v>1</v>
          </cell>
          <cell r="CX35">
            <v>16</v>
          </cell>
          <cell r="CY35">
            <v>10</v>
          </cell>
          <cell r="CZ35">
            <v>0</v>
          </cell>
        </row>
        <row r="36">
          <cell r="A36">
            <v>7</v>
          </cell>
          <cell r="CV36">
            <v>60.333300000000001</v>
          </cell>
          <cell r="CW36">
            <v>1</v>
          </cell>
          <cell r="CX36">
            <v>16</v>
          </cell>
          <cell r="CY36">
            <v>10</v>
          </cell>
          <cell r="CZ36">
            <v>0</v>
          </cell>
        </row>
        <row r="37">
          <cell r="A37">
            <v>8</v>
          </cell>
          <cell r="CV37">
            <v>55</v>
          </cell>
          <cell r="CW37">
            <v>1</v>
          </cell>
          <cell r="CX37">
            <v>16</v>
          </cell>
          <cell r="CY37">
            <v>10</v>
          </cell>
          <cell r="CZ37">
            <v>0</v>
          </cell>
        </row>
        <row r="38">
          <cell r="A38">
            <v>9</v>
          </cell>
          <cell r="CV38">
            <v>73.333300000000008</v>
          </cell>
          <cell r="CW38">
            <v>1</v>
          </cell>
          <cell r="CX38">
            <v>16</v>
          </cell>
          <cell r="CY38">
            <v>10</v>
          </cell>
          <cell r="CZ38">
            <v>0</v>
          </cell>
        </row>
        <row r="39">
          <cell r="A39">
            <v>10</v>
          </cell>
          <cell r="CV39">
            <v>73.333300000000008</v>
          </cell>
          <cell r="CW39">
            <v>1</v>
          </cell>
          <cell r="CX39">
            <v>16</v>
          </cell>
          <cell r="CY39">
            <v>10</v>
          </cell>
          <cell r="CZ39">
            <v>0</v>
          </cell>
        </row>
        <row r="40">
          <cell r="A40">
            <v>11</v>
          </cell>
          <cell r="CV40">
            <v>73.333300000000008</v>
          </cell>
          <cell r="CW40">
            <v>1</v>
          </cell>
          <cell r="CX40">
            <v>16</v>
          </cell>
          <cell r="CY40">
            <v>10</v>
          </cell>
          <cell r="CZ40">
            <v>0</v>
          </cell>
        </row>
        <row r="41">
          <cell r="A41">
            <v>12</v>
          </cell>
          <cell r="CV41">
            <v>25</v>
          </cell>
          <cell r="CW41">
            <v>0</v>
          </cell>
          <cell r="CX41">
            <v>8</v>
          </cell>
          <cell r="CY41">
            <v>3</v>
          </cell>
          <cell r="CZ41">
            <v>0</v>
          </cell>
        </row>
        <row r="42">
          <cell r="A42">
            <v>13</v>
          </cell>
          <cell r="CV42">
            <v>55</v>
          </cell>
          <cell r="CW42">
            <v>1</v>
          </cell>
          <cell r="CX42">
            <v>16</v>
          </cell>
          <cell r="CY42">
            <v>10</v>
          </cell>
          <cell r="CZ42">
            <v>0</v>
          </cell>
        </row>
        <row r="43">
          <cell r="A43">
            <v>14</v>
          </cell>
          <cell r="CV43">
            <v>0</v>
          </cell>
          <cell r="CW43">
            <v>0</v>
          </cell>
          <cell r="CX43">
            <v>21</v>
          </cell>
          <cell r="CY43">
            <v>0</v>
          </cell>
          <cell r="CZ43">
            <v>0</v>
          </cell>
        </row>
        <row r="44">
          <cell r="A44">
            <v>15</v>
          </cell>
          <cell r="CV44">
            <v>0</v>
          </cell>
          <cell r="CW44">
            <v>0</v>
          </cell>
          <cell r="CX44">
            <v>14</v>
          </cell>
          <cell r="CY44">
            <v>0</v>
          </cell>
          <cell r="CZ44">
            <v>0</v>
          </cell>
        </row>
        <row r="45">
          <cell r="A45">
            <v>16</v>
          </cell>
          <cell r="CV45">
            <v>0</v>
          </cell>
          <cell r="CW45">
            <v>0</v>
          </cell>
          <cell r="CX45">
            <v>14</v>
          </cell>
          <cell r="CY45">
            <v>0</v>
          </cell>
          <cell r="CZ45">
            <v>0</v>
          </cell>
        </row>
        <row r="46"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</row>
        <row r="47"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</row>
        <row r="48"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</row>
        <row r="49"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</row>
        <row r="50"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</row>
        <row r="51"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</row>
        <row r="52"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</row>
        <row r="53"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S"/>
      <sheetName val="ITEMS"/>
      <sheetName val="CUADRO"/>
      <sheetName val="PRECIOS"/>
      <sheetName val="RESUMEN ADM VIAL"/>
      <sheetName val="Hoja1"/>
    </sheetNames>
    <sheetDataSet>
      <sheetData sheetId="0"/>
      <sheetData sheetId="1">
        <row r="4">
          <cell r="C4">
            <v>200.1</v>
          </cell>
          <cell r="D4">
            <v>200</v>
          </cell>
          <cell r="F4" t="str">
            <v>Desmonte y limpieza en bosque</v>
          </cell>
          <cell r="G4" t="str">
            <v>Ha</v>
          </cell>
          <cell r="H4" t="str">
            <v>No incluye excavación o descapote</v>
          </cell>
        </row>
        <row r="5">
          <cell r="C5">
            <v>200.2</v>
          </cell>
          <cell r="D5">
            <v>200</v>
          </cell>
          <cell r="F5" t="str">
            <v>Desmonte y limpieza en zonas no boscosas</v>
          </cell>
          <cell r="G5" t="str">
            <v>Ha</v>
          </cell>
        </row>
        <row r="6">
          <cell r="C6">
            <v>201.1</v>
          </cell>
          <cell r="D6">
            <v>201</v>
          </cell>
          <cell r="F6" t="str">
            <v>Demolición de edificaciones</v>
          </cell>
          <cell r="G6" t="str">
            <v>Global</v>
          </cell>
        </row>
        <row r="7">
          <cell r="C7">
            <v>201.2</v>
          </cell>
          <cell r="D7">
            <v>201</v>
          </cell>
          <cell r="F7" t="str">
            <v>Demolición de estructuras</v>
          </cell>
          <cell r="G7" t="str">
            <v>Global</v>
          </cell>
        </row>
        <row r="8">
          <cell r="C8">
            <v>201.3</v>
          </cell>
          <cell r="D8">
            <v>201</v>
          </cell>
          <cell r="F8" t="str">
            <v>Demolición de pavimentos, pisos, andén y bordillos de concreto</v>
          </cell>
          <cell r="G8" t="str">
            <v>Global</v>
          </cell>
        </row>
        <row r="9">
          <cell r="C9">
            <v>201.4</v>
          </cell>
          <cell r="D9">
            <v>201</v>
          </cell>
          <cell r="F9" t="str">
            <v>Demolición de obstáculos</v>
          </cell>
          <cell r="G9" t="str">
            <v>Global</v>
          </cell>
        </row>
        <row r="10">
          <cell r="C10">
            <v>201.5</v>
          </cell>
          <cell r="D10">
            <v>201</v>
          </cell>
          <cell r="F10" t="str">
            <v>Demolición de edificaciones</v>
          </cell>
          <cell r="G10" t="str">
            <v>Un</v>
          </cell>
        </row>
        <row r="11">
          <cell r="C11">
            <v>201.6</v>
          </cell>
          <cell r="D11">
            <v>201</v>
          </cell>
          <cell r="F11" t="str">
            <v>Demolición de estructuras</v>
          </cell>
          <cell r="G11" t="str">
            <v>Un</v>
          </cell>
        </row>
        <row r="12">
          <cell r="C12">
            <v>201.7</v>
          </cell>
          <cell r="D12">
            <v>201</v>
          </cell>
          <cell r="F12" t="str">
            <v>Demolición de pavimentos, pisos, andén y bordillos de concreto</v>
          </cell>
          <cell r="G12" t="str">
            <v>m2</v>
          </cell>
        </row>
        <row r="13">
          <cell r="C13">
            <v>201.8</v>
          </cell>
          <cell r="D13">
            <v>201</v>
          </cell>
          <cell r="F13" t="str">
            <v>Desmontaje y traslado de estructuras metálicas</v>
          </cell>
          <cell r="G13" t="str">
            <v>Un</v>
          </cell>
        </row>
        <row r="14">
          <cell r="C14">
            <v>201.9</v>
          </cell>
          <cell r="D14">
            <v>201</v>
          </cell>
          <cell r="F14" t="str">
            <v>Remoción de especies vegetales</v>
          </cell>
          <cell r="G14" t="str">
            <v>Un</v>
          </cell>
        </row>
        <row r="15">
          <cell r="C15" t="str">
            <v>201.10</v>
          </cell>
          <cell r="D15">
            <v>201</v>
          </cell>
          <cell r="F15" t="str">
            <v>Remoción de obstáculos</v>
          </cell>
          <cell r="G15" t="str">
            <v>Un</v>
          </cell>
        </row>
        <row r="16">
          <cell r="C16">
            <v>201.11</v>
          </cell>
          <cell r="D16">
            <v>201</v>
          </cell>
          <cell r="F16" t="str">
            <v>Remoción de servicios existentes</v>
          </cell>
          <cell r="G16" t="str">
            <v>Un</v>
          </cell>
        </row>
        <row r="17">
          <cell r="C17">
            <v>201.12</v>
          </cell>
          <cell r="D17">
            <v>201</v>
          </cell>
          <cell r="F17" t="str">
            <v>Remoción de alcantarillas</v>
          </cell>
          <cell r="G17" t="str">
            <v>ml</v>
          </cell>
        </row>
        <row r="18">
          <cell r="C18">
            <v>201.13</v>
          </cell>
          <cell r="D18">
            <v>201</v>
          </cell>
          <cell r="F18" t="str">
            <v>Remoción de cercas de alambre</v>
          </cell>
          <cell r="G18" t="str">
            <v>ml</v>
          </cell>
        </row>
        <row r="19">
          <cell r="C19">
            <v>201.14</v>
          </cell>
          <cell r="D19">
            <v>201</v>
          </cell>
          <cell r="F19" t="str">
            <v>Remoción de servicios existentes</v>
          </cell>
          <cell r="G19" t="str">
            <v>ml</v>
          </cell>
        </row>
        <row r="20">
          <cell r="C20">
            <v>201.15</v>
          </cell>
          <cell r="D20">
            <v>201</v>
          </cell>
          <cell r="F20" t="str">
            <v>Remoción de obstáculos</v>
          </cell>
          <cell r="G20" t="str">
            <v>ml</v>
          </cell>
        </row>
        <row r="21">
          <cell r="C21">
            <v>201.16</v>
          </cell>
          <cell r="D21">
            <v>201</v>
          </cell>
          <cell r="E21" t="str">
            <v>201P</v>
          </cell>
          <cell r="F21" t="str">
            <v>Demolición de estructuras</v>
          </cell>
          <cell r="G21" t="str">
            <v>m3</v>
          </cell>
          <cell r="H21" t="str">
            <v>La unidad de pago es el m³</v>
          </cell>
        </row>
        <row r="22">
          <cell r="C22">
            <v>210.1</v>
          </cell>
          <cell r="D22">
            <v>210</v>
          </cell>
          <cell r="F22" t="str">
            <v>Excavación sin clasificar de la explanación, canales y préstamos</v>
          </cell>
          <cell r="G22" t="str">
            <v>m3</v>
          </cell>
          <cell r="H22" t="str">
            <v>No habrá pago por las excavaciones y disposición o desecho de los materiales no utilizados en las zonas de préstamo. No incluye transporte</v>
          </cell>
        </row>
        <row r="23">
          <cell r="C23">
            <v>210.2</v>
          </cell>
          <cell r="D23">
            <v>210</v>
          </cell>
          <cell r="F23" t="str">
            <v>Excavación en roca de la explanación, canales y préstamos</v>
          </cell>
          <cell r="G23" t="str">
            <v>m3</v>
          </cell>
        </row>
        <row r="24">
          <cell r="C24">
            <v>210.3</v>
          </cell>
          <cell r="D24">
            <v>210</v>
          </cell>
          <cell r="F24" t="str">
            <v>Excavación en material común  de la explanación, canales y préstamos</v>
          </cell>
          <cell r="G24" t="str">
            <v>m3</v>
          </cell>
        </row>
        <row r="25">
          <cell r="C25">
            <v>210.4</v>
          </cell>
          <cell r="D25">
            <v>210</v>
          </cell>
          <cell r="E25" t="str">
            <v>210P</v>
          </cell>
          <cell r="F25" t="str">
            <v>Limpieza de canales</v>
          </cell>
          <cell r="G25" t="str">
            <v>m3</v>
          </cell>
        </row>
        <row r="26">
          <cell r="C26">
            <v>211</v>
          </cell>
          <cell r="D26">
            <v>211</v>
          </cell>
          <cell r="F26" t="str">
            <v>Remoción de derrumbes</v>
          </cell>
          <cell r="G26" t="str">
            <v>m3</v>
          </cell>
          <cell r="H26" t="str">
            <v>No incluye el transporte a distancias mayores a 100 ml</v>
          </cell>
        </row>
        <row r="27">
          <cell r="C27">
            <v>211.1</v>
          </cell>
          <cell r="D27">
            <v>211</v>
          </cell>
          <cell r="E27" t="str">
            <v>211P</v>
          </cell>
          <cell r="F27" t="str">
            <v>Remoción de derrumbes</v>
          </cell>
          <cell r="G27" t="str">
            <v>m3</v>
          </cell>
          <cell r="H27" t="str">
            <v>Incluye transporte y disposición de los materiales</v>
          </cell>
        </row>
        <row r="28">
          <cell r="C28">
            <v>220</v>
          </cell>
          <cell r="D28">
            <v>220</v>
          </cell>
          <cell r="F28" t="str">
            <v>Terraplenes</v>
          </cell>
          <cell r="G28" t="str">
            <v>m3</v>
          </cell>
          <cell r="H28" t="str">
            <v>No incluye el suministro de materiales y el transporte</v>
          </cell>
        </row>
        <row r="29">
          <cell r="C29">
            <v>220.1</v>
          </cell>
          <cell r="D29">
            <v>220</v>
          </cell>
          <cell r="E29" t="str">
            <v>220P</v>
          </cell>
          <cell r="F29" t="str">
            <v>Terraplenes</v>
          </cell>
          <cell r="G29" t="str">
            <v>m3</v>
          </cell>
          <cell r="H29" t="str">
            <v>Incluye el suministro y transporte de materiales</v>
          </cell>
        </row>
        <row r="30">
          <cell r="C30">
            <v>221.1</v>
          </cell>
          <cell r="D30">
            <v>221</v>
          </cell>
          <cell r="F30" t="str">
            <v>Pedraplén compacto</v>
          </cell>
          <cell r="G30" t="str">
            <v>m3</v>
          </cell>
          <cell r="H30" t="str">
            <v>No incluye la corona, el suministro de materiales y el transporte</v>
          </cell>
        </row>
        <row r="31">
          <cell r="C31">
            <v>221.2</v>
          </cell>
          <cell r="D31">
            <v>221</v>
          </cell>
          <cell r="F31" t="str">
            <v>Pedraplén suelto</v>
          </cell>
          <cell r="G31" t="str">
            <v>m3</v>
          </cell>
        </row>
        <row r="32">
          <cell r="C32">
            <v>230.1</v>
          </cell>
          <cell r="D32">
            <v>230</v>
          </cell>
          <cell r="F32" t="str">
            <v>Mejoramiento de la subrasante involucrando el suelo existente</v>
          </cell>
          <cell r="G32" t="str">
            <v>m2</v>
          </cell>
          <cell r="H32" t="str">
            <v>No incluye suministro y transporte de material adicionado y transporte de material inadecuado.</v>
          </cell>
        </row>
        <row r="33">
          <cell r="C33">
            <v>230.2</v>
          </cell>
          <cell r="D33">
            <v>230</v>
          </cell>
          <cell r="F33" t="str">
            <v>Mejoramiento de la subrasante empleando únicamente material adicionado</v>
          </cell>
          <cell r="G33" t="str">
            <v>m3</v>
          </cell>
        </row>
        <row r="34">
          <cell r="C34">
            <v>310</v>
          </cell>
          <cell r="D34">
            <v>310</v>
          </cell>
          <cell r="F34" t="str">
            <v>Conformación de la calzada existente</v>
          </cell>
          <cell r="G34" t="str">
            <v>m2</v>
          </cell>
          <cell r="H34" t="str">
            <v>No incluye suministro transporte y colocación de los materiales de afirmado y subbase.</v>
          </cell>
        </row>
        <row r="35">
          <cell r="C35">
            <v>310.10000000000002</v>
          </cell>
          <cell r="D35">
            <v>310</v>
          </cell>
          <cell r="E35" t="str">
            <v>310P.1</v>
          </cell>
          <cell r="F35" t="str">
            <v>Conformación de la explanación</v>
          </cell>
          <cell r="G35" t="str">
            <v>m2</v>
          </cell>
        </row>
        <row r="36">
          <cell r="C36">
            <v>310.2</v>
          </cell>
          <cell r="D36">
            <v>310</v>
          </cell>
          <cell r="E36" t="str">
            <v>310P</v>
          </cell>
          <cell r="F36" t="str">
            <v>Conformación de la calzada existente</v>
          </cell>
          <cell r="G36" t="str">
            <v>m2</v>
          </cell>
        </row>
        <row r="37">
          <cell r="C37">
            <v>311</v>
          </cell>
          <cell r="D37">
            <v>311</v>
          </cell>
          <cell r="F37" t="str">
            <v>Afirmado</v>
          </cell>
          <cell r="G37" t="str">
            <v>m3</v>
          </cell>
          <cell r="H37" t="str">
            <v>No incluye producto estabilizante</v>
          </cell>
        </row>
        <row r="38">
          <cell r="C38">
            <v>311.10000000000002</v>
          </cell>
          <cell r="D38">
            <v>311</v>
          </cell>
          <cell r="E38" t="str">
            <v>311P</v>
          </cell>
          <cell r="F38" t="str">
            <v>Bacheo con material de afirmado</v>
          </cell>
          <cell r="G38" t="str">
            <v>m3</v>
          </cell>
          <cell r="H38" t="str">
            <v>Varia el cálculo del volumen</v>
          </cell>
        </row>
        <row r="39">
          <cell r="C39">
            <v>311.2</v>
          </cell>
          <cell r="D39">
            <v>311</v>
          </cell>
          <cell r="E39" t="str">
            <v>311P-1</v>
          </cell>
          <cell r="F39" t="str">
            <v>Relleno con material de afirmado</v>
          </cell>
          <cell r="G39" t="str">
            <v>m3</v>
          </cell>
        </row>
        <row r="40">
          <cell r="C40">
            <v>312</v>
          </cell>
          <cell r="E40" t="str">
            <v>312P</v>
          </cell>
          <cell r="F40" t="str">
            <v>Relleno con material de afirmado para realce de cunetas</v>
          </cell>
          <cell r="G40" t="str">
            <v>m3</v>
          </cell>
        </row>
        <row r="41">
          <cell r="C41">
            <v>320.10000000000002</v>
          </cell>
          <cell r="D41">
            <v>320</v>
          </cell>
          <cell r="F41" t="str">
            <v>Subbase granular de C.B.R.&gt; 20%</v>
          </cell>
          <cell r="G41" t="str">
            <v>m3</v>
          </cell>
          <cell r="H41" t="str">
            <v>No incluye producto estabilizante</v>
          </cell>
        </row>
        <row r="42">
          <cell r="C42">
            <v>320.2</v>
          </cell>
          <cell r="D42">
            <v>320</v>
          </cell>
          <cell r="F42" t="str">
            <v>Subbase granular de C.B.R.&gt; 30%</v>
          </cell>
          <cell r="G42" t="str">
            <v>m3</v>
          </cell>
        </row>
        <row r="43">
          <cell r="C43">
            <v>320.3</v>
          </cell>
          <cell r="D43">
            <v>320</v>
          </cell>
          <cell r="F43" t="str">
            <v>Subbase granular de C.B.R.&gt; 40%</v>
          </cell>
          <cell r="G43" t="str">
            <v>m3</v>
          </cell>
        </row>
        <row r="44">
          <cell r="C44">
            <v>320.39999999999998</v>
          </cell>
          <cell r="D44">
            <v>320</v>
          </cell>
          <cell r="F44" t="str">
            <v>Subbase granular para bacheo</v>
          </cell>
          <cell r="G44" t="str">
            <v>m3</v>
          </cell>
        </row>
        <row r="45">
          <cell r="C45">
            <v>330.1</v>
          </cell>
          <cell r="D45">
            <v>330</v>
          </cell>
          <cell r="F45" t="str">
            <v>Base granular</v>
          </cell>
          <cell r="G45" t="str">
            <v>m3</v>
          </cell>
          <cell r="H45" t="str">
            <v>No incluye producto estabilizante</v>
          </cell>
        </row>
        <row r="46">
          <cell r="C46">
            <v>330.2</v>
          </cell>
          <cell r="D46">
            <v>330</v>
          </cell>
          <cell r="F46" t="str">
            <v>Base granular para bacheo</v>
          </cell>
          <cell r="G46" t="str">
            <v>m3</v>
          </cell>
        </row>
        <row r="47">
          <cell r="C47">
            <v>330.3</v>
          </cell>
          <cell r="D47">
            <v>330</v>
          </cell>
          <cell r="E47" t="str">
            <v>330P</v>
          </cell>
          <cell r="F47" t="str">
            <v>Base triturada</v>
          </cell>
          <cell r="G47" t="str">
            <v>m³</v>
          </cell>
        </row>
        <row r="48">
          <cell r="C48">
            <v>340.1</v>
          </cell>
          <cell r="D48">
            <v>340</v>
          </cell>
          <cell r="F48" t="str">
            <v>Base estabilizada con emulsión asfáltica tipo BEE-1</v>
          </cell>
          <cell r="G48" t="str">
            <v>m3</v>
          </cell>
          <cell r="H48" t="str">
            <v>No incluye la emulsión asfáltica</v>
          </cell>
        </row>
        <row r="49">
          <cell r="C49">
            <v>340.2</v>
          </cell>
          <cell r="D49">
            <v>340</v>
          </cell>
          <cell r="F49" t="str">
            <v>Base estabilizada con emulsión asfáltica tipo BEE-2</v>
          </cell>
          <cell r="G49" t="str">
            <v>m3</v>
          </cell>
        </row>
        <row r="50">
          <cell r="C50">
            <v>340.3</v>
          </cell>
          <cell r="D50">
            <v>340</v>
          </cell>
          <cell r="F50" t="str">
            <v>Base estabilizada con emulsión asfáltica tipo BEE-3</v>
          </cell>
          <cell r="G50" t="str">
            <v>m3</v>
          </cell>
        </row>
        <row r="51">
          <cell r="C51">
            <v>341.1</v>
          </cell>
          <cell r="D51">
            <v>341</v>
          </cell>
          <cell r="F51" t="str">
            <v>Base estabilizada con cemento</v>
          </cell>
          <cell r="G51" t="str">
            <v>m3</v>
          </cell>
        </row>
        <row r="52">
          <cell r="C52">
            <v>341.2</v>
          </cell>
          <cell r="D52">
            <v>341</v>
          </cell>
          <cell r="F52" t="str">
            <v>Cemento</v>
          </cell>
          <cell r="G52" t="str">
            <v>Kg</v>
          </cell>
        </row>
        <row r="53">
          <cell r="C53">
            <v>342.1</v>
          </cell>
          <cell r="D53">
            <v>342</v>
          </cell>
          <cell r="F53" t="str">
            <v>Base estabilizada con compuestos multienzimáticos orgánicos tipo BEMO-1</v>
          </cell>
          <cell r="G53" t="str">
            <v>m3</v>
          </cell>
        </row>
        <row r="54">
          <cell r="C54">
            <v>342.2</v>
          </cell>
          <cell r="D54">
            <v>342</v>
          </cell>
          <cell r="F54" t="str">
            <v>Base estabilizada con compuestos multienzimáticos orgánicos tipo BEMO-2</v>
          </cell>
          <cell r="G54" t="str">
            <v>m3</v>
          </cell>
        </row>
        <row r="55">
          <cell r="C55">
            <v>342.3</v>
          </cell>
          <cell r="D55">
            <v>342</v>
          </cell>
          <cell r="F55" t="str">
            <v>Compuesto multienzimático orgánico</v>
          </cell>
          <cell r="G55" t="str">
            <v>Cl</v>
          </cell>
        </row>
        <row r="56">
          <cell r="C56">
            <v>410</v>
          </cell>
          <cell r="D56">
            <v>410</v>
          </cell>
          <cell r="F56" t="str">
            <v>Cemento asfáltico</v>
          </cell>
          <cell r="G56" t="str">
            <v>Kg</v>
          </cell>
        </row>
        <row r="57">
          <cell r="C57">
            <v>411.1</v>
          </cell>
          <cell r="D57">
            <v>411</v>
          </cell>
          <cell r="F57" t="str">
            <v>Emulsión asfáltica de rotura media CRM</v>
          </cell>
          <cell r="G57" t="str">
            <v>Lt</v>
          </cell>
        </row>
        <row r="58">
          <cell r="C58">
            <v>411.2</v>
          </cell>
          <cell r="D58">
            <v>411</v>
          </cell>
          <cell r="F58" t="str">
            <v>Emulsión asfáltica de rotura lenta CRL-1</v>
          </cell>
          <cell r="G58" t="str">
            <v>Lt</v>
          </cell>
        </row>
        <row r="59">
          <cell r="C59">
            <v>411.3</v>
          </cell>
          <cell r="D59">
            <v>411</v>
          </cell>
          <cell r="F59" t="str">
            <v>Emulsión asfáltica de rotura lenta CRL-1h</v>
          </cell>
          <cell r="G59" t="str">
            <v>Lt</v>
          </cell>
        </row>
        <row r="60">
          <cell r="C60">
            <v>413</v>
          </cell>
          <cell r="D60">
            <v>413</v>
          </cell>
          <cell r="F60" t="str">
            <v>Excavación para reparación del pavimento existente</v>
          </cell>
          <cell r="G60" t="str">
            <v>m3</v>
          </cell>
        </row>
        <row r="61">
          <cell r="C61">
            <v>413.1</v>
          </cell>
          <cell r="D61">
            <v>413</v>
          </cell>
          <cell r="E61" t="str">
            <v>413P</v>
          </cell>
          <cell r="F61" t="str">
            <v>Excavación para reparación del pavimento existente</v>
          </cell>
          <cell r="G61" t="str">
            <v>m3</v>
          </cell>
          <cell r="H61" t="str">
            <v>Tiene en cuenta el programa PICO y PALA</v>
          </cell>
        </row>
        <row r="62">
          <cell r="C62">
            <v>420</v>
          </cell>
          <cell r="D62">
            <v>420</v>
          </cell>
          <cell r="F62" t="str">
            <v>Imprimación</v>
          </cell>
          <cell r="G62" t="str">
            <v>m2</v>
          </cell>
        </row>
        <row r="63">
          <cell r="C63">
            <v>421</v>
          </cell>
          <cell r="D63">
            <v>421</v>
          </cell>
          <cell r="F63" t="str">
            <v>Riego de liga</v>
          </cell>
          <cell r="G63" t="str">
            <v>m2</v>
          </cell>
        </row>
        <row r="64">
          <cell r="C64">
            <v>421.1</v>
          </cell>
          <cell r="D64">
            <v>421</v>
          </cell>
          <cell r="F64" t="str">
            <v>Riego de liga (cemento asfáltico)</v>
          </cell>
          <cell r="G64" t="str">
            <v>m2</v>
          </cell>
        </row>
        <row r="65">
          <cell r="C65">
            <v>421.2</v>
          </cell>
          <cell r="D65">
            <v>421</v>
          </cell>
          <cell r="F65" t="str">
            <v>Riego de liga (emulsión asfáltica)</v>
          </cell>
          <cell r="G65" t="str">
            <v>m2</v>
          </cell>
        </row>
        <row r="66">
          <cell r="C66">
            <v>430</v>
          </cell>
          <cell r="D66">
            <v>430</v>
          </cell>
          <cell r="F66" t="str">
            <v>Tratamiento superficial simple</v>
          </cell>
          <cell r="G66" t="str">
            <v>m2</v>
          </cell>
        </row>
        <row r="67">
          <cell r="C67">
            <v>431</v>
          </cell>
          <cell r="D67">
            <v>431</v>
          </cell>
          <cell r="F67" t="str">
            <v>Tratamiento superficial doble</v>
          </cell>
          <cell r="G67" t="str">
            <v>m2</v>
          </cell>
        </row>
        <row r="68">
          <cell r="C68">
            <v>432</v>
          </cell>
          <cell r="D68">
            <v>432</v>
          </cell>
          <cell r="F68" t="str">
            <v>Sello de arena - asfalto</v>
          </cell>
          <cell r="G68" t="str">
            <v>m2</v>
          </cell>
        </row>
        <row r="69">
          <cell r="C69">
            <v>433</v>
          </cell>
          <cell r="D69">
            <v>433</v>
          </cell>
          <cell r="F69" t="str">
            <v>Lechada asfáltica</v>
          </cell>
          <cell r="G69" t="str">
            <v>m2</v>
          </cell>
        </row>
        <row r="70">
          <cell r="C70">
            <v>434</v>
          </cell>
          <cell r="E70" t="str">
            <v>434P</v>
          </cell>
          <cell r="F70" t="str">
            <v>Sello de grietas</v>
          </cell>
          <cell r="G70" t="str">
            <v>ml</v>
          </cell>
        </row>
        <row r="71">
          <cell r="C71">
            <v>435</v>
          </cell>
          <cell r="E71" t="str">
            <v>435P</v>
          </cell>
          <cell r="F71" t="str">
            <v>Sello de juntas de pavimento de concreto hidráulico</v>
          </cell>
          <cell r="G71" t="str">
            <v>ml</v>
          </cell>
        </row>
        <row r="72">
          <cell r="C72">
            <v>440.1</v>
          </cell>
          <cell r="D72">
            <v>440</v>
          </cell>
          <cell r="F72" t="str">
            <v>Mezcla densa en frío tipo MDF-1</v>
          </cell>
          <cell r="G72" t="str">
            <v>m3</v>
          </cell>
          <cell r="H72" t="str">
            <v>No incluye suministro y almacenamiento del cemento asfáltico</v>
          </cell>
        </row>
        <row r="73">
          <cell r="C73">
            <v>440.2</v>
          </cell>
          <cell r="D73">
            <v>440</v>
          </cell>
          <cell r="F73" t="str">
            <v>Mezcla densa en frío tipo MDF-2</v>
          </cell>
          <cell r="G73" t="str">
            <v>m3</v>
          </cell>
        </row>
        <row r="74">
          <cell r="C74">
            <v>440.3</v>
          </cell>
          <cell r="D74">
            <v>440</v>
          </cell>
          <cell r="F74" t="str">
            <v>Mezcla densa en frío tipo MDF-3</v>
          </cell>
          <cell r="G74" t="str">
            <v>m3</v>
          </cell>
        </row>
        <row r="75">
          <cell r="C75">
            <v>440.5</v>
          </cell>
          <cell r="D75">
            <v>440</v>
          </cell>
          <cell r="F75" t="str">
            <v>Mezcla densa en frío para bacheo</v>
          </cell>
          <cell r="G75" t="str">
            <v>m3</v>
          </cell>
        </row>
        <row r="76">
          <cell r="C76">
            <v>441.1</v>
          </cell>
          <cell r="D76">
            <v>441</v>
          </cell>
          <cell r="F76" t="str">
            <v>Mezcla abierta en frío tipo MAF-1</v>
          </cell>
          <cell r="G76" t="str">
            <v>m3</v>
          </cell>
        </row>
        <row r="77">
          <cell r="C77">
            <v>441.2</v>
          </cell>
          <cell r="D77">
            <v>441</v>
          </cell>
          <cell r="F77" t="str">
            <v>Mezcla abierta en frío tipo MAF-2</v>
          </cell>
          <cell r="G77" t="str">
            <v>m3</v>
          </cell>
        </row>
        <row r="78">
          <cell r="C78">
            <v>441.3</v>
          </cell>
          <cell r="D78">
            <v>441</v>
          </cell>
          <cell r="F78" t="str">
            <v>Mezcla abierta en frío tipo MAF-3</v>
          </cell>
          <cell r="G78" t="str">
            <v>m3</v>
          </cell>
        </row>
        <row r="79">
          <cell r="C79">
            <v>441.4</v>
          </cell>
          <cell r="D79">
            <v>441</v>
          </cell>
          <cell r="F79" t="str">
            <v>Mezcla abierta en frío para bacheo</v>
          </cell>
          <cell r="G79" t="str">
            <v>m3</v>
          </cell>
        </row>
        <row r="80">
          <cell r="C80">
            <v>450.1</v>
          </cell>
          <cell r="D80">
            <v>450</v>
          </cell>
          <cell r="F80" t="str">
            <v>Mezcla densa en caliente tipo MDC-1</v>
          </cell>
          <cell r="G80" t="str">
            <v>m3</v>
          </cell>
        </row>
        <row r="81">
          <cell r="C81">
            <v>450.2</v>
          </cell>
          <cell r="D81">
            <v>450</v>
          </cell>
          <cell r="F81" t="str">
            <v>Mezcla densa en caliente tipo MDC-2</v>
          </cell>
          <cell r="G81" t="str">
            <v>m3</v>
          </cell>
        </row>
        <row r="82">
          <cell r="C82">
            <v>450.3</v>
          </cell>
          <cell r="D82">
            <v>450</v>
          </cell>
          <cell r="F82" t="str">
            <v>Mezcla densa en caliente tipo MDC-3</v>
          </cell>
          <cell r="G82" t="str">
            <v>m3</v>
          </cell>
        </row>
        <row r="83">
          <cell r="C83">
            <v>450.4</v>
          </cell>
          <cell r="D83">
            <v>450</v>
          </cell>
          <cell r="F83" t="str">
            <v>Mezcla densa en caliente para bacheo</v>
          </cell>
          <cell r="G83" t="str">
            <v>m3</v>
          </cell>
        </row>
        <row r="84">
          <cell r="C84">
            <v>450.5</v>
          </cell>
          <cell r="D84">
            <v>450</v>
          </cell>
          <cell r="E84" t="str">
            <v>450P</v>
          </cell>
          <cell r="F84" t="str">
            <v>Parcheo con mezcla densa en caliente tipo MDC-2</v>
          </cell>
          <cell r="G84" t="str">
            <v>m3</v>
          </cell>
          <cell r="H84" t="str">
            <v>Incluye cajeo, riego de liga, suministro y transporte del cemento asfáltico</v>
          </cell>
        </row>
        <row r="85">
          <cell r="C85">
            <v>450.6</v>
          </cell>
          <cell r="D85">
            <v>450</v>
          </cell>
          <cell r="E85" t="str">
            <v>450P-1</v>
          </cell>
          <cell r="F85" t="str">
            <v>Mezcla densa en caliente tipo MDC-2</v>
          </cell>
          <cell r="G85" t="str">
            <v>m3</v>
          </cell>
          <cell r="H85" t="str">
            <v>Incluye riego de liga, suministro y transporte del cemento asfáltico</v>
          </cell>
        </row>
        <row r="86">
          <cell r="C86">
            <v>450.7</v>
          </cell>
          <cell r="D86">
            <v>450</v>
          </cell>
          <cell r="E86" t="str">
            <v>450P-1</v>
          </cell>
          <cell r="F86" t="str">
            <v>Mezcla densa en caliente tipo MDC-1</v>
          </cell>
          <cell r="G86" t="str">
            <v>m3</v>
          </cell>
          <cell r="H86" t="str">
            <v>Incluye riego de liga, suministro y transporte del cemento asfáltico</v>
          </cell>
        </row>
        <row r="87">
          <cell r="C87">
            <v>450.8</v>
          </cell>
          <cell r="D87">
            <v>450</v>
          </cell>
          <cell r="E87" t="str">
            <v>450P-1</v>
          </cell>
          <cell r="F87" t="str">
            <v>Mezcla densa en caliente tipo MDC-3</v>
          </cell>
          <cell r="G87" t="str">
            <v>m3</v>
          </cell>
          <cell r="H87" t="str">
            <v>Incluye riego de liga, suministro y transporte del cemento asfáltico</v>
          </cell>
        </row>
        <row r="88">
          <cell r="C88">
            <v>450.9</v>
          </cell>
          <cell r="D88">
            <v>450</v>
          </cell>
          <cell r="E88" t="str">
            <v>450P-2</v>
          </cell>
          <cell r="F88" t="str">
            <v>Parcheo con fresado y mezcla densa en caliente tipo MDC-2</v>
          </cell>
          <cell r="G88" t="str">
            <v>m3</v>
          </cell>
          <cell r="H88" t="str">
            <v>Incluye cajeo, riego de liga, suministro y transporte del cemento asfáltico</v>
          </cell>
        </row>
        <row r="89">
          <cell r="C89">
            <v>450.11</v>
          </cell>
          <cell r="D89">
            <v>450</v>
          </cell>
          <cell r="E89" t="str">
            <v>450P-3</v>
          </cell>
          <cell r="F89" t="str">
            <v>Mezcla densa en caliente tipo MDC-1 para bacheo</v>
          </cell>
          <cell r="G89" t="str">
            <v>m3</v>
          </cell>
          <cell r="H89" t="str">
            <v>Incluye riego de liga, suministro y transporte del cemento asfáltico</v>
          </cell>
        </row>
        <row r="90">
          <cell r="C90">
            <v>450.12</v>
          </cell>
          <cell r="D90">
            <v>450</v>
          </cell>
          <cell r="E90" t="str">
            <v>450P-3</v>
          </cell>
          <cell r="F90" t="str">
            <v>Mezcla densa en caliente tipo MDC-1 para bacheo</v>
          </cell>
          <cell r="G90" t="str">
            <v>m3</v>
          </cell>
          <cell r="H90" t="str">
            <v>Incluye cajeo, riego de liga, suministro y transporte del cemento asfáltico</v>
          </cell>
        </row>
        <row r="91">
          <cell r="C91">
            <v>450.13</v>
          </cell>
          <cell r="D91">
            <v>450</v>
          </cell>
          <cell r="E91" t="str">
            <v>450P-3</v>
          </cell>
          <cell r="F91" t="str">
            <v>Mezcla densa en caliente tipo MDC-2 para bacheo</v>
          </cell>
          <cell r="G91" t="str">
            <v>m3</v>
          </cell>
          <cell r="H91" t="str">
            <v>Incluye cajeo, riego de liga, suministro y transporte del cemento asfáltico</v>
          </cell>
        </row>
        <row r="92">
          <cell r="C92">
            <v>450.14</v>
          </cell>
          <cell r="D92">
            <v>450</v>
          </cell>
          <cell r="E92" t="str">
            <v>450P-1</v>
          </cell>
          <cell r="F92" t="str">
            <v>Mezcla densa en caliente tipo MDC-1</v>
          </cell>
          <cell r="G92" t="str">
            <v>m3</v>
          </cell>
          <cell r="H92" t="str">
            <v>Incluye suministro y transporte del cemento asfáltico</v>
          </cell>
        </row>
        <row r="93">
          <cell r="C93">
            <v>450.15</v>
          </cell>
          <cell r="D93">
            <v>450</v>
          </cell>
          <cell r="E93" t="str">
            <v>450P-1</v>
          </cell>
          <cell r="F93" t="str">
            <v>Mezcla densa en caliente tipo MDC-2</v>
          </cell>
          <cell r="G93" t="str">
            <v>m3</v>
          </cell>
          <cell r="H93" t="str">
            <v>Incluye suministro y transporte del cemento asfáltico</v>
          </cell>
        </row>
        <row r="94">
          <cell r="C94">
            <v>450.16</v>
          </cell>
          <cell r="D94">
            <v>450</v>
          </cell>
          <cell r="E94" t="str">
            <v>450P</v>
          </cell>
          <cell r="F94" t="str">
            <v>Parcheo con mezcla densa en caliente tipo MDC-2</v>
          </cell>
          <cell r="G94" t="str">
            <v>m3</v>
          </cell>
          <cell r="H94" t="str">
            <v>Incluye estudios y diseños, cajeo, riego de liga, suministro y transporte del cemento asfáltico</v>
          </cell>
        </row>
        <row r="95">
          <cell r="C95">
            <v>450.17</v>
          </cell>
          <cell r="D95">
            <v>450</v>
          </cell>
          <cell r="E95" t="str">
            <v>450P-1</v>
          </cell>
          <cell r="F95" t="str">
            <v>Mezcla densa en caliente tipo MDC-2</v>
          </cell>
          <cell r="G95" t="str">
            <v>m3</v>
          </cell>
          <cell r="H95" t="str">
            <v>Incluye estudios y diseños, riego de liga, suministro y transporte del cemento asfáltico</v>
          </cell>
        </row>
        <row r="96">
          <cell r="C96">
            <v>450.18</v>
          </cell>
          <cell r="D96">
            <v>450</v>
          </cell>
          <cell r="E96" t="str">
            <v>450P</v>
          </cell>
          <cell r="F96" t="str">
            <v>Parcheo con mezcla densa en caliente tipo MDC-2</v>
          </cell>
          <cell r="G96" t="str">
            <v>m3</v>
          </cell>
          <cell r="H96" t="str">
            <v>Incluye riego de liga, suministro y transporte del cemento asfáltico</v>
          </cell>
        </row>
        <row r="97">
          <cell r="C97">
            <v>450.19</v>
          </cell>
          <cell r="D97">
            <v>450</v>
          </cell>
          <cell r="E97" t="str">
            <v>450P-3</v>
          </cell>
          <cell r="F97" t="str">
            <v>Mezcla densa en caliente tipo MDC-2 para bacheo</v>
          </cell>
          <cell r="G97" t="str">
            <v>m3</v>
          </cell>
          <cell r="H97" t="str">
            <v>Incluye riego de liga, suministro y transporte del cemento asfáltico</v>
          </cell>
        </row>
        <row r="98">
          <cell r="C98">
            <v>450.21</v>
          </cell>
          <cell r="D98">
            <v>450</v>
          </cell>
          <cell r="E98" t="str">
            <v>450P-1</v>
          </cell>
          <cell r="F98" t="str">
            <v>Mezcla densa en caliente tipo MDC-3</v>
          </cell>
          <cell r="G98" t="str">
            <v>m3</v>
          </cell>
          <cell r="H98" t="str">
            <v>Incluye estudios y diseños, riego de liga, suministro y transporte del cemento asfáltico</v>
          </cell>
        </row>
        <row r="99">
          <cell r="C99">
            <v>450.22</v>
          </cell>
          <cell r="D99">
            <v>450</v>
          </cell>
          <cell r="E99" t="str">
            <v>450P</v>
          </cell>
          <cell r="F99" t="str">
            <v>Parcheo con mezcla densa en caliente tipo MDC-3</v>
          </cell>
          <cell r="G99" t="str">
            <v>m3</v>
          </cell>
          <cell r="H99" t="str">
            <v>Incluye estudios y diseños, cajeo, riego de liga, suministro y transporte del cemento asfáltico</v>
          </cell>
        </row>
        <row r="100">
          <cell r="C100">
            <v>450.23</v>
          </cell>
          <cell r="D100">
            <v>450</v>
          </cell>
          <cell r="E100" t="str">
            <v>450P-1</v>
          </cell>
          <cell r="F100" t="str">
            <v>Mezcla densa en caliente tipo MDC-1</v>
          </cell>
          <cell r="G100" t="str">
            <v>m3</v>
          </cell>
          <cell r="H100" t="str">
            <v>Incluye estudios y diseños y suministro y transporte del cemento asfáltico</v>
          </cell>
        </row>
        <row r="101">
          <cell r="C101">
            <v>450.24</v>
          </cell>
          <cell r="D101">
            <v>450</v>
          </cell>
          <cell r="E101" t="str">
            <v>450P-1</v>
          </cell>
          <cell r="F101" t="str">
            <v>Mezcla densa en caliente tipo MDC-2</v>
          </cell>
          <cell r="G101" t="str">
            <v>m3</v>
          </cell>
          <cell r="H101" t="str">
            <v>Incluye estudios y diseños y suministro y transporte del cemento asfáltico</v>
          </cell>
        </row>
        <row r="102">
          <cell r="C102">
            <v>450.25</v>
          </cell>
          <cell r="D102">
            <v>450</v>
          </cell>
          <cell r="E102" t="str">
            <v>450P</v>
          </cell>
          <cell r="F102" t="str">
            <v>Parcheo con mezcla densa en caliente tipo MDC-2</v>
          </cell>
          <cell r="G102" t="str">
            <v>m3</v>
          </cell>
          <cell r="H102" t="str">
            <v>Incluye estudios y diseños, riego de liga, suministro y transporte del cemento asfáltico</v>
          </cell>
        </row>
        <row r="103">
          <cell r="C103">
            <v>450.26</v>
          </cell>
          <cell r="D103">
            <v>450</v>
          </cell>
          <cell r="E103" t="str">
            <v>450P-3</v>
          </cell>
          <cell r="F103" t="str">
            <v>Mezcla densa en caliente tipo MDC-2 para bacheo</v>
          </cell>
          <cell r="G103" t="str">
            <v>m3</v>
          </cell>
          <cell r="H103" t="str">
            <v>Incluye estudios y diseños, suministro y transporte del cemento asfáltico</v>
          </cell>
        </row>
        <row r="104">
          <cell r="C104">
            <v>450.27</v>
          </cell>
          <cell r="D104">
            <v>450</v>
          </cell>
          <cell r="E104" t="str">
            <v>450P-1</v>
          </cell>
          <cell r="F104" t="str">
            <v>Mezcla densa en caliente tipo MDC-1</v>
          </cell>
          <cell r="G104" t="str">
            <v>m3</v>
          </cell>
          <cell r="H104" t="str">
            <v>Incluye estudios y diseños, riego de liga, suministro y transporte del cemento asfáltico</v>
          </cell>
        </row>
        <row r="105">
          <cell r="C105">
            <v>451.1</v>
          </cell>
          <cell r="D105">
            <v>451</v>
          </cell>
          <cell r="F105" t="str">
            <v>Mezcla abierta en caliente tipo MAC-1</v>
          </cell>
          <cell r="G105" t="str">
            <v>m3</v>
          </cell>
        </row>
        <row r="106">
          <cell r="C106">
            <v>451.2</v>
          </cell>
          <cell r="D106">
            <v>451</v>
          </cell>
          <cell r="F106" t="str">
            <v>Mezcla abierta en caliente tipo MAC-2</v>
          </cell>
          <cell r="G106" t="str">
            <v>m3</v>
          </cell>
        </row>
        <row r="107">
          <cell r="C107">
            <v>451.3</v>
          </cell>
          <cell r="D107">
            <v>451</v>
          </cell>
          <cell r="F107" t="str">
            <v>Mezcla abierta en caliente tipo MAC-3</v>
          </cell>
          <cell r="G107" t="str">
            <v>m3</v>
          </cell>
        </row>
        <row r="108">
          <cell r="C108">
            <v>451.4</v>
          </cell>
          <cell r="D108">
            <v>451</v>
          </cell>
          <cell r="E108" t="str">
            <v>451P</v>
          </cell>
          <cell r="F108" t="str">
            <v>Mezcla abierta en caliente tipo MAC-3</v>
          </cell>
          <cell r="G108" t="str">
            <v>m3</v>
          </cell>
          <cell r="H108" t="str">
            <v>Incluye suministro y transporte del cemento asfáltico</v>
          </cell>
        </row>
        <row r="109">
          <cell r="C109">
            <v>460</v>
          </cell>
          <cell r="D109">
            <v>460</v>
          </cell>
          <cell r="F109" t="str">
            <v>Fresado de pavimento asfáltico</v>
          </cell>
          <cell r="G109" t="str">
            <v>m2</v>
          </cell>
        </row>
        <row r="110">
          <cell r="C110">
            <v>460.1</v>
          </cell>
          <cell r="D110">
            <v>460</v>
          </cell>
          <cell r="E110" t="str">
            <v>460P</v>
          </cell>
          <cell r="F110" t="str">
            <v>Fresado de pavimento asfáltico</v>
          </cell>
          <cell r="G110" t="str">
            <v>m³</v>
          </cell>
          <cell r="H110" t="str">
            <v>La unidad de medida es el metro cúbico</v>
          </cell>
        </row>
        <row r="111">
          <cell r="C111">
            <v>461</v>
          </cell>
          <cell r="D111">
            <v>461</v>
          </cell>
          <cell r="F111" t="str">
            <v>Pavimento asfáltico reciclado en frío</v>
          </cell>
          <cell r="G111" t="str">
            <v>m3</v>
          </cell>
          <cell r="H111" t="str">
            <v>No incluye suministro y almacenamiento del cemento asfáltico o la emulsión.</v>
          </cell>
        </row>
        <row r="112">
          <cell r="C112">
            <v>461.1</v>
          </cell>
          <cell r="D112">
            <v>461</v>
          </cell>
          <cell r="E112" t="str">
            <v>461P</v>
          </cell>
          <cell r="F112" t="str">
            <v>Pavimento asfáltico reciclado en frío</v>
          </cell>
          <cell r="G112" t="str">
            <v>m3</v>
          </cell>
          <cell r="H112" t="str">
            <v>Incluye el cemento asfáltico o la emulsión asfáltica</v>
          </cell>
        </row>
        <row r="113">
          <cell r="C113">
            <v>461.2</v>
          </cell>
          <cell r="D113">
            <v>461</v>
          </cell>
          <cell r="E113" t="str">
            <v>461P-1</v>
          </cell>
          <cell r="F113" t="str">
            <v>Pavimento asfáltico reciclado en frío</v>
          </cell>
          <cell r="G113" t="str">
            <v>m3</v>
          </cell>
          <cell r="H113" t="str">
            <v>Incluye estudios y diseños</v>
          </cell>
        </row>
        <row r="114">
          <cell r="C114">
            <v>461.3</v>
          </cell>
          <cell r="D114">
            <v>461</v>
          </cell>
          <cell r="E114" t="str">
            <v>461P-1</v>
          </cell>
          <cell r="F114" t="str">
            <v>Pavimento asfáltico reciclado en frío</v>
          </cell>
          <cell r="G114" t="str">
            <v>m3</v>
          </cell>
          <cell r="H114" t="str">
            <v>Incluye estudios y diseños y el cemento asfáltico o la emulsión.</v>
          </cell>
        </row>
        <row r="115">
          <cell r="C115">
            <v>462.1</v>
          </cell>
          <cell r="D115">
            <v>462</v>
          </cell>
          <cell r="F115" t="str">
            <v>Pavimento asfáltico reciclado en caliente tipo MDC-1</v>
          </cell>
          <cell r="G115" t="str">
            <v>m3</v>
          </cell>
          <cell r="H115" t="str">
            <v>No incluye suministro y almacenamiento del cemento asfáltico o la emulsión. Tampoco el agente rejuvenecedor</v>
          </cell>
        </row>
        <row r="116">
          <cell r="C116">
            <v>462.2</v>
          </cell>
          <cell r="D116">
            <v>462</v>
          </cell>
          <cell r="F116" t="str">
            <v>Pavimento asfáltico reciclado en caliente tipo MDC-2</v>
          </cell>
          <cell r="G116" t="str">
            <v>m3</v>
          </cell>
        </row>
        <row r="117">
          <cell r="C117">
            <v>462.3</v>
          </cell>
          <cell r="D117">
            <v>462</v>
          </cell>
          <cell r="F117" t="str">
            <v>Pavimento asfáltico reciclado en caliente tipo MDC-3</v>
          </cell>
          <cell r="G117" t="str">
            <v>m3</v>
          </cell>
        </row>
        <row r="118">
          <cell r="C118">
            <v>462.4</v>
          </cell>
          <cell r="D118">
            <v>462</v>
          </cell>
          <cell r="F118" t="str">
            <v>Pavimento asfáltico reciclado en caliente para bacheo</v>
          </cell>
          <cell r="G118" t="str">
            <v>m3</v>
          </cell>
        </row>
        <row r="119">
          <cell r="C119">
            <v>470</v>
          </cell>
          <cell r="E119" t="str">
            <v>470P</v>
          </cell>
          <cell r="F119" t="str">
            <v>Asfalto Natural (Asfaltita)</v>
          </cell>
          <cell r="G119" t="str">
            <v>m3</v>
          </cell>
        </row>
        <row r="120">
          <cell r="C120">
            <v>500</v>
          </cell>
          <cell r="D120">
            <v>500</v>
          </cell>
          <cell r="F120" t="str">
            <v>Pavimento de concreto hidráulico</v>
          </cell>
          <cell r="G120" t="str">
            <v>m3</v>
          </cell>
          <cell r="H120" t="str">
            <v>No incluye la preparación de la superficie existente</v>
          </cell>
        </row>
        <row r="121">
          <cell r="C121">
            <v>501</v>
          </cell>
          <cell r="E121" t="str">
            <v>501P</v>
          </cell>
          <cell r="F121" t="str">
            <v>Corte en losas de pavimento rígido</v>
          </cell>
          <cell r="G121" t="str">
            <v>ml</v>
          </cell>
        </row>
        <row r="122">
          <cell r="C122">
            <v>510</v>
          </cell>
          <cell r="D122">
            <v>510</v>
          </cell>
          <cell r="F122" t="str">
            <v>Pavimento de adoquines de concreto</v>
          </cell>
          <cell r="G122" t="str">
            <v>m2</v>
          </cell>
          <cell r="H122" t="str">
            <v>No incluye la preparación de la superficie existente. Tampoco las obras de confinamiento del pavimento.</v>
          </cell>
        </row>
        <row r="123">
          <cell r="C123">
            <v>510.1</v>
          </cell>
          <cell r="D123">
            <v>510</v>
          </cell>
          <cell r="E123" t="str">
            <v>510P</v>
          </cell>
          <cell r="F123" t="str">
            <v>Andenes en adoquín peatonal</v>
          </cell>
          <cell r="G123" t="str">
            <v>m2</v>
          </cell>
        </row>
        <row r="124">
          <cell r="C124">
            <v>510.2</v>
          </cell>
          <cell r="D124">
            <v>510</v>
          </cell>
          <cell r="E124" t="str">
            <v>510P</v>
          </cell>
          <cell r="F124" t="str">
            <v>Andenes en adoquín estructural vehicular Tipo 1</v>
          </cell>
          <cell r="G124" t="str">
            <v>m2</v>
          </cell>
        </row>
        <row r="125">
          <cell r="C125">
            <v>510.3</v>
          </cell>
          <cell r="D125">
            <v>510</v>
          </cell>
          <cell r="E125" t="str">
            <v>510P</v>
          </cell>
          <cell r="F125" t="str">
            <v>Andenes en adoquín estructural vehicular Tipo 2</v>
          </cell>
          <cell r="G125" t="str">
            <v>m2</v>
          </cell>
        </row>
        <row r="126">
          <cell r="C126">
            <v>600.1</v>
          </cell>
          <cell r="D126">
            <v>600</v>
          </cell>
          <cell r="F126" t="str">
            <v>Excavaciones varias sin clasificar</v>
          </cell>
          <cell r="G126" t="str">
            <v>m3</v>
          </cell>
        </row>
        <row r="127">
          <cell r="C127">
            <v>600.20000000000005</v>
          </cell>
          <cell r="D127">
            <v>600</v>
          </cell>
          <cell r="F127" t="str">
            <v>Excavaciones varias en roca en seco</v>
          </cell>
          <cell r="G127" t="str">
            <v>m3</v>
          </cell>
        </row>
        <row r="128">
          <cell r="C128">
            <v>600.29999999999995</v>
          </cell>
          <cell r="D128">
            <v>600</v>
          </cell>
          <cell r="F128" t="str">
            <v>Excavaciones varias en roca bajo agua</v>
          </cell>
          <cell r="G128" t="str">
            <v>m3</v>
          </cell>
        </row>
        <row r="129">
          <cell r="C129">
            <v>600.4</v>
          </cell>
          <cell r="D129">
            <v>600</v>
          </cell>
          <cell r="F129" t="str">
            <v>Excavaciones varias en material común en seco</v>
          </cell>
          <cell r="G129" t="str">
            <v>m3</v>
          </cell>
        </row>
        <row r="130">
          <cell r="C130">
            <v>600.5</v>
          </cell>
          <cell r="D130">
            <v>600</v>
          </cell>
          <cell r="F130" t="str">
            <v>Excavaciones varias en material común bajo agua</v>
          </cell>
          <cell r="G130" t="str">
            <v>m3</v>
          </cell>
        </row>
        <row r="131">
          <cell r="C131">
            <v>600.6</v>
          </cell>
          <cell r="D131">
            <v>600</v>
          </cell>
          <cell r="E131" t="str">
            <v>600P</v>
          </cell>
          <cell r="F131" t="str">
            <v>Excavaciones varias sin clasificar</v>
          </cell>
          <cell r="G131" t="str">
            <v>m3</v>
          </cell>
          <cell r="H131" t="str">
            <v>Tiene en cuenta el programa PICO y PALA</v>
          </cell>
        </row>
        <row r="132">
          <cell r="C132">
            <v>600.70000000000005</v>
          </cell>
          <cell r="D132">
            <v>600</v>
          </cell>
          <cell r="E132" t="str">
            <v>600P</v>
          </cell>
          <cell r="F132" t="str">
            <v>Excavaciones varias en material común en seco</v>
          </cell>
          <cell r="G132" t="str">
            <v>m3</v>
          </cell>
          <cell r="H132" t="str">
            <v>Tiene en cuenta el programa PICO y PALA</v>
          </cell>
        </row>
        <row r="133">
          <cell r="C133">
            <v>600.79999999999995</v>
          </cell>
          <cell r="D133">
            <v>600</v>
          </cell>
          <cell r="E133" t="str">
            <v>600P</v>
          </cell>
          <cell r="F133" t="str">
            <v>Excavaciones varias en material común bajo agua</v>
          </cell>
          <cell r="G133" t="str">
            <v>m3</v>
          </cell>
          <cell r="H133" t="str">
            <v>Tiene en cuenta el programa PICO y PALA</v>
          </cell>
        </row>
        <row r="134">
          <cell r="C134">
            <v>600.9</v>
          </cell>
          <cell r="D134">
            <v>600</v>
          </cell>
          <cell r="E134" t="str">
            <v>600P</v>
          </cell>
          <cell r="F134" t="str">
            <v>Excavaciones varias en roca bajo agua</v>
          </cell>
          <cell r="G134" t="str">
            <v>m³</v>
          </cell>
          <cell r="H134" t="str">
            <v>Tiene en cuenta el programa PICO y PALA</v>
          </cell>
        </row>
        <row r="135">
          <cell r="C135">
            <v>601.1</v>
          </cell>
          <cell r="D135">
            <v>601</v>
          </cell>
          <cell r="F135" t="str">
            <v>Excavaciones varias en roca en seco</v>
          </cell>
          <cell r="G135" t="str">
            <v>m3</v>
          </cell>
        </row>
        <row r="136">
          <cell r="C136">
            <v>601.20000000000005</v>
          </cell>
          <cell r="D136">
            <v>601</v>
          </cell>
          <cell r="F136" t="str">
            <v>Excavaciones varias en roca bajo agua</v>
          </cell>
          <cell r="G136" t="str">
            <v>m3</v>
          </cell>
        </row>
        <row r="137">
          <cell r="C137">
            <v>601.29999999999995</v>
          </cell>
          <cell r="D137">
            <v>601</v>
          </cell>
          <cell r="F137" t="str">
            <v>Excavaciones varias en material común en seco</v>
          </cell>
          <cell r="G137" t="str">
            <v>m3</v>
          </cell>
        </row>
        <row r="138">
          <cell r="C138">
            <v>601.4</v>
          </cell>
          <cell r="D138">
            <v>601</v>
          </cell>
          <cell r="F138" t="str">
            <v>Excavaciones varias en material común bajo agua</v>
          </cell>
          <cell r="G138" t="str">
            <v>m3</v>
          </cell>
        </row>
        <row r="139">
          <cell r="C139">
            <v>610.1</v>
          </cell>
          <cell r="D139">
            <v>610</v>
          </cell>
          <cell r="F139" t="str">
            <v>Rellenos para estructuras</v>
          </cell>
          <cell r="G139" t="str">
            <v>m3</v>
          </cell>
          <cell r="H139" t="str">
            <v>No incluye la preparación de la superficie sobre la que irá el relleno.</v>
          </cell>
        </row>
        <row r="140">
          <cell r="C140">
            <v>610.20000000000005</v>
          </cell>
          <cell r="D140">
            <v>610</v>
          </cell>
          <cell r="F140" t="str">
            <v>Material filtrante</v>
          </cell>
          <cell r="G140" t="str">
            <v>m3</v>
          </cell>
        </row>
        <row r="141">
          <cell r="C141">
            <v>612</v>
          </cell>
          <cell r="E141" t="str">
            <v>612P</v>
          </cell>
          <cell r="F141" t="str">
            <v>Geobloques</v>
          </cell>
          <cell r="G141" t="str">
            <v>m3</v>
          </cell>
        </row>
        <row r="142">
          <cell r="C142">
            <v>620.1</v>
          </cell>
          <cell r="D142">
            <v>620</v>
          </cell>
          <cell r="F142" t="str">
            <v>Pilotes prefabricados de concreto</v>
          </cell>
          <cell r="G142" t="str">
            <v>ml</v>
          </cell>
        </row>
        <row r="143">
          <cell r="C143">
            <v>620.20000000000005</v>
          </cell>
          <cell r="D143">
            <v>620</v>
          </cell>
          <cell r="F143" t="str">
            <v>Extensión de pilotes</v>
          </cell>
          <cell r="G143" t="str">
            <v>ml</v>
          </cell>
        </row>
        <row r="144">
          <cell r="C144">
            <v>620.29999999999995</v>
          </cell>
          <cell r="D144">
            <v>620</v>
          </cell>
          <cell r="F144" t="str">
            <v>Prueba de carga</v>
          </cell>
          <cell r="G144" t="str">
            <v>Un</v>
          </cell>
        </row>
        <row r="145">
          <cell r="C145">
            <v>621.1</v>
          </cell>
          <cell r="D145">
            <v>621</v>
          </cell>
          <cell r="F145" t="str">
            <v>Pilote de concreto fundido in-situ de diámetro____</v>
          </cell>
          <cell r="G145" t="str">
            <v>ml</v>
          </cell>
        </row>
        <row r="146">
          <cell r="C146">
            <v>621.20000000000005</v>
          </cell>
          <cell r="D146">
            <v>621</v>
          </cell>
          <cell r="F146" t="str">
            <v>Base acampanada</v>
          </cell>
          <cell r="G146" t="str">
            <v>m3</v>
          </cell>
        </row>
        <row r="147">
          <cell r="C147">
            <v>621.29999999999995</v>
          </cell>
          <cell r="D147">
            <v>621</v>
          </cell>
          <cell r="F147" t="str">
            <v>Pilote de prueba de diámetro ____</v>
          </cell>
          <cell r="G147" t="str">
            <v>ml</v>
          </cell>
        </row>
        <row r="148">
          <cell r="C148">
            <v>621.4</v>
          </cell>
          <cell r="D148">
            <v>621</v>
          </cell>
          <cell r="F148" t="str">
            <v>Base acampanada de prueba</v>
          </cell>
          <cell r="G148" t="str">
            <v>m3</v>
          </cell>
        </row>
        <row r="149">
          <cell r="C149">
            <v>621.5</v>
          </cell>
          <cell r="D149">
            <v>621</v>
          </cell>
          <cell r="F149" t="str">
            <v>Camisa permanente de diámetro exterior ____</v>
          </cell>
          <cell r="G149" t="str">
            <v>ml</v>
          </cell>
        </row>
        <row r="150">
          <cell r="C150">
            <v>621.6</v>
          </cell>
          <cell r="D150">
            <v>621</v>
          </cell>
          <cell r="F150" t="str">
            <v>Prueba de carga</v>
          </cell>
          <cell r="G150" t="str">
            <v>Un</v>
          </cell>
        </row>
        <row r="151">
          <cell r="C151">
            <v>622.1</v>
          </cell>
          <cell r="D151">
            <v>622</v>
          </cell>
          <cell r="F151" t="str">
            <v>Tablestacado de madera</v>
          </cell>
          <cell r="G151" t="str">
            <v>m2</v>
          </cell>
        </row>
        <row r="152">
          <cell r="C152">
            <v>622.20000000000005</v>
          </cell>
          <cell r="D152">
            <v>622</v>
          </cell>
          <cell r="F152" t="str">
            <v>Tablestacado metálico</v>
          </cell>
          <cell r="G152" t="str">
            <v>m2</v>
          </cell>
        </row>
        <row r="153">
          <cell r="C153">
            <v>622.29999999999995</v>
          </cell>
          <cell r="D153">
            <v>622</v>
          </cell>
          <cell r="F153" t="str">
            <v>Tablestacado de concreto reforzado</v>
          </cell>
          <cell r="G153" t="str">
            <v>m2</v>
          </cell>
        </row>
        <row r="154">
          <cell r="C154">
            <v>622.4</v>
          </cell>
          <cell r="D154">
            <v>622</v>
          </cell>
          <cell r="F154" t="str">
            <v>Tablestacado de concreto preesforzado</v>
          </cell>
          <cell r="G154" t="str">
            <v>m2</v>
          </cell>
        </row>
        <row r="155">
          <cell r="C155">
            <v>622.5</v>
          </cell>
          <cell r="D155">
            <v>622</v>
          </cell>
          <cell r="F155" t="str">
            <v>Corte del extremo superior del elemento</v>
          </cell>
          <cell r="G155" t="str">
            <v>ml</v>
          </cell>
        </row>
        <row r="156">
          <cell r="C156">
            <v>622.6</v>
          </cell>
          <cell r="D156">
            <v>622</v>
          </cell>
          <cell r="E156" t="str">
            <v>622P</v>
          </cell>
          <cell r="F156" t="str">
            <v>Tablestacado metálico</v>
          </cell>
          <cell r="G156" t="str">
            <v>ml</v>
          </cell>
          <cell r="H156" t="str">
            <v>La unidad de medida es el metro lineal</v>
          </cell>
        </row>
        <row r="157">
          <cell r="C157">
            <v>623.1</v>
          </cell>
          <cell r="E157" t="str">
            <v>623P</v>
          </cell>
          <cell r="F157" t="str">
            <v>Suministro e hincamiento de rieles</v>
          </cell>
          <cell r="G157" t="str">
            <v>ml</v>
          </cell>
        </row>
        <row r="158">
          <cell r="C158">
            <v>623.20000000000005</v>
          </cell>
          <cell r="E158" t="str">
            <v>623P</v>
          </cell>
          <cell r="F158" t="str">
            <v>Suministro e instalación de rieles</v>
          </cell>
          <cell r="G158" t="str">
            <v>ml</v>
          </cell>
        </row>
        <row r="159">
          <cell r="C159">
            <v>630.1</v>
          </cell>
          <cell r="D159">
            <v>630</v>
          </cell>
          <cell r="F159" t="str">
            <v>Concreto Clase A</v>
          </cell>
          <cell r="G159" t="str">
            <v>m3</v>
          </cell>
        </row>
        <row r="160">
          <cell r="C160">
            <v>630.20000000000005</v>
          </cell>
          <cell r="D160">
            <v>630</v>
          </cell>
          <cell r="F160" t="str">
            <v>Concreto Clase B</v>
          </cell>
          <cell r="G160" t="str">
            <v>m3</v>
          </cell>
        </row>
        <row r="161">
          <cell r="C161">
            <v>630.29999999999995</v>
          </cell>
          <cell r="D161">
            <v>630</v>
          </cell>
          <cell r="F161" t="str">
            <v>Concreto Clase C</v>
          </cell>
          <cell r="G161" t="str">
            <v>m3</v>
          </cell>
        </row>
        <row r="162">
          <cell r="C162">
            <v>630.4</v>
          </cell>
          <cell r="D162">
            <v>630</v>
          </cell>
          <cell r="F162" t="str">
            <v>Concreto Clase D</v>
          </cell>
          <cell r="G162" t="str">
            <v>m3</v>
          </cell>
        </row>
        <row r="163">
          <cell r="C163">
            <v>630.5</v>
          </cell>
          <cell r="D163">
            <v>630</v>
          </cell>
          <cell r="F163" t="str">
            <v>Concreto Clase E</v>
          </cell>
          <cell r="G163" t="str">
            <v>m3</v>
          </cell>
        </row>
        <row r="164">
          <cell r="C164">
            <v>630.6</v>
          </cell>
          <cell r="D164">
            <v>630</v>
          </cell>
          <cell r="F164" t="str">
            <v>Concreto Clase F</v>
          </cell>
          <cell r="G164" t="str">
            <v>m3</v>
          </cell>
        </row>
        <row r="165">
          <cell r="C165">
            <v>630.70000000000005</v>
          </cell>
          <cell r="D165">
            <v>630</v>
          </cell>
          <cell r="F165" t="str">
            <v>Concreto Clase G</v>
          </cell>
          <cell r="G165" t="str">
            <v>m3</v>
          </cell>
        </row>
        <row r="166">
          <cell r="C166">
            <v>630.79999999999995</v>
          </cell>
          <cell r="D166">
            <v>630</v>
          </cell>
          <cell r="E166" t="str">
            <v>630P</v>
          </cell>
          <cell r="F166" t="str">
            <v>Concreto Clase A con aditivo</v>
          </cell>
          <cell r="G166" t="str">
            <v>m3</v>
          </cell>
        </row>
        <row r="167">
          <cell r="C167">
            <v>630.9</v>
          </cell>
          <cell r="D167">
            <v>630</v>
          </cell>
          <cell r="E167" t="str">
            <v>630P</v>
          </cell>
          <cell r="F167" t="str">
            <v>Concreto Clase D con aditivo</v>
          </cell>
          <cell r="G167" t="str">
            <v>m3</v>
          </cell>
        </row>
        <row r="168">
          <cell r="C168">
            <v>630.1</v>
          </cell>
          <cell r="D168">
            <v>630</v>
          </cell>
          <cell r="E168" t="str">
            <v>630P-1</v>
          </cell>
          <cell r="F168" t="str">
            <v>Realce de cabezotes de alcantarillas</v>
          </cell>
          <cell r="G168" t="str">
            <v>m3</v>
          </cell>
        </row>
        <row r="169">
          <cell r="C169">
            <v>630.11</v>
          </cell>
          <cell r="D169">
            <v>630</v>
          </cell>
          <cell r="E169" t="str">
            <v>630P-2</v>
          </cell>
          <cell r="F169" t="str">
            <v>Realce de bordillo de cunetas</v>
          </cell>
          <cell r="G169" t="str">
            <v>ml</v>
          </cell>
        </row>
        <row r="170">
          <cell r="C170">
            <v>630.12</v>
          </cell>
          <cell r="D170">
            <v>630</v>
          </cell>
          <cell r="E170" t="str">
            <v>630P-3</v>
          </cell>
          <cell r="F170" t="str">
            <v>Concreto Clase G para cimientos</v>
          </cell>
          <cell r="G170" t="str">
            <v>m3</v>
          </cell>
        </row>
        <row r="171">
          <cell r="C171">
            <v>630.13</v>
          </cell>
          <cell r="D171">
            <v>630</v>
          </cell>
          <cell r="E171" t="str">
            <v>630P-3</v>
          </cell>
          <cell r="F171" t="str">
            <v>Concreto Clase G para elevaciones</v>
          </cell>
          <cell r="G171" t="str">
            <v>m3</v>
          </cell>
        </row>
        <row r="172">
          <cell r="C172">
            <v>630.14</v>
          </cell>
          <cell r="D172">
            <v>630</v>
          </cell>
          <cell r="E172" t="str">
            <v>630P-4</v>
          </cell>
          <cell r="F172" t="str">
            <v>Recubrimiento con malla y mortero 1:4, e=5cm</v>
          </cell>
          <cell r="G172" t="str">
            <v>m2</v>
          </cell>
        </row>
        <row r="173">
          <cell r="C173">
            <v>632</v>
          </cell>
          <cell r="D173">
            <v>632</v>
          </cell>
          <cell r="F173" t="str">
            <v>Baranda de concreto</v>
          </cell>
          <cell r="G173" t="str">
            <v>ml</v>
          </cell>
          <cell r="H173" t="str">
            <v>No incluye el acero de refuerzo</v>
          </cell>
        </row>
        <row r="174">
          <cell r="C174">
            <v>632.1</v>
          </cell>
          <cell r="E174" t="str">
            <v>632P</v>
          </cell>
          <cell r="F174" t="str">
            <v>Baranda metálica tubular</v>
          </cell>
          <cell r="G174" t="str">
            <v>ml</v>
          </cell>
        </row>
        <row r="175">
          <cell r="C175">
            <v>640.1</v>
          </cell>
          <cell r="D175">
            <v>640</v>
          </cell>
          <cell r="F175" t="str">
            <v>Acero de refuerzo Grado 37</v>
          </cell>
          <cell r="G175" t="str">
            <v>Kg</v>
          </cell>
        </row>
        <row r="176">
          <cell r="C176">
            <v>640.20000000000005</v>
          </cell>
          <cell r="D176">
            <v>640</v>
          </cell>
          <cell r="F176" t="str">
            <v>Acero de refuerzo Grado 40</v>
          </cell>
          <cell r="G176" t="str">
            <v>Kg</v>
          </cell>
        </row>
        <row r="177">
          <cell r="C177">
            <v>640.29999999999995</v>
          </cell>
          <cell r="D177">
            <v>640</v>
          </cell>
          <cell r="F177" t="str">
            <v>Acero de refuerzo Grado 60</v>
          </cell>
          <cell r="G177" t="str">
            <v>Kg</v>
          </cell>
        </row>
        <row r="178">
          <cell r="C178">
            <v>641</v>
          </cell>
          <cell r="D178">
            <v>641</v>
          </cell>
          <cell r="F178" t="str">
            <v>Acero de preesfuerzo</v>
          </cell>
          <cell r="G178" t="str">
            <v>t-m</v>
          </cell>
        </row>
        <row r="179">
          <cell r="C179">
            <v>642.1</v>
          </cell>
          <cell r="D179">
            <v>642</v>
          </cell>
          <cell r="F179" t="str">
            <v>Apoyo elastomérico</v>
          </cell>
          <cell r="G179" t="str">
            <v>Un</v>
          </cell>
        </row>
        <row r="180">
          <cell r="C180">
            <v>642.20000000000005</v>
          </cell>
          <cell r="D180">
            <v>642</v>
          </cell>
          <cell r="F180" t="str">
            <v>Sello para juntas de puentes</v>
          </cell>
          <cell r="G180" t="str">
            <v>ml</v>
          </cell>
        </row>
        <row r="181">
          <cell r="C181">
            <v>643</v>
          </cell>
          <cell r="E181" t="str">
            <v>643P</v>
          </cell>
          <cell r="F181" t="str">
            <v>Suministro e instalación de juntas de dilatación</v>
          </cell>
          <cell r="G181" t="str">
            <v>ml</v>
          </cell>
        </row>
        <row r="182">
          <cell r="C182">
            <v>644</v>
          </cell>
          <cell r="E182" t="str">
            <v>644P</v>
          </cell>
          <cell r="F182" t="str">
            <v>Suministro e instalación de sellos para juntas de puentes</v>
          </cell>
          <cell r="G182" t="str">
            <v>ml</v>
          </cell>
        </row>
        <row r="183">
          <cell r="C183">
            <v>645</v>
          </cell>
          <cell r="E183" t="str">
            <v>645P</v>
          </cell>
          <cell r="F183" t="str">
            <v>Rejilla en varilla (2.0m x 2.52 m), D=1".</v>
          </cell>
          <cell r="G183" t="str">
            <v>Un</v>
          </cell>
        </row>
        <row r="184">
          <cell r="C184">
            <v>646</v>
          </cell>
          <cell r="E184" t="str">
            <v>646P</v>
          </cell>
          <cell r="F184" t="str">
            <v>Anclajes o Tiebacks</v>
          </cell>
          <cell r="G184" t="str">
            <v>ml</v>
          </cell>
        </row>
        <row r="185">
          <cell r="C185">
            <v>650.1</v>
          </cell>
          <cell r="D185">
            <v>650</v>
          </cell>
          <cell r="F185" t="str">
            <v>Diseño y fabricación de estructura metálica</v>
          </cell>
          <cell r="G185" t="str">
            <v>Kg</v>
          </cell>
        </row>
        <row r="186">
          <cell r="C186">
            <v>650.20000000000005</v>
          </cell>
          <cell r="D186">
            <v>650</v>
          </cell>
          <cell r="F186" t="str">
            <v>Fabricación de la estructura metálica</v>
          </cell>
          <cell r="G186" t="str">
            <v>Kg</v>
          </cell>
        </row>
        <row r="187">
          <cell r="C187">
            <v>650.29999999999995</v>
          </cell>
          <cell r="D187">
            <v>650</v>
          </cell>
          <cell r="F187" t="str">
            <v>Transporte de estructura metálica</v>
          </cell>
          <cell r="G187" t="str">
            <v>Kg</v>
          </cell>
        </row>
        <row r="188">
          <cell r="C188">
            <v>650.4</v>
          </cell>
          <cell r="D188">
            <v>650</v>
          </cell>
          <cell r="F188" t="str">
            <v>Montaje y pintura de estructura metálica</v>
          </cell>
          <cell r="G188" t="str">
            <v>Kg</v>
          </cell>
        </row>
        <row r="189">
          <cell r="C189">
            <v>660.1</v>
          </cell>
          <cell r="D189">
            <v>660</v>
          </cell>
          <cell r="F189" t="str">
            <v>Tubería de concreto simple de diámetro 450 mm</v>
          </cell>
          <cell r="G189" t="str">
            <v>ml</v>
          </cell>
        </row>
        <row r="190">
          <cell r="C190">
            <v>660.2</v>
          </cell>
          <cell r="D190">
            <v>660</v>
          </cell>
          <cell r="F190" t="str">
            <v>Tubería de concreto simple de diámetro 600 mm</v>
          </cell>
          <cell r="G190" t="str">
            <v>ml</v>
          </cell>
        </row>
        <row r="191">
          <cell r="C191">
            <v>660.3</v>
          </cell>
          <cell r="D191">
            <v>660</v>
          </cell>
          <cell r="F191" t="str">
            <v>Tubería de concreto simple de diámetro 750 mm</v>
          </cell>
          <cell r="G191" t="str">
            <v>ml</v>
          </cell>
        </row>
        <row r="192">
          <cell r="C192">
            <v>660.4</v>
          </cell>
          <cell r="E192" t="str">
            <v>660P</v>
          </cell>
          <cell r="F192" t="str">
            <v>Tubería perforada de gres de 6 pulgadas de diámetro</v>
          </cell>
          <cell r="G192" t="str">
            <v>ml</v>
          </cell>
        </row>
        <row r="193">
          <cell r="C193">
            <v>661</v>
          </cell>
          <cell r="D193">
            <v>661</v>
          </cell>
          <cell r="F193" t="str">
            <v>Tubería de concreto reforzado de 900 mm diámetro interior</v>
          </cell>
          <cell r="G193" t="str">
            <v>ml</v>
          </cell>
        </row>
        <row r="194">
          <cell r="C194">
            <v>662.1</v>
          </cell>
          <cell r="D194">
            <v>662</v>
          </cell>
          <cell r="F194" t="str">
            <v>Tubería corrugada de acero galvanizado de lámina calibre __ y diámetro __ mm</v>
          </cell>
          <cell r="G194" t="str">
            <v>ml</v>
          </cell>
        </row>
        <row r="195">
          <cell r="C195">
            <v>662.2</v>
          </cell>
          <cell r="D195">
            <v>662</v>
          </cell>
          <cell r="F195" t="str">
            <v>Tubería corrugada de acero con recubrimiento bituminoso de lámina calibre __ y diámetro __ mm</v>
          </cell>
          <cell r="G195" t="str">
            <v>ml</v>
          </cell>
        </row>
        <row r="196">
          <cell r="C196">
            <v>669.1</v>
          </cell>
          <cell r="E196" t="str">
            <v>669P</v>
          </cell>
          <cell r="F196" t="str">
            <v>Andenes de sección 2m de ancho x 0.12 m de espesor</v>
          </cell>
          <cell r="G196" t="str">
            <v>m2</v>
          </cell>
        </row>
        <row r="197">
          <cell r="C197">
            <v>670.1</v>
          </cell>
          <cell r="D197">
            <v>670</v>
          </cell>
          <cell r="F197" t="str">
            <v>Disipadores de energía y sedimentadores en gaviones</v>
          </cell>
          <cell r="G197" t="str">
            <v>m3</v>
          </cell>
        </row>
        <row r="198">
          <cell r="C198">
            <v>670.2</v>
          </cell>
          <cell r="D198">
            <v>670</v>
          </cell>
          <cell r="F198" t="str">
            <v>Disipadores de energía y sedimentadores en concreto ciclópeo</v>
          </cell>
          <cell r="G198" t="str">
            <v>m3</v>
          </cell>
        </row>
        <row r="199">
          <cell r="C199">
            <v>671</v>
          </cell>
          <cell r="D199">
            <v>671</v>
          </cell>
          <cell r="F199" t="str">
            <v>Cunetas revestidas en concreto</v>
          </cell>
          <cell r="G199" t="str">
            <v>m3</v>
          </cell>
        </row>
        <row r="200">
          <cell r="C200">
            <v>671.1</v>
          </cell>
          <cell r="D200">
            <v>671</v>
          </cell>
          <cell r="E200" t="str">
            <v>671P</v>
          </cell>
          <cell r="F200" t="str">
            <v>Cunetas revestidas en concreto clase D, Sección # 1 y Sección No. 2</v>
          </cell>
          <cell r="G200" t="str">
            <v>m3</v>
          </cell>
        </row>
        <row r="201">
          <cell r="C201">
            <v>672</v>
          </cell>
          <cell r="D201">
            <v>672</v>
          </cell>
          <cell r="F201" t="str">
            <v>Bordillo</v>
          </cell>
          <cell r="G201" t="str">
            <v>ml</v>
          </cell>
        </row>
        <row r="202">
          <cell r="C202">
            <v>672.1</v>
          </cell>
          <cell r="D202">
            <v>672</v>
          </cell>
          <cell r="E202" t="str">
            <v>672P</v>
          </cell>
          <cell r="F202" t="str">
            <v>Realce de bordillo</v>
          </cell>
          <cell r="G202" t="str">
            <v>ml</v>
          </cell>
        </row>
        <row r="203">
          <cell r="C203">
            <v>673</v>
          </cell>
          <cell r="D203">
            <v>673</v>
          </cell>
          <cell r="F203" t="str">
            <v>Material filtrante</v>
          </cell>
          <cell r="G203" t="str">
            <v>m3</v>
          </cell>
        </row>
        <row r="204">
          <cell r="C204">
            <v>673.1</v>
          </cell>
          <cell r="D204">
            <v>673</v>
          </cell>
          <cell r="E204" t="str">
            <v>673P</v>
          </cell>
          <cell r="F204" t="str">
            <v>Dren horizontal 0-10 m</v>
          </cell>
          <cell r="G204" t="str">
            <v>ml</v>
          </cell>
        </row>
        <row r="205">
          <cell r="C205">
            <v>673.2</v>
          </cell>
          <cell r="D205">
            <v>673</v>
          </cell>
          <cell r="E205" t="str">
            <v>673P</v>
          </cell>
          <cell r="F205" t="str">
            <v>Dren horizontal 0-30 m</v>
          </cell>
          <cell r="G205" t="str">
            <v>ml</v>
          </cell>
        </row>
        <row r="206">
          <cell r="C206">
            <v>673.3</v>
          </cell>
          <cell r="D206">
            <v>673</v>
          </cell>
          <cell r="E206" t="str">
            <v>673P-1</v>
          </cell>
          <cell r="F206" t="str">
            <v>Filtros geocompuestos Tipo Geodren o Pack drain</v>
          </cell>
          <cell r="G206" t="str">
            <v>ml</v>
          </cell>
        </row>
        <row r="207">
          <cell r="C207">
            <v>673.4</v>
          </cell>
          <cell r="D207">
            <v>673</v>
          </cell>
          <cell r="E207" t="str">
            <v>673P-2</v>
          </cell>
          <cell r="F207" t="str">
            <v>Material filtrante, entre 3" y 6", para dren profundo</v>
          </cell>
          <cell r="G207" t="str">
            <v>ml</v>
          </cell>
        </row>
        <row r="208">
          <cell r="C208">
            <v>674.1</v>
          </cell>
          <cell r="E208" t="str">
            <v>674P</v>
          </cell>
          <cell r="F208" t="str">
            <v>Nivelación y reconstrucción de pozos de inspección</v>
          </cell>
          <cell r="G208" t="str">
            <v>Un</v>
          </cell>
        </row>
        <row r="209">
          <cell r="C209">
            <v>674.2</v>
          </cell>
          <cell r="E209" t="str">
            <v>674P</v>
          </cell>
          <cell r="F209" t="str">
            <v>Nivelación y reconstrucción de sumideros</v>
          </cell>
          <cell r="G209" t="str">
            <v>Un</v>
          </cell>
        </row>
        <row r="210">
          <cell r="C210">
            <v>674.3</v>
          </cell>
          <cell r="E210" t="str">
            <v>674P</v>
          </cell>
          <cell r="F210" t="str">
            <v>Nivelación y reconstrucción de cajas de válvulas de la EAAB</v>
          </cell>
          <cell r="G210" t="str">
            <v>Un</v>
          </cell>
        </row>
        <row r="211">
          <cell r="C211">
            <v>674.4</v>
          </cell>
          <cell r="E211" t="str">
            <v>674P</v>
          </cell>
          <cell r="F211" t="str">
            <v>Nivelación y reconstrucción de cajas de energía de CODENSA</v>
          </cell>
          <cell r="G211" t="str">
            <v>Un</v>
          </cell>
        </row>
        <row r="212">
          <cell r="C212">
            <v>674.5</v>
          </cell>
          <cell r="E212" t="str">
            <v>674P</v>
          </cell>
          <cell r="F212" t="str">
            <v>Nivelación y reconstrucción de cajas de la ETB</v>
          </cell>
          <cell r="G212" t="str">
            <v>Un</v>
          </cell>
        </row>
        <row r="213">
          <cell r="C213">
            <v>675</v>
          </cell>
          <cell r="E213" t="str">
            <v>675P</v>
          </cell>
          <cell r="F213" t="str">
            <v>Caja de inspección para alumbrado público</v>
          </cell>
          <cell r="G213" t="str">
            <v>Un</v>
          </cell>
        </row>
        <row r="214">
          <cell r="C214">
            <v>678.1</v>
          </cell>
          <cell r="E214" t="str">
            <v>678P</v>
          </cell>
          <cell r="F214" t="str">
            <v>Suministro y colocación de ductos de PVC o similar</v>
          </cell>
          <cell r="G214" t="str">
            <v>ml</v>
          </cell>
        </row>
        <row r="215">
          <cell r="C215">
            <v>680.1</v>
          </cell>
          <cell r="D215">
            <v>680</v>
          </cell>
          <cell r="F215" t="str">
            <v>Escamas en concreto</v>
          </cell>
          <cell r="G215" t="str">
            <v>m2</v>
          </cell>
        </row>
        <row r="216">
          <cell r="C216">
            <v>680.2</v>
          </cell>
          <cell r="D216">
            <v>680</v>
          </cell>
          <cell r="F216" t="str">
            <v>Armadura galvanizada</v>
          </cell>
          <cell r="G216" t="str">
            <v>ml</v>
          </cell>
        </row>
        <row r="217">
          <cell r="C217">
            <v>680.3</v>
          </cell>
          <cell r="D217">
            <v>680</v>
          </cell>
          <cell r="F217" t="str">
            <v>Relleno granular para tierra armada</v>
          </cell>
          <cell r="G217" t="str">
            <v>m3</v>
          </cell>
        </row>
        <row r="218">
          <cell r="C218">
            <v>681.1</v>
          </cell>
          <cell r="D218">
            <v>681</v>
          </cell>
          <cell r="F218" t="str">
            <v>Gaviones</v>
          </cell>
          <cell r="G218" t="str">
            <v>m3</v>
          </cell>
        </row>
        <row r="219">
          <cell r="C219">
            <v>682</v>
          </cell>
          <cell r="D219">
            <v>682</v>
          </cell>
          <cell r="F219" t="str">
            <v>Muro de contención de suelo reforzado con geotextil</v>
          </cell>
          <cell r="G219" t="str">
            <v>m3</v>
          </cell>
          <cell r="H219" t="str">
            <v>No incluye geotextil ni recubrimiento del muro</v>
          </cell>
        </row>
        <row r="220">
          <cell r="C220">
            <v>682.1</v>
          </cell>
          <cell r="E220" t="str">
            <v>682P</v>
          </cell>
          <cell r="F220" t="str">
            <v>Geotextil para refuerzo</v>
          </cell>
          <cell r="G220" t="str">
            <v>m²</v>
          </cell>
        </row>
        <row r="221">
          <cell r="C221">
            <v>682.2</v>
          </cell>
          <cell r="E221" t="str">
            <v>682P</v>
          </cell>
          <cell r="F221" t="str">
            <v>Suministro y colocación de malla de gallinero recubierta con mortero</v>
          </cell>
          <cell r="G221" t="str">
            <v>m²</v>
          </cell>
        </row>
        <row r="222">
          <cell r="C222">
            <v>682.3</v>
          </cell>
          <cell r="E222" t="str">
            <v>682P</v>
          </cell>
          <cell r="F222" t="str">
            <v>Relleno para muro de tierra</v>
          </cell>
          <cell r="G222" t="str">
            <v>m³</v>
          </cell>
        </row>
        <row r="223">
          <cell r="C223">
            <v>683</v>
          </cell>
          <cell r="E223" t="str">
            <v>683P</v>
          </cell>
          <cell r="F223" t="str">
            <v>Bolsacretos en concreto Clase F</v>
          </cell>
          <cell r="G223" t="str">
            <v>m3</v>
          </cell>
        </row>
        <row r="224">
          <cell r="C224">
            <v>683.1</v>
          </cell>
          <cell r="E224" t="str">
            <v>683P-1</v>
          </cell>
          <cell r="F224" t="str">
            <v>Bolsacretos en concreto Clase D</v>
          </cell>
          <cell r="G224" t="str">
            <v>m³</v>
          </cell>
        </row>
        <row r="225">
          <cell r="C225">
            <v>700.1</v>
          </cell>
          <cell r="D225">
            <v>700</v>
          </cell>
          <cell r="F225" t="str">
            <v>Línea de demarcación</v>
          </cell>
          <cell r="G225" t="str">
            <v>ml</v>
          </cell>
        </row>
        <row r="226">
          <cell r="C226">
            <v>700.2</v>
          </cell>
          <cell r="D226">
            <v>700</v>
          </cell>
          <cell r="F226" t="str">
            <v>Marca vial</v>
          </cell>
          <cell r="G226" t="str">
            <v>m2</v>
          </cell>
        </row>
        <row r="227">
          <cell r="C227">
            <v>700.3</v>
          </cell>
          <cell r="D227">
            <v>700</v>
          </cell>
          <cell r="E227" t="str">
            <v>700P</v>
          </cell>
          <cell r="F227" t="str">
            <v>Línea de demarcación sobre concreto rígido</v>
          </cell>
          <cell r="G227" t="str">
            <v>ml</v>
          </cell>
        </row>
        <row r="228">
          <cell r="C228">
            <v>701</v>
          </cell>
          <cell r="D228">
            <v>701</v>
          </cell>
          <cell r="F228" t="str">
            <v>Tacha reflectiva</v>
          </cell>
          <cell r="G228" t="str">
            <v>Un</v>
          </cell>
        </row>
        <row r="229">
          <cell r="C229">
            <v>710.1</v>
          </cell>
          <cell r="D229">
            <v>710</v>
          </cell>
          <cell r="F229" t="str">
            <v>Señal de tránsito grupo I</v>
          </cell>
          <cell r="G229" t="str">
            <v>Un</v>
          </cell>
        </row>
        <row r="230">
          <cell r="C230">
            <v>710.2</v>
          </cell>
          <cell r="D230">
            <v>710</v>
          </cell>
          <cell r="F230" t="str">
            <v>Señal de tránsito grupo II</v>
          </cell>
          <cell r="G230" t="str">
            <v>Un</v>
          </cell>
        </row>
        <row r="231">
          <cell r="C231">
            <v>710.3</v>
          </cell>
          <cell r="D231">
            <v>710</v>
          </cell>
          <cell r="F231" t="str">
            <v>Señal de tránsito grupo III</v>
          </cell>
          <cell r="G231" t="str">
            <v>Un</v>
          </cell>
        </row>
        <row r="232">
          <cell r="C232">
            <v>710.4</v>
          </cell>
          <cell r="D232">
            <v>710</v>
          </cell>
          <cell r="F232" t="str">
            <v>Señal de tránsito grupo IV</v>
          </cell>
          <cell r="G232" t="str">
            <v>Un</v>
          </cell>
        </row>
        <row r="233">
          <cell r="C233">
            <v>710.5</v>
          </cell>
          <cell r="D233">
            <v>710</v>
          </cell>
          <cell r="F233" t="str">
            <v>Señal de tránsito grupo V</v>
          </cell>
          <cell r="G233" t="str">
            <v>m2</v>
          </cell>
        </row>
        <row r="234">
          <cell r="C234">
            <v>710.6</v>
          </cell>
          <cell r="D234">
            <v>710</v>
          </cell>
          <cell r="E234" t="str">
            <v>710P</v>
          </cell>
          <cell r="F234" t="str">
            <v>Suministro e intalación de pasavías</v>
          </cell>
          <cell r="G234" t="str">
            <v>Un</v>
          </cell>
        </row>
        <row r="235">
          <cell r="C235">
            <v>720</v>
          </cell>
          <cell r="D235">
            <v>720</v>
          </cell>
          <cell r="F235" t="str">
            <v>Poste de kilometraje</v>
          </cell>
          <cell r="G235" t="str">
            <v>Un</v>
          </cell>
        </row>
        <row r="236">
          <cell r="C236">
            <v>730.1</v>
          </cell>
          <cell r="D236">
            <v>730</v>
          </cell>
          <cell r="F236" t="str">
            <v>Defensa metálica</v>
          </cell>
          <cell r="G236" t="str">
            <v>ml</v>
          </cell>
        </row>
        <row r="237">
          <cell r="C237">
            <v>730.2</v>
          </cell>
          <cell r="D237">
            <v>730</v>
          </cell>
          <cell r="F237" t="str">
            <v>Sección final</v>
          </cell>
          <cell r="G237" t="str">
            <v>Un</v>
          </cell>
        </row>
        <row r="238">
          <cell r="C238">
            <v>730.3</v>
          </cell>
          <cell r="D238">
            <v>730</v>
          </cell>
          <cell r="F238" t="str">
            <v>Sección de tope</v>
          </cell>
          <cell r="G238" t="str">
            <v>Un</v>
          </cell>
        </row>
        <row r="239">
          <cell r="C239">
            <v>731</v>
          </cell>
          <cell r="E239" t="str">
            <v>731P</v>
          </cell>
          <cell r="F239" t="str">
            <v>Amortiguadores para defensa metálica</v>
          </cell>
          <cell r="G239" t="str">
            <v>Un</v>
          </cell>
        </row>
        <row r="240">
          <cell r="C240">
            <v>740</v>
          </cell>
          <cell r="D240">
            <v>740</v>
          </cell>
          <cell r="F240" t="str">
            <v>Captafaros</v>
          </cell>
          <cell r="G240" t="str">
            <v>Un</v>
          </cell>
        </row>
        <row r="241">
          <cell r="C241">
            <v>741</v>
          </cell>
          <cell r="E241" t="str">
            <v>741P</v>
          </cell>
          <cell r="F241" t="str">
            <v>Pintura de muros</v>
          </cell>
          <cell r="G241" t="str">
            <v>m2</v>
          </cell>
        </row>
        <row r="242">
          <cell r="C242">
            <v>741.1</v>
          </cell>
          <cell r="E242" t="str">
            <v>741P-1</v>
          </cell>
          <cell r="F242" t="str">
            <v>Pintura de muros</v>
          </cell>
          <cell r="G242" t="str">
            <v>m2</v>
          </cell>
        </row>
        <row r="243">
          <cell r="C243">
            <v>750</v>
          </cell>
          <cell r="E243" t="str">
            <v>750P</v>
          </cell>
          <cell r="F243" t="str">
            <v>Bandas sonoras reductoras de velocidad</v>
          </cell>
          <cell r="G243" t="str">
            <v>m2</v>
          </cell>
        </row>
        <row r="244">
          <cell r="C244">
            <v>800.1</v>
          </cell>
          <cell r="D244">
            <v>800</v>
          </cell>
          <cell r="F244" t="str">
            <v>Cerca de alambre de púas con postes de madera</v>
          </cell>
          <cell r="G244" t="str">
            <v>ml</v>
          </cell>
        </row>
        <row r="245">
          <cell r="C245">
            <v>800.2</v>
          </cell>
          <cell r="D245">
            <v>800</v>
          </cell>
          <cell r="F245" t="str">
            <v>Cerca de alambre de púas con postes de concreto</v>
          </cell>
          <cell r="G245" t="str">
            <v>ml</v>
          </cell>
        </row>
        <row r="246">
          <cell r="C246">
            <v>800.3</v>
          </cell>
          <cell r="D246">
            <v>800</v>
          </cell>
          <cell r="F246" t="str">
            <v>Cerca de malla con postes de madera</v>
          </cell>
          <cell r="G246" t="str">
            <v>ml</v>
          </cell>
        </row>
        <row r="247">
          <cell r="C247">
            <v>800.4</v>
          </cell>
          <cell r="D247">
            <v>800</v>
          </cell>
          <cell r="F247" t="str">
            <v>Cerca de malla con postes de concreto</v>
          </cell>
          <cell r="G247" t="str">
            <v>ml</v>
          </cell>
        </row>
        <row r="248">
          <cell r="C248">
            <v>810.1</v>
          </cell>
          <cell r="D248">
            <v>810</v>
          </cell>
          <cell r="F248" t="str">
            <v>Empradización de taludes con bloques de césped</v>
          </cell>
          <cell r="G248" t="str">
            <v>m2</v>
          </cell>
          <cell r="H248" t="str">
            <v>No incluye transporte de materiales</v>
          </cell>
        </row>
        <row r="249">
          <cell r="C249">
            <v>810.2</v>
          </cell>
          <cell r="D249">
            <v>810</v>
          </cell>
          <cell r="F249" t="str">
            <v>Empradización de taludes con tierra orgánica y semillas</v>
          </cell>
          <cell r="G249" t="str">
            <v>m2</v>
          </cell>
          <cell r="H249" t="str">
            <v>No incluye transporte de materiales</v>
          </cell>
        </row>
        <row r="250">
          <cell r="C250">
            <v>810.3</v>
          </cell>
          <cell r="D250">
            <v>810</v>
          </cell>
          <cell r="E250" t="str">
            <v>810P</v>
          </cell>
          <cell r="F250" t="str">
            <v>Empradización de taludes con bloques de césped</v>
          </cell>
          <cell r="G250" t="str">
            <v>m2</v>
          </cell>
          <cell r="H250" t="str">
            <v>Incluye transporte de materiales</v>
          </cell>
        </row>
        <row r="251">
          <cell r="C251">
            <v>810.4</v>
          </cell>
          <cell r="D251">
            <v>810</v>
          </cell>
          <cell r="E251" t="str">
            <v>810P</v>
          </cell>
          <cell r="F251" t="str">
            <v>Empradización de taludes con tierra orgánica y semillas</v>
          </cell>
          <cell r="G251" t="str">
            <v>m2</v>
          </cell>
          <cell r="H251" t="str">
            <v>Incluye transporte de materiales</v>
          </cell>
        </row>
        <row r="252">
          <cell r="C252">
            <v>820.1</v>
          </cell>
          <cell r="D252">
            <v>820</v>
          </cell>
          <cell r="F252" t="str">
            <v>Geotextil</v>
          </cell>
          <cell r="G252" t="str">
            <v>m2</v>
          </cell>
        </row>
        <row r="253">
          <cell r="C253">
            <v>820.2</v>
          </cell>
          <cell r="D253">
            <v>820</v>
          </cell>
          <cell r="F253" t="str">
            <v>Geotextil para refuerzo del pavimento</v>
          </cell>
          <cell r="G253" t="str">
            <v>m2</v>
          </cell>
        </row>
        <row r="254">
          <cell r="C254">
            <v>830</v>
          </cell>
          <cell r="E254" t="str">
            <v>830P</v>
          </cell>
          <cell r="F254" t="str">
            <v>Limpieza de bermas, incluye cargue y retiro del material sobrante</v>
          </cell>
          <cell r="G254" t="str">
            <v>m2</v>
          </cell>
        </row>
        <row r="255">
          <cell r="C255">
            <v>900.1</v>
          </cell>
          <cell r="D255">
            <v>900</v>
          </cell>
          <cell r="F255" t="str">
            <v>Transporte de materiales provenientes de excavación de la explanación, canales y préstamos, entre 100m y 1000m</v>
          </cell>
          <cell r="G255" t="str">
            <v>m³-E</v>
          </cell>
        </row>
        <row r="256">
          <cell r="C256">
            <v>900.2</v>
          </cell>
          <cell r="D256">
            <v>900</v>
          </cell>
          <cell r="F256" t="str">
            <v>Transporte de materiales provenientes de la excavación de la explanación, canales y préstamos para distancias mayores de 1000m</v>
          </cell>
          <cell r="G256" t="str">
            <v>m³-km</v>
          </cell>
        </row>
        <row r="257">
          <cell r="C257">
            <v>900.3</v>
          </cell>
          <cell r="D257">
            <v>900</v>
          </cell>
          <cell r="F257" t="str">
            <v>Transporte de materiales provenientes de derrumbes</v>
          </cell>
          <cell r="G257" t="str">
            <v>m³-km</v>
          </cell>
        </row>
        <row r="258">
          <cell r="C258">
            <v>1000.1</v>
          </cell>
          <cell r="E258" t="str">
            <v>1000P</v>
          </cell>
          <cell r="F258" t="str">
            <v>Retroexcavadora sobre orugas de capacidad mínima 1.5 yardas cúbicas</v>
          </cell>
          <cell r="G258" t="str">
            <v>H-maq</v>
          </cell>
        </row>
      </sheetData>
      <sheetData sheetId="2"/>
      <sheetData sheetId="3">
        <row r="5">
          <cell r="A5">
            <v>201.2</v>
          </cell>
          <cell r="B5" t="str">
            <v>DEMOLICION DE ESTRUCTURAS</v>
          </cell>
          <cell r="C5" t="str">
            <v>GBL</v>
          </cell>
          <cell r="D5">
            <v>30134</v>
          </cell>
          <cell r="E5">
            <v>26377</v>
          </cell>
          <cell r="F5">
            <v>23889</v>
          </cell>
          <cell r="G5">
            <v>28465</v>
          </cell>
          <cell r="H5">
            <v>31045</v>
          </cell>
          <cell r="I5">
            <v>24870</v>
          </cell>
          <cell r="J5">
            <v>29228</v>
          </cell>
          <cell r="K5">
            <v>28574</v>
          </cell>
        </row>
        <row r="6">
          <cell r="A6">
            <v>201.7</v>
          </cell>
          <cell r="B6" t="str">
            <v>DEMOLICION DE PAVIMENTOS, PISOS, ANDENES</v>
          </cell>
          <cell r="C6" t="str">
            <v>M2</v>
          </cell>
          <cell r="D6">
            <v>30134</v>
          </cell>
          <cell r="E6">
            <v>26377</v>
          </cell>
          <cell r="F6">
            <v>23889</v>
          </cell>
          <cell r="G6">
            <v>28465</v>
          </cell>
          <cell r="H6">
            <v>31045</v>
          </cell>
          <cell r="I6">
            <v>24870</v>
          </cell>
          <cell r="J6">
            <v>29228</v>
          </cell>
          <cell r="K6">
            <v>28574</v>
          </cell>
        </row>
        <row r="7">
          <cell r="A7">
            <v>201.16</v>
          </cell>
          <cell r="B7" t="str">
            <v>DEMOLICONES CONCRETO REFORZADO</v>
          </cell>
          <cell r="C7" t="str">
            <v>M3</v>
          </cell>
          <cell r="D7">
            <v>30134</v>
          </cell>
          <cell r="E7">
            <v>26377</v>
          </cell>
          <cell r="F7">
            <v>23889</v>
          </cell>
          <cell r="G7">
            <v>28465</v>
          </cell>
          <cell r="H7">
            <v>31045</v>
          </cell>
          <cell r="I7">
            <v>24870</v>
          </cell>
          <cell r="J7">
            <v>29228</v>
          </cell>
          <cell r="K7">
            <v>28574</v>
          </cell>
          <cell r="L7">
            <v>25220</v>
          </cell>
        </row>
        <row r="8">
          <cell r="A8">
            <v>210.1</v>
          </cell>
          <cell r="B8" t="str">
            <v>EXCAV. EN ROCA EXPLAN,CANALES,PRESTAMOS</v>
          </cell>
          <cell r="C8" t="str">
            <v>M3</v>
          </cell>
          <cell r="D8">
            <v>5018</v>
          </cell>
          <cell r="E8">
            <v>4432</v>
          </cell>
          <cell r="F8">
            <v>3998</v>
          </cell>
          <cell r="G8">
            <v>4746</v>
          </cell>
          <cell r="H8">
            <v>4713</v>
          </cell>
          <cell r="I8">
            <v>5181</v>
          </cell>
          <cell r="J8">
            <v>5525</v>
          </cell>
          <cell r="K8">
            <v>4141</v>
          </cell>
        </row>
        <row r="9">
          <cell r="A9">
            <v>210.2</v>
          </cell>
          <cell r="B9" t="str">
            <v>EXCAV. EN ROCA EXPLAN,CANALES,PRESTAMOS</v>
          </cell>
          <cell r="C9" t="str">
            <v>M3</v>
          </cell>
          <cell r="D9">
            <v>5018</v>
          </cell>
          <cell r="E9">
            <v>4432</v>
          </cell>
          <cell r="F9">
            <v>3998</v>
          </cell>
          <cell r="G9">
            <v>4746</v>
          </cell>
          <cell r="H9">
            <v>4713</v>
          </cell>
          <cell r="I9">
            <v>5181</v>
          </cell>
          <cell r="J9">
            <v>5525</v>
          </cell>
          <cell r="K9">
            <v>4141</v>
          </cell>
        </row>
        <row r="10">
          <cell r="A10">
            <v>210.3</v>
          </cell>
          <cell r="B10" t="str">
            <v>EXCAV.MAT COMUN EXPLAN,CANALES,PRESTAMOS</v>
          </cell>
          <cell r="C10" t="str">
            <v>M3</v>
          </cell>
          <cell r="D10">
            <v>2058</v>
          </cell>
          <cell r="E10">
            <v>2383</v>
          </cell>
          <cell r="F10">
            <v>1950</v>
          </cell>
          <cell r="G10">
            <v>2275</v>
          </cell>
          <cell r="H10">
            <v>2275</v>
          </cell>
          <cell r="I10">
            <v>1977</v>
          </cell>
          <cell r="J10">
            <v>2058</v>
          </cell>
          <cell r="K10">
            <v>2167</v>
          </cell>
        </row>
        <row r="11">
          <cell r="A11">
            <v>210.4</v>
          </cell>
          <cell r="B11" t="str">
            <v>LIMPIEZA DE CANALES</v>
          </cell>
          <cell r="C11" t="str">
            <v>M3</v>
          </cell>
          <cell r="D11">
            <v>2058</v>
          </cell>
          <cell r="E11">
            <v>2383</v>
          </cell>
          <cell r="F11">
            <v>1950</v>
          </cell>
          <cell r="G11">
            <v>2275</v>
          </cell>
          <cell r="H11">
            <v>2275</v>
          </cell>
          <cell r="I11">
            <v>1977</v>
          </cell>
          <cell r="J11">
            <v>2058</v>
          </cell>
          <cell r="K11">
            <v>2167</v>
          </cell>
        </row>
        <row r="12">
          <cell r="A12">
            <v>211</v>
          </cell>
          <cell r="B12" t="str">
            <v>REMOCION DE DERRUMBES</v>
          </cell>
          <cell r="C12" t="str">
            <v>M3</v>
          </cell>
          <cell r="D12">
            <v>2805</v>
          </cell>
          <cell r="E12">
            <v>2980</v>
          </cell>
          <cell r="F12">
            <v>2609</v>
          </cell>
          <cell r="G12">
            <v>2880</v>
          </cell>
          <cell r="H12">
            <v>2964</v>
          </cell>
          <cell r="I12">
            <v>2314</v>
          </cell>
          <cell r="J12">
            <v>2661</v>
          </cell>
          <cell r="K12">
            <v>2427</v>
          </cell>
          <cell r="L12">
            <v>3000</v>
          </cell>
        </row>
        <row r="13">
          <cell r="A13">
            <v>211.1</v>
          </cell>
          <cell r="B13" t="str">
            <v>REMOCION DE DERRUMBES</v>
          </cell>
          <cell r="C13" t="str">
            <v>M3</v>
          </cell>
          <cell r="L13">
            <v>5009</v>
          </cell>
        </row>
        <row r="14">
          <cell r="A14">
            <v>220</v>
          </cell>
          <cell r="B14" t="str">
            <v>TERRAPLEN</v>
          </cell>
          <cell r="C14" t="str">
            <v>M3</v>
          </cell>
          <cell r="D14">
            <v>2405</v>
          </cell>
          <cell r="E14">
            <v>2718</v>
          </cell>
          <cell r="F14">
            <v>2102</v>
          </cell>
          <cell r="G14">
            <v>2275</v>
          </cell>
          <cell r="H14">
            <v>2383</v>
          </cell>
          <cell r="I14">
            <v>2280</v>
          </cell>
          <cell r="J14">
            <v>2600</v>
          </cell>
          <cell r="K14">
            <v>2492</v>
          </cell>
        </row>
        <row r="15">
          <cell r="A15">
            <v>310</v>
          </cell>
          <cell r="B15" t="str">
            <v>CONFORM. CALZ EXIST.(Compactada sin mat)</v>
          </cell>
          <cell r="C15" t="str">
            <v>M2</v>
          </cell>
          <cell r="D15">
            <v>187</v>
          </cell>
          <cell r="E15">
            <v>205</v>
          </cell>
          <cell r="F15">
            <v>178</v>
          </cell>
          <cell r="G15">
            <v>178</v>
          </cell>
          <cell r="H15">
            <v>185</v>
          </cell>
          <cell r="I15">
            <v>160</v>
          </cell>
          <cell r="J15">
            <v>200</v>
          </cell>
          <cell r="K15">
            <v>185</v>
          </cell>
        </row>
        <row r="16">
          <cell r="A16">
            <v>310.10000000000002</v>
          </cell>
          <cell r="B16" t="str">
            <v>Conformación de la Explanación</v>
          </cell>
          <cell r="C16" t="str">
            <v>M2</v>
          </cell>
          <cell r="L16">
            <v>504</v>
          </cell>
        </row>
        <row r="17">
          <cell r="A17">
            <v>310.2</v>
          </cell>
          <cell r="B17" t="str">
            <v>Conformación de la calzada existente</v>
          </cell>
          <cell r="C17" t="str">
            <v>M2</v>
          </cell>
          <cell r="L17">
            <v>214</v>
          </cell>
        </row>
        <row r="18">
          <cell r="A18">
            <v>311</v>
          </cell>
          <cell r="B18" t="str">
            <v>AFIRMADO</v>
          </cell>
          <cell r="C18" t="str">
            <v>M3</v>
          </cell>
          <cell r="D18">
            <v>20004</v>
          </cell>
          <cell r="E18">
            <v>40694</v>
          </cell>
          <cell r="F18">
            <v>30385</v>
          </cell>
          <cell r="G18">
            <v>40151</v>
          </cell>
          <cell r="H18">
            <v>44339</v>
          </cell>
          <cell r="I18">
            <v>38432</v>
          </cell>
          <cell r="J18">
            <v>24337</v>
          </cell>
          <cell r="K18">
            <v>24847</v>
          </cell>
          <cell r="L18">
            <v>25264</v>
          </cell>
        </row>
        <row r="19">
          <cell r="A19">
            <v>311.10000000000002</v>
          </cell>
          <cell r="B19" t="str">
            <v>BACHEO CON MATERIAL DE AFIRMADO</v>
          </cell>
          <cell r="C19" t="str">
            <v>M3</v>
          </cell>
          <cell r="D19">
            <v>20004</v>
          </cell>
          <cell r="E19">
            <v>40694</v>
          </cell>
          <cell r="F19">
            <v>30385</v>
          </cell>
          <cell r="G19">
            <v>40151</v>
          </cell>
          <cell r="H19">
            <v>44339</v>
          </cell>
          <cell r="I19">
            <v>38432</v>
          </cell>
          <cell r="J19">
            <v>24337</v>
          </cell>
          <cell r="K19">
            <v>24847</v>
          </cell>
        </row>
        <row r="20">
          <cell r="A20">
            <v>311.2</v>
          </cell>
          <cell r="B20" t="str">
            <v>RELLENO CON MATERIAL DE AFIRMADO</v>
          </cell>
          <cell r="C20" t="str">
            <v>M3</v>
          </cell>
          <cell r="D20">
            <v>20004</v>
          </cell>
          <cell r="E20">
            <v>40694</v>
          </cell>
          <cell r="F20">
            <v>30385</v>
          </cell>
          <cell r="G20">
            <v>40151</v>
          </cell>
          <cell r="H20">
            <v>44339</v>
          </cell>
          <cell r="I20">
            <v>38432</v>
          </cell>
          <cell r="J20">
            <v>24337</v>
          </cell>
          <cell r="K20">
            <v>24847</v>
          </cell>
          <cell r="L20">
            <v>38350</v>
          </cell>
        </row>
        <row r="21">
          <cell r="A21">
            <v>320.2</v>
          </cell>
          <cell r="B21" t="str">
            <v>SUBBASE GRANULAR</v>
          </cell>
          <cell r="C21" t="str">
            <v>M3</v>
          </cell>
          <cell r="D21">
            <v>32435</v>
          </cell>
          <cell r="E21">
            <v>27157</v>
          </cell>
          <cell r="F21">
            <v>27278</v>
          </cell>
          <cell r="G21">
            <v>40300</v>
          </cell>
          <cell r="H21">
            <v>53517</v>
          </cell>
          <cell r="I21">
            <v>47596</v>
          </cell>
          <cell r="J21">
            <v>35263</v>
          </cell>
          <cell r="K21">
            <v>29142</v>
          </cell>
        </row>
        <row r="22">
          <cell r="A22">
            <v>320.3</v>
          </cell>
          <cell r="B22" t="str">
            <v>SUBBASE GRANULAR</v>
          </cell>
          <cell r="C22" t="str">
            <v>M3</v>
          </cell>
          <cell r="D22">
            <v>23500</v>
          </cell>
          <cell r="E22">
            <v>23500</v>
          </cell>
          <cell r="F22">
            <v>23500</v>
          </cell>
          <cell r="G22">
            <v>23500</v>
          </cell>
          <cell r="H22">
            <v>23500</v>
          </cell>
          <cell r="I22">
            <v>23500</v>
          </cell>
          <cell r="J22">
            <v>23500</v>
          </cell>
          <cell r="K22">
            <v>23500</v>
          </cell>
        </row>
        <row r="23">
          <cell r="A23">
            <v>320.39999999999998</v>
          </cell>
          <cell r="B23" t="str">
            <v>SUBBASE GRANULAR PARA BACHEO</v>
          </cell>
          <cell r="C23" t="str">
            <v>M3</v>
          </cell>
          <cell r="D23">
            <v>46183</v>
          </cell>
          <cell r="E23">
            <v>45899</v>
          </cell>
          <cell r="F23">
            <v>41119</v>
          </cell>
          <cell r="G23">
            <v>55257</v>
          </cell>
          <cell r="H23">
            <v>65039</v>
          </cell>
          <cell r="I23">
            <v>58780</v>
          </cell>
          <cell r="J23">
            <v>46690</v>
          </cell>
          <cell r="K23">
            <v>42933</v>
          </cell>
        </row>
        <row r="24">
          <cell r="A24">
            <v>330.1</v>
          </cell>
          <cell r="B24" t="str">
            <v>BASE GRANULAR</v>
          </cell>
          <cell r="C24" t="str">
            <v>M3</v>
          </cell>
          <cell r="D24">
            <v>42754</v>
          </cell>
          <cell r="E24">
            <v>40694</v>
          </cell>
          <cell r="F24">
            <v>34813</v>
          </cell>
          <cell r="G24">
            <v>52338</v>
          </cell>
          <cell r="H24">
            <v>60589</v>
          </cell>
          <cell r="I24">
            <v>38974</v>
          </cell>
          <cell r="J24">
            <v>51150</v>
          </cell>
          <cell r="K24">
            <v>32972</v>
          </cell>
          <cell r="L24">
            <v>54691</v>
          </cell>
        </row>
        <row r="25">
          <cell r="A25">
            <v>330.2</v>
          </cell>
          <cell r="B25" t="str">
            <v>BASE GRANULAR PARA BACHEO</v>
          </cell>
          <cell r="C25" t="str">
            <v>M3</v>
          </cell>
          <cell r="D25">
            <v>57558</v>
          </cell>
          <cell r="E25">
            <v>60524</v>
          </cell>
          <cell r="F25">
            <v>49609</v>
          </cell>
          <cell r="G25">
            <v>68257</v>
          </cell>
          <cell r="H25">
            <v>73164</v>
          </cell>
          <cell r="I25">
            <v>51061</v>
          </cell>
          <cell r="J25">
            <v>63752</v>
          </cell>
          <cell r="K25">
            <v>47808</v>
          </cell>
        </row>
        <row r="26">
          <cell r="A26">
            <v>330.3</v>
          </cell>
          <cell r="B26" t="str">
            <v>BASE TRITURADA</v>
          </cell>
          <cell r="C26" t="str">
            <v>M3</v>
          </cell>
          <cell r="E26">
            <v>72975</v>
          </cell>
        </row>
        <row r="27">
          <cell r="A27">
            <v>411.2</v>
          </cell>
          <cell r="B27" t="str">
            <v>EMULSION ASFALTICA DE ROTURA LENTA CRL-1</v>
          </cell>
          <cell r="C27" t="str">
            <v>LT</v>
          </cell>
          <cell r="J27">
            <v>420</v>
          </cell>
        </row>
        <row r="28">
          <cell r="A28">
            <v>413.1</v>
          </cell>
          <cell r="B28" t="str">
            <v>EXCAVACION PARA REPARACION PAV. EXISTEN.</v>
          </cell>
          <cell r="C28" t="str">
            <v>M3</v>
          </cell>
          <cell r="D28">
            <v>19965</v>
          </cell>
          <cell r="E28">
            <v>20613</v>
          </cell>
          <cell r="F28">
            <v>18253</v>
          </cell>
          <cell r="G28">
            <v>20992</v>
          </cell>
          <cell r="H28">
            <v>20657</v>
          </cell>
          <cell r="I28">
            <v>16873</v>
          </cell>
          <cell r="J28">
            <v>19954</v>
          </cell>
          <cell r="K28">
            <v>19906</v>
          </cell>
        </row>
        <row r="29">
          <cell r="A29">
            <v>420</v>
          </cell>
          <cell r="B29" t="str">
            <v>IMPRIMACION (EMULSION)</v>
          </cell>
          <cell r="C29" t="str">
            <v>M2</v>
          </cell>
          <cell r="D29">
            <v>646</v>
          </cell>
          <cell r="E29">
            <v>1222</v>
          </cell>
          <cell r="F29">
            <v>807</v>
          </cell>
          <cell r="G29">
            <v>707</v>
          </cell>
          <cell r="H29">
            <v>580</v>
          </cell>
          <cell r="I29">
            <v>473</v>
          </cell>
          <cell r="J29">
            <v>560</v>
          </cell>
          <cell r="K29">
            <v>477</v>
          </cell>
          <cell r="L29">
            <v>1360</v>
          </cell>
        </row>
        <row r="30">
          <cell r="A30">
            <v>421</v>
          </cell>
          <cell r="B30" t="str">
            <v>RIEGO DE LIGA</v>
          </cell>
          <cell r="C30" t="str">
            <v>M2</v>
          </cell>
          <cell r="D30">
            <v>332</v>
          </cell>
          <cell r="E30">
            <v>426</v>
          </cell>
          <cell r="F30">
            <v>286</v>
          </cell>
          <cell r="G30">
            <v>459</v>
          </cell>
          <cell r="H30">
            <v>377</v>
          </cell>
          <cell r="I30">
            <v>475</v>
          </cell>
          <cell r="J30">
            <v>381</v>
          </cell>
          <cell r="K30">
            <v>242</v>
          </cell>
          <cell r="L30">
            <v>690</v>
          </cell>
          <cell r="M30">
            <v>570</v>
          </cell>
        </row>
        <row r="31">
          <cell r="A31">
            <v>421.1</v>
          </cell>
          <cell r="B31" t="str">
            <v>RIEGO DE LIGA (CEMENTO ASFALTICO)</v>
          </cell>
          <cell r="C31" t="str">
            <v>M2</v>
          </cell>
          <cell r="D31">
            <v>332</v>
          </cell>
          <cell r="E31">
            <v>426</v>
          </cell>
          <cell r="F31">
            <v>286</v>
          </cell>
          <cell r="G31">
            <v>459</v>
          </cell>
          <cell r="H31">
            <v>377</v>
          </cell>
          <cell r="I31">
            <v>475</v>
          </cell>
          <cell r="J31">
            <v>381</v>
          </cell>
          <cell r="K31">
            <v>242</v>
          </cell>
        </row>
        <row r="32">
          <cell r="A32">
            <v>421.2</v>
          </cell>
          <cell r="B32" t="str">
            <v>RIEGO DE LIGA (EMULSION)</v>
          </cell>
          <cell r="C32" t="str">
            <v>M2</v>
          </cell>
          <cell r="D32">
            <v>430</v>
          </cell>
          <cell r="E32">
            <v>758</v>
          </cell>
          <cell r="F32">
            <v>514</v>
          </cell>
          <cell r="G32">
            <v>494</v>
          </cell>
          <cell r="H32">
            <v>397</v>
          </cell>
          <cell r="I32">
            <v>341</v>
          </cell>
          <cell r="J32">
            <v>400</v>
          </cell>
          <cell r="K32">
            <v>346</v>
          </cell>
        </row>
        <row r="33">
          <cell r="A33">
            <v>430</v>
          </cell>
          <cell r="B33" t="str">
            <v>TRATAMIENTO SUPERFICIAL SIMPLE</v>
          </cell>
          <cell r="C33" t="str">
            <v>M2</v>
          </cell>
          <cell r="D33">
            <v>2947</v>
          </cell>
          <cell r="E33">
            <v>3903</v>
          </cell>
          <cell r="F33">
            <v>3036</v>
          </cell>
          <cell r="G33">
            <v>2748</v>
          </cell>
          <cell r="H33">
            <v>2661</v>
          </cell>
          <cell r="I33">
            <v>2467</v>
          </cell>
          <cell r="J33">
            <v>2626</v>
          </cell>
          <cell r="K33">
            <v>2262</v>
          </cell>
        </row>
        <row r="34">
          <cell r="A34">
            <v>431</v>
          </cell>
          <cell r="B34" t="str">
            <v>TRATAMIENTO SUPERFICIAL DOBLE</v>
          </cell>
          <cell r="C34" t="str">
            <v>M2</v>
          </cell>
          <cell r="D34">
            <v>4729</v>
          </cell>
          <cell r="E34">
            <v>6887</v>
          </cell>
          <cell r="F34">
            <v>5057</v>
          </cell>
          <cell r="G34">
            <v>4324</v>
          </cell>
          <cell r="H34">
            <v>4141</v>
          </cell>
          <cell r="I34">
            <v>3778</v>
          </cell>
          <cell r="J34">
            <v>4047</v>
          </cell>
          <cell r="K34">
            <v>3345</v>
          </cell>
        </row>
        <row r="35">
          <cell r="A35">
            <v>432</v>
          </cell>
          <cell r="B35" t="str">
            <v>SELLO ARENA - EMULSION</v>
          </cell>
          <cell r="C35" t="str">
            <v>M2</v>
          </cell>
          <cell r="D35">
            <v>1834</v>
          </cell>
          <cell r="E35">
            <v>2133</v>
          </cell>
          <cell r="F35">
            <v>1746</v>
          </cell>
          <cell r="G35">
            <v>1668</v>
          </cell>
          <cell r="H35">
            <v>1507</v>
          </cell>
          <cell r="I35">
            <v>1360</v>
          </cell>
          <cell r="J35">
            <v>1620</v>
          </cell>
          <cell r="K35">
            <v>1364</v>
          </cell>
        </row>
        <row r="36">
          <cell r="A36">
            <v>433</v>
          </cell>
          <cell r="B36" t="str">
            <v>LECHADA ASFALTICA</v>
          </cell>
          <cell r="C36" t="str">
            <v>M2</v>
          </cell>
          <cell r="D36">
            <v>6299</v>
          </cell>
          <cell r="E36">
            <v>6634</v>
          </cell>
          <cell r="F36">
            <v>6339</v>
          </cell>
          <cell r="G36">
            <v>6119</v>
          </cell>
          <cell r="H36">
            <v>5708</v>
          </cell>
          <cell r="I36">
            <v>5428</v>
          </cell>
          <cell r="J36">
            <v>5517</v>
          </cell>
          <cell r="K36">
            <v>4134</v>
          </cell>
        </row>
        <row r="37">
          <cell r="A37">
            <v>440.1</v>
          </cell>
          <cell r="B37" t="str">
            <v>MEZCLA DENSA EN FRIO</v>
          </cell>
          <cell r="C37" t="str">
            <v>M3</v>
          </cell>
          <cell r="D37">
            <v>176355</v>
          </cell>
          <cell r="E37">
            <v>200444</v>
          </cell>
          <cell r="F37">
            <v>183838</v>
          </cell>
          <cell r="G37">
            <v>200252</v>
          </cell>
          <cell r="H37">
            <v>199896</v>
          </cell>
          <cell r="I37">
            <v>199779</v>
          </cell>
          <cell r="J37">
            <v>208671</v>
          </cell>
          <cell r="K37">
            <v>143585</v>
          </cell>
        </row>
        <row r="38">
          <cell r="A38">
            <v>440.2</v>
          </cell>
          <cell r="B38" t="str">
            <v>MEZCLA DENSA EN FRIO</v>
          </cell>
          <cell r="C38" t="str">
            <v>M3</v>
          </cell>
          <cell r="D38">
            <v>176355</v>
          </cell>
          <cell r="E38">
            <v>200444</v>
          </cell>
          <cell r="F38">
            <v>183838</v>
          </cell>
          <cell r="G38">
            <v>200252</v>
          </cell>
          <cell r="H38">
            <v>199896</v>
          </cell>
          <cell r="I38">
            <v>199779</v>
          </cell>
          <cell r="J38">
            <v>208671</v>
          </cell>
          <cell r="K38">
            <v>143585</v>
          </cell>
        </row>
        <row r="39">
          <cell r="A39">
            <v>440.3</v>
          </cell>
          <cell r="B39" t="str">
            <v>MEZCLA DENSA EN FRIO</v>
          </cell>
          <cell r="C39" t="str">
            <v>M3</v>
          </cell>
          <cell r="D39">
            <v>176355</v>
          </cell>
          <cell r="E39">
            <v>200444</v>
          </cell>
          <cell r="F39">
            <v>183838</v>
          </cell>
          <cell r="G39">
            <v>200252</v>
          </cell>
          <cell r="H39">
            <v>199896</v>
          </cell>
          <cell r="I39">
            <v>199779</v>
          </cell>
          <cell r="J39">
            <v>208671</v>
          </cell>
          <cell r="K39">
            <v>143585</v>
          </cell>
        </row>
        <row r="40">
          <cell r="A40">
            <v>440.5</v>
          </cell>
          <cell r="B40" t="str">
            <v>MEZCLA DENSA EN FRIO PARA BACHEO</v>
          </cell>
          <cell r="C40" t="str">
            <v>M3</v>
          </cell>
          <cell r="D40">
            <v>180881</v>
          </cell>
          <cell r="E40">
            <v>204166</v>
          </cell>
          <cell r="F40">
            <v>187928</v>
          </cell>
          <cell r="G40">
            <v>203155</v>
          </cell>
          <cell r="H40">
            <v>203841</v>
          </cell>
          <cell r="I40">
            <v>202683</v>
          </cell>
          <cell r="J40">
            <v>213759</v>
          </cell>
          <cell r="K40">
            <v>147358</v>
          </cell>
        </row>
        <row r="41">
          <cell r="A41">
            <v>450.5</v>
          </cell>
          <cell r="B41" t="str">
            <v>PARCHEO CON MEZCLA DENSA EN CALIENTE</v>
          </cell>
          <cell r="C41" t="str">
            <v>M3</v>
          </cell>
          <cell r="D41">
            <v>192930</v>
          </cell>
          <cell r="E41">
            <v>200444</v>
          </cell>
          <cell r="F41">
            <v>192288</v>
          </cell>
          <cell r="G41">
            <v>239252</v>
          </cell>
          <cell r="H41">
            <v>207696</v>
          </cell>
          <cell r="I41">
            <v>242679</v>
          </cell>
          <cell r="J41">
            <v>231746</v>
          </cell>
          <cell r="K41">
            <v>145860</v>
          </cell>
        </row>
        <row r="42">
          <cell r="A42">
            <v>450.6</v>
          </cell>
          <cell r="B42" t="str">
            <v>MEZCLA DENSA EN CALIENTE</v>
          </cell>
          <cell r="C42" t="str">
            <v>M3</v>
          </cell>
          <cell r="D42">
            <v>192930</v>
          </cell>
          <cell r="E42">
            <v>200444</v>
          </cell>
          <cell r="F42">
            <v>192288</v>
          </cell>
          <cell r="G42">
            <v>239252</v>
          </cell>
          <cell r="H42">
            <v>207696</v>
          </cell>
          <cell r="I42">
            <v>242679</v>
          </cell>
          <cell r="J42">
            <v>231746</v>
          </cell>
          <cell r="K42">
            <v>145860</v>
          </cell>
          <cell r="L42">
            <v>220000</v>
          </cell>
          <cell r="M42">
            <v>209300</v>
          </cell>
        </row>
        <row r="43">
          <cell r="A43">
            <v>450.7</v>
          </cell>
          <cell r="B43" t="str">
            <v>MEZCLA DENSA EN CALIENTE</v>
          </cell>
          <cell r="C43" t="str">
            <v>M3</v>
          </cell>
          <cell r="D43">
            <v>192930</v>
          </cell>
          <cell r="E43">
            <v>200444</v>
          </cell>
          <cell r="F43">
            <v>192288</v>
          </cell>
          <cell r="G43">
            <v>239252</v>
          </cell>
          <cell r="H43">
            <v>207696</v>
          </cell>
          <cell r="I43">
            <v>242679</v>
          </cell>
          <cell r="J43">
            <v>231746</v>
          </cell>
          <cell r="K43">
            <v>145860</v>
          </cell>
          <cell r="L43">
            <v>186875</v>
          </cell>
          <cell r="M43">
            <v>205600</v>
          </cell>
        </row>
        <row r="44">
          <cell r="A44">
            <v>450.8</v>
          </cell>
          <cell r="B44" t="str">
            <v>MEZCLA DENSA EN CALIENTE</v>
          </cell>
          <cell r="C44" t="str">
            <v>M3</v>
          </cell>
          <cell r="D44">
            <v>192930</v>
          </cell>
          <cell r="E44">
            <v>200444</v>
          </cell>
          <cell r="F44">
            <v>192288</v>
          </cell>
          <cell r="G44">
            <v>239252</v>
          </cell>
          <cell r="H44">
            <v>207696</v>
          </cell>
          <cell r="I44">
            <v>242679</v>
          </cell>
          <cell r="J44">
            <v>231746</v>
          </cell>
          <cell r="K44">
            <v>145860</v>
          </cell>
        </row>
        <row r="45">
          <cell r="A45">
            <v>450.11</v>
          </cell>
          <cell r="B45" t="str">
            <v>MEZCLA DENSA EN CALIENTE PARA BACHEO</v>
          </cell>
          <cell r="C45" t="str">
            <v>M3</v>
          </cell>
          <cell r="D45">
            <v>198283</v>
          </cell>
          <cell r="E45">
            <v>206058</v>
          </cell>
          <cell r="F45">
            <v>197937</v>
          </cell>
          <cell r="G45">
            <v>246359</v>
          </cell>
          <cell r="H45">
            <v>214079</v>
          </cell>
          <cell r="I45">
            <v>250271</v>
          </cell>
          <cell r="J45">
            <v>239028</v>
          </cell>
          <cell r="K45">
            <v>149205</v>
          </cell>
        </row>
        <row r="46">
          <cell r="A46">
            <v>450.12</v>
          </cell>
          <cell r="B46" t="str">
            <v>MEZCLA DENSA EN CALIENTE PARA BACHEO</v>
          </cell>
          <cell r="C46" t="str">
            <v>M3</v>
          </cell>
          <cell r="D46">
            <v>198283</v>
          </cell>
          <cell r="E46">
            <v>206058</v>
          </cell>
          <cell r="F46">
            <v>197937</v>
          </cell>
          <cell r="G46">
            <v>246359</v>
          </cell>
          <cell r="H46">
            <v>214079</v>
          </cell>
          <cell r="I46">
            <v>250271</v>
          </cell>
          <cell r="J46">
            <v>239028</v>
          </cell>
          <cell r="K46">
            <v>149205</v>
          </cell>
        </row>
        <row r="47">
          <cell r="A47">
            <v>450.13</v>
          </cell>
          <cell r="B47" t="str">
            <v>MEZCLA DENSA EN CALIENTE</v>
          </cell>
          <cell r="C47" t="str">
            <v>M3</v>
          </cell>
          <cell r="D47">
            <v>192930</v>
          </cell>
          <cell r="E47">
            <v>200444</v>
          </cell>
          <cell r="F47">
            <v>192288</v>
          </cell>
          <cell r="G47">
            <v>239252</v>
          </cell>
          <cell r="H47">
            <v>207696</v>
          </cell>
          <cell r="I47">
            <v>242679</v>
          </cell>
          <cell r="J47">
            <v>231746</v>
          </cell>
          <cell r="K47">
            <v>145860</v>
          </cell>
        </row>
        <row r="48">
          <cell r="A48">
            <v>450.14</v>
          </cell>
          <cell r="B48" t="str">
            <v>MEZCLA DENSA EN CALIENTE</v>
          </cell>
          <cell r="C48" t="str">
            <v>M3</v>
          </cell>
          <cell r="D48">
            <v>192930</v>
          </cell>
          <cell r="E48">
            <v>200444</v>
          </cell>
          <cell r="F48">
            <v>192288</v>
          </cell>
          <cell r="G48">
            <v>239252</v>
          </cell>
          <cell r="H48">
            <v>207696</v>
          </cell>
          <cell r="I48">
            <v>242679</v>
          </cell>
          <cell r="J48">
            <v>231746</v>
          </cell>
          <cell r="K48">
            <v>145860</v>
          </cell>
        </row>
        <row r="49">
          <cell r="A49">
            <v>450.15</v>
          </cell>
          <cell r="B49" t="str">
            <v>MEZCLA DENSA EN CALIENTE</v>
          </cell>
          <cell r="C49" t="str">
            <v>M3</v>
          </cell>
          <cell r="D49">
            <v>192930</v>
          </cell>
          <cell r="E49">
            <v>200444</v>
          </cell>
          <cell r="F49">
            <v>192288</v>
          </cell>
          <cell r="G49">
            <v>239252</v>
          </cell>
          <cell r="H49">
            <v>207696</v>
          </cell>
          <cell r="I49">
            <v>242679</v>
          </cell>
          <cell r="J49">
            <v>231746</v>
          </cell>
          <cell r="K49">
            <v>145860</v>
          </cell>
        </row>
        <row r="50">
          <cell r="A50">
            <v>450.16</v>
          </cell>
          <cell r="B50" t="str">
            <v>PARCHEO CON MEZCLA DENSA EN CALIENTE</v>
          </cell>
          <cell r="C50" t="str">
            <v>M3</v>
          </cell>
          <cell r="D50">
            <v>192930</v>
          </cell>
          <cell r="E50">
            <v>200444</v>
          </cell>
          <cell r="F50">
            <v>192288</v>
          </cell>
          <cell r="G50">
            <v>239252</v>
          </cell>
          <cell r="H50">
            <v>207696</v>
          </cell>
          <cell r="I50">
            <v>242679</v>
          </cell>
          <cell r="J50">
            <v>231746</v>
          </cell>
          <cell r="K50">
            <v>145860</v>
          </cell>
          <cell r="L50">
            <v>277121</v>
          </cell>
        </row>
        <row r="51">
          <cell r="A51">
            <v>450.17</v>
          </cell>
          <cell r="B51" t="str">
            <v>MEZCLA DENSA EN CALIENTE MDC-2</v>
          </cell>
          <cell r="C51" t="str">
            <v>M3</v>
          </cell>
          <cell r="D51">
            <v>192930</v>
          </cell>
          <cell r="E51">
            <v>200444</v>
          </cell>
          <cell r="F51">
            <v>192288</v>
          </cell>
          <cell r="G51">
            <v>239252</v>
          </cell>
          <cell r="H51">
            <v>207696</v>
          </cell>
          <cell r="I51">
            <v>242679</v>
          </cell>
          <cell r="J51">
            <v>231746</v>
          </cell>
          <cell r="K51">
            <v>145860</v>
          </cell>
          <cell r="L51">
            <v>256424</v>
          </cell>
        </row>
        <row r="52">
          <cell r="A52">
            <v>450.18</v>
          </cell>
          <cell r="B52" t="str">
            <v>MEZCLA DENSA EN CALIENTE MDC-2</v>
          </cell>
          <cell r="C52" t="str">
            <v>M3</v>
          </cell>
          <cell r="D52">
            <v>192930</v>
          </cell>
          <cell r="E52">
            <v>200444</v>
          </cell>
          <cell r="F52">
            <v>192288</v>
          </cell>
          <cell r="G52">
            <v>239252</v>
          </cell>
          <cell r="H52">
            <v>207696</v>
          </cell>
          <cell r="I52">
            <v>242679</v>
          </cell>
          <cell r="J52">
            <v>231746</v>
          </cell>
          <cell r="K52">
            <v>145860</v>
          </cell>
        </row>
        <row r="53">
          <cell r="A53">
            <v>450.19</v>
          </cell>
          <cell r="B53" t="str">
            <v>MEZCLA DENSA EN CALIENTE MDC-2</v>
          </cell>
          <cell r="C53" t="str">
            <v>M3</v>
          </cell>
          <cell r="D53">
            <v>192930</v>
          </cell>
          <cell r="E53">
            <v>200444</v>
          </cell>
          <cell r="F53">
            <v>192288</v>
          </cell>
          <cell r="G53">
            <v>239252</v>
          </cell>
          <cell r="H53">
            <v>207696</v>
          </cell>
          <cell r="I53">
            <v>242679</v>
          </cell>
          <cell r="J53">
            <v>231746</v>
          </cell>
          <cell r="K53">
            <v>145860</v>
          </cell>
        </row>
        <row r="54">
          <cell r="A54">
            <v>450.21</v>
          </cell>
          <cell r="B54" t="str">
            <v>MEZCLA DENSA EN CALIENTE MDC-3</v>
          </cell>
          <cell r="C54" t="str">
            <v>M3</v>
          </cell>
          <cell r="D54">
            <v>192930</v>
          </cell>
          <cell r="E54">
            <v>200444</v>
          </cell>
          <cell r="F54">
            <v>192288</v>
          </cell>
          <cell r="G54">
            <v>239252</v>
          </cell>
          <cell r="H54">
            <v>207696</v>
          </cell>
          <cell r="I54">
            <v>242679</v>
          </cell>
          <cell r="J54">
            <v>231746</v>
          </cell>
          <cell r="K54">
            <v>145860</v>
          </cell>
          <cell r="L54">
            <v>258690</v>
          </cell>
        </row>
        <row r="55">
          <cell r="A55">
            <v>450.22</v>
          </cell>
          <cell r="B55" t="str">
            <v>PARCHEO CON MEZCLA DENSA EN CALIENTE</v>
          </cell>
          <cell r="C55" t="str">
            <v>M3</v>
          </cell>
          <cell r="D55">
            <v>192930</v>
          </cell>
          <cell r="E55">
            <v>200444</v>
          </cell>
          <cell r="F55">
            <v>192288</v>
          </cell>
          <cell r="G55">
            <v>239252</v>
          </cell>
          <cell r="H55">
            <v>207696</v>
          </cell>
          <cell r="I55">
            <v>242679</v>
          </cell>
          <cell r="J55">
            <v>231746</v>
          </cell>
          <cell r="K55">
            <v>145860</v>
          </cell>
        </row>
        <row r="56">
          <cell r="A56">
            <v>450.24</v>
          </cell>
          <cell r="B56" t="str">
            <v>MEZCLA DENSA EN CALIENTE MDC-2</v>
          </cell>
          <cell r="C56" t="str">
            <v>M3</v>
          </cell>
          <cell r="D56">
            <v>192930</v>
          </cell>
          <cell r="E56">
            <v>200444</v>
          </cell>
          <cell r="F56">
            <v>192288</v>
          </cell>
          <cell r="G56">
            <v>239252</v>
          </cell>
          <cell r="H56">
            <v>207696</v>
          </cell>
          <cell r="I56">
            <v>242679</v>
          </cell>
          <cell r="J56">
            <v>231746</v>
          </cell>
          <cell r="K56">
            <v>145860</v>
          </cell>
        </row>
        <row r="57">
          <cell r="A57">
            <v>450.26</v>
          </cell>
          <cell r="B57" t="str">
            <v>MEZCLA DENSA EN CALIENTE MDC-2 PARA BACHEO</v>
          </cell>
          <cell r="C57" t="str">
            <v>M3</v>
          </cell>
          <cell r="D57">
            <v>192930</v>
          </cell>
          <cell r="E57">
            <v>200444</v>
          </cell>
          <cell r="F57">
            <v>192288</v>
          </cell>
          <cell r="G57">
            <v>239252</v>
          </cell>
          <cell r="H57">
            <v>207696</v>
          </cell>
          <cell r="I57">
            <v>242679</v>
          </cell>
          <cell r="J57">
            <v>231746</v>
          </cell>
          <cell r="K57">
            <v>145860</v>
          </cell>
        </row>
        <row r="58">
          <cell r="A58">
            <v>450.27</v>
          </cell>
          <cell r="B58" t="str">
            <v>MEZCLA DENSA EN CALIENTE MDC-1</v>
          </cell>
          <cell r="C58" t="str">
            <v>M3</v>
          </cell>
          <cell r="L58">
            <v>254000</v>
          </cell>
        </row>
        <row r="59">
          <cell r="A59">
            <v>460</v>
          </cell>
          <cell r="B59" t="str">
            <v>FRESADO DE PAVIMENTO ASFALTICO (H= 0.20)</v>
          </cell>
          <cell r="C59" t="str">
            <v>M2</v>
          </cell>
          <cell r="D59">
            <v>6760</v>
          </cell>
          <cell r="E59">
            <v>8250</v>
          </cell>
          <cell r="F59">
            <v>8182</v>
          </cell>
          <cell r="G59">
            <v>8145</v>
          </cell>
          <cell r="H59">
            <v>8139</v>
          </cell>
          <cell r="I59">
            <v>7774</v>
          </cell>
          <cell r="J59">
            <v>8152</v>
          </cell>
          <cell r="K59">
            <v>7892</v>
          </cell>
          <cell r="L59">
            <v>7271</v>
          </cell>
          <cell r="M59">
            <v>2950</v>
          </cell>
        </row>
        <row r="60">
          <cell r="A60">
            <v>460.1</v>
          </cell>
          <cell r="B60" t="str">
            <v>FRESADO DE PAVIMENTO ASFALTICO (H= 0.20)</v>
          </cell>
          <cell r="C60" t="str">
            <v>M3</v>
          </cell>
          <cell r="D60">
            <v>33800</v>
          </cell>
          <cell r="E60">
            <v>41250</v>
          </cell>
          <cell r="F60">
            <v>40910</v>
          </cell>
          <cell r="G60">
            <v>40725</v>
          </cell>
          <cell r="H60">
            <v>40695</v>
          </cell>
          <cell r="I60">
            <v>38870</v>
          </cell>
          <cell r="J60">
            <v>40760</v>
          </cell>
          <cell r="K60">
            <v>39460</v>
          </cell>
          <cell r="L60">
            <v>51088</v>
          </cell>
        </row>
        <row r="61">
          <cell r="A61">
            <v>461.1</v>
          </cell>
          <cell r="B61" t="str">
            <v>PAVIMENTO ASFALTICO RECICLADO EN FRIO</v>
          </cell>
          <cell r="C61" t="str">
            <v>M3</v>
          </cell>
          <cell r="D61">
            <v>41246</v>
          </cell>
          <cell r="E61">
            <v>42740</v>
          </cell>
          <cell r="F61">
            <v>39192</v>
          </cell>
          <cell r="G61">
            <v>39241</v>
          </cell>
          <cell r="H61">
            <v>38775</v>
          </cell>
          <cell r="I61">
            <v>40002</v>
          </cell>
          <cell r="J61">
            <v>42089</v>
          </cell>
          <cell r="K61">
            <v>37835</v>
          </cell>
        </row>
        <row r="62">
          <cell r="A62">
            <v>461.2</v>
          </cell>
          <cell r="B62" t="str">
            <v>PAVIMENTO ASFALTICO RECICLADO EN FRIO</v>
          </cell>
          <cell r="C62" t="str">
            <v>M3</v>
          </cell>
          <cell r="D62">
            <v>41246</v>
          </cell>
          <cell r="E62">
            <v>42740</v>
          </cell>
          <cell r="F62">
            <v>39192</v>
          </cell>
          <cell r="G62">
            <v>39241</v>
          </cell>
          <cell r="H62">
            <v>38775</v>
          </cell>
          <cell r="I62">
            <v>40002</v>
          </cell>
          <cell r="J62">
            <v>42089</v>
          </cell>
          <cell r="K62">
            <v>37835</v>
          </cell>
        </row>
        <row r="63">
          <cell r="A63">
            <v>461.3</v>
          </cell>
          <cell r="B63" t="str">
            <v>PAVIMENTO ASFALTICO RECICLADO EN FRIO</v>
          </cell>
          <cell r="C63" t="str">
            <v>M3</v>
          </cell>
          <cell r="D63">
            <v>41246</v>
          </cell>
          <cell r="E63">
            <v>42740</v>
          </cell>
          <cell r="F63">
            <v>39192</v>
          </cell>
          <cell r="G63">
            <v>39241</v>
          </cell>
          <cell r="H63">
            <v>38775</v>
          </cell>
          <cell r="I63">
            <v>40002</v>
          </cell>
          <cell r="J63">
            <v>42089</v>
          </cell>
          <cell r="K63">
            <v>37835</v>
          </cell>
        </row>
        <row r="64">
          <cell r="A64">
            <v>462.1</v>
          </cell>
          <cell r="B64" t="str">
            <v>PAVIM ASF RECICLADO EN CALIENT</v>
          </cell>
          <cell r="C64" t="str">
            <v>M3</v>
          </cell>
          <cell r="D64">
            <v>51974</v>
          </cell>
          <cell r="E64">
            <v>54317</v>
          </cell>
          <cell r="F64">
            <v>52027</v>
          </cell>
          <cell r="G64">
            <v>60334</v>
          </cell>
          <cell r="H64">
            <v>54688</v>
          </cell>
          <cell r="I64">
            <v>59810</v>
          </cell>
          <cell r="J64">
            <v>59686</v>
          </cell>
          <cell r="K64">
            <v>44898</v>
          </cell>
        </row>
        <row r="65">
          <cell r="A65">
            <v>462.2</v>
          </cell>
          <cell r="B65" t="str">
            <v>PAVIM ASF RECICLADO EN CALIENT</v>
          </cell>
          <cell r="C65" t="str">
            <v>M3</v>
          </cell>
          <cell r="D65">
            <v>51974</v>
          </cell>
          <cell r="E65">
            <v>54317</v>
          </cell>
          <cell r="F65">
            <v>52027</v>
          </cell>
          <cell r="G65">
            <v>60334</v>
          </cell>
          <cell r="H65">
            <v>54688</v>
          </cell>
          <cell r="I65">
            <v>59810</v>
          </cell>
          <cell r="J65">
            <v>59686</v>
          </cell>
          <cell r="K65">
            <v>44898</v>
          </cell>
        </row>
        <row r="66">
          <cell r="A66">
            <v>462.3</v>
          </cell>
          <cell r="B66" t="str">
            <v>PAVIM ASF RECICLADO EN CALIENT</v>
          </cell>
          <cell r="C66" t="str">
            <v>M3</v>
          </cell>
          <cell r="D66">
            <v>51974</v>
          </cell>
          <cell r="E66">
            <v>54317</v>
          </cell>
          <cell r="F66">
            <v>52027</v>
          </cell>
          <cell r="G66">
            <v>60334</v>
          </cell>
          <cell r="H66">
            <v>54688</v>
          </cell>
          <cell r="I66">
            <v>59810</v>
          </cell>
          <cell r="J66">
            <v>59686</v>
          </cell>
          <cell r="K66">
            <v>44898</v>
          </cell>
        </row>
        <row r="67">
          <cell r="A67">
            <v>462.4</v>
          </cell>
          <cell r="B67" t="str">
            <v>PAVIM ASFALT RECICL. EN CALIENTE/BACHEO</v>
          </cell>
          <cell r="C67" t="str">
            <v>M3</v>
          </cell>
          <cell r="D67">
            <v>59712</v>
          </cell>
          <cell r="E67">
            <v>63531</v>
          </cell>
          <cell r="F67">
            <v>61305</v>
          </cell>
          <cell r="G67">
            <v>68470</v>
          </cell>
          <cell r="H67">
            <v>64121</v>
          </cell>
          <cell r="I67">
            <v>67941</v>
          </cell>
          <cell r="J67">
            <v>69250</v>
          </cell>
          <cell r="K67">
            <v>53307</v>
          </cell>
          <cell r="L67">
            <v>401518</v>
          </cell>
        </row>
        <row r="68">
          <cell r="A68">
            <v>500</v>
          </cell>
          <cell r="B68" t="str">
            <v>PAVIMENTO DE CONCRETO HIDRAULICO</v>
          </cell>
          <cell r="C68" t="str">
            <v>M3</v>
          </cell>
        </row>
        <row r="69">
          <cell r="A69">
            <v>600.20000000000005</v>
          </cell>
          <cell r="B69" t="str">
            <v>EXCAVACION VARIAS EN ROCA EN SECO</v>
          </cell>
          <cell r="C69" t="str">
            <v>M3</v>
          </cell>
          <cell r="D69">
            <v>26299</v>
          </cell>
          <cell r="E69">
            <v>24249</v>
          </cell>
          <cell r="F69">
            <v>21957</v>
          </cell>
          <cell r="G69">
            <v>26139</v>
          </cell>
          <cell r="H69">
            <v>26614</v>
          </cell>
          <cell r="I69">
            <v>23163</v>
          </cell>
          <cell r="J69">
            <v>27920</v>
          </cell>
          <cell r="K69">
            <v>23839</v>
          </cell>
        </row>
        <row r="70">
          <cell r="A70">
            <v>600.29999999999995</v>
          </cell>
          <cell r="B70" t="str">
            <v>EXCAVACION VARIAS EN ROCA BAJO AGUA</v>
          </cell>
          <cell r="C70" t="str">
            <v>M3</v>
          </cell>
          <cell r="D70">
            <v>32559</v>
          </cell>
          <cell r="E70">
            <v>31815</v>
          </cell>
          <cell r="F70">
            <v>29289</v>
          </cell>
          <cell r="G70">
            <v>34424</v>
          </cell>
          <cell r="H70">
            <v>34535</v>
          </cell>
          <cell r="I70">
            <v>27959</v>
          </cell>
          <cell r="J70">
            <v>34077</v>
          </cell>
          <cell r="K70">
            <v>32598</v>
          </cell>
        </row>
        <row r="71">
          <cell r="A71">
            <v>600.6</v>
          </cell>
          <cell r="B71" t="str">
            <v>EXCAVACION VARIAS SIN CLASIFICAR</v>
          </cell>
          <cell r="C71" t="str">
            <v>M3</v>
          </cell>
          <cell r="D71">
            <v>24079</v>
          </cell>
          <cell r="E71">
            <v>32998</v>
          </cell>
          <cell r="F71">
            <v>27105</v>
          </cell>
          <cell r="G71">
            <v>29245</v>
          </cell>
          <cell r="H71">
            <v>25041</v>
          </cell>
          <cell r="I71">
            <v>21146</v>
          </cell>
          <cell r="J71">
            <v>24588</v>
          </cell>
          <cell r="K71">
            <v>22877</v>
          </cell>
          <cell r="L71">
            <v>17327</v>
          </cell>
        </row>
        <row r="72">
          <cell r="A72">
            <v>600.70000000000005</v>
          </cell>
          <cell r="B72" t="str">
            <v>EXCAVACION VARIAS MATERIAL COMUN EN SECO</v>
          </cell>
          <cell r="C72" t="str">
            <v>M3</v>
          </cell>
          <cell r="D72">
            <v>20506</v>
          </cell>
          <cell r="E72">
            <v>27959</v>
          </cell>
          <cell r="F72">
            <v>22968</v>
          </cell>
          <cell r="G72">
            <v>24795</v>
          </cell>
          <cell r="H72">
            <v>21311</v>
          </cell>
          <cell r="I72">
            <v>17988</v>
          </cell>
          <cell r="J72">
            <v>20890</v>
          </cell>
          <cell r="K72">
            <v>19430</v>
          </cell>
        </row>
        <row r="73">
          <cell r="A73">
            <v>600.79999999999995</v>
          </cell>
          <cell r="B73" t="str">
            <v>EXCAVACION VARIAS MAT. COMUN BAJO AGUA</v>
          </cell>
          <cell r="C73" t="str">
            <v>M3</v>
          </cell>
          <cell r="D73">
            <v>26161</v>
          </cell>
          <cell r="E73">
            <v>35331</v>
          </cell>
          <cell r="F73">
            <v>30079</v>
          </cell>
          <cell r="G73">
            <v>31906</v>
          </cell>
          <cell r="H73">
            <v>27617</v>
          </cell>
          <cell r="I73">
            <v>24050</v>
          </cell>
          <cell r="J73">
            <v>26875</v>
          </cell>
          <cell r="K73">
            <v>23622</v>
          </cell>
          <cell r="L73">
            <v>22858</v>
          </cell>
        </row>
        <row r="74">
          <cell r="A74">
            <v>600.9</v>
          </cell>
          <cell r="B74" t="str">
            <v>EXCAVACIONES VARIAS EN ROCA BAJO AGUA</v>
          </cell>
          <cell r="C74" t="str">
            <v>M3</v>
          </cell>
          <cell r="D74">
            <v>32559</v>
          </cell>
          <cell r="E74">
            <v>31815</v>
          </cell>
          <cell r="F74">
            <v>29289</v>
          </cell>
          <cell r="G74">
            <v>34424</v>
          </cell>
          <cell r="H74">
            <v>34535</v>
          </cell>
          <cell r="I74">
            <v>27959</v>
          </cell>
          <cell r="J74">
            <v>34077</v>
          </cell>
          <cell r="K74">
            <v>32598</v>
          </cell>
        </row>
        <row r="75">
          <cell r="A75">
            <v>610.1</v>
          </cell>
          <cell r="B75" t="str">
            <v>RELLENO PARA ESTRUCTURAS</v>
          </cell>
          <cell r="C75" t="str">
            <v>M3</v>
          </cell>
          <cell r="D75">
            <v>19312</v>
          </cell>
          <cell r="E75">
            <v>17272</v>
          </cell>
          <cell r="F75">
            <v>19274</v>
          </cell>
          <cell r="G75">
            <v>21451</v>
          </cell>
          <cell r="H75">
            <v>24786</v>
          </cell>
          <cell r="I75">
            <v>31143</v>
          </cell>
          <cell r="J75">
            <v>17365</v>
          </cell>
          <cell r="K75">
            <v>19312</v>
          </cell>
          <cell r="L75">
            <v>32743</v>
          </cell>
        </row>
        <row r="76">
          <cell r="A76">
            <v>623.1</v>
          </cell>
          <cell r="B76" t="str">
            <v>SUMINISTRO E HINCAMIENTO DE RIELES</v>
          </cell>
          <cell r="C76" t="str">
            <v>M3</v>
          </cell>
          <cell r="D76">
            <v>59266</v>
          </cell>
          <cell r="E76">
            <v>59266</v>
          </cell>
          <cell r="F76">
            <v>59266</v>
          </cell>
          <cell r="G76">
            <v>59266</v>
          </cell>
          <cell r="H76">
            <v>59266</v>
          </cell>
          <cell r="I76">
            <v>59266</v>
          </cell>
          <cell r="J76">
            <v>59266</v>
          </cell>
          <cell r="K76">
            <v>59266</v>
          </cell>
          <cell r="L76">
            <v>81212</v>
          </cell>
        </row>
        <row r="77">
          <cell r="A77">
            <v>623.20000000000005</v>
          </cell>
          <cell r="B77" t="str">
            <v>SUMINISTRO E INSTALACION DE RIELES</v>
          </cell>
          <cell r="C77" t="str">
            <v>M3</v>
          </cell>
          <cell r="D77">
            <v>49871</v>
          </cell>
          <cell r="E77">
            <v>49871</v>
          </cell>
          <cell r="F77">
            <v>49871</v>
          </cell>
          <cell r="G77">
            <v>49871</v>
          </cell>
          <cell r="H77">
            <v>49871</v>
          </cell>
          <cell r="I77">
            <v>49871</v>
          </cell>
          <cell r="J77">
            <v>49871</v>
          </cell>
          <cell r="K77">
            <v>49871</v>
          </cell>
          <cell r="L77">
            <v>70032</v>
          </cell>
        </row>
        <row r="78">
          <cell r="A78">
            <v>630.29999999999995</v>
          </cell>
          <cell r="B78" t="str">
            <v>CONCRETO CLASE C</v>
          </cell>
          <cell r="C78" t="str">
            <v>M3</v>
          </cell>
          <cell r="D78">
            <v>279236</v>
          </cell>
          <cell r="E78">
            <v>294531</v>
          </cell>
          <cell r="F78">
            <v>263588</v>
          </cell>
          <cell r="G78">
            <v>335369</v>
          </cell>
          <cell r="H78">
            <v>285754</v>
          </cell>
          <cell r="I78">
            <v>267211</v>
          </cell>
          <cell r="J78">
            <v>270488</v>
          </cell>
          <cell r="K78">
            <v>213438</v>
          </cell>
        </row>
        <row r="79">
          <cell r="A79">
            <v>630.4</v>
          </cell>
          <cell r="B79" t="str">
            <v>CONCRETO CLASE D</v>
          </cell>
          <cell r="C79" t="str">
            <v>M3</v>
          </cell>
          <cell r="D79">
            <v>261647</v>
          </cell>
          <cell r="E79">
            <v>281102</v>
          </cell>
          <cell r="F79">
            <v>244478</v>
          </cell>
          <cell r="G79">
            <v>307213</v>
          </cell>
          <cell r="H79">
            <v>265299</v>
          </cell>
          <cell r="I79">
            <v>250493</v>
          </cell>
          <cell r="J79">
            <v>252334</v>
          </cell>
          <cell r="K79">
            <v>197162</v>
          </cell>
          <cell r="L79">
            <v>378100</v>
          </cell>
        </row>
        <row r="80">
          <cell r="A80">
            <v>630.5</v>
          </cell>
          <cell r="B80" t="str">
            <v>CONCRETO CLASE E</v>
          </cell>
          <cell r="C80" t="str">
            <v>M3</v>
          </cell>
          <cell r="D80">
            <v>239651</v>
          </cell>
          <cell r="E80">
            <v>260692</v>
          </cell>
          <cell r="F80">
            <v>220688</v>
          </cell>
          <cell r="G80">
            <v>274323</v>
          </cell>
          <cell r="H80">
            <v>237037</v>
          </cell>
          <cell r="I80">
            <v>229927</v>
          </cell>
          <cell r="J80">
            <v>227491</v>
          </cell>
          <cell r="K80">
            <v>175738</v>
          </cell>
        </row>
        <row r="81">
          <cell r="A81">
            <v>630.6</v>
          </cell>
          <cell r="B81" t="str">
            <v>CONCRETO CLASE F</v>
          </cell>
          <cell r="C81" t="str">
            <v>M3</v>
          </cell>
          <cell r="D81">
            <v>214526</v>
          </cell>
          <cell r="E81">
            <v>219476</v>
          </cell>
          <cell r="F81">
            <v>198254</v>
          </cell>
          <cell r="G81">
            <v>240261</v>
          </cell>
          <cell r="H81">
            <v>213901</v>
          </cell>
          <cell r="I81">
            <v>200318</v>
          </cell>
          <cell r="J81">
            <v>202628</v>
          </cell>
          <cell r="K81">
            <v>155789</v>
          </cell>
          <cell r="L81">
            <v>308170</v>
          </cell>
        </row>
        <row r="82">
          <cell r="A82">
            <v>630.70000000000005</v>
          </cell>
          <cell r="B82" t="str">
            <v xml:space="preserve">CONCRETO CLASE G </v>
          </cell>
          <cell r="C82" t="str">
            <v>M3</v>
          </cell>
          <cell r="D82">
            <v>203415</v>
          </cell>
          <cell r="E82">
            <v>232154</v>
          </cell>
          <cell r="F82">
            <v>188702</v>
          </cell>
          <cell r="G82">
            <v>234666</v>
          </cell>
          <cell r="H82">
            <v>191391</v>
          </cell>
          <cell r="I82">
            <v>202790</v>
          </cell>
          <cell r="J82">
            <v>186902</v>
          </cell>
          <cell r="K82">
            <v>137452</v>
          </cell>
          <cell r="L82">
            <v>238347</v>
          </cell>
        </row>
        <row r="83">
          <cell r="A83">
            <v>630.11</v>
          </cell>
          <cell r="B83" t="str">
            <v>REALCE DE BORDILLO DE CUNETAS</v>
          </cell>
          <cell r="C83" t="str">
            <v>M3</v>
          </cell>
          <cell r="L83">
            <v>26902</v>
          </cell>
        </row>
        <row r="84">
          <cell r="A84">
            <v>630.12</v>
          </cell>
          <cell r="B84" t="str">
            <v>CONCRETO CLASE G (BASES)</v>
          </cell>
          <cell r="C84" t="str">
            <v>M3</v>
          </cell>
          <cell r="D84">
            <v>190278</v>
          </cell>
          <cell r="E84">
            <v>213015</v>
          </cell>
          <cell r="F84">
            <v>176875</v>
          </cell>
          <cell r="G84">
            <v>218366</v>
          </cell>
          <cell r="H84">
            <v>180440</v>
          </cell>
          <cell r="I84">
            <v>188474</v>
          </cell>
          <cell r="J84">
            <v>175647</v>
          </cell>
          <cell r="K84">
            <v>130090</v>
          </cell>
        </row>
        <row r="85">
          <cell r="A85">
            <v>630.13</v>
          </cell>
          <cell r="B85" t="str">
            <v>CONCRETO CLASE G (ELEVACIONES)</v>
          </cell>
          <cell r="C85" t="str">
            <v>M3</v>
          </cell>
          <cell r="D85">
            <v>203415</v>
          </cell>
          <cell r="E85">
            <v>232154</v>
          </cell>
          <cell r="F85">
            <v>188702</v>
          </cell>
          <cell r="G85">
            <v>234666</v>
          </cell>
          <cell r="H85">
            <v>191391</v>
          </cell>
          <cell r="I85">
            <v>202790</v>
          </cell>
          <cell r="J85">
            <v>186902</v>
          </cell>
          <cell r="K85">
            <v>137452</v>
          </cell>
        </row>
        <row r="86">
          <cell r="A86">
            <v>632</v>
          </cell>
          <cell r="B86" t="str">
            <v>BARANDA EN CONCRETO</v>
          </cell>
          <cell r="C86" t="str">
            <v>ML</v>
          </cell>
          <cell r="D86">
            <v>149763</v>
          </cell>
        </row>
        <row r="87">
          <cell r="A87">
            <v>640.1</v>
          </cell>
          <cell r="B87" t="str">
            <v>ACERO DE REFUERZO GRADO 37</v>
          </cell>
          <cell r="C87" t="str">
            <v>KG</v>
          </cell>
          <cell r="D87">
            <v>2449</v>
          </cell>
          <cell r="E87">
            <v>1517</v>
          </cell>
          <cell r="F87">
            <v>1798</v>
          </cell>
          <cell r="G87">
            <v>1859</v>
          </cell>
          <cell r="H87">
            <v>1717</v>
          </cell>
          <cell r="I87">
            <v>2006</v>
          </cell>
          <cell r="J87">
            <v>2261</v>
          </cell>
          <cell r="K87">
            <v>1461</v>
          </cell>
          <cell r="L87">
            <v>2503</v>
          </cell>
        </row>
        <row r="88">
          <cell r="A88">
            <v>640.29999999999995</v>
          </cell>
          <cell r="B88" t="str">
            <v>ACERO DE REFUERZO GRADO 60</v>
          </cell>
          <cell r="C88" t="str">
            <v>KG</v>
          </cell>
          <cell r="D88">
            <v>2586</v>
          </cell>
          <cell r="E88">
            <v>1517</v>
          </cell>
          <cell r="F88">
            <v>2207</v>
          </cell>
          <cell r="G88">
            <v>2187</v>
          </cell>
          <cell r="H88">
            <v>1957</v>
          </cell>
          <cell r="I88">
            <v>2142</v>
          </cell>
          <cell r="J88">
            <v>2534</v>
          </cell>
          <cell r="K88">
            <v>1461</v>
          </cell>
          <cell r="L88">
            <v>2374</v>
          </cell>
        </row>
        <row r="89">
          <cell r="A89">
            <v>646</v>
          </cell>
          <cell r="B89" t="str">
            <v>ANCLAJES O TIEBACKS</v>
          </cell>
          <cell r="C89" t="str">
            <v>ML</v>
          </cell>
          <cell r="D89">
            <v>170000</v>
          </cell>
          <cell r="E89">
            <v>170000</v>
          </cell>
          <cell r="F89">
            <v>170000</v>
          </cell>
          <cell r="G89">
            <v>170000</v>
          </cell>
          <cell r="H89">
            <v>170000</v>
          </cell>
          <cell r="I89">
            <v>170000</v>
          </cell>
          <cell r="J89">
            <v>170000</v>
          </cell>
          <cell r="K89">
            <v>170000</v>
          </cell>
        </row>
        <row r="90">
          <cell r="A90">
            <v>660.2</v>
          </cell>
          <cell r="B90" t="str">
            <v>TUBERIA DE CONCRETO SIMPLE DIAM = 600 mm</v>
          </cell>
          <cell r="C90" t="str">
            <v>M</v>
          </cell>
          <cell r="D90">
            <v>128505</v>
          </cell>
          <cell r="E90">
            <v>167497</v>
          </cell>
          <cell r="F90">
            <v>166161</v>
          </cell>
          <cell r="G90">
            <v>146770</v>
          </cell>
          <cell r="H90">
            <v>176424</v>
          </cell>
          <cell r="I90">
            <v>171799</v>
          </cell>
          <cell r="J90">
            <v>153108</v>
          </cell>
          <cell r="K90">
            <v>112584</v>
          </cell>
          <cell r="L90">
            <v>139951</v>
          </cell>
        </row>
        <row r="91">
          <cell r="A91">
            <v>661</v>
          </cell>
          <cell r="B91" t="str">
            <v>TUBERIA CONCRETO REFORZADO DIAM = 900 mm</v>
          </cell>
          <cell r="C91" t="str">
            <v>M</v>
          </cell>
          <cell r="D91">
            <v>146874</v>
          </cell>
          <cell r="E91">
            <v>172251</v>
          </cell>
          <cell r="F91">
            <v>173455</v>
          </cell>
          <cell r="G91">
            <v>204035</v>
          </cell>
          <cell r="H91">
            <v>190497</v>
          </cell>
          <cell r="I91">
            <v>219374</v>
          </cell>
          <cell r="J91">
            <v>233284</v>
          </cell>
          <cell r="K91">
            <v>150657</v>
          </cell>
          <cell r="L91">
            <v>226259</v>
          </cell>
        </row>
        <row r="92">
          <cell r="A92">
            <v>670.2</v>
          </cell>
          <cell r="B92" t="str">
            <v>DISIPADORES DE ENERGIA EN CONCRETO CICLP</v>
          </cell>
          <cell r="C92" t="str">
            <v>M3</v>
          </cell>
          <cell r="D92">
            <v>214496</v>
          </cell>
          <cell r="E92">
            <v>245929</v>
          </cell>
          <cell r="F92">
            <v>203457</v>
          </cell>
          <cell r="G92">
            <v>246769</v>
          </cell>
          <cell r="H92">
            <v>201408</v>
          </cell>
          <cell r="I92">
            <v>206788</v>
          </cell>
          <cell r="J92">
            <v>189996</v>
          </cell>
          <cell r="K92">
            <v>154080</v>
          </cell>
        </row>
        <row r="93">
          <cell r="A93">
            <v>671</v>
          </cell>
          <cell r="B93" t="str">
            <v>CUNETAS REVESTIDAS EN EN CONCRETO</v>
          </cell>
          <cell r="C93" t="str">
            <v>M3</v>
          </cell>
          <cell r="D93">
            <v>237792</v>
          </cell>
          <cell r="E93">
            <v>251430</v>
          </cell>
          <cell r="F93">
            <v>230109</v>
          </cell>
          <cell r="G93">
            <v>267914</v>
          </cell>
          <cell r="H93">
            <v>239418</v>
          </cell>
          <cell r="I93">
            <v>218622</v>
          </cell>
          <cell r="J93">
            <v>229263</v>
          </cell>
          <cell r="K93">
            <v>183771</v>
          </cell>
          <cell r="L93">
            <v>269566</v>
          </cell>
        </row>
        <row r="94">
          <cell r="A94">
            <v>671.1</v>
          </cell>
          <cell r="B94" t="str">
            <v>CUNETAS REVESTIDAS EN EN CONCRETO</v>
          </cell>
          <cell r="C94" t="str">
            <v>M3</v>
          </cell>
          <cell r="L94">
            <v>323972</v>
          </cell>
        </row>
        <row r="95">
          <cell r="A95">
            <v>672</v>
          </cell>
          <cell r="B95" t="str">
            <v>BORDILLOS (H=0.40 m)</v>
          </cell>
          <cell r="C95" t="str">
            <v>M</v>
          </cell>
          <cell r="D95">
            <v>19432</v>
          </cell>
          <cell r="E95">
            <v>20543</v>
          </cell>
          <cell r="F95">
            <v>17541</v>
          </cell>
          <cell r="G95">
            <v>21869</v>
          </cell>
          <cell r="H95">
            <v>18902</v>
          </cell>
          <cell r="I95">
            <v>18426</v>
          </cell>
          <cell r="J95">
            <v>17502</v>
          </cell>
          <cell r="K95">
            <v>13841</v>
          </cell>
        </row>
        <row r="96">
          <cell r="A96">
            <v>673</v>
          </cell>
          <cell r="B96" t="str">
            <v>MATERIAL FILTRANTE</v>
          </cell>
          <cell r="C96" t="str">
            <v>M3</v>
          </cell>
          <cell r="D96">
            <v>53643</v>
          </cell>
          <cell r="E96">
            <v>28752</v>
          </cell>
          <cell r="F96">
            <v>40920</v>
          </cell>
          <cell r="G96">
            <v>41435</v>
          </cell>
          <cell r="H96">
            <v>47076</v>
          </cell>
          <cell r="I96">
            <v>42042</v>
          </cell>
          <cell r="J96">
            <v>44295</v>
          </cell>
          <cell r="K96">
            <v>26138</v>
          </cell>
          <cell r="L96">
            <v>57915</v>
          </cell>
        </row>
        <row r="97">
          <cell r="A97">
            <v>673.1</v>
          </cell>
          <cell r="B97" t="str">
            <v>DREN HORIZONTAL DE 1 A 10 M</v>
          </cell>
          <cell r="C97" t="str">
            <v>ML</v>
          </cell>
          <cell r="D97">
            <v>10100</v>
          </cell>
          <cell r="E97">
            <v>10100</v>
          </cell>
          <cell r="F97">
            <v>10100</v>
          </cell>
          <cell r="G97">
            <v>10100</v>
          </cell>
          <cell r="H97">
            <v>10100</v>
          </cell>
          <cell r="I97">
            <v>10100</v>
          </cell>
          <cell r="J97">
            <v>10100</v>
          </cell>
          <cell r="K97">
            <v>10100</v>
          </cell>
          <cell r="L97">
            <v>23543</v>
          </cell>
        </row>
        <row r="98">
          <cell r="A98">
            <v>678.1</v>
          </cell>
          <cell r="B98" t="str">
            <v>SUMINISTRO Y COLOCACION DE DUCTOS DE PVC O SIMILAR</v>
          </cell>
          <cell r="C98" t="str">
            <v>ML</v>
          </cell>
          <cell r="D98">
            <v>10100</v>
          </cell>
          <cell r="E98">
            <v>10100</v>
          </cell>
          <cell r="F98">
            <v>10100</v>
          </cell>
          <cell r="G98">
            <v>10100</v>
          </cell>
          <cell r="H98">
            <v>10100</v>
          </cell>
          <cell r="I98">
            <v>10100</v>
          </cell>
          <cell r="J98">
            <v>10100</v>
          </cell>
          <cell r="K98">
            <v>10100</v>
          </cell>
          <cell r="L98">
            <v>23543</v>
          </cell>
        </row>
        <row r="99">
          <cell r="A99">
            <v>681.1</v>
          </cell>
          <cell r="B99" t="str">
            <v>GAVIONES</v>
          </cell>
          <cell r="C99" t="str">
            <v>M3</v>
          </cell>
          <cell r="D99">
            <v>64592</v>
          </cell>
          <cell r="E99">
            <v>62409</v>
          </cell>
          <cell r="F99">
            <v>58198</v>
          </cell>
          <cell r="G99">
            <v>67779</v>
          </cell>
          <cell r="H99">
            <v>59158</v>
          </cell>
          <cell r="I99">
            <v>59474</v>
          </cell>
          <cell r="J99">
            <v>61987</v>
          </cell>
          <cell r="K99">
            <v>56797</v>
          </cell>
          <cell r="L99">
            <v>71505</v>
          </cell>
        </row>
        <row r="100">
          <cell r="A100">
            <v>700.1</v>
          </cell>
          <cell r="B100" t="str">
            <v>LINEA DE DEMARCACION</v>
          </cell>
          <cell r="C100" t="str">
            <v>M</v>
          </cell>
          <cell r="D100">
            <v>620</v>
          </cell>
          <cell r="E100">
            <v>758</v>
          </cell>
          <cell r="F100">
            <v>572</v>
          </cell>
          <cell r="G100">
            <v>680</v>
          </cell>
          <cell r="H100">
            <v>688</v>
          </cell>
          <cell r="I100">
            <v>650</v>
          </cell>
          <cell r="J100">
            <v>706</v>
          </cell>
          <cell r="K100">
            <v>797</v>
          </cell>
        </row>
        <row r="101">
          <cell r="A101">
            <v>700.2</v>
          </cell>
          <cell r="B101" t="str">
            <v>MARCA VIAL</v>
          </cell>
          <cell r="C101" t="str">
            <v>M2</v>
          </cell>
          <cell r="D101">
            <v>10602</v>
          </cell>
          <cell r="E101">
            <v>13055</v>
          </cell>
          <cell r="F101">
            <v>10490</v>
          </cell>
          <cell r="G101">
            <v>12160</v>
          </cell>
          <cell r="H101">
            <v>10656</v>
          </cell>
          <cell r="I101">
            <v>9929</v>
          </cell>
          <cell r="J101">
            <v>11011</v>
          </cell>
          <cell r="K101">
            <v>11092</v>
          </cell>
        </row>
        <row r="102">
          <cell r="A102">
            <v>701</v>
          </cell>
          <cell r="B102" t="str">
            <v>TACHA REFLECTIVA</v>
          </cell>
          <cell r="C102" t="str">
            <v>U</v>
          </cell>
          <cell r="D102">
            <v>10871</v>
          </cell>
          <cell r="E102">
            <v>10214</v>
          </cell>
          <cell r="F102">
            <v>8815</v>
          </cell>
          <cell r="G102">
            <v>8763</v>
          </cell>
          <cell r="H102">
            <v>8087</v>
          </cell>
          <cell r="I102">
            <v>8758</v>
          </cell>
          <cell r="J102">
            <v>9450</v>
          </cell>
          <cell r="K102">
            <v>10274</v>
          </cell>
        </row>
        <row r="103">
          <cell r="A103">
            <v>710.1</v>
          </cell>
          <cell r="B103" t="str">
            <v>SEÑAL DE TRANSITO</v>
          </cell>
          <cell r="C103" t="str">
            <v>U</v>
          </cell>
          <cell r="D103">
            <v>136206</v>
          </cell>
          <cell r="E103">
            <v>108973</v>
          </cell>
          <cell r="F103">
            <v>82191</v>
          </cell>
          <cell r="G103">
            <v>110599</v>
          </cell>
          <cell r="H103">
            <v>115436</v>
          </cell>
          <cell r="I103">
            <v>135715</v>
          </cell>
          <cell r="J103">
            <v>116936</v>
          </cell>
          <cell r="K103">
            <v>121453</v>
          </cell>
        </row>
        <row r="104">
          <cell r="A104">
            <v>720</v>
          </cell>
          <cell r="B104" t="str">
            <v>POSTE DE KILOMETRAJE (MOJON)</v>
          </cell>
          <cell r="C104" t="str">
            <v>U</v>
          </cell>
          <cell r="D104">
            <v>67523</v>
          </cell>
          <cell r="E104">
            <v>71059</v>
          </cell>
          <cell r="F104">
            <v>53486</v>
          </cell>
          <cell r="G104">
            <v>50379</v>
          </cell>
          <cell r="H104">
            <v>55920</v>
          </cell>
          <cell r="I104">
            <v>56476</v>
          </cell>
          <cell r="J104">
            <v>55156</v>
          </cell>
          <cell r="K104">
            <v>53075</v>
          </cell>
        </row>
        <row r="105">
          <cell r="A105">
            <v>730.1</v>
          </cell>
          <cell r="B105" t="str">
            <v>DEFENSA METALICA - CORREA SIMPLE</v>
          </cell>
          <cell r="C105" t="str">
            <v>M</v>
          </cell>
          <cell r="D105">
            <v>115865</v>
          </cell>
          <cell r="E105">
            <v>89369</v>
          </cell>
          <cell r="F105">
            <v>74325</v>
          </cell>
          <cell r="G105">
            <v>86428</v>
          </cell>
          <cell r="H105">
            <v>104683</v>
          </cell>
          <cell r="I105">
            <v>101349</v>
          </cell>
          <cell r="J105">
            <v>81770</v>
          </cell>
          <cell r="K105">
            <v>102996</v>
          </cell>
        </row>
        <row r="106">
          <cell r="A106">
            <v>730.2</v>
          </cell>
          <cell r="B106" t="str">
            <v>SECCION FINAL - DEFENSA METALICA</v>
          </cell>
          <cell r="C106" t="str">
            <v>U</v>
          </cell>
          <cell r="D106">
            <v>54925</v>
          </cell>
          <cell r="E106">
            <v>37375</v>
          </cell>
          <cell r="F106">
            <v>47938</v>
          </cell>
          <cell r="G106">
            <v>35832</v>
          </cell>
          <cell r="H106">
            <v>36238</v>
          </cell>
          <cell r="I106">
            <v>37375</v>
          </cell>
          <cell r="J106">
            <v>36400</v>
          </cell>
          <cell r="K106">
            <v>30550</v>
          </cell>
        </row>
        <row r="107">
          <cell r="A107">
            <v>740</v>
          </cell>
          <cell r="B107" t="str">
            <v>CAPTAFAROS</v>
          </cell>
          <cell r="C107" t="str">
            <v>U</v>
          </cell>
          <cell r="D107">
            <v>9672</v>
          </cell>
          <cell r="E107">
            <v>9491</v>
          </cell>
          <cell r="F107">
            <v>6367</v>
          </cell>
          <cell r="G107">
            <v>9624</v>
          </cell>
          <cell r="H107">
            <v>6062</v>
          </cell>
          <cell r="I107">
            <v>7374</v>
          </cell>
          <cell r="J107">
            <v>8657</v>
          </cell>
          <cell r="K107">
            <v>7202</v>
          </cell>
        </row>
        <row r="108">
          <cell r="A108">
            <v>741</v>
          </cell>
          <cell r="B108" t="str">
            <v>PINTURA DE MUROS</v>
          </cell>
          <cell r="C108" t="str">
            <v>M2</v>
          </cell>
          <cell r="L108">
            <v>10877</v>
          </cell>
        </row>
        <row r="109">
          <cell r="A109">
            <v>810.1</v>
          </cell>
          <cell r="B109" t="str">
            <v>EMPRADIZACION CON BLOQUES DE CESPED</v>
          </cell>
          <cell r="C109" t="str">
            <v>M2</v>
          </cell>
          <cell r="D109">
            <v>4758</v>
          </cell>
          <cell r="E109">
            <v>6691</v>
          </cell>
          <cell r="F109">
            <v>5538</v>
          </cell>
          <cell r="G109">
            <v>6543</v>
          </cell>
          <cell r="H109">
            <v>6703</v>
          </cell>
          <cell r="I109">
            <v>7365</v>
          </cell>
          <cell r="J109">
            <v>6507</v>
          </cell>
          <cell r="K109">
            <v>5300</v>
          </cell>
          <cell r="L109">
            <v>3513</v>
          </cell>
        </row>
        <row r="110">
          <cell r="A110">
            <v>810.2</v>
          </cell>
          <cell r="B110" t="str">
            <v>EMPRADIZACION CON TIERRA ORG Y SEMILLAS</v>
          </cell>
          <cell r="C110" t="str">
            <v>M2</v>
          </cell>
          <cell r="D110">
            <v>6176</v>
          </cell>
          <cell r="E110">
            <v>6592</v>
          </cell>
          <cell r="F110">
            <v>6344</v>
          </cell>
          <cell r="G110">
            <v>6642</v>
          </cell>
          <cell r="H110">
            <v>6553</v>
          </cell>
          <cell r="I110">
            <v>4957</v>
          </cell>
          <cell r="J110">
            <v>7748</v>
          </cell>
          <cell r="K110">
            <v>11570</v>
          </cell>
          <cell r="L110">
            <v>6474</v>
          </cell>
        </row>
        <row r="111">
          <cell r="A111">
            <v>820.1</v>
          </cell>
          <cell r="B111" t="str">
            <v>GEOTEXTIL PARA FILTROS</v>
          </cell>
          <cell r="C111" t="str">
            <v>M2</v>
          </cell>
          <cell r="D111">
            <v>3799</v>
          </cell>
          <cell r="E111">
            <v>1863</v>
          </cell>
          <cell r="F111">
            <v>3578</v>
          </cell>
          <cell r="G111">
            <v>3097</v>
          </cell>
          <cell r="H111">
            <v>2656</v>
          </cell>
          <cell r="I111">
            <v>2596</v>
          </cell>
          <cell r="J111">
            <v>3578</v>
          </cell>
          <cell r="K111">
            <v>1963</v>
          </cell>
          <cell r="L111">
            <v>3613</v>
          </cell>
        </row>
        <row r="112">
          <cell r="A112">
            <v>900.1</v>
          </cell>
          <cell r="B112" t="str">
            <v>TRANS MAT - EXPLAN (100 - 1000M)</v>
          </cell>
          <cell r="C112" t="str">
            <v>M3xES</v>
          </cell>
          <cell r="D112">
            <v>650</v>
          </cell>
          <cell r="E112">
            <v>628</v>
          </cell>
          <cell r="F112">
            <v>520</v>
          </cell>
          <cell r="G112">
            <v>585</v>
          </cell>
          <cell r="H112">
            <v>650</v>
          </cell>
          <cell r="I112">
            <v>533</v>
          </cell>
          <cell r="J112">
            <v>572</v>
          </cell>
          <cell r="K112">
            <v>520</v>
          </cell>
        </row>
        <row r="113">
          <cell r="A113">
            <v>900.2</v>
          </cell>
          <cell r="B113" t="str">
            <v>TRANS MAT - EXPLAN (MAS DE - 1000M)</v>
          </cell>
          <cell r="C113" t="str">
            <v>M3xKM</v>
          </cell>
          <cell r="D113">
            <v>723</v>
          </cell>
          <cell r="E113">
            <v>698</v>
          </cell>
          <cell r="F113">
            <v>577</v>
          </cell>
          <cell r="G113">
            <v>650</v>
          </cell>
          <cell r="H113">
            <v>723</v>
          </cell>
          <cell r="I113">
            <v>593</v>
          </cell>
          <cell r="J113">
            <v>636</v>
          </cell>
          <cell r="K113">
            <v>577</v>
          </cell>
        </row>
        <row r="114">
          <cell r="A114">
            <v>900.3</v>
          </cell>
          <cell r="B114" t="str">
            <v>TRANS MATERIALES PROV. DE DERRUMBES</v>
          </cell>
          <cell r="C114" t="str">
            <v>M3xKM</v>
          </cell>
          <cell r="D114">
            <v>723</v>
          </cell>
          <cell r="E114">
            <v>698</v>
          </cell>
          <cell r="F114">
            <v>577</v>
          </cell>
          <cell r="G114">
            <v>650</v>
          </cell>
          <cell r="H114">
            <v>723</v>
          </cell>
          <cell r="I114">
            <v>593</v>
          </cell>
          <cell r="J114">
            <v>636</v>
          </cell>
          <cell r="K114">
            <v>577</v>
          </cell>
        </row>
        <row r="116">
          <cell r="A116">
            <v>2000</v>
          </cell>
          <cell r="B116" t="str">
            <v>LIMPIEZA CALZADA EXISTENTE</v>
          </cell>
          <cell r="C116" t="str">
            <v>HA</v>
          </cell>
          <cell r="D116">
            <v>32468</v>
          </cell>
          <cell r="E116">
            <v>37271</v>
          </cell>
          <cell r="F116">
            <v>34736</v>
          </cell>
          <cell r="G116">
            <v>36361</v>
          </cell>
          <cell r="H116">
            <v>35556</v>
          </cell>
          <cell r="I116">
            <v>28812</v>
          </cell>
          <cell r="J116">
            <v>31985</v>
          </cell>
          <cell r="K116">
            <v>35718</v>
          </cell>
        </row>
        <row r="117">
          <cell r="A117">
            <v>2021</v>
          </cell>
          <cell r="B117" t="str">
            <v>DEMOLICIONES CONCRETO CICLOPEO</v>
          </cell>
          <cell r="C117" t="str">
            <v>M3</v>
          </cell>
          <cell r="D117">
            <v>18834</v>
          </cell>
          <cell r="E117">
            <v>16485</v>
          </cell>
          <cell r="F117">
            <v>14931</v>
          </cell>
          <cell r="G117">
            <v>17791</v>
          </cell>
          <cell r="H117">
            <v>19404</v>
          </cell>
          <cell r="I117">
            <v>15544</v>
          </cell>
          <cell r="J117">
            <v>18268</v>
          </cell>
          <cell r="K117">
            <v>17859</v>
          </cell>
        </row>
        <row r="118">
          <cell r="A118">
            <v>2022</v>
          </cell>
          <cell r="B118" t="str">
            <v>DEMOLICIONES DE MAMPOSTERIA</v>
          </cell>
          <cell r="C118" t="str">
            <v>M3</v>
          </cell>
          <cell r="D118">
            <v>18287</v>
          </cell>
          <cell r="E118">
            <v>24322</v>
          </cell>
          <cell r="F118">
            <v>19777</v>
          </cell>
          <cell r="G118">
            <v>20319</v>
          </cell>
          <cell r="H118">
            <v>17644</v>
          </cell>
          <cell r="I118">
            <v>15690</v>
          </cell>
          <cell r="J118">
            <v>15707</v>
          </cell>
          <cell r="K118">
            <v>17203</v>
          </cell>
        </row>
        <row r="119">
          <cell r="A119">
            <v>2490</v>
          </cell>
          <cell r="B119" t="str">
            <v>EXT. COMP. CAPA ROD. - ASFALTO NATURAL</v>
          </cell>
          <cell r="C119" t="str">
            <v>M3</v>
          </cell>
          <cell r="D119">
            <v>128184</v>
          </cell>
          <cell r="F119">
            <v>112412</v>
          </cell>
          <cell r="I119">
            <v>186061</v>
          </cell>
          <cell r="J119">
            <v>97000</v>
          </cell>
        </row>
        <row r="120">
          <cell r="A120">
            <v>2600</v>
          </cell>
          <cell r="B120" t="str">
            <v>RIEGO DE SELLO - ASFALTO LIQUIDO</v>
          </cell>
          <cell r="C120" t="str">
            <v>M2</v>
          </cell>
          <cell r="D120">
            <v>954</v>
          </cell>
          <cell r="E120">
            <v>878</v>
          </cell>
          <cell r="F120">
            <v>675</v>
          </cell>
          <cell r="G120">
            <v>997</v>
          </cell>
          <cell r="H120">
            <v>758</v>
          </cell>
          <cell r="I120">
            <v>698</v>
          </cell>
          <cell r="J120">
            <v>883</v>
          </cell>
          <cell r="K120">
            <v>655</v>
          </cell>
        </row>
        <row r="121">
          <cell r="A121">
            <v>2610</v>
          </cell>
          <cell r="B121" t="str">
            <v>RIEGO SELLO - EMULSION</v>
          </cell>
          <cell r="C121" t="str">
            <v>M2</v>
          </cell>
          <cell r="D121">
            <v>1119</v>
          </cell>
          <cell r="E121">
            <v>1573</v>
          </cell>
          <cell r="F121">
            <v>1193</v>
          </cell>
          <cell r="G121">
            <v>1074</v>
          </cell>
          <cell r="H121">
            <v>907</v>
          </cell>
          <cell r="I121">
            <v>776</v>
          </cell>
          <cell r="J121">
            <v>844</v>
          </cell>
          <cell r="K121">
            <v>680</v>
          </cell>
        </row>
        <row r="122">
          <cell r="A122">
            <v>2630</v>
          </cell>
          <cell r="B122" t="str">
            <v>SELLO FISURAS &gt; 3MM - EMULSION Y ARENA</v>
          </cell>
          <cell r="C122" t="str">
            <v>M</v>
          </cell>
          <cell r="D122">
            <v>153</v>
          </cell>
          <cell r="E122">
            <v>120</v>
          </cell>
          <cell r="F122">
            <v>130</v>
          </cell>
          <cell r="G122">
            <v>126</v>
          </cell>
          <cell r="H122">
            <v>113</v>
          </cell>
          <cell r="I122">
            <v>104</v>
          </cell>
          <cell r="J122">
            <v>96</v>
          </cell>
          <cell r="K122">
            <v>81</v>
          </cell>
        </row>
        <row r="123">
          <cell r="A123">
            <v>2640</v>
          </cell>
          <cell r="B123" t="str">
            <v>SELLO FISURAS &gt;3MM - EMULSION ASFALTIC</v>
          </cell>
          <cell r="C123" t="str">
            <v>M</v>
          </cell>
          <cell r="D123">
            <v>117</v>
          </cell>
          <cell r="E123">
            <v>181</v>
          </cell>
          <cell r="F123">
            <v>140</v>
          </cell>
          <cell r="G123">
            <v>135</v>
          </cell>
          <cell r="H123">
            <v>111</v>
          </cell>
          <cell r="I123">
            <v>98</v>
          </cell>
          <cell r="J123">
            <v>99</v>
          </cell>
          <cell r="K123">
            <v>111</v>
          </cell>
        </row>
        <row r="124">
          <cell r="A124">
            <v>3111</v>
          </cell>
          <cell r="B124" t="str">
            <v>BACHEO - CARRETERAS EN AFIRMADO</v>
          </cell>
          <cell r="C124" t="str">
            <v>M3</v>
          </cell>
          <cell r="D124">
            <v>28373</v>
          </cell>
          <cell r="E124">
            <v>50981</v>
          </cell>
          <cell r="F124">
            <v>37460</v>
          </cell>
          <cell r="G124">
            <v>48347</v>
          </cell>
          <cell r="H124">
            <v>50801</v>
          </cell>
          <cell r="I124">
            <v>44896</v>
          </cell>
          <cell r="J124">
            <v>31470</v>
          </cell>
          <cell r="K124">
            <v>33248</v>
          </cell>
        </row>
        <row r="125">
          <cell r="A125">
            <v>3340</v>
          </cell>
          <cell r="B125" t="str">
            <v>SELLO FISURAS &lt; 3MM - EMULSION ASFALTIC</v>
          </cell>
          <cell r="C125" t="str">
            <v>M</v>
          </cell>
          <cell r="D125">
            <v>75</v>
          </cell>
          <cell r="E125">
            <v>94</v>
          </cell>
          <cell r="F125">
            <v>75</v>
          </cell>
          <cell r="G125">
            <v>78</v>
          </cell>
          <cell r="H125">
            <v>74</v>
          </cell>
          <cell r="I125">
            <v>60</v>
          </cell>
          <cell r="J125">
            <v>72</v>
          </cell>
          <cell r="K125">
            <v>72</v>
          </cell>
        </row>
        <row r="126">
          <cell r="A126">
            <v>4180</v>
          </cell>
          <cell r="B126" t="str">
            <v>CONFORMACION MANUAL CUNETAS</v>
          </cell>
          <cell r="C126" t="str">
            <v>M</v>
          </cell>
          <cell r="D126">
            <v>515</v>
          </cell>
          <cell r="E126">
            <v>763</v>
          </cell>
          <cell r="F126">
            <v>618</v>
          </cell>
          <cell r="G126">
            <v>618</v>
          </cell>
          <cell r="H126">
            <v>489</v>
          </cell>
          <cell r="I126">
            <v>450</v>
          </cell>
          <cell r="J126">
            <v>438</v>
          </cell>
          <cell r="K126">
            <v>515</v>
          </cell>
        </row>
        <row r="127">
          <cell r="A127">
            <v>4260</v>
          </cell>
          <cell r="B127" t="str">
            <v>LIMPIEZA CUNETA CON MOTONIVELADORA</v>
          </cell>
          <cell r="C127" t="str">
            <v>M</v>
          </cell>
          <cell r="D127">
            <v>98</v>
          </cell>
          <cell r="E127">
            <v>108</v>
          </cell>
          <cell r="F127">
            <v>103</v>
          </cell>
          <cell r="G127">
            <v>108</v>
          </cell>
          <cell r="H127">
            <v>108</v>
          </cell>
          <cell r="I127">
            <v>87</v>
          </cell>
          <cell r="J127">
            <v>98</v>
          </cell>
          <cell r="K127">
            <v>108</v>
          </cell>
        </row>
        <row r="128">
          <cell r="A128">
            <v>4300</v>
          </cell>
          <cell r="B128" t="str">
            <v>ZANJAS CORONACION EN CONCRETO</v>
          </cell>
          <cell r="C128" t="str">
            <v>M3</v>
          </cell>
          <cell r="D128">
            <v>209346</v>
          </cell>
          <cell r="E128">
            <v>212238</v>
          </cell>
          <cell r="F128">
            <v>201665</v>
          </cell>
          <cell r="G128">
            <v>232671</v>
          </cell>
          <cell r="H128">
            <v>213935</v>
          </cell>
          <cell r="I128">
            <v>187175</v>
          </cell>
          <cell r="J128">
            <v>196443</v>
          </cell>
          <cell r="K128">
            <v>169120</v>
          </cell>
        </row>
        <row r="129">
          <cell r="A129">
            <v>4310</v>
          </cell>
          <cell r="B129" t="str">
            <v>ZANJAS DE CORONACION EN MAMPOSTERIA</v>
          </cell>
          <cell r="C129" t="str">
            <v>M3</v>
          </cell>
          <cell r="D129">
            <v>123666</v>
          </cell>
          <cell r="E129">
            <v>121546</v>
          </cell>
          <cell r="F129">
            <v>130952</v>
          </cell>
          <cell r="G129">
            <v>145894</v>
          </cell>
          <cell r="H129">
            <v>125529</v>
          </cell>
          <cell r="I129">
            <v>111691</v>
          </cell>
          <cell r="J129">
            <v>117728</v>
          </cell>
          <cell r="K129">
            <v>102892</v>
          </cell>
        </row>
        <row r="130">
          <cell r="A130">
            <v>4360</v>
          </cell>
          <cell r="B130" t="str">
            <v>LIMPIEZA CANALES EN TIERRA</v>
          </cell>
          <cell r="C130" t="str">
            <v>M</v>
          </cell>
          <cell r="D130">
            <v>1030</v>
          </cell>
          <cell r="E130">
            <v>1528</v>
          </cell>
          <cell r="F130">
            <v>1235</v>
          </cell>
          <cell r="G130">
            <v>1235</v>
          </cell>
          <cell r="H130">
            <v>978</v>
          </cell>
          <cell r="I130">
            <v>900</v>
          </cell>
          <cell r="J130">
            <v>875</v>
          </cell>
          <cell r="K130">
            <v>1030</v>
          </cell>
        </row>
        <row r="131">
          <cell r="A131">
            <v>4560</v>
          </cell>
          <cell r="B131" t="str">
            <v>DRENES HORIZONTALES TUBERIA 2"</v>
          </cell>
          <cell r="C131" t="str">
            <v>M</v>
          </cell>
          <cell r="D131">
            <v>63144</v>
          </cell>
          <cell r="E131">
            <v>66400</v>
          </cell>
          <cell r="F131">
            <v>66426</v>
          </cell>
          <cell r="G131">
            <v>66979</v>
          </cell>
          <cell r="H131">
            <v>67144</v>
          </cell>
          <cell r="I131">
            <v>64475</v>
          </cell>
          <cell r="J131">
            <v>63826</v>
          </cell>
          <cell r="K131">
            <v>62975</v>
          </cell>
        </row>
        <row r="132">
          <cell r="A132">
            <v>4860</v>
          </cell>
          <cell r="B132" t="str">
            <v>SUPERESTRUCTURAS PONTONES</v>
          </cell>
          <cell r="C132" t="str">
            <v>M3</v>
          </cell>
          <cell r="D132">
            <v>538616</v>
          </cell>
          <cell r="E132">
            <v>608491</v>
          </cell>
          <cell r="F132">
            <v>527985</v>
          </cell>
          <cell r="G132">
            <v>779791</v>
          </cell>
          <cell r="H132">
            <v>503646</v>
          </cell>
          <cell r="I132">
            <v>685118</v>
          </cell>
          <cell r="J132">
            <v>511905</v>
          </cell>
          <cell r="K132">
            <v>335221</v>
          </cell>
        </row>
        <row r="133">
          <cell r="A133">
            <v>4880</v>
          </cell>
          <cell r="B133" t="str">
            <v>ALCANTARILLA DE CAJON</v>
          </cell>
          <cell r="C133" t="str">
            <v>M3</v>
          </cell>
          <cell r="D133">
            <v>318682</v>
          </cell>
          <cell r="E133">
            <v>364536</v>
          </cell>
          <cell r="F133">
            <v>292496</v>
          </cell>
          <cell r="G133">
            <v>378288</v>
          </cell>
          <cell r="H133">
            <v>310804</v>
          </cell>
          <cell r="I133">
            <v>314379</v>
          </cell>
          <cell r="J133">
            <v>298178</v>
          </cell>
          <cell r="K133">
            <v>227071</v>
          </cell>
        </row>
        <row r="134">
          <cell r="A134">
            <v>4960</v>
          </cell>
          <cell r="B134" t="str">
            <v>LIMPIEZA OBRAS AREA &lt; = 0.62 M2</v>
          </cell>
          <cell r="C134" t="str">
            <v>M</v>
          </cell>
          <cell r="D134">
            <v>3432</v>
          </cell>
          <cell r="E134">
            <v>5090</v>
          </cell>
          <cell r="F134">
            <v>4118</v>
          </cell>
          <cell r="G134">
            <v>4118</v>
          </cell>
          <cell r="H134">
            <v>3260</v>
          </cell>
          <cell r="I134">
            <v>2999</v>
          </cell>
          <cell r="J134">
            <v>2917</v>
          </cell>
          <cell r="K134">
            <v>3432</v>
          </cell>
        </row>
        <row r="135">
          <cell r="A135">
            <v>4970</v>
          </cell>
          <cell r="B135" t="str">
            <v>LIMPIEZA OBRAS AREA &gt; 0.60 M2</v>
          </cell>
          <cell r="C135" t="str">
            <v>M3</v>
          </cell>
          <cell r="D135">
            <v>5148</v>
          </cell>
          <cell r="E135">
            <v>7635</v>
          </cell>
          <cell r="F135">
            <v>6178</v>
          </cell>
          <cell r="G135">
            <v>6178</v>
          </cell>
          <cell r="H135">
            <v>4891</v>
          </cell>
          <cell r="I135">
            <v>4499</v>
          </cell>
          <cell r="J135">
            <v>4376</v>
          </cell>
          <cell r="K135">
            <v>5148</v>
          </cell>
        </row>
        <row r="136">
          <cell r="A136">
            <v>6006</v>
          </cell>
          <cell r="B136" t="str">
            <v>EXCAVACION MECANICA DESCOLES</v>
          </cell>
          <cell r="C136" t="str">
            <v>M3</v>
          </cell>
          <cell r="D136">
            <v>2470</v>
          </cell>
          <cell r="E136">
            <v>2275</v>
          </cell>
          <cell r="F136">
            <v>2275</v>
          </cell>
          <cell r="G136">
            <v>2275</v>
          </cell>
          <cell r="H136">
            <v>2275</v>
          </cell>
          <cell r="I136">
            <v>2275</v>
          </cell>
          <cell r="J136">
            <v>2275</v>
          </cell>
          <cell r="K136">
            <v>2925</v>
          </cell>
        </row>
        <row r="137">
          <cell r="A137">
            <v>7108</v>
          </cell>
          <cell r="B137" t="str">
            <v>SEÑALIZACION TEMPORAL</v>
          </cell>
          <cell r="C137" t="str">
            <v>SEÑAL</v>
          </cell>
          <cell r="D137">
            <v>108388</v>
          </cell>
          <cell r="E137">
            <v>98043</v>
          </cell>
          <cell r="F137">
            <v>82193</v>
          </cell>
          <cell r="G137">
            <v>141912</v>
          </cell>
          <cell r="H137">
            <v>102627</v>
          </cell>
          <cell r="I137">
            <v>105278</v>
          </cell>
          <cell r="J137">
            <v>148143</v>
          </cell>
          <cell r="K137">
            <v>128213</v>
          </cell>
        </row>
        <row r="138">
          <cell r="A138">
            <v>7150</v>
          </cell>
          <cell r="B138" t="str">
            <v>CORTE TALUDES PARA AMPLIACION</v>
          </cell>
          <cell r="C138" t="str">
            <v>M3</v>
          </cell>
          <cell r="D138">
            <v>1268</v>
          </cell>
          <cell r="E138">
            <v>1754</v>
          </cell>
          <cell r="F138">
            <v>1677</v>
          </cell>
          <cell r="G138">
            <v>1547</v>
          </cell>
          <cell r="H138">
            <v>1522</v>
          </cell>
          <cell r="I138">
            <v>1451</v>
          </cell>
          <cell r="J138">
            <v>1643</v>
          </cell>
          <cell r="K138">
            <v>1658</v>
          </cell>
        </row>
        <row r="139">
          <cell r="A139">
            <v>7210</v>
          </cell>
          <cell r="B139" t="str">
            <v>RELLENO DE SOCAVACIONES EN TERRAPLENES</v>
          </cell>
          <cell r="C139" t="str">
            <v>M3</v>
          </cell>
          <cell r="D139">
            <v>20549</v>
          </cell>
          <cell r="E139">
            <v>18870</v>
          </cell>
          <cell r="F139">
            <v>20498</v>
          </cell>
          <cell r="G139">
            <v>22751</v>
          </cell>
          <cell r="H139">
            <v>25871</v>
          </cell>
          <cell r="I139">
            <v>32163</v>
          </cell>
          <cell r="J139">
            <v>18474</v>
          </cell>
          <cell r="K139">
            <v>20549</v>
          </cell>
        </row>
        <row r="140">
          <cell r="A140">
            <v>7304</v>
          </cell>
          <cell r="B140" t="str">
            <v>DEFENSA METALICA - CORREA DOBLE</v>
          </cell>
          <cell r="C140" t="str">
            <v>M</v>
          </cell>
          <cell r="D140">
            <v>203941</v>
          </cell>
          <cell r="E140">
            <v>153282</v>
          </cell>
          <cell r="F140">
            <v>120842</v>
          </cell>
          <cell r="G140">
            <v>149409</v>
          </cell>
          <cell r="H140">
            <v>186820</v>
          </cell>
          <cell r="I140">
            <v>179382</v>
          </cell>
          <cell r="J140">
            <v>144516</v>
          </cell>
          <cell r="K140">
            <v>184660</v>
          </cell>
        </row>
        <row r="141">
          <cell r="A141">
            <v>7360</v>
          </cell>
          <cell r="B141" t="str">
            <v>ROCERIA Y DESMONTE MANUAL</v>
          </cell>
          <cell r="C141" t="str">
            <v>Ha</v>
          </cell>
          <cell r="D141">
            <v>233188</v>
          </cell>
          <cell r="E141">
            <v>305418</v>
          </cell>
          <cell r="F141">
            <v>260553</v>
          </cell>
          <cell r="G141">
            <v>260325</v>
          </cell>
          <cell r="H141">
            <v>229151</v>
          </cell>
          <cell r="I141">
            <v>203055</v>
          </cell>
          <cell r="J141">
            <v>225388</v>
          </cell>
          <cell r="K141">
            <v>213460</v>
          </cell>
        </row>
        <row r="142">
          <cell r="A142">
            <v>7370</v>
          </cell>
          <cell r="B142" t="str">
            <v>ROCERIA Y DESMONTE MECANICO</v>
          </cell>
          <cell r="C142" t="str">
            <v>Ha</v>
          </cell>
          <cell r="D142">
            <v>175500</v>
          </cell>
          <cell r="E142">
            <v>170658</v>
          </cell>
          <cell r="F142">
            <v>148850</v>
          </cell>
          <cell r="G142">
            <v>173225</v>
          </cell>
          <cell r="H142">
            <v>174038</v>
          </cell>
          <cell r="I142">
            <v>139315</v>
          </cell>
          <cell r="J142">
            <v>151613</v>
          </cell>
          <cell r="K142">
            <v>143000</v>
          </cell>
        </row>
        <row r="143">
          <cell r="A143">
            <v>7390</v>
          </cell>
          <cell r="B143" t="str">
            <v>PODA,CORTE,RETIRO DE ARBOLES</v>
          </cell>
          <cell r="C143" t="str">
            <v>U</v>
          </cell>
          <cell r="D143">
            <v>17537</v>
          </cell>
          <cell r="E143">
            <v>17615</v>
          </cell>
          <cell r="F143">
            <v>14544</v>
          </cell>
          <cell r="G143">
            <v>16169</v>
          </cell>
          <cell r="H143">
            <v>17473</v>
          </cell>
          <cell r="I143">
            <v>14450</v>
          </cell>
          <cell r="J143">
            <v>15395</v>
          </cell>
          <cell r="K143">
            <v>14287</v>
          </cell>
        </row>
        <row r="144">
          <cell r="A144">
            <v>7700</v>
          </cell>
          <cell r="B144" t="str">
            <v>INDICADORES ALINEAMINETO</v>
          </cell>
          <cell r="C144" t="str">
            <v>U</v>
          </cell>
          <cell r="D144">
            <v>85053</v>
          </cell>
          <cell r="E144">
            <v>110063</v>
          </cell>
          <cell r="F144">
            <v>91256</v>
          </cell>
          <cell r="G144">
            <v>105563</v>
          </cell>
          <cell r="H144">
            <v>119113</v>
          </cell>
          <cell r="I144">
            <v>125761</v>
          </cell>
          <cell r="J144">
            <v>118613</v>
          </cell>
          <cell r="K144">
            <v>117410</v>
          </cell>
        </row>
        <row r="145">
          <cell r="A145">
            <v>7750</v>
          </cell>
          <cell r="B145" t="str">
            <v>PINTURA - RENOVACION INDICACIONES MOJON</v>
          </cell>
          <cell r="C145" t="str">
            <v>U</v>
          </cell>
          <cell r="D145">
            <v>7076</v>
          </cell>
          <cell r="E145">
            <v>9991</v>
          </cell>
          <cell r="F145">
            <v>6159</v>
          </cell>
          <cell r="G145">
            <v>8518</v>
          </cell>
          <cell r="H145">
            <v>8524</v>
          </cell>
          <cell r="I145">
            <v>9902</v>
          </cell>
          <cell r="J145">
            <v>9442</v>
          </cell>
          <cell r="K145">
            <v>7398</v>
          </cell>
        </row>
        <row r="146">
          <cell r="A146">
            <v>7780</v>
          </cell>
          <cell r="B146" t="str">
            <v>LIMPIEZA DE SEÑALES Y MOJONES</v>
          </cell>
          <cell r="C146" t="str">
            <v>U</v>
          </cell>
          <cell r="D146">
            <v>4585</v>
          </cell>
          <cell r="E146">
            <v>6665</v>
          </cell>
          <cell r="F146">
            <v>4583</v>
          </cell>
          <cell r="G146">
            <v>5170</v>
          </cell>
          <cell r="H146">
            <v>4913</v>
          </cell>
          <cell r="I146">
            <v>5273</v>
          </cell>
          <cell r="J146">
            <v>3825</v>
          </cell>
          <cell r="K146">
            <v>4623</v>
          </cell>
        </row>
        <row r="147">
          <cell r="A147">
            <v>7860</v>
          </cell>
          <cell r="B147" t="str">
            <v>LIMPIEZA DEFENSA METALICA</v>
          </cell>
          <cell r="C147" t="str">
            <v>M</v>
          </cell>
          <cell r="D147">
            <v>2188</v>
          </cell>
          <cell r="E147">
            <v>1875</v>
          </cell>
          <cell r="F147">
            <v>1411</v>
          </cell>
          <cell r="G147">
            <v>2669</v>
          </cell>
          <cell r="H147">
            <v>1538</v>
          </cell>
          <cell r="I147">
            <v>1663</v>
          </cell>
          <cell r="J147">
            <v>1183</v>
          </cell>
          <cell r="K147">
            <v>1752</v>
          </cell>
        </row>
        <row r="148">
          <cell r="A148">
            <v>7900</v>
          </cell>
          <cell r="B148" t="str">
            <v>RETIRO CERCAS - ZONAS LATERALES</v>
          </cell>
          <cell r="C148" t="str">
            <v>M</v>
          </cell>
          <cell r="D148">
            <v>772</v>
          </cell>
          <cell r="E148">
            <v>1145</v>
          </cell>
          <cell r="F148">
            <v>927</v>
          </cell>
          <cell r="G148">
            <v>927</v>
          </cell>
          <cell r="H148">
            <v>733</v>
          </cell>
          <cell r="I148">
            <v>675</v>
          </cell>
          <cell r="J148">
            <v>657</v>
          </cell>
          <cell r="K148">
            <v>772</v>
          </cell>
        </row>
        <row r="149">
          <cell r="A149">
            <v>8150</v>
          </cell>
          <cell r="B149" t="str">
            <v>ARBORIZACION</v>
          </cell>
          <cell r="C149" t="str">
            <v>U</v>
          </cell>
          <cell r="D149">
            <v>10644</v>
          </cell>
          <cell r="E149">
            <v>12715</v>
          </cell>
          <cell r="F149">
            <v>12246</v>
          </cell>
          <cell r="G149">
            <v>11864</v>
          </cell>
          <cell r="H149">
            <v>10158</v>
          </cell>
          <cell r="I149">
            <v>8702</v>
          </cell>
          <cell r="J149">
            <v>10568</v>
          </cell>
          <cell r="K149">
            <v>8288</v>
          </cell>
        </row>
        <row r="150">
          <cell r="A150">
            <v>9400</v>
          </cell>
          <cell r="B150" t="str">
            <v>INSPECCION VISUAL CARRETERAS</v>
          </cell>
          <cell r="C150" t="str">
            <v>KM</v>
          </cell>
          <cell r="D150">
            <v>33735</v>
          </cell>
          <cell r="E150">
            <v>29205</v>
          </cell>
          <cell r="F150">
            <v>20865</v>
          </cell>
          <cell r="G150">
            <v>24861</v>
          </cell>
          <cell r="H150">
            <v>21970</v>
          </cell>
          <cell r="I150">
            <v>24912</v>
          </cell>
          <cell r="J150">
            <v>32825</v>
          </cell>
          <cell r="K150">
            <v>19825</v>
          </cell>
        </row>
      </sheetData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Index"/>
    </sheetNames>
    <sheetDataSet>
      <sheetData sheetId="0">
        <row r="1">
          <cell r="A1">
            <v>1</v>
          </cell>
        </row>
      </sheetData>
      <sheetData sheetId="1"/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</row>
        <row r="2">
          <cell r="U2" t="str">
            <v>REUTERS</v>
          </cell>
          <cell r="V2" t="str">
            <v>REUTERS</v>
          </cell>
        </row>
        <row r="3">
          <cell r="B3" t="str">
            <v>PROPANO</v>
          </cell>
          <cell r="C3" t="str">
            <v>BUTANO</v>
          </cell>
          <cell r="D3" t="str">
            <v>UNL87</v>
          </cell>
          <cell r="E3" t="str">
            <v>UNL93</v>
          </cell>
          <cell r="F3" t="str">
            <v>WS</v>
          </cell>
          <cell r="G3" t="str">
            <v>NAFTA</v>
          </cell>
          <cell r="H3" t="str">
            <v>JET54</v>
          </cell>
          <cell r="I3" t="str">
            <v>DIESEL</v>
          </cell>
          <cell r="J3" t="str">
            <v xml:space="preserve">FUEL OIL </v>
          </cell>
          <cell r="K3" t="str">
            <v>Cusiana</v>
          </cell>
          <cell r="L3" t="str">
            <v>WTI mes1</v>
          </cell>
          <cell r="M3" t="str">
            <v>WTI mes1</v>
          </cell>
          <cell r="N3" t="str">
            <v>CAÑO</v>
          </cell>
          <cell r="O3" t="str">
            <v>Dated</v>
          </cell>
          <cell r="P3" t="str">
            <v>WTI 2nd</v>
          </cell>
          <cell r="Q3" t="str">
            <v>Vasconia</v>
          </cell>
          <cell r="R3" t="str">
            <v>No. 2 USGC</v>
          </cell>
          <cell r="S3" t="str">
            <v>No.6 1% S</v>
          </cell>
          <cell r="T3" t="str">
            <v xml:space="preserve">No.6 3%S </v>
          </cell>
          <cell r="U3" t="str">
            <v>FLETE 70 DWT</v>
          </cell>
          <cell r="V3" t="str">
            <v>FLETE 50 DWT</v>
          </cell>
          <cell r="W3" t="str">
            <v xml:space="preserve">NO.6  0.3% S </v>
          </cell>
          <cell r="X3" t="str">
            <v>UNL87</v>
          </cell>
          <cell r="Y3" t="str">
            <v>UNL93</v>
          </cell>
        </row>
        <row r="4">
          <cell r="B4" t="str">
            <v>Mt.Belvieu</v>
          </cell>
          <cell r="C4" t="str">
            <v>Mt.Belvieu</v>
          </cell>
          <cell r="D4" t="str">
            <v>USGC</v>
          </cell>
          <cell r="E4" t="str">
            <v>USGC</v>
          </cell>
          <cell r="F4" t="str">
            <v>CLEAN</v>
          </cell>
          <cell r="G4" t="str">
            <v>USGC</v>
          </cell>
          <cell r="H4" t="str">
            <v>USGC</v>
          </cell>
          <cell r="I4" t="str">
            <v>USGC</v>
          </cell>
          <cell r="J4" t="str">
            <v xml:space="preserve"> NY 1%S</v>
          </cell>
          <cell r="L4" t="str">
            <v>Cushing</v>
          </cell>
          <cell r="M4" t="str">
            <v xml:space="preserve"> NYMEX</v>
          </cell>
          <cell r="N4" t="str">
            <v>LIMON</v>
          </cell>
          <cell r="O4" t="str">
            <v>Brent</v>
          </cell>
          <cell r="P4" t="str">
            <v>Month</v>
          </cell>
          <cell r="R4" t="str">
            <v>LS</v>
          </cell>
          <cell r="S4" t="str">
            <v>USGC</v>
          </cell>
          <cell r="T4" t="str">
            <v>USGC</v>
          </cell>
          <cell r="U4" t="str">
            <v>USGC</v>
          </cell>
          <cell r="V4" t="str">
            <v>USAC</v>
          </cell>
          <cell r="W4" t="str">
            <v>NY</v>
          </cell>
          <cell r="X4" t="str">
            <v>9 RVP USGC</v>
          </cell>
          <cell r="Y4" t="str">
            <v>9 RVP USGC</v>
          </cell>
        </row>
        <row r="5">
          <cell r="B5" t="str">
            <v>PMAAY00</v>
          </cell>
          <cell r="C5" t="str">
            <v>PMAAI00</v>
          </cell>
          <cell r="D5" t="str">
            <v>PGACU00</v>
          </cell>
          <cell r="E5" t="str">
            <v>PGAIX00</v>
          </cell>
          <cell r="F5" t="str">
            <v>PFACC10</v>
          </cell>
          <cell r="G5" t="str">
            <v>PAAAC00</v>
          </cell>
          <cell r="H5" t="str">
            <v>PJABM00</v>
          </cell>
          <cell r="I5" t="str">
            <v>POAEE00</v>
          </cell>
          <cell r="J5" t="str">
            <v>PUAAO00</v>
          </cell>
          <cell r="K5" t="str">
            <v>PCAGL00</v>
          </cell>
          <cell r="L5" t="str">
            <v>PCACG00</v>
          </cell>
          <cell r="M5" t="str">
            <v>CLc1</v>
          </cell>
          <cell r="N5" t="str">
            <v>PCADM00</v>
          </cell>
          <cell r="O5" t="str">
            <v>PCAAS00</v>
          </cell>
          <cell r="P5" t="str">
            <v>PCACH00</v>
          </cell>
          <cell r="Q5" t="str">
            <v>PCAGI00</v>
          </cell>
          <cell r="R5" t="str">
            <v>POAES00</v>
          </cell>
          <cell r="S5" t="str">
            <v>PUAAI00</v>
          </cell>
          <cell r="T5" t="str">
            <v>PUAFZ00</v>
          </cell>
          <cell r="U5" t="str">
            <v>DFRT-CAR-US-FO</v>
          </cell>
          <cell r="V5" t="str">
            <v>DFRT-CAR-US</v>
          </cell>
          <cell r="W5" t="str">
            <v>PUAAE00</v>
          </cell>
          <cell r="X5" t="str">
            <v>PGAAC00</v>
          </cell>
          <cell r="Y5" t="str">
            <v>PGAJF00</v>
          </cell>
        </row>
        <row r="6">
          <cell r="A6" t="str">
            <v>Time stamp</v>
          </cell>
          <cell r="B6" t="str">
            <v>CLOSE</v>
          </cell>
          <cell r="C6" t="str">
            <v>CLOSE</v>
          </cell>
          <cell r="D6" t="str">
            <v>CLOSE</v>
          </cell>
          <cell r="E6" t="str">
            <v>CLOSE</v>
          </cell>
          <cell r="F6" t="str">
            <v>CLOSE</v>
          </cell>
          <cell r="G6" t="str">
            <v>CLOSE</v>
          </cell>
          <cell r="H6" t="str">
            <v>CLOSE</v>
          </cell>
          <cell r="I6" t="str">
            <v>CLOSE</v>
          </cell>
          <cell r="J6" t="str">
            <v>CLOSE</v>
          </cell>
          <cell r="K6" t="str">
            <v>CLOSE</v>
          </cell>
          <cell r="L6" t="str">
            <v>CLOSE</v>
          </cell>
          <cell r="M6" t="str">
            <v>CLOSE</v>
          </cell>
          <cell r="N6" t="str">
            <v>CLOSE</v>
          </cell>
          <cell r="O6" t="str">
            <v>CLOSE</v>
          </cell>
          <cell r="P6" t="str">
            <v>CLOSE</v>
          </cell>
          <cell r="Q6" t="str">
            <v>CLOSE</v>
          </cell>
          <cell r="R6" t="str">
            <v>CLOSE</v>
          </cell>
          <cell r="S6" t="str">
            <v>CLOSE</v>
          </cell>
          <cell r="T6" t="str">
            <v>CLOSE</v>
          </cell>
          <cell r="U6" t="str">
            <v>CLOSE</v>
          </cell>
          <cell r="V6" t="str">
            <v>CLOSE</v>
          </cell>
          <cell r="W6" t="str">
            <v>CLOSE</v>
          </cell>
          <cell r="X6" t="str">
            <v>CLOSE</v>
          </cell>
          <cell r="Y6" t="str">
            <v>CLOSE</v>
          </cell>
        </row>
        <row r="7">
          <cell r="A7">
            <v>37642</v>
          </cell>
          <cell r="B7">
            <v>59.625</v>
          </cell>
          <cell r="C7">
            <v>76.75</v>
          </cell>
          <cell r="D7">
            <v>87.625</v>
          </cell>
          <cell r="E7">
            <v>92</v>
          </cell>
          <cell r="F7">
            <v>245</v>
          </cell>
          <cell r="G7">
            <v>88.125</v>
          </cell>
          <cell r="H7">
            <v>87.724999999999895</v>
          </cell>
          <cell r="I7">
            <v>87.4</v>
          </cell>
          <cell r="J7">
            <v>32.274999999999999</v>
          </cell>
          <cell r="K7">
            <v>34.185000000000002</v>
          </cell>
          <cell r="L7">
            <v>34.31</v>
          </cell>
          <cell r="M7">
            <v>34.61</v>
          </cell>
          <cell r="N7">
            <v>31.635000000000002</v>
          </cell>
          <cell r="O7">
            <v>31.54</v>
          </cell>
          <cell r="P7">
            <v>32.96</v>
          </cell>
          <cell r="Q7">
            <v>31.234999999999999</v>
          </cell>
          <cell r="R7">
            <v>87.5</v>
          </cell>
          <cell r="S7">
            <v>31.75</v>
          </cell>
          <cell r="T7">
            <v>31.25</v>
          </cell>
          <cell r="U7">
            <v>105</v>
          </cell>
          <cell r="V7">
            <v>181.5</v>
          </cell>
          <cell r="W7">
            <v>38.375</v>
          </cell>
        </row>
        <row r="8">
          <cell r="A8">
            <v>37917</v>
          </cell>
          <cell r="B8">
            <v>55.25</v>
          </cell>
          <cell r="C8">
            <v>71.5</v>
          </cell>
          <cell r="D8">
            <v>82.2</v>
          </cell>
          <cell r="E8">
            <v>88.2</v>
          </cell>
          <cell r="F8">
            <v>240</v>
          </cell>
          <cell r="G8">
            <v>80.2</v>
          </cell>
          <cell r="H8">
            <v>82.849999999999895</v>
          </cell>
          <cell r="I8">
            <v>80.349999999999895</v>
          </cell>
          <cell r="J8">
            <v>25.824999999999999</v>
          </cell>
          <cell r="K8">
            <v>30.385000000000002</v>
          </cell>
          <cell r="L8">
            <v>30.13</v>
          </cell>
          <cell r="M8">
            <v>30.3</v>
          </cell>
          <cell r="N8">
            <v>28.085000000000001</v>
          </cell>
          <cell r="O8">
            <v>29.45</v>
          </cell>
          <cell r="P8">
            <v>30.31</v>
          </cell>
          <cell r="Q8">
            <v>27.385000000000002</v>
          </cell>
          <cell r="R8">
            <v>81.75</v>
          </cell>
          <cell r="S8">
            <v>28.625</v>
          </cell>
          <cell r="T8">
            <v>23.9</v>
          </cell>
          <cell r="U8">
            <v>155</v>
          </cell>
          <cell r="V8">
            <v>350</v>
          </cell>
          <cell r="W8">
            <v>30.375</v>
          </cell>
          <cell r="X8">
            <v>90.15</v>
          </cell>
          <cell r="Y8">
            <v>102.9</v>
          </cell>
        </row>
        <row r="9">
          <cell r="A9">
            <v>37916</v>
          </cell>
          <cell r="B9">
            <v>55</v>
          </cell>
          <cell r="C9">
            <v>71.125</v>
          </cell>
          <cell r="D9">
            <v>79.400000000000006</v>
          </cell>
          <cell r="E9">
            <v>85.4</v>
          </cell>
          <cell r="F9">
            <v>240</v>
          </cell>
          <cell r="G9">
            <v>79.400000000000006</v>
          </cell>
          <cell r="H9">
            <v>81.599999999999895</v>
          </cell>
          <cell r="I9">
            <v>79.099999999999895</v>
          </cell>
          <cell r="J9">
            <v>25.625</v>
          </cell>
          <cell r="K9">
            <v>29.965</v>
          </cell>
          <cell r="L9">
            <v>29.704999999999998</v>
          </cell>
          <cell r="M9">
            <v>29.92</v>
          </cell>
          <cell r="N9">
            <v>27.69</v>
          </cell>
          <cell r="O9">
            <v>29.395</v>
          </cell>
          <cell r="P9">
            <v>29.89</v>
          </cell>
          <cell r="Q9">
            <v>26.965</v>
          </cell>
          <cell r="R9">
            <v>80.5</v>
          </cell>
          <cell r="S9">
            <v>28.5</v>
          </cell>
          <cell r="T9">
            <v>23.875</v>
          </cell>
          <cell r="U9">
            <v>155</v>
          </cell>
          <cell r="V9">
            <v>375</v>
          </cell>
          <cell r="W9">
            <v>30.375</v>
          </cell>
          <cell r="X9">
            <v>91.15</v>
          </cell>
          <cell r="Y9">
            <v>102.15</v>
          </cell>
        </row>
        <row r="10">
          <cell r="A10">
            <v>37915</v>
          </cell>
          <cell r="B10">
            <v>55.125</v>
          </cell>
          <cell r="C10">
            <v>71</v>
          </cell>
          <cell r="D10">
            <v>82.775000000000006</v>
          </cell>
          <cell r="E10">
            <v>89.525000000000006</v>
          </cell>
          <cell r="F10">
            <v>240</v>
          </cell>
          <cell r="G10">
            <v>82.775000000000006</v>
          </cell>
          <cell r="H10">
            <v>82.674999999999997</v>
          </cell>
          <cell r="I10">
            <v>79.875</v>
          </cell>
          <cell r="J10">
            <v>25.625</v>
          </cell>
          <cell r="K10">
            <v>30.454999999999998</v>
          </cell>
          <cell r="L10">
            <v>30.08</v>
          </cell>
          <cell r="M10">
            <v>30.18</v>
          </cell>
          <cell r="N10">
            <v>28.105</v>
          </cell>
          <cell r="O10">
            <v>29.684999999999999</v>
          </cell>
          <cell r="P10">
            <v>30.28</v>
          </cell>
          <cell r="Q10">
            <v>27.655000000000001</v>
          </cell>
          <cell r="R10">
            <v>81.424999999999997</v>
          </cell>
          <cell r="S10">
            <v>28.5</v>
          </cell>
          <cell r="T10">
            <v>24.625</v>
          </cell>
          <cell r="U10">
            <v>170</v>
          </cell>
          <cell r="V10">
            <v>360</v>
          </cell>
          <cell r="W10">
            <v>30.5</v>
          </cell>
          <cell r="X10">
            <v>90.724999999999895</v>
          </cell>
          <cell r="Y10">
            <v>100.72499999999999</v>
          </cell>
        </row>
        <row r="11">
          <cell r="A11">
            <v>37914</v>
          </cell>
          <cell r="B11">
            <v>54.875</v>
          </cell>
          <cell r="C11">
            <v>70.25</v>
          </cell>
          <cell r="D11">
            <v>83.5</v>
          </cell>
          <cell r="E11">
            <v>91</v>
          </cell>
          <cell r="F11">
            <v>240</v>
          </cell>
          <cell r="G11">
            <v>83.5</v>
          </cell>
          <cell r="H11">
            <v>82.3</v>
          </cell>
          <cell r="I11">
            <v>79.5</v>
          </cell>
          <cell r="J11">
            <v>25.625</v>
          </cell>
          <cell r="K11">
            <v>30.55</v>
          </cell>
          <cell r="L11">
            <v>30.324999999999999</v>
          </cell>
          <cell r="M11">
            <v>30.35</v>
          </cell>
          <cell r="N11">
            <v>28.3</v>
          </cell>
          <cell r="O11">
            <v>29.785</v>
          </cell>
          <cell r="P11">
            <v>30.375</v>
          </cell>
          <cell r="Q11">
            <v>27.85</v>
          </cell>
          <cell r="R11">
            <v>81.075000000000003</v>
          </cell>
          <cell r="S11">
            <v>28.5</v>
          </cell>
          <cell r="T11">
            <v>24.75</v>
          </cell>
          <cell r="U11">
            <v>215</v>
          </cell>
          <cell r="V11">
            <v>365</v>
          </cell>
          <cell r="W11">
            <v>30.5</v>
          </cell>
          <cell r="X11">
            <v>87.349999999999895</v>
          </cell>
          <cell r="Y11">
            <v>99.349999999999895</v>
          </cell>
        </row>
        <row r="12">
          <cell r="A12">
            <v>37911</v>
          </cell>
          <cell r="B12">
            <v>55.875</v>
          </cell>
          <cell r="C12">
            <v>71.125</v>
          </cell>
          <cell r="D12">
            <v>82.95</v>
          </cell>
          <cell r="E12">
            <v>90.2</v>
          </cell>
          <cell r="F12">
            <v>240</v>
          </cell>
          <cell r="G12">
            <v>82.95</v>
          </cell>
          <cell r="H12">
            <v>83.075000000000003</v>
          </cell>
          <cell r="I12">
            <v>80.349999999999895</v>
          </cell>
          <cell r="J12">
            <v>25.95</v>
          </cell>
          <cell r="K12">
            <v>30.835000000000001</v>
          </cell>
          <cell r="L12">
            <v>30.63</v>
          </cell>
          <cell r="M12">
            <v>30.68</v>
          </cell>
          <cell r="N12">
            <v>28.585000000000001</v>
          </cell>
          <cell r="O12">
            <v>29.704999999999998</v>
          </cell>
          <cell r="P12">
            <v>30.66</v>
          </cell>
          <cell r="Q12">
            <v>28.135000000000002</v>
          </cell>
          <cell r="R12">
            <v>82.075000000000003</v>
          </cell>
          <cell r="S12">
            <v>28.5</v>
          </cell>
          <cell r="T12">
            <v>24.75</v>
          </cell>
          <cell r="U12">
            <v>245</v>
          </cell>
          <cell r="V12">
            <v>365</v>
          </cell>
          <cell r="W12">
            <v>30.625</v>
          </cell>
          <cell r="X12">
            <v>84.45</v>
          </cell>
          <cell r="Y12">
            <v>93.45</v>
          </cell>
        </row>
        <row r="13">
          <cell r="A13">
            <v>37910</v>
          </cell>
          <cell r="B13">
            <v>57.625</v>
          </cell>
          <cell r="C13">
            <v>72.625</v>
          </cell>
          <cell r="D13">
            <v>85.474999999999895</v>
          </cell>
          <cell r="E13">
            <v>92.974999999999895</v>
          </cell>
          <cell r="F13">
            <v>240</v>
          </cell>
          <cell r="G13">
            <v>83.474999999999895</v>
          </cell>
          <cell r="H13">
            <v>86.125</v>
          </cell>
          <cell r="I13">
            <v>83.5</v>
          </cell>
          <cell r="J13">
            <v>26.975000000000001</v>
          </cell>
          <cell r="K13">
            <v>31.695</v>
          </cell>
          <cell r="L13">
            <v>31.45</v>
          </cell>
          <cell r="M13">
            <v>31.54</v>
          </cell>
          <cell r="N13">
            <v>29.445</v>
          </cell>
          <cell r="O13">
            <v>31.094999999999999</v>
          </cell>
          <cell r="P13">
            <v>31.52</v>
          </cell>
          <cell r="Q13">
            <v>29.045000000000002</v>
          </cell>
          <cell r="R13">
            <v>85.125</v>
          </cell>
          <cell r="S13">
            <v>28.5</v>
          </cell>
          <cell r="T13">
            <v>25.5</v>
          </cell>
          <cell r="U13">
            <v>280</v>
          </cell>
          <cell r="V13">
            <v>365</v>
          </cell>
          <cell r="W13">
            <v>30.975000000000001</v>
          </cell>
          <cell r="X13">
            <v>83.599999999999895</v>
          </cell>
          <cell r="Y13">
            <v>92.599999999999895</v>
          </cell>
        </row>
        <row r="14">
          <cell r="A14">
            <v>37909</v>
          </cell>
          <cell r="B14">
            <v>57.75</v>
          </cell>
          <cell r="C14">
            <v>72</v>
          </cell>
          <cell r="D14">
            <v>86.775000000000006</v>
          </cell>
          <cell r="E14">
            <v>95.025000000000006</v>
          </cell>
          <cell r="F14">
            <v>240</v>
          </cell>
          <cell r="G14">
            <v>84.775000000000006</v>
          </cell>
          <cell r="H14">
            <v>86.775000000000006</v>
          </cell>
          <cell r="I14">
            <v>84.25</v>
          </cell>
          <cell r="J14">
            <v>27.324999999999999</v>
          </cell>
          <cell r="K14">
            <v>31.914999999999999</v>
          </cell>
          <cell r="L14">
            <v>31.73</v>
          </cell>
          <cell r="M14">
            <v>31.77</v>
          </cell>
          <cell r="N14">
            <v>29.715</v>
          </cell>
          <cell r="O14">
            <v>31.225000000000001</v>
          </cell>
          <cell r="P14">
            <v>31.79</v>
          </cell>
          <cell r="Q14">
            <v>29.265000000000001</v>
          </cell>
          <cell r="R14">
            <v>85.825000000000003</v>
          </cell>
          <cell r="S14">
            <v>28.125</v>
          </cell>
          <cell r="T14">
            <v>25.75</v>
          </cell>
          <cell r="U14">
            <v>302</v>
          </cell>
          <cell r="V14">
            <v>390</v>
          </cell>
          <cell r="W14">
            <v>31.125</v>
          </cell>
          <cell r="X14">
            <v>82.224999999999895</v>
          </cell>
          <cell r="Y14">
            <v>91.224999999999895</v>
          </cell>
        </row>
        <row r="15">
          <cell r="A15">
            <v>37908</v>
          </cell>
          <cell r="B15">
            <v>57.75</v>
          </cell>
          <cell r="C15">
            <v>72.125</v>
          </cell>
          <cell r="D15">
            <v>88.325000000000003</v>
          </cell>
          <cell r="E15">
            <v>96.575000000000003</v>
          </cell>
          <cell r="F15">
            <v>240</v>
          </cell>
          <cell r="G15">
            <v>86.325000000000003</v>
          </cell>
          <cell r="H15">
            <v>87.099999999999895</v>
          </cell>
          <cell r="I15">
            <v>84.575000000000003</v>
          </cell>
          <cell r="J15">
            <v>27.475000000000001</v>
          </cell>
          <cell r="K15">
            <v>31.925000000000001</v>
          </cell>
          <cell r="L15">
            <v>31.75</v>
          </cell>
          <cell r="M15">
            <v>31.82</v>
          </cell>
          <cell r="N15">
            <v>29.725000000000001</v>
          </cell>
          <cell r="O15">
            <v>31.53</v>
          </cell>
          <cell r="P15">
            <v>31.8</v>
          </cell>
          <cell r="Q15">
            <v>29.274999999999999</v>
          </cell>
          <cell r="R15">
            <v>86.375</v>
          </cell>
          <cell r="S15">
            <v>28.125</v>
          </cell>
          <cell r="T15">
            <v>25.75</v>
          </cell>
          <cell r="U15">
            <v>325</v>
          </cell>
          <cell r="V15">
            <v>390</v>
          </cell>
          <cell r="W15">
            <v>31.125</v>
          </cell>
          <cell r="X15">
            <v>84</v>
          </cell>
          <cell r="Y15">
            <v>93</v>
          </cell>
        </row>
        <row r="16">
          <cell r="A16">
            <v>37907</v>
          </cell>
          <cell r="B16">
            <v>57.875</v>
          </cell>
          <cell r="C16">
            <v>72.25</v>
          </cell>
          <cell r="D16">
            <v>87.7</v>
          </cell>
          <cell r="E16">
            <v>95.95</v>
          </cell>
          <cell r="F16">
            <v>240</v>
          </cell>
          <cell r="G16">
            <v>83.7</v>
          </cell>
          <cell r="H16">
            <v>87.099999999999895</v>
          </cell>
          <cell r="I16">
            <v>84.45</v>
          </cell>
          <cell r="J16">
            <v>27.475000000000001</v>
          </cell>
          <cell r="K16">
            <v>32.145000000000003</v>
          </cell>
          <cell r="L16">
            <v>31.91</v>
          </cell>
          <cell r="M16">
            <v>31.95</v>
          </cell>
          <cell r="N16">
            <v>29.795000000000002</v>
          </cell>
          <cell r="O16">
            <v>31.234999999999999</v>
          </cell>
          <cell r="P16">
            <v>32.020000000000003</v>
          </cell>
          <cell r="Q16">
            <v>29.495000000000001</v>
          </cell>
          <cell r="R16">
            <v>86.424999999999997</v>
          </cell>
          <cell r="S16">
            <v>28.125</v>
          </cell>
          <cell r="T16">
            <v>25.625</v>
          </cell>
          <cell r="U16">
            <v>340</v>
          </cell>
          <cell r="V16">
            <v>390</v>
          </cell>
          <cell r="W16">
            <v>30.875</v>
          </cell>
          <cell r="X16">
            <v>93.174999999999997</v>
          </cell>
          <cell r="Y16">
            <v>102.175</v>
          </cell>
        </row>
        <row r="17">
          <cell r="A17">
            <v>37904</v>
          </cell>
          <cell r="B17">
            <v>58.625</v>
          </cell>
          <cell r="C17">
            <v>73.75</v>
          </cell>
          <cell r="D17">
            <v>89.55</v>
          </cell>
          <cell r="E17">
            <v>97.8</v>
          </cell>
          <cell r="F17">
            <v>235</v>
          </cell>
          <cell r="G17">
            <v>87.55</v>
          </cell>
          <cell r="H17">
            <v>88.025000000000006</v>
          </cell>
          <cell r="I17">
            <v>85.4</v>
          </cell>
          <cell r="J17">
            <v>27.375</v>
          </cell>
          <cell r="K17">
            <v>31.95</v>
          </cell>
          <cell r="L17">
            <v>32.045000000000002</v>
          </cell>
          <cell r="M17">
            <v>31.97</v>
          </cell>
          <cell r="N17">
            <v>29.8</v>
          </cell>
          <cell r="O17">
            <v>32.090000000000003</v>
          </cell>
          <cell r="P17">
            <v>32.024999999999999</v>
          </cell>
          <cell r="Q17">
            <v>29.45</v>
          </cell>
          <cell r="R17">
            <v>87.45</v>
          </cell>
          <cell r="S17">
            <v>28.125</v>
          </cell>
          <cell r="T17">
            <v>26</v>
          </cell>
          <cell r="U17">
            <v>340</v>
          </cell>
          <cell r="V17">
            <v>400</v>
          </cell>
          <cell r="W17">
            <v>30.375</v>
          </cell>
          <cell r="X17">
            <v>91.424999999999997</v>
          </cell>
          <cell r="Y17">
            <v>99.424999999999997</v>
          </cell>
        </row>
        <row r="18">
          <cell r="A18">
            <v>37903</v>
          </cell>
          <cell r="B18">
            <v>58</v>
          </cell>
          <cell r="C18">
            <v>72.125</v>
          </cell>
          <cell r="D18">
            <v>89.65</v>
          </cell>
          <cell r="E18">
            <v>98.275000000000006</v>
          </cell>
          <cell r="F18">
            <v>235</v>
          </cell>
          <cell r="G18">
            <v>86.65</v>
          </cell>
          <cell r="H18">
            <v>85.525000000000006</v>
          </cell>
          <cell r="I18">
            <v>82.525000000000006</v>
          </cell>
          <cell r="J18">
            <v>26.25</v>
          </cell>
          <cell r="K18">
            <v>30.934999999999999</v>
          </cell>
          <cell r="L18">
            <v>31.01</v>
          </cell>
          <cell r="M18">
            <v>31.01</v>
          </cell>
          <cell r="N18">
            <v>28.835000000000001</v>
          </cell>
          <cell r="O18">
            <v>30.36</v>
          </cell>
          <cell r="P18">
            <v>31.06</v>
          </cell>
          <cell r="Q18">
            <v>28.434999999999999</v>
          </cell>
          <cell r="R18">
            <v>84.599999999999895</v>
          </cell>
          <cell r="S18">
            <v>26.875</v>
          </cell>
          <cell r="T18">
            <v>24.75</v>
          </cell>
          <cell r="U18">
            <v>365</v>
          </cell>
          <cell r="V18">
            <v>400</v>
          </cell>
          <cell r="W18">
            <v>30.125</v>
          </cell>
          <cell r="X18">
            <v>89.825000000000003</v>
          </cell>
          <cell r="Y18">
            <v>97.825000000000003</v>
          </cell>
        </row>
        <row r="19">
          <cell r="A19">
            <v>37902</v>
          </cell>
          <cell r="B19">
            <v>56.75</v>
          </cell>
          <cell r="C19">
            <v>68.625</v>
          </cell>
          <cell r="D19">
            <v>83.849999999999895</v>
          </cell>
          <cell r="E19">
            <v>91.724999999999895</v>
          </cell>
          <cell r="F19">
            <v>235</v>
          </cell>
          <cell r="G19">
            <v>81.849999999999895</v>
          </cell>
          <cell r="H19">
            <v>81.325000000000003</v>
          </cell>
          <cell r="I19">
            <v>78.5</v>
          </cell>
          <cell r="J19">
            <v>25.75</v>
          </cell>
          <cell r="K19">
            <v>29.68</v>
          </cell>
          <cell r="L19">
            <v>29.77</v>
          </cell>
          <cell r="M19">
            <v>29.81</v>
          </cell>
          <cell r="N19">
            <v>27.63</v>
          </cell>
          <cell r="O19">
            <v>29.18</v>
          </cell>
          <cell r="P19">
            <v>29.855</v>
          </cell>
          <cell r="Q19">
            <v>27.13</v>
          </cell>
          <cell r="R19">
            <v>80.7</v>
          </cell>
          <cell r="S19">
            <v>26.375</v>
          </cell>
          <cell r="T19">
            <v>23.875</v>
          </cell>
          <cell r="U19">
            <v>380</v>
          </cell>
          <cell r="V19">
            <v>400</v>
          </cell>
          <cell r="W19">
            <v>29.375</v>
          </cell>
          <cell r="X19">
            <v>94.375</v>
          </cell>
          <cell r="Y19">
            <v>102.875</v>
          </cell>
        </row>
        <row r="20">
          <cell r="A20">
            <v>37901</v>
          </cell>
          <cell r="B20">
            <v>54.75</v>
          </cell>
          <cell r="C20">
            <v>67.25</v>
          </cell>
          <cell r="D20">
            <v>84.724999999999895</v>
          </cell>
          <cell r="E20">
            <v>91.474999999999895</v>
          </cell>
          <cell r="F20">
            <v>235</v>
          </cell>
          <cell r="G20">
            <v>79.724999999999895</v>
          </cell>
          <cell r="H20">
            <v>82.025000000000006</v>
          </cell>
          <cell r="I20">
            <v>79.3</v>
          </cell>
          <cell r="J20">
            <v>25.75</v>
          </cell>
          <cell r="K20">
            <v>30.15</v>
          </cell>
          <cell r="L20">
            <v>30.37</v>
          </cell>
          <cell r="M20">
            <v>30.41</v>
          </cell>
          <cell r="N20">
            <v>28.1</v>
          </cell>
          <cell r="O20">
            <v>29.545000000000002</v>
          </cell>
          <cell r="P20">
            <v>30.324999999999999</v>
          </cell>
          <cell r="Q20">
            <v>27.6</v>
          </cell>
          <cell r="R20">
            <v>81</v>
          </cell>
          <cell r="S20">
            <v>26.375</v>
          </cell>
          <cell r="T20">
            <v>24.15</v>
          </cell>
          <cell r="U20">
            <v>385</v>
          </cell>
          <cell r="V20">
            <v>400</v>
          </cell>
          <cell r="W20">
            <v>29.375</v>
          </cell>
          <cell r="X20">
            <v>100.22499999999999</v>
          </cell>
          <cell r="Y20">
            <v>108.22499999999999</v>
          </cell>
        </row>
        <row r="21">
          <cell r="A21">
            <v>37900</v>
          </cell>
          <cell r="B21">
            <v>54.375</v>
          </cell>
          <cell r="C21">
            <v>66.125</v>
          </cell>
          <cell r="D21">
            <v>87.625</v>
          </cell>
          <cell r="E21">
            <v>95.625</v>
          </cell>
          <cell r="F21">
            <v>235</v>
          </cell>
          <cell r="G21">
            <v>82.625</v>
          </cell>
          <cell r="H21">
            <v>81.75</v>
          </cell>
          <cell r="I21">
            <v>78.75</v>
          </cell>
          <cell r="J21">
            <v>25.75</v>
          </cell>
          <cell r="K21">
            <v>30.094999999999999</v>
          </cell>
          <cell r="L21">
            <v>30.405000000000001</v>
          </cell>
          <cell r="M21">
            <v>30.47</v>
          </cell>
          <cell r="N21">
            <v>28.03</v>
          </cell>
          <cell r="O21">
            <v>29.4</v>
          </cell>
          <cell r="P21">
            <v>30.204999999999998</v>
          </cell>
          <cell r="Q21">
            <v>27.43</v>
          </cell>
          <cell r="R21">
            <v>81.075000000000003</v>
          </cell>
          <cell r="S21">
            <v>26.375</v>
          </cell>
          <cell r="T21">
            <v>24.55</v>
          </cell>
          <cell r="U21">
            <v>385</v>
          </cell>
          <cell r="V21">
            <v>380</v>
          </cell>
          <cell r="W21">
            <v>29.375</v>
          </cell>
          <cell r="X21">
            <v>106.625</v>
          </cell>
          <cell r="Y21">
            <v>116.125</v>
          </cell>
        </row>
        <row r="22">
          <cell r="A22">
            <v>37897</v>
          </cell>
          <cell r="B22">
            <v>53.25</v>
          </cell>
          <cell r="C22">
            <v>65.125</v>
          </cell>
          <cell r="D22">
            <v>88.349999999999895</v>
          </cell>
          <cell r="E22">
            <v>96.599999999999895</v>
          </cell>
          <cell r="F22">
            <v>240</v>
          </cell>
          <cell r="G22">
            <v>84.349999999999895</v>
          </cell>
          <cell r="H22">
            <v>81.924999999999997</v>
          </cell>
          <cell r="I22">
            <v>79.400000000000006</v>
          </cell>
          <cell r="J22">
            <v>25.7</v>
          </cell>
          <cell r="K22">
            <v>29.664999999999999</v>
          </cell>
          <cell r="L22">
            <v>30.34</v>
          </cell>
          <cell r="M22">
            <v>30.4</v>
          </cell>
          <cell r="N22">
            <v>27.815000000000001</v>
          </cell>
          <cell r="O22">
            <v>29.26</v>
          </cell>
          <cell r="P22">
            <v>30.04</v>
          </cell>
          <cell r="Q22">
            <v>27.215</v>
          </cell>
          <cell r="R22">
            <v>81.349999999999895</v>
          </cell>
          <cell r="S22">
            <v>26.375</v>
          </cell>
          <cell r="T22">
            <v>24.55</v>
          </cell>
          <cell r="U22">
            <v>390</v>
          </cell>
          <cell r="V22">
            <v>355</v>
          </cell>
          <cell r="W22">
            <v>28.875</v>
          </cell>
          <cell r="X22">
            <v>109.825</v>
          </cell>
          <cell r="Y22">
            <v>118.325</v>
          </cell>
        </row>
        <row r="23">
          <cell r="A23">
            <v>37896</v>
          </cell>
          <cell r="B23">
            <v>53.125</v>
          </cell>
          <cell r="C23">
            <v>64.25</v>
          </cell>
          <cell r="D23">
            <v>81.8</v>
          </cell>
          <cell r="E23">
            <v>90.55</v>
          </cell>
          <cell r="F23">
            <v>247</v>
          </cell>
          <cell r="G23">
            <v>77.825000000000003</v>
          </cell>
          <cell r="H23">
            <v>80.7</v>
          </cell>
          <cell r="I23">
            <v>78.349999999999895</v>
          </cell>
          <cell r="J23">
            <v>24.75</v>
          </cell>
          <cell r="K23">
            <v>29.114999999999998</v>
          </cell>
          <cell r="L23">
            <v>29.78</v>
          </cell>
          <cell r="M23">
            <v>29.84</v>
          </cell>
          <cell r="N23">
            <v>27.065000000000001</v>
          </cell>
          <cell r="O23">
            <v>28.925000000000001</v>
          </cell>
          <cell r="P23">
            <v>29.49</v>
          </cell>
          <cell r="Q23">
            <v>26.465</v>
          </cell>
          <cell r="R23">
            <v>80.224999999999895</v>
          </cell>
          <cell r="S23">
            <v>25.875</v>
          </cell>
          <cell r="T23">
            <v>24.125</v>
          </cell>
          <cell r="U23">
            <v>390</v>
          </cell>
          <cell r="V23">
            <v>355</v>
          </cell>
          <cell r="W23">
            <v>28.375</v>
          </cell>
          <cell r="X23">
            <v>102.35</v>
          </cell>
          <cell r="Y23">
            <v>110.35</v>
          </cell>
        </row>
        <row r="24">
          <cell r="A24">
            <v>37895</v>
          </cell>
          <cell r="B24">
            <v>52.25</v>
          </cell>
          <cell r="C24">
            <v>63</v>
          </cell>
          <cell r="D24">
            <v>79</v>
          </cell>
          <cell r="E24">
            <v>88</v>
          </cell>
          <cell r="F24">
            <v>247</v>
          </cell>
          <cell r="G24">
            <v>73.75</v>
          </cell>
          <cell r="H24">
            <v>79.7</v>
          </cell>
          <cell r="I24">
            <v>77.275000000000006</v>
          </cell>
          <cell r="J24">
            <v>24.35</v>
          </cell>
          <cell r="K24">
            <v>28.785</v>
          </cell>
          <cell r="L24">
            <v>29.41</v>
          </cell>
          <cell r="M24">
            <v>29.39</v>
          </cell>
          <cell r="N24">
            <v>26.734999999999999</v>
          </cell>
          <cell r="O24">
            <v>28.24</v>
          </cell>
          <cell r="P24">
            <v>29.16</v>
          </cell>
          <cell r="Q24">
            <v>26.135000000000002</v>
          </cell>
          <cell r="R24">
            <v>79.05</v>
          </cell>
          <cell r="S24">
            <v>25.625</v>
          </cell>
          <cell r="T24">
            <v>23.6</v>
          </cell>
          <cell r="U24">
            <v>395</v>
          </cell>
          <cell r="V24">
            <v>365</v>
          </cell>
          <cell r="W24">
            <v>27.75</v>
          </cell>
          <cell r="X24">
            <v>105.25</v>
          </cell>
          <cell r="Y24">
            <v>112.25</v>
          </cell>
        </row>
        <row r="25">
          <cell r="A25">
            <v>37894</v>
          </cell>
          <cell r="B25">
            <v>52</v>
          </cell>
          <cell r="C25">
            <v>63</v>
          </cell>
          <cell r="D25">
            <v>78.349999999999895</v>
          </cell>
          <cell r="E25">
            <v>86.775000000000006</v>
          </cell>
          <cell r="F25">
            <v>247</v>
          </cell>
          <cell r="G25">
            <v>74.349999999999895</v>
          </cell>
          <cell r="H25">
            <v>78.3</v>
          </cell>
          <cell r="I25">
            <v>75.875</v>
          </cell>
          <cell r="J25">
            <v>24.35</v>
          </cell>
          <cell r="K25">
            <v>28.39</v>
          </cell>
          <cell r="L25">
            <v>29.105</v>
          </cell>
          <cell r="M25">
            <v>29.2</v>
          </cell>
          <cell r="N25">
            <v>26.39</v>
          </cell>
          <cell r="O25">
            <v>28.175000000000001</v>
          </cell>
          <cell r="P25">
            <v>28.815000000000001</v>
          </cell>
          <cell r="Q25">
            <v>25.79</v>
          </cell>
          <cell r="R25">
            <v>77.724999999999895</v>
          </cell>
          <cell r="S25">
            <v>25.25</v>
          </cell>
          <cell r="T25">
            <v>23.75</v>
          </cell>
          <cell r="U25">
            <v>395</v>
          </cell>
          <cell r="V25">
            <v>365</v>
          </cell>
          <cell r="W25">
            <v>27.75</v>
          </cell>
          <cell r="X25">
            <v>104.175</v>
          </cell>
          <cell r="Y25">
            <v>110.55</v>
          </cell>
        </row>
        <row r="26">
          <cell r="A26">
            <v>37893</v>
          </cell>
          <cell r="B26">
            <v>51.75</v>
          </cell>
          <cell r="C26">
            <v>62.1875</v>
          </cell>
          <cell r="D26">
            <v>75.150000000000006</v>
          </cell>
          <cell r="E26">
            <v>83.65</v>
          </cell>
          <cell r="F26">
            <v>247</v>
          </cell>
          <cell r="G26">
            <v>69.150000000000006</v>
          </cell>
          <cell r="H26">
            <v>75.5</v>
          </cell>
          <cell r="I26">
            <v>73.150000000000006</v>
          </cell>
          <cell r="J26">
            <v>24.05</v>
          </cell>
          <cell r="K26">
            <v>27.66</v>
          </cell>
          <cell r="L26">
            <v>28.35</v>
          </cell>
          <cell r="M26">
            <v>28.4</v>
          </cell>
          <cell r="N26">
            <v>25.66</v>
          </cell>
          <cell r="O26">
            <v>27.495000000000001</v>
          </cell>
          <cell r="P26">
            <v>28.085000000000001</v>
          </cell>
          <cell r="Q26">
            <v>25.06</v>
          </cell>
          <cell r="R26">
            <v>75.05</v>
          </cell>
          <cell r="S26">
            <v>24.125</v>
          </cell>
          <cell r="T26">
            <v>22.925000000000001</v>
          </cell>
          <cell r="U26">
            <v>395</v>
          </cell>
          <cell r="V26">
            <v>365</v>
          </cell>
          <cell r="W26">
            <v>27.75</v>
          </cell>
          <cell r="X26">
            <v>104.45</v>
          </cell>
          <cell r="Y26">
            <v>112.45</v>
          </cell>
        </row>
        <row r="27">
          <cell r="A27">
            <v>37890</v>
          </cell>
          <cell r="B27">
            <v>50.75</v>
          </cell>
          <cell r="C27">
            <v>62</v>
          </cell>
          <cell r="D27">
            <v>76.099999999999895</v>
          </cell>
          <cell r="E27">
            <v>83.849999999999895</v>
          </cell>
          <cell r="F27">
            <v>247</v>
          </cell>
          <cell r="G27">
            <v>70.099999999999895</v>
          </cell>
          <cell r="H27">
            <v>74.474999999999895</v>
          </cell>
          <cell r="I27">
            <v>72.224999999999895</v>
          </cell>
          <cell r="J27">
            <v>24.15</v>
          </cell>
          <cell r="K27">
            <v>27.414999999999999</v>
          </cell>
          <cell r="L27">
            <v>28.19</v>
          </cell>
          <cell r="M27">
            <v>28.16</v>
          </cell>
          <cell r="N27">
            <v>25.515000000000001</v>
          </cell>
          <cell r="O27">
            <v>27.094999999999999</v>
          </cell>
          <cell r="P27">
            <v>27.94</v>
          </cell>
          <cell r="Q27">
            <v>24.914999999999999</v>
          </cell>
          <cell r="R27">
            <v>73.974999999999895</v>
          </cell>
          <cell r="S27">
            <v>23.625</v>
          </cell>
          <cell r="T27">
            <v>22.675000000000001</v>
          </cell>
          <cell r="U27">
            <v>390</v>
          </cell>
          <cell r="V27">
            <v>355</v>
          </cell>
          <cell r="W27">
            <v>27.875</v>
          </cell>
          <cell r="X27">
            <v>100.9</v>
          </cell>
          <cell r="Y27">
            <v>106.9</v>
          </cell>
        </row>
        <row r="28">
          <cell r="A28">
            <v>37889</v>
          </cell>
          <cell r="B28">
            <v>51.125</v>
          </cell>
          <cell r="C28">
            <v>62</v>
          </cell>
          <cell r="D28">
            <v>75.2</v>
          </cell>
          <cell r="E28">
            <v>82.95</v>
          </cell>
          <cell r="F28">
            <v>247</v>
          </cell>
          <cell r="G28">
            <v>69.2</v>
          </cell>
          <cell r="H28">
            <v>74.125</v>
          </cell>
          <cell r="I28">
            <v>72.125</v>
          </cell>
          <cell r="J28">
            <v>24.324999999999999</v>
          </cell>
          <cell r="K28">
            <v>27.734999999999999</v>
          </cell>
          <cell r="L28">
            <v>28.13</v>
          </cell>
          <cell r="M28">
            <v>28.29</v>
          </cell>
          <cell r="N28">
            <v>25.835000000000001</v>
          </cell>
          <cell r="O28">
            <v>27.265000000000001</v>
          </cell>
          <cell r="P28">
            <v>28.26</v>
          </cell>
          <cell r="Q28">
            <v>25.234999999999999</v>
          </cell>
          <cell r="R28">
            <v>73.7</v>
          </cell>
          <cell r="S28">
            <v>23.85</v>
          </cell>
          <cell r="T28">
            <v>22.875</v>
          </cell>
          <cell r="U28">
            <v>390</v>
          </cell>
          <cell r="V28">
            <v>355</v>
          </cell>
          <cell r="W28">
            <v>28.125</v>
          </cell>
          <cell r="X28">
            <v>98.474999999999895</v>
          </cell>
          <cell r="Y28">
            <v>104.47499999999999</v>
          </cell>
        </row>
        <row r="29">
          <cell r="A29">
            <v>37888</v>
          </cell>
          <cell r="B29">
            <v>51</v>
          </cell>
          <cell r="C29">
            <v>61.5</v>
          </cell>
          <cell r="D29">
            <v>75.474999999999895</v>
          </cell>
          <cell r="E29">
            <v>83.599999999999895</v>
          </cell>
          <cell r="F29">
            <v>245</v>
          </cell>
          <cell r="G29">
            <v>69.474999999999895</v>
          </cell>
          <cell r="H29">
            <v>74.8</v>
          </cell>
          <cell r="I29">
            <v>72.174999999999997</v>
          </cell>
          <cell r="J29">
            <v>24.475000000000001</v>
          </cell>
          <cell r="K29">
            <v>27.684999999999999</v>
          </cell>
          <cell r="L29">
            <v>28.02</v>
          </cell>
          <cell r="M29">
            <v>28.24</v>
          </cell>
          <cell r="N29">
            <v>25.734999999999999</v>
          </cell>
          <cell r="O29">
            <v>26.965</v>
          </cell>
          <cell r="P29">
            <v>28.16</v>
          </cell>
          <cell r="Q29">
            <v>25.085000000000001</v>
          </cell>
          <cell r="R29">
            <v>73.924999999999997</v>
          </cell>
          <cell r="S29">
            <v>24</v>
          </cell>
          <cell r="T29">
            <v>22.774999999999999</v>
          </cell>
          <cell r="U29">
            <v>390</v>
          </cell>
          <cell r="V29">
            <v>355</v>
          </cell>
          <cell r="W29">
            <v>28.125</v>
          </cell>
          <cell r="X29">
            <v>95.8</v>
          </cell>
          <cell r="Y29">
            <v>101.3</v>
          </cell>
        </row>
        <row r="30">
          <cell r="A30">
            <v>37887</v>
          </cell>
          <cell r="B30">
            <v>50</v>
          </cell>
          <cell r="C30">
            <v>60.25</v>
          </cell>
          <cell r="D30">
            <v>72.7</v>
          </cell>
          <cell r="E30">
            <v>79.7</v>
          </cell>
          <cell r="F30">
            <v>245</v>
          </cell>
          <cell r="G30">
            <v>66.7</v>
          </cell>
          <cell r="H30">
            <v>71.325000000000003</v>
          </cell>
          <cell r="I30">
            <v>68.825000000000003</v>
          </cell>
          <cell r="J30">
            <v>24</v>
          </cell>
          <cell r="K30">
            <v>26.635000000000002</v>
          </cell>
          <cell r="L30">
            <v>26.94</v>
          </cell>
          <cell r="M30">
            <v>27.13</v>
          </cell>
          <cell r="N30">
            <v>24.684999999999999</v>
          </cell>
          <cell r="O30">
            <v>26.08</v>
          </cell>
          <cell r="P30">
            <v>27.11</v>
          </cell>
          <cell r="Q30">
            <v>23.984999999999999</v>
          </cell>
          <cell r="R30">
            <v>70.5</v>
          </cell>
          <cell r="S30">
            <v>23.25</v>
          </cell>
          <cell r="T30">
            <v>21.9</v>
          </cell>
          <cell r="U30">
            <v>340</v>
          </cell>
          <cell r="V30">
            <v>305</v>
          </cell>
          <cell r="W30">
            <v>27.625</v>
          </cell>
          <cell r="X30">
            <v>92.825000000000003</v>
          </cell>
          <cell r="Y30">
            <v>98.375</v>
          </cell>
        </row>
        <row r="31">
          <cell r="A31">
            <v>37886</v>
          </cell>
          <cell r="B31">
            <v>50.125</v>
          </cell>
          <cell r="C31">
            <v>60.25</v>
          </cell>
          <cell r="D31">
            <v>74.875</v>
          </cell>
          <cell r="E31">
            <v>82.25</v>
          </cell>
          <cell r="F31">
            <v>245</v>
          </cell>
          <cell r="G31">
            <v>68.625</v>
          </cell>
          <cell r="H31">
            <v>70.625</v>
          </cell>
          <cell r="I31">
            <v>67.825000000000003</v>
          </cell>
          <cell r="J31">
            <v>23.774999999999999</v>
          </cell>
          <cell r="K31">
            <v>26.625</v>
          </cell>
          <cell r="L31">
            <v>26.93</v>
          </cell>
          <cell r="M31">
            <v>26.96</v>
          </cell>
          <cell r="N31">
            <v>24.725000000000001</v>
          </cell>
          <cell r="O31">
            <v>25.73</v>
          </cell>
          <cell r="P31">
            <v>27.15</v>
          </cell>
          <cell r="Q31">
            <v>24.125</v>
          </cell>
          <cell r="R31">
            <v>69.25</v>
          </cell>
          <cell r="S31">
            <v>23.5</v>
          </cell>
          <cell r="T31">
            <v>21.5</v>
          </cell>
          <cell r="U31">
            <v>340</v>
          </cell>
          <cell r="V31">
            <v>300</v>
          </cell>
          <cell r="W31">
            <v>27.125</v>
          </cell>
          <cell r="X31">
            <v>93.875</v>
          </cell>
          <cell r="Y31">
            <v>99.424999999999997</v>
          </cell>
        </row>
        <row r="32">
          <cell r="A32">
            <v>37883</v>
          </cell>
          <cell r="B32">
            <v>50.5</v>
          </cell>
          <cell r="C32">
            <v>59.75</v>
          </cell>
          <cell r="D32">
            <v>74.575000000000003</v>
          </cell>
          <cell r="E32">
            <v>81.45</v>
          </cell>
          <cell r="F32">
            <v>245</v>
          </cell>
          <cell r="G32">
            <v>67.575000000000003</v>
          </cell>
          <cell r="H32">
            <v>70.575000000000003</v>
          </cell>
          <cell r="I32">
            <v>67.400000000000006</v>
          </cell>
          <cell r="J32">
            <v>23.725000000000001</v>
          </cell>
          <cell r="K32">
            <v>26.545000000000002</v>
          </cell>
          <cell r="L32">
            <v>26.94</v>
          </cell>
          <cell r="M32">
            <v>27.03</v>
          </cell>
          <cell r="N32">
            <v>24.645</v>
          </cell>
          <cell r="O32">
            <v>25.28</v>
          </cell>
          <cell r="P32">
            <v>27.07</v>
          </cell>
          <cell r="Q32">
            <v>24.045000000000002</v>
          </cell>
          <cell r="R32">
            <v>69.099999999999895</v>
          </cell>
          <cell r="S32">
            <v>23.5</v>
          </cell>
          <cell r="T32">
            <v>21.125</v>
          </cell>
          <cell r="U32">
            <v>310</v>
          </cell>
          <cell r="V32">
            <v>300</v>
          </cell>
          <cell r="W32">
            <v>27.125</v>
          </cell>
          <cell r="X32">
            <v>97.099999999999895</v>
          </cell>
          <cell r="Y32">
            <v>102.65</v>
          </cell>
        </row>
        <row r="33">
          <cell r="A33">
            <v>37882</v>
          </cell>
          <cell r="B33">
            <v>50.5</v>
          </cell>
          <cell r="C33">
            <v>60.125</v>
          </cell>
          <cell r="D33">
            <v>76.400000000000006</v>
          </cell>
          <cell r="E33">
            <v>83.65</v>
          </cell>
          <cell r="F33">
            <v>240</v>
          </cell>
          <cell r="G33">
            <v>69.400000000000006</v>
          </cell>
          <cell r="H33">
            <v>70.599999999999895</v>
          </cell>
          <cell r="I33">
            <v>67.974999999999895</v>
          </cell>
          <cell r="J33">
            <v>24.024999999999999</v>
          </cell>
          <cell r="K33">
            <v>26.565000000000001</v>
          </cell>
          <cell r="L33">
            <v>27.13</v>
          </cell>
          <cell r="M33">
            <v>27.17</v>
          </cell>
          <cell r="N33">
            <v>24.765000000000001</v>
          </cell>
          <cell r="O33">
            <v>25.63</v>
          </cell>
          <cell r="P33">
            <v>27.19</v>
          </cell>
          <cell r="Q33">
            <v>24.164999999999999</v>
          </cell>
          <cell r="R33">
            <v>69.825000000000003</v>
          </cell>
          <cell r="S33">
            <v>23.5</v>
          </cell>
          <cell r="T33">
            <v>21.125</v>
          </cell>
          <cell r="U33">
            <v>310</v>
          </cell>
          <cell r="V33">
            <v>280</v>
          </cell>
          <cell r="W33">
            <v>27.875</v>
          </cell>
          <cell r="X33">
            <v>95.7</v>
          </cell>
          <cell r="Y33">
            <v>102.45</v>
          </cell>
        </row>
        <row r="34">
          <cell r="A34">
            <v>37881</v>
          </cell>
          <cell r="B34">
            <v>51.125</v>
          </cell>
          <cell r="C34">
            <v>60.375</v>
          </cell>
          <cell r="D34">
            <v>76.25</v>
          </cell>
          <cell r="E34">
            <v>83.5</v>
          </cell>
          <cell r="F34">
            <v>240</v>
          </cell>
          <cell r="G34">
            <v>70.25</v>
          </cell>
          <cell r="H34">
            <v>70.7</v>
          </cell>
          <cell r="I34">
            <v>68.349999999999895</v>
          </cell>
          <cell r="J34">
            <v>24.024999999999999</v>
          </cell>
          <cell r="K34">
            <v>26.465</v>
          </cell>
          <cell r="L34">
            <v>26.98</v>
          </cell>
          <cell r="M34">
            <v>27.03</v>
          </cell>
          <cell r="N34">
            <v>24.664999999999999</v>
          </cell>
          <cell r="O34">
            <v>25.954999999999998</v>
          </cell>
          <cell r="P34">
            <v>27.09</v>
          </cell>
          <cell r="Q34">
            <v>24.065000000000001</v>
          </cell>
          <cell r="R34">
            <v>70.2</v>
          </cell>
          <cell r="S34">
            <v>23.5</v>
          </cell>
          <cell r="T34">
            <v>21.2</v>
          </cell>
          <cell r="U34">
            <v>300</v>
          </cell>
          <cell r="V34">
            <v>280</v>
          </cell>
          <cell r="W34">
            <v>27.875</v>
          </cell>
          <cell r="X34">
            <v>96.4</v>
          </cell>
          <cell r="Y34">
            <v>102.65</v>
          </cell>
        </row>
        <row r="35">
          <cell r="A35">
            <v>37880</v>
          </cell>
          <cell r="B35">
            <v>52</v>
          </cell>
          <cell r="C35">
            <v>61.25</v>
          </cell>
          <cell r="D35">
            <v>82.95</v>
          </cell>
          <cell r="E35">
            <v>91.45</v>
          </cell>
          <cell r="F35">
            <v>255</v>
          </cell>
          <cell r="G35">
            <v>75.95</v>
          </cell>
          <cell r="H35">
            <v>72.974999999999895</v>
          </cell>
          <cell r="I35">
            <v>70.75</v>
          </cell>
          <cell r="J35">
            <v>24.024999999999999</v>
          </cell>
          <cell r="K35">
            <v>27.08</v>
          </cell>
          <cell r="L35">
            <v>27.56</v>
          </cell>
          <cell r="M35">
            <v>27.56</v>
          </cell>
          <cell r="N35">
            <v>25.28</v>
          </cell>
          <cell r="O35">
            <v>26.195</v>
          </cell>
          <cell r="P35">
            <v>27.704999999999998</v>
          </cell>
          <cell r="Q35">
            <v>24.68</v>
          </cell>
          <cell r="R35">
            <v>72.5</v>
          </cell>
          <cell r="S35">
            <v>24</v>
          </cell>
          <cell r="T35">
            <v>21.7</v>
          </cell>
          <cell r="U35">
            <v>310</v>
          </cell>
          <cell r="V35">
            <v>285</v>
          </cell>
          <cell r="W35">
            <v>27.875</v>
          </cell>
          <cell r="X35">
            <v>93.9</v>
          </cell>
          <cell r="Y35">
            <v>99.775000000000006</v>
          </cell>
        </row>
        <row r="36">
          <cell r="A36">
            <v>37879</v>
          </cell>
          <cell r="B36">
            <v>52.5</v>
          </cell>
          <cell r="C36">
            <v>61.625</v>
          </cell>
          <cell r="D36">
            <v>88.075000000000003</v>
          </cell>
          <cell r="E36">
            <v>100.575</v>
          </cell>
          <cell r="F36">
            <v>265</v>
          </cell>
          <cell r="G36">
            <v>80.575000000000003</v>
          </cell>
          <cell r="H36">
            <v>74</v>
          </cell>
          <cell r="I36">
            <v>71.825000000000003</v>
          </cell>
          <cell r="J36">
            <v>24.324999999999999</v>
          </cell>
          <cell r="K36">
            <v>27.565000000000001</v>
          </cell>
          <cell r="L36">
            <v>28.1</v>
          </cell>
          <cell r="M36">
            <v>28.14</v>
          </cell>
          <cell r="N36">
            <v>25.765000000000001</v>
          </cell>
          <cell r="O36">
            <v>26.68</v>
          </cell>
          <cell r="P36">
            <v>28.19</v>
          </cell>
          <cell r="Q36">
            <v>25.164999999999999</v>
          </cell>
          <cell r="R36">
            <v>73.900000000000006</v>
          </cell>
          <cell r="S36">
            <v>25</v>
          </cell>
          <cell r="T36">
            <v>22.074999999999999</v>
          </cell>
          <cell r="U36">
            <v>310</v>
          </cell>
          <cell r="V36">
            <v>285</v>
          </cell>
          <cell r="W36">
            <v>28.125</v>
          </cell>
          <cell r="X36">
            <v>93.849999999999895</v>
          </cell>
          <cell r="Y36">
            <v>99.349999999999895</v>
          </cell>
        </row>
        <row r="37">
          <cell r="A37">
            <v>37876</v>
          </cell>
          <cell r="B37">
            <v>52.875</v>
          </cell>
          <cell r="C37">
            <v>61.5</v>
          </cell>
          <cell r="D37">
            <v>86.75</v>
          </cell>
          <cell r="E37">
            <v>99.75</v>
          </cell>
          <cell r="F37">
            <v>270</v>
          </cell>
          <cell r="G37">
            <v>79.75</v>
          </cell>
          <cell r="H37">
            <v>74.150000000000006</v>
          </cell>
          <cell r="I37">
            <v>71.8</v>
          </cell>
          <cell r="J37">
            <v>24.875</v>
          </cell>
          <cell r="K37">
            <v>27.63</v>
          </cell>
          <cell r="L37">
            <v>28.13</v>
          </cell>
          <cell r="M37">
            <v>28.27</v>
          </cell>
          <cell r="N37">
            <v>25.83</v>
          </cell>
          <cell r="O37">
            <v>26.7</v>
          </cell>
          <cell r="P37">
            <v>28.254999999999999</v>
          </cell>
          <cell r="Q37">
            <v>25.23</v>
          </cell>
          <cell r="R37">
            <v>74.150000000000006</v>
          </cell>
          <cell r="S37">
            <v>25.5</v>
          </cell>
          <cell r="T37">
            <v>21.65</v>
          </cell>
          <cell r="U37">
            <v>310</v>
          </cell>
          <cell r="V37">
            <v>285</v>
          </cell>
          <cell r="W37">
            <v>28.375</v>
          </cell>
          <cell r="X37">
            <v>87.55</v>
          </cell>
          <cell r="Y37">
            <v>93.05</v>
          </cell>
        </row>
        <row r="41">
          <cell r="B41" t="str">
            <v>Para sacar diferenciales</v>
          </cell>
        </row>
        <row r="42">
          <cell r="B42" t="str">
            <v>Para sacar diferenciales</v>
          </cell>
        </row>
      </sheetData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ANEXO 7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  <sheetName val="4_2"/>
    </sheetNames>
    <sheetDataSet>
      <sheetData sheetId="0" refreshError="1">
        <row r="38">
          <cell r="B38">
            <v>15555.555555555555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MATRIZ"/>
    </sheetNames>
    <sheetDataSet>
      <sheetData sheetId="0">
        <row r="477">
          <cell r="H477">
            <v>2416921553.3700233</v>
          </cell>
        </row>
        <row r="479">
          <cell r="H479">
            <v>627667320.14561987</v>
          </cell>
        </row>
        <row r="481">
          <cell r="H481">
            <v>3044588873.5156431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.P.U"/>
      <sheetName val="1,1"/>
      <sheetName val="1,2"/>
      <sheetName val="1,3"/>
      <sheetName val="2,1"/>
      <sheetName val="2,2"/>
      <sheetName val="2,3"/>
      <sheetName val="2,4"/>
      <sheetName val="3,1"/>
      <sheetName val="4,1"/>
      <sheetName val="4,2"/>
      <sheetName val="4,3"/>
      <sheetName val="5,1"/>
      <sheetName val="5,2"/>
      <sheetName val="6,1"/>
      <sheetName val="6,2"/>
      <sheetName val="7,1"/>
      <sheetName val="7,2"/>
      <sheetName val="7,3"/>
      <sheetName val="7,4"/>
      <sheetName val="7,5"/>
      <sheetName val="7,6"/>
      <sheetName val="7,7"/>
      <sheetName val="7,8"/>
      <sheetName val="7,9"/>
      <sheetName val="7,10"/>
      <sheetName val="7,11"/>
      <sheetName val="7,12"/>
      <sheetName val="8,1"/>
      <sheetName val="8,2"/>
      <sheetName val="8,3"/>
      <sheetName val="8,4"/>
      <sheetName val="8,5"/>
      <sheetName val="8,6"/>
      <sheetName val="8,7"/>
      <sheetName val="8,8"/>
      <sheetName val="8,9"/>
      <sheetName val="8,10"/>
      <sheetName val="9.1"/>
      <sheetName val="9,2"/>
      <sheetName val="9,3"/>
      <sheetName val="9,4"/>
      <sheetName val="9,5"/>
      <sheetName val="9,6"/>
      <sheetName val="9,7"/>
      <sheetName val="9,8"/>
      <sheetName val="9,9"/>
      <sheetName val="9,10"/>
      <sheetName val="9,11"/>
      <sheetName val="9,12"/>
      <sheetName val="9,13"/>
      <sheetName val="9,14"/>
      <sheetName val="9,15"/>
      <sheetName val="9,16"/>
      <sheetName val="9,17"/>
      <sheetName val="9,18"/>
      <sheetName val="9,19"/>
      <sheetName val="9,20"/>
      <sheetName val="9,21"/>
      <sheetName val="9,22"/>
      <sheetName val="9,23"/>
      <sheetName val="9,24"/>
      <sheetName val="9,25"/>
      <sheetName val="9,26"/>
      <sheetName val="9,27"/>
      <sheetName val="9,28"/>
      <sheetName val="9,29"/>
      <sheetName val="9,30"/>
      <sheetName val="9,31"/>
      <sheetName val="9,32"/>
      <sheetName val="9,33"/>
      <sheetName val="9,34"/>
      <sheetName val="9,35"/>
      <sheetName val="9,36"/>
      <sheetName val="9,37"/>
      <sheetName val="9,38"/>
      <sheetName val="9,39"/>
      <sheetName val="9,40"/>
      <sheetName val="9,41"/>
      <sheetName val="9,42"/>
      <sheetName val="10,1"/>
      <sheetName val="10,2"/>
      <sheetName val="10,3"/>
      <sheetName val="11,1"/>
      <sheetName val="11,2"/>
      <sheetName val="11,3"/>
      <sheetName val="12,1"/>
      <sheetName val="12.2"/>
      <sheetName val="12,3"/>
      <sheetName val="12,4"/>
      <sheetName val="13,1"/>
      <sheetName val="14,1"/>
      <sheetName val="14,2"/>
      <sheetName val="14,3"/>
      <sheetName val="15,1"/>
      <sheetName val="16,1"/>
      <sheetName val="16,2"/>
      <sheetName val="17,1"/>
      <sheetName val="17,2"/>
      <sheetName val="17,3"/>
      <sheetName val="18,1"/>
      <sheetName val="18,2"/>
      <sheetName val="18,3"/>
      <sheetName val="19,1"/>
      <sheetName val="19,2"/>
      <sheetName val="19.3"/>
      <sheetName val="20,1"/>
    </sheetNames>
    <sheetDataSet>
      <sheetData sheetId="0">
        <row r="59">
          <cell r="A59">
            <v>7.7</v>
          </cell>
          <cell r="C59" t="str">
            <v>ML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  <sheetName val="PROY ORIGINAL"/>
      <sheetName val="PRESUP"/>
      <sheetName val="PRECIOS"/>
      <sheetName val="PROY_ORIGINAL"/>
      <sheetName val="G&amp;G"/>
      <sheetName val="PRESUPUESTOS-REV1"/>
      <sheetName val="Datos"/>
      <sheetName val="PU (2)"/>
      <sheetName val="PESOS"/>
      <sheetName val="COSTOS UNITARIOS"/>
      <sheetName val="CA-2909"/>
      <sheetName val="TRAYECTO 1"/>
      <sheetName val="CABG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7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  <sheetName val="5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1">
          <cell r="D21">
            <v>76779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  <sheetName val="Cotización"/>
    </sheetNames>
    <sheetDataSet>
      <sheetData sheetId="0">
        <row r="2">
          <cell r="A2" t="str">
            <v>REGIONAL CUNDINAMARCA</v>
          </cell>
        </row>
      </sheetData>
      <sheetData sheetId="1">
        <row r="2">
          <cell r="A2" t="str">
            <v>REGIONAL CUNDINAMARCA</v>
          </cell>
        </row>
      </sheetData>
      <sheetData sheetId="2">
        <row r="2">
          <cell r="A2" t="str">
            <v>REGIONAL CUNDINAMARCA</v>
          </cell>
        </row>
      </sheetData>
      <sheetData sheetId="3">
        <row r="2">
          <cell r="A2" t="str">
            <v>REGIONAL CUNDINAMARCA</v>
          </cell>
        </row>
        <row r="9">
          <cell r="E9" t="str">
            <v>EDGAR EDUARDO HERNANDEZ Q.</v>
          </cell>
        </row>
      </sheetData>
      <sheetData sheetId="4">
        <row r="2">
          <cell r="A2" t="str">
            <v>REGIONAL CUNDINAMARCA</v>
          </cell>
        </row>
      </sheetData>
      <sheetData sheetId="5">
        <row r="8">
          <cell r="E8" t="str">
            <v>BIMESTRE: JULIO - AGOSTO DE 2001</v>
          </cell>
        </row>
      </sheetData>
      <sheetData sheetId="6">
        <row r="8">
          <cell r="E8" t="str">
            <v>BIMESTRE: JULIO - AGOSTO DE 2001</v>
          </cell>
        </row>
      </sheetData>
      <sheetData sheetId="7">
        <row r="8">
          <cell r="E8" t="str">
            <v>BIMESTRE: JULIO - AGOSTO DE 2001</v>
          </cell>
        </row>
      </sheetData>
      <sheetData sheetId="8">
        <row r="8">
          <cell r="E8" t="str">
            <v>BIMESTRE: JULIO - AGOSTO DE 2001</v>
          </cell>
        </row>
      </sheetData>
      <sheetData sheetId="9">
        <row r="8">
          <cell r="E8" t="str">
            <v>BIMESTRE: JULIO - AGOSTO DE 2001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-M1"/>
      <sheetName val="VR-PROP-M1"/>
      <sheetName val="FORMULA-M1"/>
      <sheetName val="ELEGIBILIDAD-M1"/>
      <sheetName val="Listas"/>
    </sheetNames>
    <sheetDataSet>
      <sheetData sheetId="0"/>
      <sheetData sheetId="1"/>
      <sheetData sheetId="2"/>
      <sheetData sheetId="3"/>
      <sheetData sheetId="4">
        <row r="2">
          <cell r="B2" t="str">
            <v>DIRECCIÓN GENERAL - OFICINA DE PREVENCIÓN Y ATENCIÓN DE EMERGENCIAS</v>
          </cell>
          <cell r="C2" t="str">
            <v>ADMISIBLE</v>
          </cell>
        </row>
        <row r="3">
          <cell r="B3" t="str">
            <v>SECRETARÍA GENERAL ADMINISTRATIVA - SUBDIRECCIÓN ADMINISTRATIVA</v>
          </cell>
          <cell r="C3" t="str">
            <v>NO ADMISIBLE</v>
          </cell>
        </row>
        <row r="4">
          <cell r="B4" t="str">
            <v>SECRETARÍA GENERAL ADMINISTRATIVA - SUBDIRECCIÓN FINANCIERA</v>
          </cell>
          <cell r="C4" t="str">
            <v>RECHAZO</v>
          </cell>
        </row>
        <row r="5">
          <cell r="B5" t="str">
            <v>SECRETARÍA GENERAL TÉCNICA - DIRECCIONES TERRITORIALES</v>
          </cell>
        </row>
        <row r="6">
          <cell r="B6" t="str">
            <v>SECRETARÍA GENERAL TÉCNICA - GERENCIA DE GRANDES PROYECTOS</v>
          </cell>
        </row>
        <row r="7">
          <cell r="B7" t="str">
            <v>SECRETARÍA GENERAL TÉCNICA - GRUPO PLAN 2500</v>
          </cell>
        </row>
        <row r="8">
          <cell r="B8" t="str">
            <v>SECRETARÍA GENERAL TÉCNICA - SUBDIRECCIÓN DE APOYO TÉCNICO</v>
          </cell>
        </row>
        <row r="9">
          <cell r="B9" t="str">
            <v>SECRETARÍA GENERAL TÉCNICA - SUBDIRECCIÓN DE MEDIO AMBIENTE Y GESTIÓN SOCIAL</v>
          </cell>
        </row>
        <row r="10">
          <cell r="B10" t="str">
            <v>SECRETARÍA GENERAL TÉCNICA - SUBDIRECCIÓN MARÍTIMA Y FLUVIAL</v>
          </cell>
        </row>
        <row r="11">
          <cell r="B11" t="str">
            <v>SECRETARÍA GENERAL TÉCNICA - SUBDIRECCIÓN RED NACIONAL DE CARRETERAS</v>
          </cell>
        </row>
        <row r="12">
          <cell r="B12" t="str">
            <v>SECRETARÍA GENERAL TÉCNICA - SUBDIRECCIÓN RED TERCIARIA Y FÉRREA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BH58"/>
  <sheetViews>
    <sheetView topLeftCell="A37" workbookViewId="0">
      <selection activeCell="C68" sqref="C68"/>
    </sheetView>
  </sheetViews>
  <sheetFormatPr baseColWidth="10" defaultRowHeight="15"/>
  <cols>
    <col min="2" max="2" width="19" customWidth="1"/>
    <col min="4" max="9" width="7.5703125" customWidth="1"/>
    <col min="10" max="10" width="11.85546875" bestFit="1" customWidth="1"/>
  </cols>
  <sheetData>
    <row r="2" spans="2:60">
      <c r="B2" s="275" t="s">
        <v>658</v>
      </c>
      <c r="C2" t="s">
        <v>659</v>
      </c>
      <c r="D2" t="s">
        <v>701</v>
      </c>
      <c r="E2" s="202" t="s">
        <v>702</v>
      </c>
      <c r="F2" s="202" t="s">
        <v>703</v>
      </c>
      <c r="G2" s="202" t="s">
        <v>704</v>
      </c>
      <c r="H2" s="202" t="s">
        <v>705</v>
      </c>
      <c r="I2" s="202" t="s">
        <v>706</v>
      </c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</row>
    <row r="3" spans="2:60">
      <c r="B3" s="274">
        <v>1</v>
      </c>
      <c r="C3" s="274" t="e">
        <f>ITEM1</f>
        <v>#REF!</v>
      </c>
      <c r="D3" s="276">
        <v>1</v>
      </c>
      <c r="E3" s="277"/>
      <c r="F3" s="277"/>
      <c r="G3" s="277"/>
      <c r="H3" s="277"/>
      <c r="I3" s="277"/>
      <c r="J3" s="274"/>
    </row>
    <row r="4" spans="2:60">
      <c r="B4" s="274">
        <v>2</v>
      </c>
      <c r="C4" s="274" t="e">
        <f>ITEM2</f>
        <v>#REF!</v>
      </c>
      <c r="D4" s="276"/>
      <c r="E4" s="276">
        <v>1</v>
      </c>
      <c r="F4" s="277"/>
      <c r="G4" s="277"/>
      <c r="H4" s="277"/>
      <c r="I4" s="277"/>
      <c r="J4" s="274"/>
      <c r="K4" s="202"/>
      <c r="L4" s="202"/>
    </row>
    <row r="5" spans="2:60">
      <c r="B5" s="274">
        <v>3</v>
      </c>
      <c r="C5" s="274" t="e">
        <f>ITEM3</f>
        <v>#REF!</v>
      </c>
      <c r="F5">
        <v>1</v>
      </c>
      <c r="J5" s="274"/>
      <c r="K5" s="202"/>
      <c r="L5" s="202"/>
    </row>
    <row r="6" spans="2:60">
      <c r="B6" s="274">
        <v>4</v>
      </c>
      <c r="C6" s="274" t="e">
        <f>ITEM4</f>
        <v>#REF!</v>
      </c>
      <c r="G6">
        <v>1</v>
      </c>
      <c r="J6" s="274"/>
      <c r="K6" s="202"/>
      <c r="L6" s="202"/>
    </row>
    <row r="7" spans="2:60">
      <c r="B7" s="274">
        <v>5</v>
      </c>
      <c r="C7" s="274" t="e">
        <f>ITEM5</f>
        <v>#REF!</v>
      </c>
      <c r="H7">
        <v>1</v>
      </c>
      <c r="J7" s="274"/>
      <c r="K7" s="202"/>
      <c r="L7" s="202"/>
    </row>
    <row r="8" spans="2:60">
      <c r="B8" s="274">
        <v>6</v>
      </c>
      <c r="C8" s="274" t="e">
        <f>ITEM6</f>
        <v>#REF!</v>
      </c>
      <c r="I8">
        <v>1</v>
      </c>
      <c r="J8" s="274"/>
      <c r="K8" s="202"/>
      <c r="L8" s="202"/>
    </row>
    <row r="9" spans="2:60">
      <c r="B9" s="274" t="s">
        <v>140</v>
      </c>
      <c r="C9" s="274" t="e">
        <f>ITEM1+ITEM2</f>
        <v>#REF!</v>
      </c>
      <c r="D9">
        <v>1</v>
      </c>
      <c r="E9">
        <v>1</v>
      </c>
      <c r="J9" s="274"/>
      <c r="K9" s="202"/>
      <c r="L9" s="202"/>
    </row>
    <row r="10" spans="2:60">
      <c r="B10" s="274" t="s">
        <v>277</v>
      </c>
      <c r="C10" s="274" t="e">
        <f>ITEM1+ITEM3</f>
        <v>#REF!</v>
      </c>
      <c r="D10">
        <v>1</v>
      </c>
      <c r="F10">
        <v>1</v>
      </c>
      <c r="J10" s="274"/>
      <c r="K10" s="202"/>
      <c r="L10" s="202"/>
    </row>
    <row r="11" spans="2:60">
      <c r="B11" s="274" t="s">
        <v>660</v>
      </c>
      <c r="C11" s="274" t="e">
        <f>ITEM1+ITEM4</f>
        <v>#REF!</v>
      </c>
      <c r="D11">
        <v>1</v>
      </c>
      <c r="G11">
        <v>1</v>
      </c>
      <c r="J11" s="274"/>
      <c r="K11" s="202"/>
      <c r="L11" s="202"/>
    </row>
    <row r="12" spans="2:60">
      <c r="B12" s="274" t="s">
        <v>661</v>
      </c>
      <c r="C12" s="274" t="e">
        <f>ITEM1+ITEM5</f>
        <v>#REF!</v>
      </c>
      <c r="D12">
        <v>1</v>
      </c>
      <c r="H12">
        <v>1</v>
      </c>
      <c r="J12" s="274"/>
      <c r="K12" s="202"/>
      <c r="L12" s="202"/>
    </row>
    <row r="13" spans="2:60">
      <c r="B13" s="274" t="s">
        <v>662</v>
      </c>
      <c r="C13" s="274" t="e">
        <f>ITEM1+ITEM6</f>
        <v>#REF!</v>
      </c>
      <c r="D13">
        <v>1</v>
      </c>
      <c r="I13">
        <v>1</v>
      </c>
      <c r="J13" s="274"/>
      <c r="K13" s="202"/>
      <c r="L13" s="202"/>
    </row>
    <row r="14" spans="2:60">
      <c r="B14" s="274" t="s">
        <v>381</v>
      </c>
      <c r="C14" s="274" t="e">
        <f>ITEM2+ITEM3</f>
        <v>#REF!</v>
      </c>
      <c r="E14">
        <v>1</v>
      </c>
      <c r="F14">
        <v>1</v>
      </c>
      <c r="J14" s="274"/>
      <c r="K14" s="202"/>
      <c r="L14" s="202"/>
    </row>
    <row r="15" spans="2:60">
      <c r="B15" s="274" t="s">
        <v>663</v>
      </c>
      <c r="C15" s="274" t="e">
        <f>ITEM2+ITEM4</f>
        <v>#REF!</v>
      </c>
      <c r="E15">
        <v>1</v>
      </c>
      <c r="G15">
        <v>1</v>
      </c>
      <c r="J15" s="274"/>
      <c r="K15" s="202"/>
      <c r="L15" s="202"/>
    </row>
    <row r="16" spans="2:60">
      <c r="B16" s="274" t="s">
        <v>664</v>
      </c>
      <c r="C16" s="274" t="e">
        <f>ITEM2+ITEM5</f>
        <v>#REF!</v>
      </c>
      <c r="E16">
        <v>1</v>
      </c>
      <c r="H16">
        <v>1</v>
      </c>
      <c r="J16" s="274"/>
      <c r="K16" s="202"/>
      <c r="L16" s="202"/>
    </row>
    <row r="17" spans="2:12">
      <c r="B17" s="274" t="s">
        <v>665</v>
      </c>
      <c r="C17" s="274" t="e">
        <f>+ITEM2+ITEM6</f>
        <v>#REF!</v>
      </c>
      <c r="E17">
        <v>1</v>
      </c>
      <c r="I17">
        <v>1</v>
      </c>
      <c r="J17" s="274"/>
      <c r="K17" s="202"/>
      <c r="L17" s="202"/>
    </row>
    <row r="18" spans="2:12">
      <c r="B18" s="274" t="s">
        <v>138</v>
      </c>
      <c r="C18" s="274" t="e">
        <f>+ITEM3+ITEM4</f>
        <v>#REF!</v>
      </c>
      <c r="F18">
        <v>1</v>
      </c>
      <c r="G18">
        <v>1</v>
      </c>
      <c r="J18" s="274"/>
      <c r="K18" s="202"/>
      <c r="L18" s="202"/>
    </row>
    <row r="19" spans="2:12">
      <c r="B19" s="274" t="s">
        <v>666</v>
      </c>
      <c r="C19" s="274" t="e">
        <f>+ITEM3+ITEM5</f>
        <v>#REF!</v>
      </c>
      <c r="F19">
        <v>1</v>
      </c>
      <c r="H19">
        <v>1</v>
      </c>
      <c r="J19" s="274"/>
      <c r="K19" s="202"/>
      <c r="L19" s="202"/>
    </row>
    <row r="20" spans="2:12">
      <c r="B20" s="274" t="s">
        <v>667</v>
      </c>
      <c r="C20" s="274" t="e">
        <f>+ITEM3+ITEM6</f>
        <v>#REF!</v>
      </c>
      <c r="F20">
        <v>1</v>
      </c>
      <c r="I20">
        <v>1</v>
      </c>
      <c r="J20" s="274"/>
      <c r="K20" s="202"/>
      <c r="L20" s="202"/>
    </row>
    <row r="21" spans="2:12">
      <c r="B21" s="274" t="s">
        <v>668</v>
      </c>
      <c r="C21" s="274" t="e">
        <f>+ITEM4+ITEM5</f>
        <v>#REF!</v>
      </c>
      <c r="G21">
        <v>1</v>
      </c>
      <c r="H21">
        <v>1</v>
      </c>
      <c r="J21" s="274"/>
      <c r="K21" s="202"/>
      <c r="L21" s="202"/>
    </row>
    <row r="22" spans="2:12">
      <c r="B22" s="274" t="s">
        <v>669</v>
      </c>
      <c r="C22" s="274" t="e">
        <f>+ITEM4+ITEM6</f>
        <v>#REF!</v>
      </c>
      <c r="G22">
        <v>1</v>
      </c>
      <c r="I22">
        <v>1</v>
      </c>
      <c r="J22" s="274"/>
      <c r="K22" s="202"/>
      <c r="L22" s="202"/>
    </row>
    <row r="23" spans="2:12">
      <c r="B23" s="274" t="s">
        <v>670</v>
      </c>
      <c r="C23" s="274" t="e">
        <f>+ITEM5+ITEM6</f>
        <v>#REF!</v>
      </c>
      <c r="H23">
        <v>1</v>
      </c>
      <c r="I23">
        <v>1</v>
      </c>
      <c r="J23" s="274"/>
      <c r="K23" s="202"/>
      <c r="L23" s="202"/>
    </row>
    <row r="24" spans="2:12">
      <c r="B24" s="274" t="s">
        <v>141</v>
      </c>
      <c r="C24" s="274" t="e">
        <f>+ITEM1+ITEM2+ITEM3</f>
        <v>#REF!</v>
      </c>
      <c r="D24">
        <v>1</v>
      </c>
      <c r="E24">
        <v>1</v>
      </c>
      <c r="F24">
        <v>1</v>
      </c>
      <c r="J24" s="274"/>
      <c r="K24" s="202"/>
      <c r="L24" s="202"/>
    </row>
    <row r="25" spans="2:12">
      <c r="B25" s="274" t="s">
        <v>671</v>
      </c>
      <c r="C25" s="274" t="e">
        <f>+ITEM1+ITEM2+ITEM4</f>
        <v>#REF!</v>
      </c>
      <c r="D25">
        <v>1</v>
      </c>
      <c r="E25">
        <v>1</v>
      </c>
      <c r="G25">
        <v>1</v>
      </c>
      <c r="J25" s="274"/>
      <c r="K25" s="202"/>
      <c r="L25" s="202"/>
    </row>
    <row r="26" spans="2:12">
      <c r="B26" s="274" t="s">
        <v>672</v>
      </c>
      <c r="C26" s="274" t="e">
        <f>+ITEM1+ITEM2+ITEM5</f>
        <v>#REF!</v>
      </c>
      <c r="D26">
        <v>1</v>
      </c>
      <c r="E26">
        <v>1</v>
      </c>
      <c r="H26">
        <v>1</v>
      </c>
      <c r="J26" s="274"/>
      <c r="K26" s="202"/>
      <c r="L26" s="202"/>
    </row>
    <row r="27" spans="2:12">
      <c r="B27" s="274" t="s">
        <v>273</v>
      </c>
      <c r="C27" s="274" t="e">
        <f>+ITEM1+ITEM2+ITEM6</f>
        <v>#REF!</v>
      </c>
      <c r="D27">
        <v>1</v>
      </c>
      <c r="E27">
        <v>1</v>
      </c>
      <c r="I27">
        <v>1</v>
      </c>
      <c r="J27" s="274"/>
      <c r="K27" s="202"/>
      <c r="L27" s="202"/>
    </row>
    <row r="28" spans="2:12" s="202" customFormat="1">
      <c r="B28" s="274" t="s">
        <v>673</v>
      </c>
      <c r="C28" s="274" t="e">
        <f>+ITEM1+ITEM3+ITEM4</f>
        <v>#REF!</v>
      </c>
      <c r="D28" s="202">
        <v>1</v>
      </c>
      <c r="F28" s="202">
        <v>1</v>
      </c>
      <c r="G28" s="202">
        <v>1</v>
      </c>
      <c r="J28" s="274"/>
    </row>
    <row r="29" spans="2:12" s="202" customFormat="1">
      <c r="B29" s="274" t="s">
        <v>674</v>
      </c>
      <c r="C29" s="274" t="e">
        <f>+ITEM1+ITEM3+ITEM5</f>
        <v>#REF!</v>
      </c>
      <c r="D29" s="202">
        <v>1</v>
      </c>
      <c r="F29" s="202">
        <v>1</v>
      </c>
      <c r="H29" s="202">
        <v>1</v>
      </c>
      <c r="J29" s="274"/>
    </row>
    <row r="30" spans="2:12" s="202" customFormat="1">
      <c r="B30" s="274" t="s">
        <v>675</v>
      </c>
      <c r="C30" s="274" t="e">
        <f>+ITEM1+ITEM3+ITEM6</f>
        <v>#REF!</v>
      </c>
      <c r="D30" s="202">
        <v>1</v>
      </c>
      <c r="F30" s="202">
        <v>1</v>
      </c>
      <c r="I30" s="202">
        <v>1</v>
      </c>
      <c r="J30" s="274"/>
    </row>
    <row r="31" spans="2:12" s="202" customFormat="1">
      <c r="B31" s="274" t="s">
        <v>676</v>
      </c>
      <c r="C31" s="274" t="e">
        <f>+ITEM1+ITEM4+ITEM5</f>
        <v>#REF!</v>
      </c>
      <c r="D31" s="202">
        <v>1</v>
      </c>
      <c r="G31" s="202">
        <v>1</v>
      </c>
      <c r="H31" s="202">
        <v>1</v>
      </c>
      <c r="J31" s="274"/>
    </row>
    <row r="32" spans="2:12" s="202" customFormat="1">
      <c r="B32" s="274" t="s">
        <v>677</v>
      </c>
      <c r="C32" s="274" t="e">
        <f>+ITEM1+ITEM4+ITEM6</f>
        <v>#REF!</v>
      </c>
      <c r="D32" s="202">
        <v>1</v>
      </c>
      <c r="G32" s="202">
        <v>1</v>
      </c>
      <c r="I32" s="202">
        <v>1</v>
      </c>
      <c r="J32" s="274"/>
    </row>
    <row r="33" spans="2:12" s="202" customFormat="1">
      <c r="B33" s="274" t="s">
        <v>678</v>
      </c>
      <c r="C33" s="274" t="e">
        <f>+ITEM1+ITEM5+ITEM6</f>
        <v>#REF!</v>
      </c>
      <c r="D33" s="202">
        <v>1</v>
      </c>
      <c r="H33" s="202">
        <v>1</v>
      </c>
      <c r="I33" s="202">
        <v>1</v>
      </c>
      <c r="J33" s="274"/>
    </row>
    <row r="34" spans="2:12">
      <c r="B34" s="274" t="s">
        <v>679</v>
      </c>
      <c r="C34" s="274" t="e">
        <f>+ITEM2+ITEM3+ITEM4</f>
        <v>#REF!</v>
      </c>
      <c r="E34">
        <v>1</v>
      </c>
      <c r="F34">
        <v>1</v>
      </c>
      <c r="G34">
        <v>1</v>
      </c>
      <c r="J34" s="274"/>
      <c r="K34" s="202"/>
      <c r="L34" s="202"/>
    </row>
    <row r="35" spans="2:12">
      <c r="B35" s="274" t="s">
        <v>680</v>
      </c>
      <c r="C35" s="274" t="e">
        <f>+ITEM2+ITEM3+ITEM5</f>
        <v>#REF!</v>
      </c>
      <c r="E35">
        <v>1</v>
      </c>
      <c r="F35">
        <v>1</v>
      </c>
      <c r="H35">
        <v>1</v>
      </c>
      <c r="J35" s="274"/>
      <c r="K35" s="202"/>
      <c r="L35" s="202"/>
    </row>
    <row r="36" spans="2:12">
      <c r="B36" s="274" t="s">
        <v>681</v>
      </c>
      <c r="C36" s="274" t="e">
        <f>+ITEM2+ITEM3+ITEM6</f>
        <v>#REF!</v>
      </c>
      <c r="E36">
        <v>1</v>
      </c>
      <c r="F36">
        <v>1</v>
      </c>
      <c r="I36">
        <v>1</v>
      </c>
      <c r="J36" s="274"/>
      <c r="K36" s="202"/>
      <c r="L36" s="202"/>
    </row>
    <row r="37" spans="2:12" s="202" customFormat="1">
      <c r="B37" s="274" t="s">
        <v>682</v>
      </c>
      <c r="C37" s="274" t="e">
        <f>+ITEM2+ITEM4+ITEM5</f>
        <v>#REF!</v>
      </c>
      <c r="E37" s="202">
        <v>1</v>
      </c>
      <c r="G37" s="202">
        <v>1</v>
      </c>
      <c r="H37" s="202">
        <v>1</v>
      </c>
      <c r="J37" s="274"/>
    </row>
    <row r="38" spans="2:12" s="202" customFormat="1">
      <c r="B38" s="274" t="s">
        <v>683</v>
      </c>
      <c r="C38" s="274" t="e">
        <f>+ITEM2+ITEM4+ITEM6</f>
        <v>#REF!</v>
      </c>
      <c r="E38" s="202">
        <v>1</v>
      </c>
      <c r="G38" s="202">
        <v>1</v>
      </c>
      <c r="I38" s="202">
        <v>1</v>
      </c>
      <c r="J38" s="274"/>
    </row>
    <row r="39" spans="2:12" s="202" customFormat="1">
      <c r="B39" s="274" t="s">
        <v>684</v>
      </c>
      <c r="C39" s="274" t="e">
        <f>+ITEM2+ITEM5+ITEM6</f>
        <v>#REF!</v>
      </c>
      <c r="E39" s="202">
        <v>1</v>
      </c>
      <c r="H39" s="202">
        <v>1</v>
      </c>
      <c r="I39" s="202">
        <v>1</v>
      </c>
      <c r="J39" s="274"/>
    </row>
    <row r="40" spans="2:12">
      <c r="B40" s="274" t="s">
        <v>685</v>
      </c>
      <c r="C40" s="274" t="e">
        <f>+ITEM3+ITEM4+ITEM5</f>
        <v>#REF!</v>
      </c>
      <c r="F40">
        <v>1</v>
      </c>
      <c r="G40">
        <v>1</v>
      </c>
      <c r="H40">
        <v>1</v>
      </c>
      <c r="J40" s="274"/>
      <c r="K40" s="202"/>
      <c r="L40" s="202"/>
    </row>
    <row r="41" spans="2:12">
      <c r="B41" s="274" t="s">
        <v>686</v>
      </c>
      <c r="C41" s="274" t="e">
        <f>+ITEM3+ITEM4+ITEM6</f>
        <v>#REF!</v>
      </c>
      <c r="F41">
        <v>1</v>
      </c>
      <c r="G41">
        <v>1</v>
      </c>
      <c r="I41">
        <v>1</v>
      </c>
      <c r="J41" s="274"/>
      <c r="K41" s="202"/>
      <c r="L41" s="202"/>
    </row>
    <row r="42" spans="2:12" s="202" customFormat="1">
      <c r="B42" s="274" t="s">
        <v>687</v>
      </c>
      <c r="C42" s="274" t="e">
        <f>+ITEM3+ITEM5+ITEM6</f>
        <v>#REF!</v>
      </c>
      <c r="F42" s="202">
        <v>1</v>
      </c>
      <c r="H42" s="202">
        <v>1</v>
      </c>
      <c r="I42" s="202">
        <v>1</v>
      </c>
      <c r="J42" s="274"/>
    </row>
    <row r="43" spans="2:12">
      <c r="B43" s="274" t="s">
        <v>688</v>
      </c>
      <c r="C43" s="274" t="e">
        <f>+ITEM4+ITEM5+ITEM6</f>
        <v>#REF!</v>
      </c>
      <c r="G43">
        <v>1</v>
      </c>
      <c r="H43">
        <v>1</v>
      </c>
      <c r="I43">
        <v>1</v>
      </c>
      <c r="J43" s="274"/>
      <c r="K43" s="202"/>
      <c r="L43" s="202"/>
    </row>
    <row r="44" spans="2:12">
      <c r="B44" s="274" t="s">
        <v>139</v>
      </c>
      <c r="C44" s="274" t="e">
        <f>+ITEM1+ITEM2+ITEM3+ITEM4</f>
        <v>#REF!</v>
      </c>
      <c r="D44">
        <v>1</v>
      </c>
      <c r="E44">
        <v>1</v>
      </c>
      <c r="F44">
        <v>1</v>
      </c>
      <c r="G44">
        <v>1</v>
      </c>
      <c r="J44" s="274"/>
      <c r="K44" s="202"/>
      <c r="L44" s="202"/>
    </row>
    <row r="45" spans="2:12">
      <c r="B45" s="274" t="s">
        <v>689</v>
      </c>
      <c r="C45" s="274" t="e">
        <f>+ITEM1+ITEM2+ITEM3+ITEM5</f>
        <v>#REF!</v>
      </c>
      <c r="D45">
        <v>1</v>
      </c>
      <c r="E45">
        <v>1</v>
      </c>
      <c r="F45">
        <v>1</v>
      </c>
      <c r="H45">
        <v>1</v>
      </c>
      <c r="J45" s="274"/>
      <c r="K45" s="202"/>
      <c r="L45" s="202"/>
    </row>
    <row r="46" spans="2:12">
      <c r="B46" s="274" t="s">
        <v>690</v>
      </c>
      <c r="C46" s="274" t="e">
        <f>+ITEM1+ITEM2+ITEM3+ITEM6</f>
        <v>#REF!</v>
      </c>
      <c r="D46">
        <v>1</v>
      </c>
      <c r="E46">
        <v>1</v>
      </c>
      <c r="F46">
        <v>1</v>
      </c>
      <c r="I46">
        <v>1</v>
      </c>
      <c r="J46" s="274"/>
      <c r="K46" s="202"/>
      <c r="L46" s="202"/>
    </row>
    <row r="47" spans="2:12" s="202" customFormat="1">
      <c r="B47" s="274" t="s">
        <v>691</v>
      </c>
      <c r="C47" s="274" t="e">
        <f>+ITEM1+ITEM3+ITEM4+ITEM5</f>
        <v>#REF!</v>
      </c>
      <c r="D47" s="202">
        <v>1</v>
      </c>
      <c r="F47" s="202">
        <v>1</v>
      </c>
      <c r="G47" s="202">
        <v>1</v>
      </c>
      <c r="H47" s="202">
        <v>1</v>
      </c>
      <c r="J47" s="274"/>
    </row>
    <row r="48" spans="2:12">
      <c r="B48" s="274" t="s">
        <v>692</v>
      </c>
      <c r="C48" s="274" t="e">
        <f>+ITEM1+ITEM3+ITEM4+ITEM6</f>
        <v>#REF!</v>
      </c>
      <c r="D48">
        <v>1</v>
      </c>
      <c r="F48">
        <v>1</v>
      </c>
      <c r="G48">
        <v>1</v>
      </c>
      <c r="I48">
        <v>1</v>
      </c>
      <c r="J48" s="274"/>
      <c r="K48" s="202"/>
      <c r="L48" s="202"/>
    </row>
    <row r="49" spans="2:12">
      <c r="B49" s="274" t="s">
        <v>693</v>
      </c>
      <c r="C49" s="274" t="e">
        <f>+ITEM1+ITEM4+ITEM5+ITEM6</f>
        <v>#REF!</v>
      </c>
      <c r="D49">
        <v>1</v>
      </c>
      <c r="G49">
        <v>1</v>
      </c>
      <c r="H49">
        <v>1</v>
      </c>
      <c r="I49">
        <v>1</v>
      </c>
      <c r="J49" s="274"/>
      <c r="K49" s="202"/>
      <c r="L49" s="202"/>
    </row>
    <row r="50" spans="2:12">
      <c r="B50" s="274" t="s">
        <v>694</v>
      </c>
      <c r="C50" s="274" t="e">
        <f>+ITEM2+ITEM3+ITEM4+ITEM5</f>
        <v>#REF!</v>
      </c>
      <c r="E50">
        <v>1</v>
      </c>
      <c r="F50">
        <v>1</v>
      </c>
      <c r="G50">
        <v>1</v>
      </c>
      <c r="H50">
        <v>1</v>
      </c>
      <c r="J50" s="274"/>
      <c r="K50" s="202"/>
      <c r="L50" s="202"/>
    </row>
    <row r="51" spans="2:12">
      <c r="B51" s="274" t="s">
        <v>695</v>
      </c>
      <c r="C51" s="274" t="e">
        <f>+ITEM2+ITEM3+ITEM4+ITEM6</f>
        <v>#REF!</v>
      </c>
      <c r="E51">
        <v>1</v>
      </c>
      <c r="F51">
        <v>1</v>
      </c>
      <c r="G51">
        <v>1</v>
      </c>
      <c r="I51">
        <v>1</v>
      </c>
      <c r="J51" s="274"/>
      <c r="K51" s="202"/>
      <c r="L51" s="202"/>
    </row>
    <row r="52" spans="2:12">
      <c r="B52" s="274" t="s">
        <v>696</v>
      </c>
      <c r="C52" s="274" t="e">
        <f>+ITEM2+ITEM4+ITEM5+ITEM6</f>
        <v>#REF!</v>
      </c>
      <c r="E52">
        <v>1</v>
      </c>
      <c r="G52">
        <v>1</v>
      </c>
      <c r="H52">
        <v>1</v>
      </c>
      <c r="I52">
        <v>1</v>
      </c>
      <c r="J52" s="274"/>
      <c r="K52" s="202"/>
      <c r="L52" s="202"/>
    </row>
    <row r="53" spans="2:12">
      <c r="B53" s="274" t="s">
        <v>697</v>
      </c>
      <c r="C53" s="274" t="e">
        <f>+ITEM3+ITEM4+ITEM5+ITEM6</f>
        <v>#REF!</v>
      </c>
      <c r="F53">
        <v>1</v>
      </c>
      <c r="G53">
        <v>1</v>
      </c>
      <c r="H53">
        <v>1</v>
      </c>
      <c r="I53">
        <v>1</v>
      </c>
      <c r="J53" s="274"/>
      <c r="K53" s="202"/>
      <c r="L53" s="202"/>
    </row>
    <row r="54" spans="2:12">
      <c r="B54" s="274" t="s">
        <v>274</v>
      </c>
      <c r="C54" s="274" t="e">
        <f>+ITEM1+ITEM2+ITEM3+ITEM4+ITEM5</f>
        <v>#REF!</v>
      </c>
      <c r="D54">
        <v>1</v>
      </c>
      <c r="E54">
        <v>1</v>
      </c>
      <c r="F54">
        <v>1</v>
      </c>
      <c r="G54">
        <v>1</v>
      </c>
      <c r="H54">
        <v>1</v>
      </c>
      <c r="J54" s="274"/>
      <c r="K54" s="202"/>
      <c r="L54" s="202"/>
    </row>
    <row r="55" spans="2:12">
      <c r="B55" s="274" t="s">
        <v>275</v>
      </c>
      <c r="C55" s="274" t="e">
        <f>+ITEM1+ITEM2+ITEM3+ITEM4+ITEM6</f>
        <v>#REF!</v>
      </c>
      <c r="D55">
        <v>1</v>
      </c>
      <c r="E55">
        <v>1</v>
      </c>
      <c r="F55">
        <v>1</v>
      </c>
      <c r="G55">
        <v>1</v>
      </c>
      <c r="I55">
        <v>1</v>
      </c>
      <c r="J55" s="274"/>
      <c r="K55" s="202"/>
      <c r="L55" s="202"/>
    </row>
    <row r="56" spans="2:12">
      <c r="B56" s="274" t="s">
        <v>698</v>
      </c>
      <c r="C56" s="274" t="e">
        <f>+ITEM1+ITEM3+ITEM4+ITEM5+ITEM6</f>
        <v>#REF!</v>
      </c>
      <c r="D56">
        <v>1</v>
      </c>
      <c r="F56">
        <v>1</v>
      </c>
      <c r="G56">
        <v>1</v>
      </c>
      <c r="H56">
        <v>1</v>
      </c>
      <c r="I56">
        <v>1</v>
      </c>
      <c r="J56" s="274"/>
      <c r="K56" s="202"/>
      <c r="L56" s="202"/>
    </row>
    <row r="57" spans="2:12">
      <c r="B57" s="274" t="s">
        <v>699</v>
      </c>
      <c r="C57" s="274" t="e">
        <f>+ITEM2+ITEM3+ITEM4+ITEM5+ITEM6</f>
        <v>#REF!</v>
      </c>
      <c r="E57">
        <v>1</v>
      </c>
      <c r="F57">
        <v>1</v>
      </c>
      <c r="G57">
        <v>1</v>
      </c>
      <c r="H57">
        <v>1</v>
      </c>
      <c r="I57">
        <v>1</v>
      </c>
      <c r="J57" s="274"/>
      <c r="K57" s="202"/>
      <c r="L57" s="202"/>
    </row>
    <row r="58" spans="2:12">
      <c r="B58" s="274" t="s">
        <v>700</v>
      </c>
      <c r="C58" s="274" t="e">
        <f>ITEM1+ITEM2+ITEM3+ITEM4+ITEM5+ITEM6</f>
        <v>#REF!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 s="274"/>
      <c r="K58" s="202"/>
      <c r="L58" s="20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J11"/>
  <sheetViews>
    <sheetView workbookViewId="0">
      <selection activeCell="J8" sqref="J8"/>
    </sheetView>
  </sheetViews>
  <sheetFormatPr baseColWidth="10" defaultRowHeight="15"/>
  <cols>
    <col min="1" max="8" width="11.42578125" style="386"/>
    <col min="9" max="10" width="12" style="386" bestFit="1" customWidth="1"/>
    <col min="11" max="16384" width="11.42578125" style="386"/>
  </cols>
  <sheetData>
    <row r="6" spans="7:10">
      <c r="G6" s="386">
        <v>2984</v>
      </c>
      <c r="H6" s="386">
        <v>405</v>
      </c>
      <c r="I6" s="386">
        <f>H6*G6</f>
        <v>1208520</v>
      </c>
      <c r="J6" s="386">
        <f>I6+I10</f>
        <v>1623296</v>
      </c>
    </row>
    <row r="7" spans="7:10">
      <c r="H7" s="386">
        <v>555</v>
      </c>
      <c r="I7" s="386">
        <f>H7*G6</f>
        <v>1656120</v>
      </c>
    </row>
    <row r="10" spans="7:10">
      <c r="G10" s="386">
        <v>2984</v>
      </c>
      <c r="H10" s="386">
        <v>139</v>
      </c>
      <c r="I10" s="386">
        <f>H10*G10</f>
        <v>414776</v>
      </c>
    </row>
    <row r="11" spans="7:10">
      <c r="G11" s="386">
        <v>2984</v>
      </c>
      <c r="H11" s="386">
        <v>30</v>
      </c>
      <c r="I11" s="386">
        <f>H11*G11</f>
        <v>89520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44"/>
  <sheetViews>
    <sheetView showGridLines="0" topLeftCell="A7" zoomScaleNormal="100" workbookViewId="0">
      <pane xSplit="2" ySplit="9" topLeftCell="C45" activePane="bottomRight" state="frozen"/>
      <selection activeCell="A7" sqref="A7"/>
      <selection pane="topRight" activeCell="C7" sqref="C7"/>
      <selection pane="bottomLeft" activeCell="A16" sqref="A16"/>
      <selection pane="bottomRight" activeCell="C131" sqref="C131"/>
    </sheetView>
  </sheetViews>
  <sheetFormatPr baseColWidth="10" defaultRowHeight="15"/>
  <cols>
    <col min="1" max="1" width="4.7109375" style="325" customWidth="1"/>
    <col min="2" max="2" width="69.28515625" style="278" customWidth="1"/>
    <col min="3" max="3" width="10.7109375" style="317" customWidth="1"/>
    <col min="4" max="4" width="12.85546875" style="317" hidden="1" customWidth="1"/>
    <col min="5" max="5" width="18.5703125" style="317" hidden="1" customWidth="1"/>
    <col min="6" max="6" width="33.42578125" style="317" hidden="1" customWidth="1"/>
    <col min="7" max="7" width="20" style="317" hidden="1" customWidth="1"/>
    <col min="8" max="8" width="17.5703125" style="317" hidden="1" customWidth="1"/>
    <col min="9" max="9" width="31.140625" style="317" hidden="1" customWidth="1"/>
    <col min="10" max="10" width="34.5703125" style="317" hidden="1" customWidth="1"/>
    <col min="11" max="11" width="37.140625" style="317" hidden="1" customWidth="1"/>
    <col min="12" max="12" width="24.42578125" style="317" hidden="1" customWidth="1"/>
    <col min="13" max="13" width="19.42578125" style="317" hidden="1" customWidth="1"/>
    <col min="14" max="14" width="25.5703125" style="317" hidden="1" customWidth="1"/>
    <col min="15" max="15" width="9.140625" style="317" hidden="1" customWidth="1"/>
    <col min="16" max="16" width="22" style="317" hidden="1" customWidth="1"/>
    <col min="17" max="17" width="19.7109375" style="317" hidden="1" customWidth="1"/>
    <col min="18" max="18" width="24.140625" style="317" hidden="1" customWidth="1"/>
    <col min="19" max="19" width="30.5703125" style="317" hidden="1" customWidth="1"/>
    <col min="20" max="20" width="26.5703125" style="381" hidden="1" customWidth="1"/>
    <col min="21" max="21" width="19.85546875" style="317" customWidth="1"/>
    <col min="22" max="22" width="13" style="317" bestFit="1" customWidth="1"/>
    <col min="23" max="16384" width="11.42578125" style="278"/>
  </cols>
  <sheetData>
    <row r="1" spans="1:25" ht="31.5" customHeight="1">
      <c r="A1" s="547"/>
      <c r="B1" s="548"/>
      <c r="C1" s="553" t="s">
        <v>707</v>
      </c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329"/>
    </row>
    <row r="2" spans="1:25" ht="34.5" customHeight="1">
      <c r="A2" s="549"/>
      <c r="B2" s="550"/>
      <c r="C2" s="555" t="s">
        <v>708</v>
      </c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330"/>
    </row>
    <row r="3" spans="1:25" ht="36.75" customHeight="1" thickBot="1">
      <c r="A3" s="551"/>
      <c r="B3" s="552"/>
      <c r="C3" s="557" t="s">
        <v>709</v>
      </c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331"/>
    </row>
    <row r="4" spans="1:25" s="12" customFormat="1" ht="15" customHeight="1">
      <c r="A4" s="559" t="s">
        <v>710</v>
      </c>
      <c r="B4" s="560"/>
      <c r="C4" s="561" t="s">
        <v>814</v>
      </c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413"/>
    </row>
    <row r="5" spans="1:25" s="12" customFormat="1" ht="15.75" customHeight="1">
      <c r="A5" s="562" t="s">
        <v>711</v>
      </c>
      <c r="B5" s="563"/>
      <c r="C5" s="279" t="s">
        <v>712</v>
      </c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376"/>
      <c r="U5" s="280"/>
      <c r="V5" s="413"/>
    </row>
    <row r="6" spans="1:25" s="12" customFormat="1" ht="15.75" customHeight="1">
      <c r="A6" s="562" t="s">
        <v>815</v>
      </c>
      <c r="B6" s="563"/>
      <c r="C6" s="281"/>
      <c r="D6" s="281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376"/>
      <c r="U6" s="280"/>
      <c r="V6" s="413"/>
    </row>
    <row r="7" spans="1:25" s="12" customFormat="1" ht="15.75" customHeight="1">
      <c r="A7" s="562" t="s">
        <v>816</v>
      </c>
      <c r="B7" s="563"/>
      <c r="C7" s="281"/>
      <c r="D7" s="281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376"/>
      <c r="U7" s="280"/>
      <c r="V7" s="413"/>
    </row>
    <row r="8" spans="1:25" s="12" customFormat="1" ht="15.75" customHeight="1">
      <c r="A8" s="562" t="s">
        <v>713</v>
      </c>
      <c r="B8" s="563"/>
      <c r="C8" s="281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376"/>
      <c r="U8" s="280"/>
      <c r="V8" s="413"/>
    </row>
    <row r="9" spans="1:25" s="12" customFormat="1" ht="15.75" customHeight="1">
      <c r="A9" s="562" t="s">
        <v>817</v>
      </c>
      <c r="B9" s="563"/>
      <c r="C9" s="281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376"/>
      <c r="U9" s="280"/>
      <c r="V9" s="413"/>
    </row>
    <row r="10" spans="1:25" s="12" customFormat="1" ht="16.5" customHeight="1" thickBot="1">
      <c r="A10" s="545" t="s">
        <v>714</v>
      </c>
      <c r="B10" s="546"/>
      <c r="C10" s="282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377"/>
      <c r="U10" s="283"/>
      <c r="V10" s="415"/>
    </row>
    <row r="11" spans="1:25" s="12" customFormat="1" ht="5.25" customHeight="1" thickBot="1">
      <c r="A11" s="414"/>
      <c r="B11" s="332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78"/>
      <c r="U11" s="333"/>
      <c r="V11" s="325"/>
    </row>
    <row r="12" spans="1:25" ht="28.5" customHeight="1" thickBot="1">
      <c r="A12" s="583" t="s">
        <v>715</v>
      </c>
      <c r="B12" s="586" t="s">
        <v>716</v>
      </c>
      <c r="C12" s="587"/>
      <c r="D12" s="577" t="s">
        <v>717</v>
      </c>
      <c r="E12" s="577"/>
      <c r="F12" s="577"/>
      <c r="G12" s="577"/>
      <c r="H12" s="577"/>
      <c r="I12" s="577"/>
      <c r="J12" s="577"/>
      <c r="K12" s="577"/>
      <c r="L12" s="577"/>
      <c r="M12" s="577"/>
      <c r="N12" s="577"/>
      <c r="O12" s="577"/>
      <c r="P12" s="577"/>
      <c r="Q12" s="577"/>
      <c r="R12" s="577"/>
      <c r="S12" s="577"/>
      <c r="T12" s="588"/>
      <c r="U12" s="564" t="s">
        <v>718</v>
      </c>
      <c r="V12" s="567" t="s">
        <v>719</v>
      </c>
    </row>
    <row r="13" spans="1:25" ht="28.5" hidden="1" customHeight="1" thickBot="1">
      <c r="A13" s="584"/>
      <c r="B13" s="569" t="s">
        <v>0</v>
      </c>
      <c r="C13" s="571" t="s">
        <v>818</v>
      </c>
      <c r="D13" s="284">
        <v>1</v>
      </c>
      <c r="E13" s="285">
        <v>2</v>
      </c>
      <c r="F13" s="334">
        <v>1</v>
      </c>
      <c r="G13" s="334">
        <v>1</v>
      </c>
      <c r="H13" s="334">
        <v>1</v>
      </c>
      <c r="I13" s="285">
        <v>2</v>
      </c>
      <c r="J13" s="335">
        <v>2</v>
      </c>
      <c r="K13" s="335">
        <v>2</v>
      </c>
      <c r="L13" s="335">
        <v>2</v>
      </c>
      <c r="M13" s="335">
        <v>2</v>
      </c>
      <c r="N13" s="335">
        <v>2</v>
      </c>
      <c r="O13" s="336">
        <v>2</v>
      </c>
      <c r="P13" s="335">
        <v>3</v>
      </c>
      <c r="Q13" s="336">
        <v>3</v>
      </c>
      <c r="R13" s="285">
        <v>5</v>
      </c>
      <c r="S13" s="285">
        <v>4</v>
      </c>
      <c r="T13" s="379">
        <v>6</v>
      </c>
      <c r="U13" s="565"/>
      <c r="V13" s="568"/>
    </row>
    <row r="14" spans="1:25" s="286" customFormat="1" ht="33" customHeight="1" thickBot="1">
      <c r="A14" s="584"/>
      <c r="B14" s="569"/>
      <c r="C14" s="571"/>
      <c r="D14" s="573" t="s">
        <v>720</v>
      </c>
      <c r="E14" s="574"/>
      <c r="F14" s="575" t="s">
        <v>721</v>
      </c>
      <c r="G14" s="573"/>
      <c r="H14" s="573"/>
      <c r="I14" s="574"/>
      <c r="J14" s="576" t="s">
        <v>722</v>
      </c>
      <c r="K14" s="577"/>
      <c r="L14" s="577"/>
      <c r="M14" s="578"/>
      <c r="N14" s="575" t="s">
        <v>723</v>
      </c>
      <c r="O14" s="574"/>
      <c r="P14" s="575" t="s">
        <v>724</v>
      </c>
      <c r="Q14" s="574"/>
      <c r="R14" s="576" t="s">
        <v>725</v>
      </c>
      <c r="S14" s="578"/>
      <c r="T14" s="382" t="s">
        <v>819</v>
      </c>
      <c r="U14" s="565"/>
      <c r="V14" s="568"/>
    </row>
    <row r="15" spans="1:25" s="288" customFormat="1" ht="117.75" customHeight="1" thickBot="1">
      <c r="A15" s="585"/>
      <c r="B15" s="570"/>
      <c r="C15" s="572"/>
      <c r="D15" s="287" t="s">
        <v>726</v>
      </c>
      <c r="E15" s="287" t="s">
        <v>727</v>
      </c>
      <c r="F15" s="287" t="s">
        <v>901</v>
      </c>
      <c r="G15" s="287" t="s">
        <v>728</v>
      </c>
      <c r="H15" s="287" t="s">
        <v>729</v>
      </c>
      <c r="I15" s="287" t="s">
        <v>730</v>
      </c>
      <c r="J15" s="287" t="s">
        <v>731</v>
      </c>
      <c r="K15" s="287" t="s">
        <v>732</v>
      </c>
      <c r="L15" s="287" t="s">
        <v>900</v>
      </c>
      <c r="M15" s="287" t="s">
        <v>733</v>
      </c>
      <c r="N15" s="287" t="s">
        <v>902</v>
      </c>
      <c r="O15" s="287" t="s">
        <v>734</v>
      </c>
      <c r="P15" s="287" t="s">
        <v>735</v>
      </c>
      <c r="Q15" s="287" t="s">
        <v>903</v>
      </c>
      <c r="R15" s="287" t="s">
        <v>736</v>
      </c>
      <c r="S15" s="287" t="s">
        <v>737</v>
      </c>
      <c r="T15" s="287" t="s">
        <v>820</v>
      </c>
      <c r="U15" s="566"/>
      <c r="V15" s="568"/>
      <c r="X15" s="374" t="s">
        <v>821</v>
      </c>
      <c r="Y15" s="375">
        <f>8.3+13.93</f>
        <v>22.23</v>
      </c>
    </row>
    <row r="16" spans="1:25" s="342" customFormat="1" ht="15.75" customHeight="1">
      <c r="A16" s="337">
        <v>1</v>
      </c>
      <c r="B16" s="338" t="s">
        <v>927</v>
      </c>
      <c r="C16" s="419">
        <f>SUM(D16:T16)</f>
        <v>831.76</v>
      </c>
      <c r="D16" s="339">
        <f t="shared" ref="D16:T16" si="0">SUM(D18:D44)</f>
        <v>0</v>
      </c>
      <c r="E16" s="339">
        <f t="shared" si="0"/>
        <v>0</v>
      </c>
      <c r="F16" s="339">
        <f t="shared" si="0"/>
        <v>413.16999999999996</v>
      </c>
      <c r="G16" s="339">
        <f t="shared" si="0"/>
        <v>0</v>
      </c>
      <c r="H16" s="339">
        <f t="shared" si="0"/>
        <v>0</v>
      </c>
      <c r="I16" s="339">
        <f t="shared" si="0"/>
        <v>29.58</v>
      </c>
      <c r="J16" s="339">
        <f t="shared" si="0"/>
        <v>27.17</v>
      </c>
      <c r="K16" s="339">
        <f t="shared" si="0"/>
        <v>4.68</v>
      </c>
      <c r="L16" s="339">
        <f t="shared" si="0"/>
        <v>2.99</v>
      </c>
      <c r="M16" s="339">
        <f t="shared" si="0"/>
        <v>12.66</v>
      </c>
      <c r="N16" s="339">
        <f t="shared" si="0"/>
        <v>0</v>
      </c>
      <c r="O16" s="339">
        <f t="shared" si="0"/>
        <v>0</v>
      </c>
      <c r="P16" s="339">
        <f t="shared" si="0"/>
        <v>0</v>
      </c>
      <c r="Q16" s="339">
        <f t="shared" si="0"/>
        <v>0</v>
      </c>
      <c r="R16" s="339">
        <f t="shared" si="0"/>
        <v>122.97999999999999</v>
      </c>
      <c r="S16" s="339">
        <f t="shared" si="0"/>
        <v>218.53</v>
      </c>
      <c r="T16" s="340">
        <f t="shared" si="0"/>
        <v>0</v>
      </c>
      <c r="U16" s="340"/>
      <c r="V16" s="341"/>
    </row>
    <row r="17" spans="1:22" s="342" customFormat="1" ht="15.75" customHeight="1">
      <c r="A17" s="422" t="s">
        <v>21</v>
      </c>
      <c r="B17" s="338" t="s">
        <v>931</v>
      </c>
      <c r="C17" s="423">
        <f>SUM(U18:U23)</f>
        <v>200</v>
      </c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40"/>
      <c r="U17" s="340"/>
      <c r="V17" s="421"/>
    </row>
    <row r="18" spans="1:22" s="296" customFormat="1">
      <c r="A18" s="292" t="s">
        <v>739</v>
      </c>
      <c r="B18" s="293" t="s">
        <v>822</v>
      </c>
      <c r="D18" s="309"/>
      <c r="E18" s="309"/>
      <c r="F18" s="294">
        <v>163.53</v>
      </c>
      <c r="G18" s="294"/>
      <c r="H18" s="294"/>
      <c r="I18" s="294"/>
      <c r="J18" s="294"/>
      <c r="K18" s="294"/>
      <c r="L18" s="309"/>
      <c r="M18" s="309"/>
      <c r="N18" s="294"/>
      <c r="O18" s="294"/>
      <c r="P18" s="294"/>
      <c r="Q18" s="294"/>
      <c r="R18" s="294"/>
      <c r="S18" s="294"/>
      <c r="T18" s="309"/>
      <c r="U18" s="295">
        <f t="shared" ref="U18:U44" si="1">SUM(D18:T18)</f>
        <v>163.53</v>
      </c>
      <c r="V18" s="343">
        <f>IF(U18=D18,D13,LOOKUP(U18,E18:T18,$E$13:$T$13))</f>
        <v>1</v>
      </c>
    </row>
    <row r="19" spans="1:22" s="296" customFormat="1">
      <c r="A19" s="292" t="s">
        <v>740</v>
      </c>
      <c r="B19" s="297" t="s">
        <v>823</v>
      </c>
      <c r="C19" s="294"/>
      <c r="D19" s="309"/>
      <c r="E19" s="309"/>
      <c r="F19" s="294"/>
      <c r="G19" s="294"/>
      <c r="H19" s="294"/>
      <c r="I19" s="294"/>
      <c r="J19" s="294">
        <v>8.6300000000000008</v>
      </c>
      <c r="K19" s="294"/>
      <c r="L19" s="309"/>
      <c r="M19" s="309"/>
      <c r="N19" s="294"/>
      <c r="O19" s="294"/>
      <c r="P19" s="294"/>
      <c r="Q19" s="294"/>
      <c r="R19" s="294"/>
      <c r="S19" s="294"/>
      <c r="T19" s="309"/>
      <c r="U19" s="295">
        <f t="shared" si="1"/>
        <v>8.6300000000000008</v>
      </c>
      <c r="V19" s="343">
        <f>IF(U19=D19,D14,LOOKUP(U19,E19:T19,$E$13:$T$13))</f>
        <v>2</v>
      </c>
    </row>
    <row r="20" spans="1:22" s="296" customFormat="1">
      <c r="A20" s="292" t="s">
        <v>741</v>
      </c>
      <c r="B20" s="293" t="s">
        <v>824</v>
      </c>
      <c r="C20" s="294"/>
      <c r="D20" s="309"/>
      <c r="E20" s="309"/>
      <c r="F20" s="294"/>
      <c r="G20" s="294"/>
      <c r="H20" s="294"/>
      <c r="I20" s="294"/>
      <c r="J20" s="294">
        <v>8.8699999999999992</v>
      </c>
      <c r="K20" s="294"/>
      <c r="L20" s="309"/>
      <c r="M20" s="309"/>
      <c r="N20" s="294"/>
      <c r="O20" s="294"/>
      <c r="P20" s="294"/>
      <c r="Q20" s="294"/>
      <c r="R20" s="294"/>
      <c r="S20" s="294"/>
      <c r="T20" s="309"/>
      <c r="U20" s="295">
        <f t="shared" si="1"/>
        <v>8.8699999999999992</v>
      </c>
      <c r="V20" s="343">
        <f>IF(U20=D20,D15,LOOKUP(U20,E20:T20,$E$13:$T$13))</f>
        <v>2</v>
      </c>
    </row>
    <row r="21" spans="1:22" s="296" customFormat="1">
      <c r="A21" s="292" t="s">
        <v>742</v>
      </c>
      <c r="B21" s="293" t="s">
        <v>825</v>
      </c>
      <c r="C21" s="294"/>
      <c r="D21" s="309"/>
      <c r="E21" s="309"/>
      <c r="F21" s="294"/>
      <c r="G21" s="294"/>
      <c r="H21" s="294"/>
      <c r="I21" s="294"/>
      <c r="J21" s="294"/>
      <c r="K21" s="294"/>
      <c r="L21" s="309"/>
      <c r="M21" s="294">
        <v>9.61</v>
      </c>
      <c r="N21" s="294"/>
      <c r="O21" s="294"/>
      <c r="P21" s="294"/>
      <c r="Q21" s="294"/>
      <c r="R21" s="294"/>
      <c r="S21" s="294"/>
      <c r="T21" s="309"/>
      <c r="U21" s="295">
        <f t="shared" si="1"/>
        <v>9.61</v>
      </c>
      <c r="V21" s="343">
        <f>IF(U21=D21,D16,LOOKUP(U21,E21:T21,$E$13:$T$13))</f>
        <v>2</v>
      </c>
    </row>
    <row r="22" spans="1:22" s="296" customFormat="1">
      <c r="A22" s="292" t="s">
        <v>743</v>
      </c>
      <c r="B22" s="293" t="s">
        <v>826</v>
      </c>
      <c r="C22" s="294"/>
      <c r="D22" s="309"/>
      <c r="E22" s="309"/>
      <c r="F22" s="294"/>
      <c r="G22" s="294"/>
      <c r="H22" s="294"/>
      <c r="I22" s="294"/>
      <c r="J22" s="309"/>
      <c r="K22" s="294">
        <v>4.68</v>
      </c>
      <c r="L22" s="294"/>
      <c r="M22" s="294"/>
      <c r="N22" s="294"/>
      <c r="O22" s="294"/>
      <c r="P22" s="294"/>
      <c r="Q22" s="294"/>
      <c r="R22" s="294"/>
      <c r="S22" s="294"/>
      <c r="T22" s="309"/>
      <c r="U22" s="295">
        <f t="shared" si="1"/>
        <v>4.68</v>
      </c>
      <c r="V22" s="343">
        <f t="shared" ref="V22:V44" si="2">IF(U22=D22,D18,LOOKUP(U22,E22:T22,$E$13:$T$13))</f>
        <v>2</v>
      </c>
    </row>
    <row r="23" spans="1:22" s="296" customFormat="1">
      <c r="A23" s="292" t="s">
        <v>744</v>
      </c>
      <c r="B23" s="293" t="s">
        <v>764</v>
      </c>
      <c r="C23" s="294"/>
      <c r="D23" s="309"/>
      <c r="E23" s="309"/>
      <c r="F23" s="294">
        <v>4.68</v>
      </c>
      <c r="G23" s="294"/>
      <c r="H23" s="294"/>
      <c r="I23" s="294"/>
      <c r="J23" s="309"/>
      <c r="K23" s="294"/>
      <c r="L23" s="294"/>
      <c r="M23" s="294"/>
      <c r="N23" s="294"/>
      <c r="O23" s="294"/>
      <c r="P23" s="294"/>
      <c r="Q23" s="294"/>
      <c r="R23" s="294"/>
      <c r="S23" s="294"/>
      <c r="T23" s="309"/>
      <c r="U23" s="295">
        <f t="shared" si="1"/>
        <v>4.68</v>
      </c>
      <c r="V23" s="343">
        <f t="shared" si="2"/>
        <v>1</v>
      </c>
    </row>
    <row r="24" spans="1:22" s="296" customFormat="1">
      <c r="A24" s="422" t="s">
        <v>745</v>
      </c>
      <c r="B24" s="338" t="s">
        <v>289</v>
      </c>
      <c r="C24" s="422">
        <f>SUM(U25:U44)</f>
        <v>631.75999999999988</v>
      </c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40"/>
      <c r="U24" s="340"/>
      <c r="V24" s="343"/>
    </row>
    <row r="25" spans="1:22" s="296" customFormat="1">
      <c r="A25" s="292" t="s">
        <v>746</v>
      </c>
      <c r="B25" s="293" t="s">
        <v>827</v>
      </c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>
        <v>217.36</v>
      </c>
      <c r="T25" s="309"/>
      <c r="U25" s="295">
        <f t="shared" si="1"/>
        <v>217.36</v>
      </c>
      <c r="V25" s="343">
        <f>IF(U25=D25,D20,LOOKUP(U25,E25:T25,$E$13:$T$13))</f>
        <v>4</v>
      </c>
    </row>
    <row r="26" spans="1:22" s="296" customFormat="1">
      <c r="A26" s="292" t="s">
        <v>747</v>
      </c>
      <c r="B26" s="293" t="s">
        <v>828</v>
      </c>
      <c r="C26" s="294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>
        <v>46.26</v>
      </c>
      <c r="S26" s="309"/>
      <c r="T26" s="309"/>
      <c r="U26" s="295">
        <f t="shared" si="1"/>
        <v>46.26</v>
      </c>
      <c r="V26" s="343">
        <f>IF(U26=D26,D21,LOOKUP(U26,E26:T26,$E$13:$T$13))</f>
        <v>5</v>
      </c>
    </row>
    <row r="27" spans="1:22" s="296" customFormat="1">
      <c r="A27" s="292" t="s">
        <v>748</v>
      </c>
      <c r="B27" s="293" t="s">
        <v>829</v>
      </c>
      <c r="C27" s="294"/>
      <c r="D27" s="309"/>
      <c r="E27" s="309"/>
      <c r="F27" s="309">
        <v>42.83</v>
      </c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295">
        <f t="shared" si="1"/>
        <v>42.83</v>
      </c>
      <c r="V27" s="343">
        <f>IF(U27=D27,D22,LOOKUP(U27,E27:T27,$E$13:$T$13))</f>
        <v>1</v>
      </c>
    </row>
    <row r="28" spans="1:22" s="296" customFormat="1">
      <c r="A28" s="292" t="s">
        <v>749</v>
      </c>
      <c r="B28" s="293" t="s">
        <v>830</v>
      </c>
      <c r="C28" s="294"/>
      <c r="D28" s="309"/>
      <c r="E28" s="309"/>
      <c r="F28" s="309"/>
      <c r="G28" s="309"/>
      <c r="H28" s="309"/>
      <c r="I28" s="309"/>
      <c r="J28" s="309"/>
      <c r="K28" s="309"/>
      <c r="L28" s="309"/>
      <c r="M28" s="309">
        <v>3.05</v>
      </c>
      <c r="N28" s="309"/>
      <c r="O28" s="309"/>
      <c r="P28" s="309"/>
      <c r="Q28" s="309"/>
      <c r="R28" s="309"/>
      <c r="S28" s="309"/>
      <c r="T28" s="309"/>
      <c r="U28" s="295">
        <f t="shared" si="1"/>
        <v>3.05</v>
      </c>
      <c r="V28" s="343">
        <f>IF(U28=D28,D23,LOOKUP(U28,E28:T28,$E$13:$T$13))</f>
        <v>2</v>
      </c>
    </row>
    <row r="29" spans="1:22" s="296" customFormat="1">
      <c r="A29" s="292" t="s">
        <v>750</v>
      </c>
      <c r="B29" s="293" t="s">
        <v>831</v>
      </c>
      <c r="C29" s="294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295">
        <f t="shared" si="1"/>
        <v>0</v>
      </c>
      <c r="V29" s="343">
        <f t="shared" si="2"/>
        <v>0</v>
      </c>
    </row>
    <row r="30" spans="1:22" s="296" customFormat="1">
      <c r="A30" s="292" t="s">
        <v>751</v>
      </c>
      <c r="B30" s="298" t="s">
        <v>832</v>
      </c>
      <c r="C30" s="299"/>
      <c r="D30" s="327"/>
      <c r="E30" s="327"/>
      <c r="F30" s="327">
        <v>22.95</v>
      </c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295">
        <f t="shared" si="1"/>
        <v>22.95</v>
      </c>
      <c r="V30" s="343">
        <f t="shared" si="2"/>
        <v>1</v>
      </c>
    </row>
    <row r="31" spans="1:22" s="296" customFormat="1">
      <c r="A31" s="292" t="s">
        <v>752</v>
      </c>
      <c r="B31" s="298" t="s">
        <v>833</v>
      </c>
      <c r="C31" s="299"/>
      <c r="D31" s="327"/>
      <c r="E31" s="327"/>
      <c r="F31" s="327"/>
      <c r="G31" s="327"/>
      <c r="H31" s="327"/>
      <c r="I31" s="327"/>
      <c r="J31" s="327">
        <v>9.67</v>
      </c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295">
        <f t="shared" si="1"/>
        <v>9.67</v>
      </c>
      <c r="V31" s="343">
        <f t="shared" si="2"/>
        <v>2</v>
      </c>
    </row>
    <row r="32" spans="1:22" s="296" customFormat="1">
      <c r="A32" s="292" t="s">
        <v>753</v>
      </c>
      <c r="B32" s="298" t="s">
        <v>834</v>
      </c>
      <c r="C32" s="299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>
        <v>51.44</v>
      </c>
      <c r="S32" s="327"/>
      <c r="T32" s="327"/>
      <c r="U32" s="295">
        <f t="shared" si="1"/>
        <v>51.44</v>
      </c>
      <c r="V32" s="343">
        <f t="shared" si="2"/>
        <v>5</v>
      </c>
    </row>
    <row r="33" spans="1:22" s="296" customFormat="1">
      <c r="A33" s="292" t="s">
        <v>754</v>
      </c>
      <c r="B33" s="298" t="s">
        <v>835</v>
      </c>
      <c r="C33" s="299"/>
      <c r="D33" s="327"/>
      <c r="E33" s="327"/>
      <c r="F33" s="327">
        <v>65.55</v>
      </c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295">
        <f t="shared" si="1"/>
        <v>65.55</v>
      </c>
      <c r="V33" s="343">
        <f t="shared" si="2"/>
        <v>1</v>
      </c>
    </row>
    <row r="34" spans="1:22" s="296" customFormat="1">
      <c r="A34" s="292" t="s">
        <v>755</v>
      </c>
      <c r="B34" s="298" t="s">
        <v>836</v>
      </c>
      <c r="C34" s="299"/>
      <c r="D34" s="327"/>
      <c r="E34" s="327"/>
      <c r="F34" s="327">
        <f>45.08</f>
        <v>45.08</v>
      </c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295">
        <f t="shared" si="1"/>
        <v>45.08</v>
      </c>
      <c r="V34" s="343">
        <f t="shared" si="2"/>
        <v>1</v>
      </c>
    </row>
    <row r="35" spans="1:22" s="296" customFormat="1">
      <c r="A35" s="292" t="s">
        <v>756</v>
      </c>
      <c r="B35" s="298" t="s">
        <v>837</v>
      </c>
      <c r="C35" s="299"/>
      <c r="D35" s="327"/>
      <c r="E35" s="327"/>
      <c r="F35" s="327"/>
      <c r="G35" s="327"/>
      <c r="H35" s="327"/>
      <c r="I35" s="327">
        <v>29.58</v>
      </c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295">
        <f t="shared" si="1"/>
        <v>29.58</v>
      </c>
      <c r="V35" s="343">
        <f t="shared" si="2"/>
        <v>2</v>
      </c>
    </row>
    <row r="36" spans="1:22" s="296" customFormat="1">
      <c r="A36" s="292" t="s">
        <v>757</v>
      </c>
      <c r="B36" s="298" t="s">
        <v>838</v>
      </c>
      <c r="C36" s="299"/>
      <c r="D36" s="327"/>
      <c r="E36" s="327"/>
      <c r="F36" s="327"/>
      <c r="G36" s="327"/>
      <c r="H36" s="327"/>
      <c r="I36" s="327"/>
      <c r="J36" s="327"/>
      <c r="K36" s="327"/>
      <c r="L36" s="327">
        <v>2.99</v>
      </c>
      <c r="M36" s="327"/>
      <c r="N36" s="327"/>
      <c r="O36" s="327"/>
      <c r="P36" s="327"/>
      <c r="Q36" s="327"/>
      <c r="R36" s="327"/>
      <c r="S36" s="327"/>
      <c r="T36" s="327"/>
      <c r="U36" s="295">
        <f t="shared" si="1"/>
        <v>2.99</v>
      </c>
      <c r="V36" s="343">
        <f t="shared" si="2"/>
        <v>2</v>
      </c>
    </row>
    <row r="37" spans="1:22" s="296" customFormat="1">
      <c r="A37" s="292" t="s">
        <v>758</v>
      </c>
      <c r="B37" s="298" t="s">
        <v>775</v>
      </c>
      <c r="C37" s="299"/>
      <c r="D37" s="327"/>
      <c r="E37" s="327"/>
      <c r="F37" s="327">
        <v>11.71</v>
      </c>
      <c r="G37" s="327"/>
      <c r="H37" s="327"/>
      <c r="I37" s="327"/>
      <c r="J37" s="327"/>
      <c r="K37" s="327"/>
      <c r="M37" s="327"/>
      <c r="N37" s="327"/>
      <c r="O37" s="327"/>
      <c r="P37" s="327"/>
      <c r="Q37" s="327"/>
      <c r="R37" s="327"/>
      <c r="S37" s="327"/>
      <c r="T37" s="327"/>
      <c r="U37" s="295">
        <f t="shared" si="1"/>
        <v>11.71</v>
      </c>
      <c r="V37" s="343">
        <f t="shared" si="2"/>
        <v>1</v>
      </c>
    </row>
    <row r="38" spans="1:22" s="296" customFormat="1">
      <c r="A38" s="292" t="s">
        <v>759</v>
      </c>
      <c r="B38" s="298" t="s">
        <v>839</v>
      </c>
      <c r="C38" s="299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>
        <v>25.28</v>
      </c>
      <c r="S38" s="327"/>
      <c r="T38" s="327"/>
      <c r="U38" s="295">
        <f t="shared" si="1"/>
        <v>25.28</v>
      </c>
      <c r="V38" s="343">
        <f t="shared" si="2"/>
        <v>5</v>
      </c>
    </row>
    <row r="39" spans="1:22" s="296" customFormat="1">
      <c r="A39" s="292" t="s">
        <v>760</v>
      </c>
      <c r="B39" s="298" t="s">
        <v>840</v>
      </c>
      <c r="C39" s="299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>
        <v>1.17</v>
      </c>
      <c r="T39" s="327"/>
      <c r="U39" s="295">
        <f t="shared" si="1"/>
        <v>1.17</v>
      </c>
      <c r="V39" s="343">
        <f t="shared" si="2"/>
        <v>4</v>
      </c>
    </row>
    <row r="40" spans="1:22" s="296" customFormat="1">
      <c r="A40" s="292" t="s">
        <v>761</v>
      </c>
      <c r="B40" s="298" t="s">
        <v>841</v>
      </c>
      <c r="C40" s="299"/>
      <c r="D40" s="327"/>
      <c r="E40" s="327"/>
      <c r="F40" s="327">
        <v>22.73</v>
      </c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295">
        <f t="shared" si="1"/>
        <v>22.73</v>
      </c>
      <c r="V40" s="343">
        <f t="shared" si="2"/>
        <v>1</v>
      </c>
    </row>
    <row r="41" spans="1:22" s="296" customFormat="1">
      <c r="A41" s="292" t="s">
        <v>762</v>
      </c>
      <c r="B41" s="298" t="s">
        <v>842</v>
      </c>
      <c r="C41" s="299"/>
      <c r="D41" s="327"/>
      <c r="E41" s="327"/>
      <c r="F41" s="327">
        <v>30.64</v>
      </c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295">
        <f t="shared" si="1"/>
        <v>30.64</v>
      </c>
      <c r="V41" s="343">
        <f t="shared" si="2"/>
        <v>1</v>
      </c>
    </row>
    <row r="42" spans="1:22" s="296" customFormat="1">
      <c r="A42" s="292" t="s">
        <v>763</v>
      </c>
      <c r="B42" s="298" t="s">
        <v>843</v>
      </c>
      <c r="C42" s="299"/>
      <c r="D42" s="327"/>
      <c r="E42" s="327"/>
      <c r="F42" s="327">
        <v>1.93</v>
      </c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295">
        <f t="shared" si="1"/>
        <v>1.93</v>
      </c>
      <c r="V42" s="343">
        <f t="shared" si="2"/>
        <v>1</v>
      </c>
    </row>
    <row r="43" spans="1:22" s="296" customFormat="1">
      <c r="A43" s="292" t="s">
        <v>932</v>
      </c>
      <c r="B43" s="298" t="s">
        <v>843</v>
      </c>
      <c r="C43" s="299"/>
      <c r="D43" s="327"/>
      <c r="E43" s="327"/>
      <c r="F43" s="327">
        <v>0.77</v>
      </c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295">
        <f t="shared" si="1"/>
        <v>0.77</v>
      </c>
      <c r="V43" s="343">
        <f t="shared" si="2"/>
        <v>1</v>
      </c>
    </row>
    <row r="44" spans="1:22" s="296" customFormat="1">
      <c r="A44" s="292" t="s">
        <v>933</v>
      </c>
      <c r="B44" s="298" t="s">
        <v>843</v>
      </c>
      <c r="C44" s="299"/>
      <c r="D44" s="327"/>
      <c r="E44" s="327"/>
      <c r="F44" s="327">
        <v>0.77</v>
      </c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295">
        <f t="shared" si="1"/>
        <v>0.77</v>
      </c>
      <c r="V44" s="343">
        <f t="shared" si="2"/>
        <v>1</v>
      </c>
    </row>
    <row r="45" spans="1:22" s="345" customFormat="1">
      <c r="A45" s="300">
        <v>2</v>
      </c>
      <c r="B45" s="289" t="s">
        <v>844</v>
      </c>
      <c r="C45" s="290">
        <f>SUM(D45:T45)</f>
        <v>470.16999999999996</v>
      </c>
      <c r="D45" s="290">
        <f>SUM(D46:D72)</f>
        <v>0</v>
      </c>
      <c r="E45" s="290">
        <f t="shared" ref="E45:T45" si="3">SUM(E46:E72)</f>
        <v>0</v>
      </c>
      <c r="F45" s="290">
        <f t="shared" si="3"/>
        <v>62.65</v>
      </c>
      <c r="G45" s="290">
        <f>SUM(G46:G72)</f>
        <v>46.89</v>
      </c>
      <c r="H45" s="290">
        <f t="shared" si="3"/>
        <v>27.16</v>
      </c>
      <c r="I45" s="290">
        <f t="shared" si="3"/>
        <v>43.58</v>
      </c>
      <c r="J45" s="290">
        <f t="shared" si="3"/>
        <v>68.180000000000007</v>
      </c>
      <c r="K45" s="290">
        <f t="shared" si="3"/>
        <v>0</v>
      </c>
      <c r="L45" s="290">
        <f t="shared" si="3"/>
        <v>0</v>
      </c>
      <c r="M45" s="290">
        <f t="shared" si="3"/>
        <v>25.94</v>
      </c>
      <c r="N45" s="290">
        <f t="shared" si="3"/>
        <v>0</v>
      </c>
      <c r="O45" s="290">
        <f t="shared" si="3"/>
        <v>1.54</v>
      </c>
      <c r="P45" s="290">
        <f t="shared" si="3"/>
        <v>71.33</v>
      </c>
      <c r="Q45" s="290">
        <f t="shared" si="3"/>
        <v>8.77</v>
      </c>
      <c r="R45" s="290">
        <f t="shared" si="3"/>
        <v>0</v>
      </c>
      <c r="S45" s="290">
        <f t="shared" si="3"/>
        <v>114.13</v>
      </c>
      <c r="T45" s="291">
        <f t="shared" si="3"/>
        <v>0</v>
      </c>
      <c r="U45" s="291"/>
      <c r="V45" s="344"/>
    </row>
    <row r="46" spans="1:22">
      <c r="A46" s="292" t="s">
        <v>22</v>
      </c>
      <c r="B46" s="346" t="s">
        <v>738</v>
      </c>
      <c r="C46" s="90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295">
        <f t="shared" ref="U46:U68" si="4">SUM(D46:T46)</f>
        <v>0</v>
      </c>
      <c r="V46" s="343">
        <f t="shared" ref="V46:V72" si="5">IF(U46=D46,D42,LOOKUP(U46,E46:T46,$E$13:$T$13))</f>
        <v>0</v>
      </c>
    </row>
    <row r="47" spans="1:22">
      <c r="A47" s="292" t="s">
        <v>24</v>
      </c>
      <c r="B47" s="301" t="s">
        <v>845</v>
      </c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>
        <v>114.13</v>
      </c>
      <c r="T47" s="302"/>
      <c r="U47" s="295">
        <f t="shared" si="4"/>
        <v>114.13</v>
      </c>
      <c r="V47" s="343">
        <f t="shared" si="5"/>
        <v>4</v>
      </c>
    </row>
    <row r="48" spans="1:22">
      <c r="A48" s="292" t="s">
        <v>25</v>
      </c>
      <c r="B48" s="301" t="s">
        <v>895</v>
      </c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>
        <v>2.2200000000000002</v>
      </c>
      <c r="R48" s="302"/>
      <c r="S48" s="302"/>
      <c r="T48" s="302"/>
      <c r="U48" s="295">
        <f t="shared" ref="U48" si="6">SUM(D48:T48)</f>
        <v>2.2200000000000002</v>
      </c>
      <c r="V48" s="343">
        <f t="shared" si="5"/>
        <v>3</v>
      </c>
    </row>
    <row r="49" spans="1:22">
      <c r="A49" s="292" t="s">
        <v>766</v>
      </c>
      <c r="B49" s="301" t="s">
        <v>846</v>
      </c>
      <c r="C49" s="90"/>
      <c r="D49" s="302"/>
      <c r="E49" s="302"/>
      <c r="F49" s="302"/>
      <c r="G49" s="302"/>
      <c r="H49" s="302"/>
      <c r="I49" s="302"/>
      <c r="J49" s="302">
        <v>68.180000000000007</v>
      </c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295">
        <f t="shared" si="4"/>
        <v>68.180000000000007</v>
      </c>
      <c r="V49" s="343">
        <f>IF(U49=D49,D44,LOOKUP(U49,E49:T49,$E$13:$T$13))</f>
        <v>2</v>
      </c>
    </row>
    <row r="50" spans="1:22">
      <c r="A50" s="292" t="s">
        <v>767</v>
      </c>
      <c r="B50" s="301" t="s">
        <v>847</v>
      </c>
      <c r="C50" s="90"/>
      <c r="D50" s="302"/>
      <c r="E50" s="302"/>
      <c r="F50" s="302"/>
      <c r="G50" s="302"/>
      <c r="H50" s="302"/>
      <c r="I50" s="302"/>
      <c r="J50" s="302"/>
      <c r="K50" s="302"/>
      <c r="L50" s="302"/>
      <c r="M50" s="302">
        <f>25.94</f>
        <v>25.94</v>
      </c>
      <c r="N50" s="302"/>
      <c r="O50" s="302"/>
      <c r="P50" s="302"/>
      <c r="Q50" s="302"/>
      <c r="R50" s="302"/>
      <c r="S50" s="302"/>
      <c r="T50" s="302"/>
      <c r="U50" s="295">
        <f t="shared" si="4"/>
        <v>25.94</v>
      </c>
      <c r="V50" s="343">
        <f>IF(U50=D50,D45,LOOKUP(U50,E50:T50,$E$13:$T$13))</f>
        <v>2</v>
      </c>
    </row>
    <row r="51" spans="1:22">
      <c r="A51" s="292" t="s">
        <v>768</v>
      </c>
      <c r="B51" s="301" t="s">
        <v>848</v>
      </c>
      <c r="C51" s="90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>
        <v>14.73</v>
      </c>
      <c r="Q51" s="302"/>
      <c r="R51" s="302"/>
      <c r="S51" s="302"/>
      <c r="T51" s="302"/>
      <c r="U51" s="295">
        <f t="shared" si="4"/>
        <v>14.73</v>
      </c>
      <c r="V51" s="343">
        <f>IF(U51=D51,D46,LOOKUP(U51,E51:T51,$E$13:$T$13))</f>
        <v>3</v>
      </c>
    </row>
    <row r="52" spans="1:22">
      <c r="A52" s="292" t="s">
        <v>769</v>
      </c>
      <c r="B52" s="301" t="s">
        <v>849</v>
      </c>
      <c r="C52" s="90"/>
      <c r="D52" s="302"/>
      <c r="E52" s="302"/>
      <c r="F52" s="302">
        <v>9.39</v>
      </c>
      <c r="G52" s="302"/>
      <c r="H52" s="302"/>
      <c r="I52" s="302"/>
      <c r="J52" s="302"/>
      <c r="K52" s="302"/>
      <c r="M52" s="302"/>
      <c r="N52" s="302"/>
      <c r="O52" s="302"/>
      <c r="P52" s="302"/>
      <c r="Q52" s="302"/>
      <c r="R52" s="302"/>
      <c r="S52" s="302"/>
      <c r="T52" s="302"/>
      <c r="U52" s="295">
        <f t="shared" si="4"/>
        <v>9.39</v>
      </c>
      <c r="V52" s="343">
        <f>IF(U52=D52,D47,LOOKUP(U52,E52:T52,$E$13:$T$13))</f>
        <v>1</v>
      </c>
    </row>
    <row r="53" spans="1:22">
      <c r="A53" s="292" t="s">
        <v>770</v>
      </c>
      <c r="B53" s="301" t="s">
        <v>850</v>
      </c>
      <c r="C53" s="90"/>
      <c r="D53" s="302"/>
      <c r="E53" s="302"/>
      <c r="F53" s="302">
        <v>13.67</v>
      </c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295">
        <f t="shared" si="4"/>
        <v>13.67</v>
      </c>
      <c r="V53" s="343">
        <f t="shared" si="5"/>
        <v>1</v>
      </c>
    </row>
    <row r="54" spans="1:22">
      <c r="A54" s="292" t="s">
        <v>771</v>
      </c>
      <c r="B54" s="301" t="s">
        <v>851</v>
      </c>
      <c r="C54" s="90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>
        <v>1.54</v>
      </c>
      <c r="P54" s="302"/>
      <c r="Q54" s="302"/>
      <c r="R54" s="302"/>
      <c r="S54" s="302"/>
      <c r="T54" s="302"/>
      <c r="U54" s="295">
        <f t="shared" si="4"/>
        <v>1.54</v>
      </c>
      <c r="V54" s="343">
        <f t="shared" si="5"/>
        <v>2</v>
      </c>
    </row>
    <row r="55" spans="1:22">
      <c r="A55" s="292" t="s">
        <v>772</v>
      </c>
      <c r="B55" s="347" t="s">
        <v>852</v>
      </c>
      <c r="C55" s="303"/>
      <c r="D55" s="302"/>
      <c r="E55" s="302"/>
      <c r="F55" s="302">
        <v>12.59</v>
      </c>
      <c r="G55" s="302"/>
      <c r="H55" s="302"/>
      <c r="I55" s="302"/>
      <c r="J55" s="302"/>
      <c r="K55" s="302"/>
      <c r="L55" s="302"/>
      <c r="M55" s="302"/>
      <c r="N55" s="302"/>
      <c r="O55" s="302"/>
      <c r="Q55" s="302"/>
      <c r="R55" s="302"/>
      <c r="S55" s="302"/>
      <c r="T55" s="302"/>
      <c r="U55" s="295">
        <f t="shared" si="4"/>
        <v>12.59</v>
      </c>
      <c r="V55" s="343">
        <f t="shared" si="5"/>
        <v>1</v>
      </c>
    </row>
    <row r="56" spans="1:22">
      <c r="A56" s="292" t="s">
        <v>773</v>
      </c>
      <c r="B56" s="301" t="s">
        <v>853</v>
      </c>
      <c r="C56" s="90"/>
      <c r="D56" s="302"/>
      <c r="E56" s="302"/>
      <c r="F56" s="302"/>
      <c r="G56" s="302"/>
      <c r="H56" s="302"/>
      <c r="I56" s="302">
        <v>5.16</v>
      </c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295">
        <f t="shared" si="4"/>
        <v>5.16</v>
      </c>
      <c r="V56" s="343">
        <f t="shared" si="5"/>
        <v>2</v>
      </c>
    </row>
    <row r="57" spans="1:22">
      <c r="A57" s="292" t="s">
        <v>774</v>
      </c>
      <c r="B57" s="301" t="s">
        <v>854</v>
      </c>
      <c r="C57" s="90"/>
      <c r="D57" s="302"/>
      <c r="E57" s="302"/>
      <c r="F57" s="302">
        <v>1.05</v>
      </c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R57" s="302"/>
      <c r="S57" s="302"/>
      <c r="T57" s="302"/>
      <c r="U57" s="295">
        <f t="shared" si="4"/>
        <v>1.05</v>
      </c>
      <c r="V57" s="343">
        <f t="shared" si="5"/>
        <v>1</v>
      </c>
    </row>
    <row r="58" spans="1:22">
      <c r="A58" s="292" t="s">
        <v>776</v>
      </c>
      <c r="B58" s="301" t="s">
        <v>855</v>
      </c>
      <c r="C58" s="90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>
        <v>13.15</v>
      </c>
      <c r="Q58" s="302"/>
      <c r="R58" s="302"/>
      <c r="S58" s="302"/>
      <c r="T58" s="302"/>
      <c r="U58" s="295">
        <f t="shared" si="4"/>
        <v>13.15</v>
      </c>
      <c r="V58" s="343">
        <f t="shared" si="5"/>
        <v>3</v>
      </c>
    </row>
    <row r="59" spans="1:22">
      <c r="A59" s="292" t="s">
        <v>777</v>
      </c>
      <c r="B59" s="301" t="s">
        <v>856</v>
      </c>
      <c r="C59" s="90"/>
      <c r="D59" s="302"/>
      <c r="E59" s="302"/>
      <c r="F59" s="302">
        <v>7.91</v>
      </c>
      <c r="G59" s="302"/>
      <c r="H59" s="302"/>
      <c r="I59" s="302"/>
      <c r="J59" s="302"/>
      <c r="K59" s="302"/>
      <c r="M59" s="302"/>
      <c r="N59" s="302"/>
      <c r="O59" s="302"/>
      <c r="P59" s="302"/>
      <c r="Q59" s="302"/>
      <c r="R59" s="302"/>
      <c r="S59" s="302"/>
      <c r="T59" s="302"/>
      <c r="U59" s="295">
        <f t="shared" si="4"/>
        <v>7.91</v>
      </c>
      <c r="V59" s="343">
        <f t="shared" si="5"/>
        <v>1</v>
      </c>
    </row>
    <row r="60" spans="1:22">
      <c r="A60" s="292" t="s">
        <v>778</v>
      </c>
      <c r="B60" s="301" t="s">
        <v>857</v>
      </c>
      <c r="C60" s="90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>
        <v>15.15</v>
      </c>
      <c r="Q60" s="302"/>
      <c r="R60" s="302"/>
      <c r="S60" s="302"/>
      <c r="T60" s="302"/>
      <c r="U60" s="295">
        <f t="shared" si="4"/>
        <v>15.15</v>
      </c>
      <c r="V60" s="343">
        <f t="shared" si="5"/>
        <v>3</v>
      </c>
    </row>
    <row r="61" spans="1:22">
      <c r="A61" s="292" t="s">
        <v>779</v>
      </c>
      <c r="B61" s="346" t="s">
        <v>765</v>
      </c>
      <c r="C61" s="90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295">
        <f t="shared" si="4"/>
        <v>0</v>
      </c>
      <c r="V61" s="343">
        <f t="shared" si="5"/>
        <v>0</v>
      </c>
    </row>
    <row r="62" spans="1:22">
      <c r="A62" s="292" t="s">
        <v>780</v>
      </c>
      <c r="B62" s="301" t="s">
        <v>858</v>
      </c>
      <c r="C62" s="90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295">
        <f t="shared" si="4"/>
        <v>0</v>
      </c>
      <c r="V62" s="343">
        <f t="shared" si="5"/>
        <v>0</v>
      </c>
    </row>
    <row r="63" spans="1:22">
      <c r="A63" s="292" t="s">
        <v>781</v>
      </c>
      <c r="B63" s="301" t="s">
        <v>859</v>
      </c>
      <c r="C63" s="90"/>
      <c r="D63" s="302"/>
      <c r="E63" s="302"/>
      <c r="F63" s="302"/>
      <c r="G63" s="302"/>
      <c r="H63" s="302"/>
      <c r="I63" s="302">
        <v>25.93</v>
      </c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295">
        <f t="shared" si="4"/>
        <v>25.93</v>
      </c>
      <c r="V63" s="343">
        <f t="shared" si="5"/>
        <v>2</v>
      </c>
    </row>
    <row r="64" spans="1:22" s="352" customFormat="1">
      <c r="A64" s="292" t="s">
        <v>782</v>
      </c>
      <c r="B64" s="347" t="s">
        <v>860</v>
      </c>
      <c r="C64" s="348"/>
      <c r="D64" s="349"/>
      <c r="E64" s="349"/>
      <c r="F64" s="349"/>
      <c r="G64" s="349">
        <v>46.89</v>
      </c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50">
        <f t="shared" si="4"/>
        <v>46.89</v>
      </c>
      <c r="V64" s="351">
        <f t="shared" si="5"/>
        <v>1</v>
      </c>
    </row>
    <row r="65" spans="1:22">
      <c r="A65" s="292" t="s">
        <v>783</v>
      </c>
      <c r="B65" s="301" t="s">
        <v>861</v>
      </c>
      <c r="C65" s="90"/>
      <c r="D65" s="302"/>
      <c r="E65" s="302"/>
      <c r="F65" s="302"/>
      <c r="G65" s="302"/>
      <c r="H65" s="302"/>
      <c r="I65" s="302">
        <v>6.28</v>
      </c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295">
        <f t="shared" si="4"/>
        <v>6.28</v>
      </c>
      <c r="V65" s="343">
        <f t="shared" si="5"/>
        <v>2</v>
      </c>
    </row>
    <row r="66" spans="1:22">
      <c r="A66" s="292" t="s">
        <v>784</v>
      </c>
      <c r="B66" s="301" t="s">
        <v>862</v>
      </c>
      <c r="C66" s="90"/>
      <c r="D66" s="302"/>
      <c r="E66" s="302"/>
      <c r="F66" s="302">
        <v>18.04</v>
      </c>
      <c r="G66" s="302"/>
      <c r="H66" s="302"/>
      <c r="I66" s="302"/>
      <c r="J66" s="302"/>
      <c r="K66" s="302"/>
      <c r="L66" s="302"/>
      <c r="M66" s="302"/>
      <c r="N66" s="302"/>
      <c r="O66" s="302"/>
      <c r="Q66" s="302"/>
      <c r="R66" s="302"/>
      <c r="S66" s="302"/>
      <c r="T66" s="302"/>
      <c r="U66" s="295">
        <f t="shared" si="4"/>
        <v>18.04</v>
      </c>
      <c r="V66" s="343">
        <f t="shared" si="5"/>
        <v>1</v>
      </c>
    </row>
    <row r="67" spans="1:22">
      <c r="A67" s="292" t="s">
        <v>785</v>
      </c>
      <c r="B67" s="301" t="s">
        <v>791</v>
      </c>
      <c r="C67" s="90"/>
      <c r="D67" s="302"/>
      <c r="E67" s="302"/>
      <c r="F67" s="302"/>
      <c r="G67" s="302"/>
      <c r="H67" s="302">
        <v>27.16</v>
      </c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295">
        <f t="shared" si="4"/>
        <v>27.16</v>
      </c>
      <c r="V67" s="343">
        <f t="shared" si="5"/>
        <v>1</v>
      </c>
    </row>
    <row r="68" spans="1:22">
      <c r="A68" s="292" t="s">
        <v>786</v>
      </c>
      <c r="B68" s="301" t="s">
        <v>863</v>
      </c>
      <c r="C68" s="90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>
        <v>13.15</v>
      </c>
      <c r="Q68" s="302"/>
      <c r="R68" s="302"/>
      <c r="S68" s="302"/>
      <c r="T68" s="302"/>
      <c r="U68" s="295">
        <f t="shared" si="4"/>
        <v>13.15</v>
      </c>
      <c r="V68" s="343">
        <f t="shared" si="5"/>
        <v>3</v>
      </c>
    </row>
    <row r="69" spans="1:22">
      <c r="A69" s="292" t="s">
        <v>787</v>
      </c>
      <c r="B69" s="301" t="s">
        <v>864</v>
      </c>
      <c r="C69" s="90"/>
      <c r="D69" s="302"/>
      <c r="E69" s="302"/>
      <c r="F69" s="302"/>
      <c r="G69" s="302"/>
      <c r="H69" s="302"/>
      <c r="I69" s="302">
        <v>5.16</v>
      </c>
      <c r="J69" s="302"/>
      <c r="K69" s="302"/>
      <c r="L69" s="302"/>
      <c r="M69" s="302"/>
      <c r="N69" s="302"/>
      <c r="O69" s="302"/>
      <c r="P69" s="302"/>
      <c r="Q69" s="302"/>
      <c r="R69" s="302"/>
      <c r="S69" s="302"/>
      <c r="T69" s="302"/>
      <c r="U69" s="295">
        <f t="shared" ref="U69:U99" si="7">SUM(D69:T69)</f>
        <v>5.16</v>
      </c>
      <c r="V69" s="343">
        <f t="shared" si="5"/>
        <v>2</v>
      </c>
    </row>
    <row r="70" spans="1:22">
      <c r="A70" s="292" t="s">
        <v>788</v>
      </c>
      <c r="B70" s="301" t="s">
        <v>857</v>
      </c>
      <c r="C70" s="90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>
        <v>15.15</v>
      </c>
      <c r="Q70" s="302"/>
      <c r="R70" s="302"/>
      <c r="S70" s="302"/>
      <c r="T70" s="302"/>
      <c r="U70" s="295">
        <f t="shared" si="7"/>
        <v>15.15</v>
      </c>
      <c r="V70" s="343">
        <f t="shared" si="5"/>
        <v>3</v>
      </c>
    </row>
    <row r="71" spans="1:22">
      <c r="A71" s="292" t="s">
        <v>789</v>
      </c>
      <c r="B71" s="301" t="s">
        <v>865</v>
      </c>
      <c r="C71" s="90"/>
      <c r="D71" s="302"/>
      <c r="E71" s="302"/>
      <c r="F71" s="302"/>
      <c r="G71" s="302"/>
      <c r="H71" s="302"/>
      <c r="I71" s="302">
        <v>1.05</v>
      </c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  <c r="U71" s="295">
        <f t="shared" si="7"/>
        <v>1.05</v>
      </c>
      <c r="V71" s="343">
        <f t="shared" si="5"/>
        <v>2</v>
      </c>
    </row>
    <row r="72" spans="1:22">
      <c r="A72" s="292" t="s">
        <v>790</v>
      </c>
      <c r="B72" s="301" t="s">
        <v>896</v>
      </c>
      <c r="C72" s="90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>
        <v>6.55</v>
      </c>
      <c r="R72" s="302"/>
      <c r="S72" s="302"/>
      <c r="T72" s="302"/>
      <c r="U72" s="295">
        <f t="shared" si="7"/>
        <v>6.55</v>
      </c>
      <c r="V72" s="343">
        <f t="shared" si="5"/>
        <v>3</v>
      </c>
    </row>
    <row r="73" spans="1:22" s="345" customFormat="1">
      <c r="A73" s="300">
        <v>3</v>
      </c>
      <c r="B73" s="289" t="s">
        <v>928</v>
      </c>
      <c r="C73" s="290">
        <f>SUM(D73:T73)</f>
        <v>256.58</v>
      </c>
      <c r="D73" s="290">
        <f t="shared" ref="D73:E73" si="8">SUM(D74:D88)</f>
        <v>0</v>
      </c>
      <c r="E73" s="290">
        <f t="shared" si="8"/>
        <v>0</v>
      </c>
      <c r="F73" s="290">
        <f>SUM(F74:F88)</f>
        <v>71.41</v>
      </c>
      <c r="G73" s="290">
        <f>SUM(G74:G88)</f>
        <v>58.099999999999994</v>
      </c>
      <c r="H73" s="290">
        <f t="shared" ref="H73:T73" si="9">SUM(H74:H88)</f>
        <v>35.83</v>
      </c>
      <c r="I73" s="290">
        <f t="shared" si="9"/>
        <v>28.43</v>
      </c>
      <c r="J73" s="290">
        <f t="shared" si="9"/>
        <v>0</v>
      </c>
      <c r="K73" s="290">
        <f t="shared" si="9"/>
        <v>0</v>
      </c>
      <c r="L73" s="290">
        <f t="shared" si="9"/>
        <v>0</v>
      </c>
      <c r="M73" s="290">
        <f t="shared" si="9"/>
        <v>0</v>
      </c>
      <c r="N73" s="290">
        <f t="shared" si="9"/>
        <v>0</v>
      </c>
      <c r="O73" s="290">
        <f t="shared" si="9"/>
        <v>0</v>
      </c>
      <c r="P73" s="290">
        <f t="shared" si="9"/>
        <v>62.81</v>
      </c>
      <c r="Q73" s="290">
        <f t="shared" si="9"/>
        <v>0</v>
      </c>
      <c r="R73" s="290">
        <f t="shared" si="9"/>
        <v>0</v>
      </c>
      <c r="S73" s="290">
        <f t="shared" si="9"/>
        <v>0</v>
      </c>
      <c r="T73" s="291">
        <f t="shared" si="9"/>
        <v>0</v>
      </c>
      <c r="U73" s="291"/>
      <c r="V73" s="344"/>
    </row>
    <row r="74" spans="1:22">
      <c r="A74" s="292" t="s">
        <v>805</v>
      </c>
      <c r="B74" s="301" t="s">
        <v>866</v>
      </c>
      <c r="C74" s="90"/>
      <c r="D74" s="302"/>
      <c r="E74" s="302"/>
      <c r="F74" s="302"/>
      <c r="G74" s="302">
        <v>42.05</v>
      </c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302"/>
      <c r="T74" s="302"/>
      <c r="U74" s="295">
        <f t="shared" si="7"/>
        <v>42.05</v>
      </c>
      <c r="V74" s="343">
        <f>IF(U74=D74,D69,LOOKUP(U74,E74:T74,$E$13:$T$13))</f>
        <v>1</v>
      </c>
    </row>
    <row r="75" spans="1:22">
      <c r="A75" s="292" t="s">
        <v>806</v>
      </c>
      <c r="B75" s="301" t="s">
        <v>867</v>
      </c>
      <c r="C75" s="303"/>
      <c r="D75" s="302"/>
      <c r="E75" s="302"/>
      <c r="F75" s="302"/>
      <c r="G75" s="302"/>
      <c r="H75" s="302"/>
      <c r="I75" s="302">
        <v>14.76</v>
      </c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295">
        <f t="shared" si="7"/>
        <v>14.76</v>
      </c>
      <c r="V75" s="343">
        <f>IF(U75=D75,D70,LOOKUP(U75,E75:T75,$E$13:$T$13))</f>
        <v>2</v>
      </c>
    </row>
    <row r="76" spans="1:22">
      <c r="A76" s="292" t="s">
        <v>807</v>
      </c>
      <c r="B76" s="301" t="s">
        <v>850</v>
      </c>
      <c r="C76" s="90"/>
      <c r="D76" s="302"/>
      <c r="E76" s="302"/>
      <c r="F76" s="302">
        <v>8.94</v>
      </c>
      <c r="G76" s="302"/>
      <c r="H76" s="302"/>
      <c r="I76" s="302"/>
      <c r="J76" s="302"/>
      <c r="K76" s="302"/>
      <c r="L76" s="302"/>
      <c r="M76" s="302"/>
      <c r="N76" s="302"/>
      <c r="O76" s="302"/>
      <c r="P76" s="302"/>
      <c r="Q76" s="302"/>
      <c r="R76" s="302"/>
      <c r="S76" s="302"/>
      <c r="T76" s="302"/>
      <c r="U76" s="295">
        <f t="shared" si="7"/>
        <v>8.94</v>
      </c>
      <c r="V76" s="343">
        <f>IF(U76=D76,D71,LOOKUP(U76,E76:T76,$E$13:$T$13))</f>
        <v>1</v>
      </c>
    </row>
    <row r="77" spans="1:22">
      <c r="A77" s="292" t="s">
        <v>808</v>
      </c>
      <c r="B77" s="301" t="s">
        <v>868</v>
      </c>
      <c r="C77" s="90"/>
      <c r="D77" s="302"/>
      <c r="E77" s="302"/>
      <c r="F77" s="302"/>
      <c r="G77" s="302"/>
      <c r="H77" s="302">
        <v>17.68</v>
      </c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295">
        <f t="shared" si="7"/>
        <v>17.68</v>
      </c>
      <c r="V77" s="343">
        <f>IF(U77=D77,D72,LOOKUP(U77,E77:T77,$E$13:$T$13))</f>
        <v>1</v>
      </c>
    </row>
    <row r="78" spans="1:22">
      <c r="A78" s="292" t="s">
        <v>809</v>
      </c>
      <c r="B78" s="301" t="s">
        <v>869</v>
      </c>
      <c r="C78" s="90"/>
      <c r="D78" s="302"/>
      <c r="E78" s="302"/>
      <c r="F78" s="302"/>
      <c r="G78" s="302"/>
      <c r="H78" s="302"/>
      <c r="I78" s="302">
        <v>3.91</v>
      </c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295">
        <f t="shared" si="7"/>
        <v>3.91</v>
      </c>
      <c r="V78" s="343">
        <f t="shared" ref="V78:V98" si="10">IF(U78=D78,D74,LOOKUP(U78,E78:T78,$E$13:$T$13))</f>
        <v>2</v>
      </c>
    </row>
    <row r="79" spans="1:22" s="352" customFormat="1">
      <c r="A79" s="292" t="s">
        <v>810</v>
      </c>
      <c r="B79" s="347" t="s">
        <v>870</v>
      </c>
      <c r="C79" s="348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>
        <v>36.11</v>
      </c>
      <c r="Q79" s="349"/>
      <c r="R79" s="349"/>
      <c r="S79" s="349"/>
      <c r="T79" s="349"/>
      <c r="U79" s="350">
        <f t="shared" si="7"/>
        <v>36.11</v>
      </c>
      <c r="V79" s="351">
        <f t="shared" si="10"/>
        <v>3</v>
      </c>
    </row>
    <row r="80" spans="1:22">
      <c r="A80" s="292" t="s">
        <v>811</v>
      </c>
      <c r="B80" s="301" t="s">
        <v>871</v>
      </c>
      <c r="C80" s="90"/>
      <c r="D80" s="302"/>
      <c r="E80" s="302"/>
      <c r="F80" s="302">
        <v>11.49</v>
      </c>
      <c r="G80" s="302"/>
      <c r="H80" s="302"/>
      <c r="I80" s="302"/>
      <c r="J80" s="302"/>
      <c r="K80" s="302"/>
      <c r="L80" s="302"/>
      <c r="M80" s="302"/>
      <c r="N80" s="302"/>
      <c r="O80" s="302"/>
      <c r="Q80" s="302"/>
      <c r="R80" s="302"/>
      <c r="S80" s="302"/>
      <c r="T80" s="302"/>
      <c r="U80" s="295">
        <f t="shared" si="7"/>
        <v>11.49</v>
      </c>
      <c r="V80" s="343">
        <f t="shared" si="10"/>
        <v>1</v>
      </c>
    </row>
    <row r="81" spans="1:22">
      <c r="A81" s="292" t="s">
        <v>812</v>
      </c>
      <c r="B81" s="301" t="s">
        <v>872</v>
      </c>
      <c r="C81" s="90"/>
      <c r="D81" s="302"/>
      <c r="E81" s="302"/>
      <c r="F81" s="302">
        <v>32.28</v>
      </c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295">
        <f t="shared" si="7"/>
        <v>32.28</v>
      </c>
      <c r="V81" s="343">
        <f t="shared" si="10"/>
        <v>1</v>
      </c>
    </row>
    <row r="82" spans="1:22">
      <c r="A82" s="292" t="s">
        <v>813</v>
      </c>
      <c r="B82" s="301" t="s">
        <v>873</v>
      </c>
      <c r="C82" s="90"/>
      <c r="D82" s="302"/>
      <c r="E82" s="302"/>
      <c r="F82" s="302"/>
      <c r="G82" s="302">
        <v>16.05</v>
      </c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295">
        <f t="shared" si="7"/>
        <v>16.05</v>
      </c>
      <c r="V82" s="343">
        <f t="shared" si="10"/>
        <v>1</v>
      </c>
    </row>
    <row r="83" spans="1:22">
      <c r="A83" s="292" t="s">
        <v>874</v>
      </c>
      <c r="B83" s="301" t="s">
        <v>875</v>
      </c>
      <c r="C83" s="90"/>
      <c r="D83" s="302"/>
      <c r="E83" s="302"/>
      <c r="F83" s="302">
        <v>8.4600000000000009</v>
      </c>
      <c r="G83" s="302"/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295">
        <f t="shared" si="7"/>
        <v>8.4600000000000009</v>
      </c>
      <c r="V83" s="343">
        <f t="shared" si="10"/>
        <v>1</v>
      </c>
    </row>
    <row r="84" spans="1:22">
      <c r="A84" s="292" t="s">
        <v>876</v>
      </c>
      <c r="B84" s="301" t="s">
        <v>877</v>
      </c>
      <c r="C84" s="90"/>
      <c r="D84" s="302"/>
      <c r="E84" s="302"/>
      <c r="F84" s="302"/>
      <c r="G84" s="302"/>
      <c r="H84" s="302">
        <v>18.149999999999999</v>
      </c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295">
        <f t="shared" si="7"/>
        <v>18.149999999999999</v>
      </c>
      <c r="V84" s="343">
        <f t="shared" si="10"/>
        <v>1</v>
      </c>
    </row>
    <row r="85" spans="1:22">
      <c r="A85" s="292" t="s">
        <v>878</v>
      </c>
      <c r="B85" s="301" t="s">
        <v>879</v>
      </c>
      <c r="C85" s="90"/>
      <c r="D85" s="302"/>
      <c r="E85" s="302"/>
      <c r="F85" s="302"/>
      <c r="G85" s="302"/>
      <c r="H85" s="302"/>
      <c r="I85" s="302">
        <v>3.93</v>
      </c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295">
        <f t="shared" si="7"/>
        <v>3.93</v>
      </c>
      <c r="V85" s="343">
        <f t="shared" si="10"/>
        <v>2</v>
      </c>
    </row>
    <row r="86" spans="1:22">
      <c r="A86" s="292" t="s">
        <v>880</v>
      </c>
      <c r="B86" s="301" t="s">
        <v>881</v>
      </c>
      <c r="C86" s="90"/>
      <c r="D86" s="302"/>
      <c r="E86" s="302"/>
      <c r="F86" s="302"/>
      <c r="G86" s="302"/>
      <c r="H86" s="302"/>
      <c r="I86" s="302"/>
      <c r="J86" s="302"/>
      <c r="K86" s="302"/>
      <c r="L86" s="302"/>
      <c r="M86" s="302"/>
      <c r="N86" s="302"/>
      <c r="O86" s="302"/>
      <c r="P86" s="302">
        <v>26.7</v>
      </c>
      <c r="Q86" s="302"/>
      <c r="R86" s="302"/>
      <c r="S86" s="302"/>
      <c r="T86" s="302"/>
      <c r="U86" s="295">
        <f t="shared" si="7"/>
        <v>26.7</v>
      </c>
      <c r="V86" s="343">
        <f t="shared" si="10"/>
        <v>3</v>
      </c>
    </row>
    <row r="87" spans="1:22">
      <c r="A87" s="292" t="s">
        <v>882</v>
      </c>
      <c r="B87" s="301" t="s">
        <v>883</v>
      </c>
      <c r="C87" s="90"/>
      <c r="D87" s="302"/>
      <c r="E87" s="302"/>
      <c r="F87" s="302">
        <v>10.24</v>
      </c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295">
        <f t="shared" si="7"/>
        <v>10.24</v>
      </c>
      <c r="V87" s="343">
        <f t="shared" si="10"/>
        <v>1</v>
      </c>
    </row>
    <row r="88" spans="1:22">
      <c r="A88" s="292" t="s">
        <v>884</v>
      </c>
      <c r="B88" s="301" t="s">
        <v>885</v>
      </c>
      <c r="C88" s="90"/>
      <c r="D88" s="302"/>
      <c r="E88" s="302"/>
      <c r="F88" s="302"/>
      <c r="G88" s="302"/>
      <c r="H88" s="302"/>
      <c r="I88" s="302">
        <v>5.83</v>
      </c>
      <c r="J88" s="302"/>
      <c r="K88" s="302"/>
      <c r="L88" s="302"/>
      <c r="M88" s="302"/>
      <c r="N88" s="302"/>
      <c r="O88" s="302"/>
      <c r="P88" s="302"/>
      <c r="Q88" s="302"/>
      <c r="R88" s="302"/>
      <c r="S88" s="302"/>
      <c r="T88" s="302"/>
      <c r="U88" s="295">
        <f t="shared" si="7"/>
        <v>5.83</v>
      </c>
      <c r="V88" s="343">
        <f t="shared" si="10"/>
        <v>2</v>
      </c>
    </row>
    <row r="89" spans="1:22" s="345" customFormat="1">
      <c r="A89" s="300">
        <v>4</v>
      </c>
      <c r="B89" s="289" t="s">
        <v>929</v>
      </c>
      <c r="C89" s="420">
        <f>SUM(D89:T89)</f>
        <v>259.7</v>
      </c>
      <c r="D89" s="290">
        <f t="shared" ref="D89:T89" si="11">SUM(D90:D99)</f>
        <v>0</v>
      </c>
      <c r="E89" s="290">
        <f t="shared" si="11"/>
        <v>0</v>
      </c>
      <c r="F89" s="290">
        <f t="shared" si="11"/>
        <v>27.11</v>
      </c>
      <c r="G89" s="290">
        <f t="shared" si="11"/>
        <v>0</v>
      </c>
      <c r="H89" s="290">
        <f t="shared" si="11"/>
        <v>207.10999999999999</v>
      </c>
      <c r="I89" s="290">
        <f t="shared" si="11"/>
        <v>25.48</v>
      </c>
      <c r="J89" s="290">
        <f t="shared" si="11"/>
        <v>0</v>
      </c>
      <c r="K89" s="290">
        <f t="shared" si="11"/>
        <v>0</v>
      </c>
      <c r="L89" s="290">
        <f t="shared" si="11"/>
        <v>0</v>
      </c>
      <c r="M89" s="290">
        <f t="shared" si="11"/>
        <v>0</v>
      </c>
      <c r="N89" s="290">
        <f t="shared" si="11"/>
        <v>0</v>
      </c>
      <c r="O89" s="290">
        <f t="shared" si="11"/>
        <v>0</v>
      </c>
      <c r="P89" s="290">
        <f t="shared" si="11"/>
        <v>0</v>
      </c>
      <c r="Q89" s="290">
        <f t="shared" si="11"/>
        <v>0</v>
      </c>
      <c r="R89" s="290">
        <f t="shared" si="11"/>
        <v>0</v>
      </c>
      <c r="S89" s="290">
        <f t="shared" si="11"/>
        <v>0</v>
      </c>
      <c r="T89" s="291">
        <f t="shared" si="11"/>
        <v>0</v>
      </c>
      <c r="U89" s="291"/>
      <c r="V89" s="344"/>
    </row>
    <row r="90" spans="1:22">
      <c r="A90" s="292" t="s">
        <v>27</v>
      </c>
      <c r="B90" s="301" t="s">
        <v>886</v>
      </c>
      <c r="C90" s="90"/>
      <c r="D90" s="302"/>
      <c r="E90" s="302"/>
      <c r="F90" s="302"/>
      <c r="G90" s="302"/>
      <c r="H90" s="302">
        <v>54.55</v>
      </c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295">
        <f t="shared" si="7"/>
        <v>54.55</v>
      </c>
      <c r="V90" s="343">
        <f>IF(U90=D90,D85,LOOKUP(U90,E90:T90,$E$13:$T$13))</f>
        <v>1</v>
      </c>
    </row>
    <row r="91" spans="1:22">
      <c r="A91" s="292" t="s">
        <v>28</v>
      </c>
      <c r="B91" s="301" t="s">
        <v>877</v>
      </c>
      <c r="C91" s="90"/>
      <c r="D91" s="302"/>
      <c r="E91" s="302"/>
      <c r="F91" s="302"/>
      <c r="G91" s="302"/>
      <c r="H91" s="302">
        <v>12.1</v>
      </c>
      <c r="I91" s="302"/>
      <c r="J91" s="302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295">
        <f t="shared" si="7"/>
        <v>12.1</v>
      </c>
      <c r="V91" s="343">
        <f>IF(U91=D91,D86,LOOKUP(U91,E91:T91,$E$13:$T$13))</f>
        <v>1</v>
      </c>
    </row>
    <row r="92" spans="1:22">
      <c r="A92" s="292" t="s">
        <v>29</v>
      </c>
      <c r="B92" s="301" t="s">
        <v>887</v>
      </c>
      <c r="C92" s="90"/>
      <c r="D92" s="302"/>
      <c r="E92" s="302"/>
      <c r="F92" s="302">
        <v>7.72</v>
      </c>
      <c r="G92" s="302"/>
      <c r="H92" s="302"/>
      <c r="I92" s="302"/>
      <c r="J92" s="302"/>
      <c r="K92" s="302"/>
      <c r="L92" s="302"/>
      <c r="M92" s="302"/>
      <c r="N92" s="302"/>
      <c r="O92" s="302"/>
      <c r="Q92" s="302"/>
      <c r="R92" s="302"/>
      <c r="S92" s="302"/>
      <c r="T92" s="302"/>
      <c r="U92" s="295">
        <f t="shared" si="7"/>
        <v>7.72</v>
      </c>
      <c r="V92" s="343">
        <f>IF(U92=D92,D87,LOOKUP(U92,E92:T92,$E$13:$T$13))</f>
        <v>1</v>
      </c>
    </row>
    <row r="93" spans="1:22" s="352" customFormat="1">
      <c r="A93" s="353" t="s">
        <v>802</v>
      </c>
      <c r="B93" s="347" t="s">
        <v>888</v>
      </c>
      <c r="C93" s="348"/>
      <c r="D93" s="349"/>
      <c r="E93" s="349"/>
      <c r="F93" s="349">
        <v>4.55</v>
      </c>
      <c r="G93" s="349"/>
      <c r="H93" s="349"/>
      <c r="I93" s="349"/>
      <c r="J93" s="349"/>
      <c r="K93" s="349"/>
      <c r="M93" s="349"/>
      <c r="N93" s="349"/>
      <c r="O93" s="349"/>
      <c r="P93" s="349"/>
      <c r="Q93" s="349"/>
      <c r="R93" s="349"/>
      <c r="S93" s="349"/>
      <c r="T93" s="349"/>
      <c r="U93" s="350">
        <f t="shared" si="7"/>
        <v>4.55</v>
      </c>
      <c r="V93" s="351">
        <f>IF(U93=D93,D88,LOOKUP(U93,E93:T93,$E$13:$T$13))</f>
        <v>1</v>
      </c>
    </row>
    <row r="94" spans="1:22">
      <c r="A94" s="292" t="s">
        <v>30</v>
      </c>
      <c r="B94" s="301" t="s">
        <v>889</v>
      </c>
      <c r="C94" s="90"/>
      <c r="D94" s="302"/>
      <c r="E94" s="302"/>
      <c r="F94" s="302"/>
      <c r="G94" s="302"/>
      <c r="H94" s="302"/>
      <c r="I94" s="302">
        <v>6.84</v>
      </c>
      <c r="J94" s="302"/>
      <c r="K94" s="302"/>
      <c r="L94" s="302"/>
      <c r="M94" s="302"/>
      <c r="N94" s="302"/>
      <c r="O94" s="302"/>
      <c r="P94" s="302"/>
      <c r="Q94" s="302"/>
      <c r="R94" s="302"/>
      <c r="S94" s="302"/>
      <c r="T94" s="302"/>
      <c r="U94" s="295">
        <f t="shared" si="7"/>
        <v>6.84</v>
      </c>
      <c r="V94" s="343">
        <f t="shared" si="10"/>
        <v>2</v>
      </c>
    </row>
    <row r="95" spans="1:22">
      <c r="A95" s="292" t="s">
        <v>31</v>
      </c>
      <c r="B95" s="301" t="s">
        <v>890</v>
      </c>
      <c r="C95" s="90"/>
      <c r="D95" s="302"/>
      <c r="E95" s="302"/>
      <c r="F95" s="302"/>
      <c r="G95" s="302"/>
      <c r="H95" s="302">
        <v>130.68</v>
      </c>
      <c r="I95" s="302"/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295">
        <f t="shared" si="7"/>
        <v>130.68</v>
      </c>
      <c r="V95" s="343">
        <f t="shared" si="10"/>
        <v>1</v>
      </c>
    </row>
    <row r="96" spans="1:22">
      <c r="A96" s="292" t="s">
        <v>32</v>
      </c>
      <c r="B96" s="301" t="s">
        <v>868</v>
      </c>
      <c r="C96" s="90"/>
      <c r="D96" s="302"/>
      <c r="E96" s="302"/>
      <c r="F96" s="302"/>
      <c r="G96" s="302"/>
      <c r="H96" s="302">
        <v>9.7799999999999994</v>
      </c>
      <c r="I96" s="302"/>
      <c r="J96" s="302"/>
      <c r="K96" s="302"/>
      <c r="L96" s="302"/>
      <c r="M96" s="302"/>
      <c r="N96" s="302"/>
      <c r="O96" s="302"/>
      <c r="P96" s="302"/>
      <c r="Q96" s="302"/>
      <c r="R96" s="302"/>
      <c r="S96" s="302"/>
      <c r="T96" s="302"/>
      <c r="U96" s="295">
        <f t="shared" si="7"/>
        <v>9.7799999999999994</v>
      </c>
      <c r="V96" s="343">
        <f t="shared" si="10"/>
        <v>1</v>
      </c>
    </row>
    <row r="97" spans="1:25">
      <c r="A97" s="354" t="s">
        <v>34</v>
      </c>
      <c r="B97" s="304" t="s">
        <v>891</v>
      </c>
      <c r="C97" s="93"/>
      <c r="D97" s="355"/>
      <c r="E97" s="355"/>
      <c r="F97" s="355">
        <v>4.99</v>
      </c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6">
        <f t="shared" si="7"/>
        <v>4.99</v>
      </c>
      <c r="V97" s="343">
        <f t="shared" si="10"/>
        <v>1</v>
      </c>
    </row>
    <row r="98" spans="1:25">
      <c r="A98" s="292" t="s">
        <v>35</v>
      </c>
      <c r="B98" s="304" t="s">
        <v>892</v>
      </c>
      <c r="C98" s="93"/>
      <c r="D98" s="355"/>
      <c r="E98" s="355"/>
      <c r="F98" s="355">
        <v>9.85</v>
      </c>
      <c r="G98" s="355"/>
      <c r="H98" s="355"/>
      <c r="I98" s="355"/>
      <c r="J98" s="355"/>
      <c r="K98" s="355"/>
      <c r="L98" s="355"/>
      <c r="M98" s="355"/>
      <c r="N98" s="355"/>
      <c r="O98" s="355"/>
      <c r="P98" s="355"/>
      <c r="Q98" s="355"/>
      <c r="R98" s="355"/>
      <c r="S98" s="355"/>
      <c r="T98" s="355"/>
      <c r="U98" s="356">
        <f t="shared" si="7"/>
        <v>9.85</v>
      </c>
      <c r="V98" s="343">
        <f t="shared" si="10"/>
        <v>1</v>
      </c>
    </row>
    <row r="99" spans="1:25">
      <c r="A99" s="354" t="s">
        <v>36</v>
      </c>
      <c r="B99" s="304" t="s">
        <v>893</v>
      </c>
      <c r="C99" s="93"/>
      <c r="D99" s="355"/>
      <c r="E99" s="355"/>
      <c r="F99" s="355"/>
      <c r="G99" s="355"/>
      <c r="H99" s="355"/>
      <c r="I99" s="355">
        <v>18.64</v>
      </c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6">
        <f t="shared" si="7"/>
        <v>18.64</v>
      </c>
      <c r="V99" s="343">
        <f>IF(U99=D99,D94,LOOKUP(U99,E99:T99,$E$13:$T$13))</f>
        <v>2</v>
      </c>
    </row>
    <row r="100" spans="1:25" s="345" customFormat="1">
      <c r="A100" s="300">
        <v>5</v>
      </c>
      <c r="B100" s="289" t="s">
        <v>930</v>
      </c>
      <c r="C100" s="420">
        <f>SUM(D100:T100)</f>
        <v>850.92969999999991</v>
      </c>
      <c r="D100" s="290">
        <f t="shared" ref="D100:T100" si="12">SUM(D101:D129)</f>
        <v>0</v>
      </c>
      <c r="E100" s="290">
        <f t="shared" si="12"/>
        <v>0</v>
      </c>
      <c r="F100" s="290">
        <f t="shared" si="12"/>
        <v>107.614</v>
      </c>
      <c r="G100" s="290">
        <f t="shared" si="12"/>
        <v>153.14069999999998</v>
      </c>
      <c r="H100" s="290">
        <f t="shared" si="12"/>
        <v>147.14000000000001</v>
      </c>
      <c r="I100" s="290">
        <f t="shared" si="12"/>
        <v>62.15</v>
      </c>
      <c r="J100" s="290">
        <f t="shared" si="12"/>
        <v>87.32</v>
      </c>
      <c r="K100" s="290">
        <f t="shared" si="12"/>
        <v>0</v>
      </c>
      <c r="L100" s="290">
        <f t="shared" si="12"/>
        <v>2.2349999999999999</v>
      </c>
      <c r="M100" s="290">
        <f t="shared" si="12"/>
        <v>21.15</v>
      </c>
      <c r="N100" s="290">
        <f t="shared" si="12"/>
        <v>0</v>
      </c>
      <c r="O100" s="290">
        <f t="shared" si="12"/>
        <v>1.54</v>
      </c>
      <c r="P100" s="290">
        <f t="shared" si="12"/>
        <v>65.94</v>
      </c>
      <c r="Q100" s="290">
        <f t="shared" si="12"/>
        <v>0</v>
      </c>
      <c r="R100" s="290">
        <f t="shared" si="12"/>
        <v>0</v>
      </c>
      <c r="S100" s="290">
        <f t="shared" si="12"/>
        <v>202.7</v>
      </c>
      <c r="T100" s="291">
        <f t="shared" si="12"/>
        <v>0</v>
      </c>
      <c r="U100" s="291"/>
      <c r="V100" s="344"/>
    </row>
    <row r="101" spans="1:25">
      <c r="A101" s="292" t="s">
        <v>22</v>
      </c>
      <c r="B101" s="346" t="s">
        <v>738</v>
      </c>
      <c r="C101" s="90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295">
        <f t="shared" ref="U101:U123" si="13">SUM(D101:T101)</f>
        <v>0</v>
      </c>
      <c r="V101" s="343">
        <f t="shared" ref="V101:V102" si="14">IF(U101=D101,D97,LOOKUP(U101,E101:T101,$E$13:$T$13))</f>
        <v>0</v>
      </c>
    </row>
    <row r="102" spans="1:25">
      <c r="A102" s="292" t="s">
        <v>24</v>
      </c>
      <c r="B102" s="389" t="s">
        <v>845</v>
      </c>
      <c r="C102" s="302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>
        <v>202.7</v>
      </c>
      <c r="T102" s="302"/>
      <c r="U102" s="295">
        <f t="shared" si="13"/>
        <v>202.7</v>
      </c>
      <c r="V102" s="343">
        <f t="shared" si="14"/>
        <v>4</v>
      </c>
      <c r="Y102" s="406">
        <f>SUM(U102:U115)</f>
        <v>511.86969999999997</v>
      </c>
    </row>
    <row r="103" spans="1:25">
      <c r="A103" s="292" t="s">
        <v>766</v>
      </c>
      <c r="B103" s="389" t="s">
        <v>846</v>
      </c>
      <c r="C103" s="90"/>
      <c r="D103" s="302"/>
      <c r="E103" s="302"/>
      <c r="F103" s="302"/>
      <c r="G103" s="302"/>
      <c r="H103" s="302"/>
      <c r="I103" s="302"/>
      <c r="J103" s="302">
        <v>87.32</v>
      </c>
      <c r="K103" s="302"/>
      <c r="L103" s="302"/>
      <c r="M103" s="302"/>
      <c r="N103" s="302"/>
      <c r="O103" s="302"/>
      <c r="P103" s="302"/>
      <c r="Q103" s="302"/>
      <c r="R103" s="302"/>
      <c r="S103" s="302"/>
      <c r="T103" s="302"/>
      <c r="U103" s="295">
        <f t="shared" si="13"/>
        <v>87.32</v>
      </c>
      <c r="V103" s="343">
        <f>IF(U103=D103,D99,LOOKUP(U103,E103:T103,$E$13:$T$13))</f>
        <v>2</v>
      </c>
      <c r="Y103" s="406">
        <v>511.87</v>
      </c>
    </row>
    <row r="104" spans="1:25">
      <c r="A104" s="292" t="s">
        <v>767</v>
      </c>
      <c r="B104" s="389" t="s">
        <v>897</v>
      </c>
      <c r="C104" s="90"/>
      <c r="D104" s="302"/>
      <c r="E104" s="302"/>
      <c r="F104" s="302"/>
      <c r="G104" s="302"/>
      <c r="H104" s="302"/>
      <c r="I104" s="302"/>
      <c r="J104" s="302"/>
      <c r="K104" s="302"/>
      <c r="L104" s="302"/>
      <c r="M104" s="302">
        <v>21.15</v>
      </c>
      <c r="N104" s="302"/>
      <c r="O104" s="302"/>
      <c r="P104" s="302"/>
      <c r="Q104" s="302"/>
      <c r="R104" s="302"/>
      <c r="S104" s="302"/>
      <c r="T104" s="302"/>
      <c r="U104" s="295">
        <f t="shared" si="13"/>
        <v>21.15</v>
      </c>
      <c r="V104" s="343">
        <f>IF(U104=D104,D100,LOOKUP(U104,E104:T104,$E$13:$T$13))</f>
        <v>2</v>
      </c>
      <c r="Y104" s="406">
        <f>Y103-Y102</f>
        <v>3.0000000003838068E-4</v>
      </c>
    </row>
    <row r="105" spans="1:25">
      <c r="A105" s="292" t="s">
        <v>768</v>
      </c>
      <c r="B105" s="389" t="s">
        <v>898</v>
      </c>
      <c r="C105" s="90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302">
        <v>16.149999999999999</v>
      </c>
      <c r="Q105" s="302"/>
      <c r="R105" s="302"/>
      <c r="S105" s="302"/>
      <c r="T105" s="302"/>
      <c r="U105" s="295">
        <f t="shared" si="13"/>
        <v>16.149999999999999</v>
      </c>
      <c r="V105" s="343">
        <f>IF(U105=D105,D101,LOOKUP(U105,E105:T105,$E$13:$T$13))</f>
        <v>3</v>
      </c>
    </row>
    <row r="106" spans="1:25">
      <c r="A106" s="292" t="s">
        <v>769</v>
      </c>
      <c r="B106" s="389" t="s">
        <v>899</v>
      </c>
      <c r="C106" s="90"/>
      <c r="D106" s="302"/>
      <c r="E106" s="302"/>
      <c r="F106" s="302"/>
      <c r="G106" s="302"/>
      <c r="H106" s="302"/>
      <c r="I106" s="302"/>
      <c r="J106" s="302"/>
      <c r="K106" s="302"/>
      <c r="L106" s="302"/>
      <c r="M106" s="302"/>
      <c r="N106" s="302"/>
      <c r="O106" s="302"/>
      <c r="P106" s="302"/>
      <c r="Q106" s="302"/>
      <c r="R106" s="302"/>
      <c r="S106" s="302"/>
      <c r="T106" s="302"/>
      <c r="U106" s="295">
        <f t="shared" si="13"/>
        <v>0</v>
      </c>
      <c r="V106" s="343">
        <f>IF(U106=D106,D102,LOOKUP(U106,E106:T106,$E$13:$T$13))</f>
        <v>0</v>
      </c>
    </row>
    <row r="107" spans="1:25">
      <c r="A107" s="292" t="s">
        <v>770</v>
      </c>
      <c r="B107" s="389" t="s">
        <v>904</v>
      </c>
      <c r="C107" s="90"/>
      <c r="D107" s="302"/>
      <c r="E107" s="302"/>
      <c r="F107" s="302">
        <f>46.74+2.404</f>
        <v>49.144000000000005</v>
      </c>
      <c r="G107" s="302"/>
      <c r="H107" s="302"/>
      <c r="I107" s="302"/>
      <c r="J107" s="302"/>
      <c r="K107" s="302"/>
      <c r="L107" s="302"/>
      <c r="M107" s="302"/>
      <c r="N107" s="302"/>
      <c r="O107" s="302"/>
      <c r="P107" s="302"/>
      <c r="Q107" s="302"/>
      <c r="R107" s="302"/>
      <c r="S107" s="302"/>
      <c r="T107" s="302"/>
      <c r="U107" s="295">
        <f t="shared" si="13"/>
        <v>49.144000000000005</v>
      </c>
      <c r="V107" s="343">
        <f t="shared" ref="V107:V126" si="15">IF(U107=D107,D103,LOOKUP(U107,E107:T107,$E$13:$T$13))</f>
        <v>1</v>
      </c>
    </row>
    <row r="108" spans="1:25">
      <c r="A108" s="292" t="s">
        <v>771</v>
      </c>
      <c r="B108" s="389" t="s">
        <v>905</v>
      </c>
      <c r="C108" s="90"/>
      <c r="D108" s="302"/>
      <c r="E108" s="302"/>
      <c r="F108" s="302"/>
      <c r="G108" s="302"/>
      <c r="H108" s="302"/>
      <c r="I108" s="302"/>
      <c r="J108" s="302"/>
      <c r="K108" s="302"/>
      <c r="L108" s="387">
        <v>2.2349999999999999</v>
      </c>
      <c r="M108" s="302"/>
      <c r="N108" s="302"/>
      <c r="O108" s="302">
        <v>1.54</v>
      </c>
      <c r="P108" s="302"/>
      <c r="Q108" s="302"/>
      <c r="R108" s="302"/>
      <c r="S108" s="302"/>
      <c r="T108" s="302"/>
      <c r="U108" s="295">
        <f t="shared" si="13"/>
        <v>3.7749999999999999</v>
      </c>
      <c r="V108" s="343">
        <f t="shared" si="15"/>
        <v>2</v>
      </c>
    </row>
    <row r="109" spans="1:25">
      <c r="A109" s="292" t="s">
        <v>772</v>
      </c>
      <c r="B109" s="390" t="s">
        <v>906</v>
      </c>
      <c r="C109" s="303"/>
      <c r="D109" s="302"/>
      <c r="E109" s="302"/>
      <c r="F109" s="302"/>
      <c r="G109" s="387">
        <v>8.9907000000000004</v>
      </c>
      <c r="H109" s="302"/>
      <c r="I109" s="302"/>
      <c r="J109" s="302"/>
      <c r="K109" s="302"/>
      <c r="L109" s="302"/>
      <c r="M109" s="302"/>
      <c r="N109" s="302"/>
      <c r="O109" s="302"/>
      <c r="P109" s="302"/>
      <c r="Q109" s="302"/>
      <c r="R109" s="302"/>
      <c r="S109" s="302"/>
      <c r="T109" s="302"/>
      <c r="U109" s="388">
        <f t="shared" si="13"/>
        <v>8.9907000000000004</v>
      </c>
      <c r="V109" s="343">
        <f t="shared" si="15"/>
        <v>1</v>
      </c>
    </row>
    <row r="110" spans="1:25">
      <c r="A110" s="292" t="s">
        <v>773</v>
      </c>
      <c r="B110" s="389" t="s">
        <v>907</v>
      </c>
      <c r="C110" s="90"/>
      <c r="D110" s="302"/>
      <c r="E110" s="302"/>
      <c r="F110" s="302"/>
      <c r="G110" s="302"/>
      <c r="H110" s="302"/>
      <c r="I110" s="302">
        <v>7.39</v>
      </c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295">
        <f t="shared" si="13"/>
        <v>7.39</v>
      </c>
      <c r="V110" s="343">
        <f t="shared" si="15"/>
        <v>2</v>
      </c>
    </row>
    <row r="111" spans="1:25">
      <c r="A111" s="292" t="s">
        <v>774</v>
      </c>
      <c r="B111" s="389" t="s">
        <v>908</v>
      </c>
      <c r="C111" s="90"/>
      <c r="D111" s="302"/>
      <c r="E111" s="302"/>
      <c r="F111" s="302"/>
      <c r="G111" s="302"/>
      <c r="H111" s="302">
        <v>81.19</v>
      </c>
      <c r="I111" s="302"/>
      <c r="J111" s="302"/>
      <c r="K111" s="302"/>
      <c r="L111" s="302"/>
      <c r="M111" s="302"/>
      <c r="N111" s="302"/>
      <c r="O111" s="302"/>
      <c r="P111" s="302"/>
      <c r="Q111" s="302"/>
      <c r="R111" s="302"/>
      <c r="S111" s="302"/>
      <c r="T111" s="302"/>
      <c r="U111" s="295">
        <f t="shared" si="13"/>
        <v>81.19</v>
      </c>
      <c r="V111" s="343">
        <f t="shared" si="15"/>
        <v>1</v>
      </c>
    </row>
    <row r="112" spans="1:25">
      <c r="A112" s="292" t="s">
        <v>776</v>
      </c>
      <c r="B112" s="389" t="s">
        <v>909</v>
      </c>
      <c r="C112" s="90"/>
      <c r="D112" s="302"/>
      <c r="E112" s="302"/>
      <c r="F112" s="302">
        <v>5.29</v>
      </c>
      <c r="G112" s="302"/>
      <c r="H112" s="302"/>
      <c r="I112" s="302"/>
      <c r="J112" s="302"/>
      <c r="K112" s="302"/>
      <c r="L112" s="302"/>
      <c r="M112" s="302"/>
      <c r="N112" s="302"/>
      <c r="O112" s="302"/>
      <c r="P112" s="302"/>
      <c r="Q112" s="302"/>
      <c r="R112" s="302"/>
      <c r="S112" s="302"/>
      <c r="T112" s="302"/>
      <c r="U112" s="295">
        <f t="shared" si="13"/>
        <v>5.29</v>
      </c>
      <c r="V112" s="343">
        <f t="shared" si="15"/>
        <v>1</v>
      </c>
    </row>
    <row r="113" spans="1:25">
      <c r="A113" s="292" t="s">
        <v>777</v>
      </c>
      <c r="B113" s="389" t="s">
        <v>910</v>
      </c>
      <c r="C113" s="90"/>
      <c r="D113" s="302"/>
      <c r="E113" s="302"/>
      <c r="F113" s="302"/>
      <c r="G113" s="302"/>
      <c r="H113" s="302"/>
      <c r="I113" s="302">
        <v>6.36</v>
      </c>
      <c r="J113" s="302"/>
      <c r="K113" s="302"/>
      <c r="L113" s="302"/>
      <c r="M113" s="302"/>
      <c r="N113" s="302"/>
      <c r="O113" s="302"/>
      <c r="P113" s="302"/>
      <c r="Q113" s="302"/>
      <c r="R113" s="302"/>
      <c r="S113" s="302"/>
      <c r="T113" s="302"/>
      <c r="U113" s="295">
        <f t="shared" si="13"/>
        <v>6.36</v>
      </c>
      <c r="V113" s="343">
        <f t="shared" si="15"/>
        <v>2</v>
      </c>
    </row>
    <row r="114" spans="1:25">
      <c r="A114" s="292" t="s">
        <v>778</v>
      </c>
      <c r="B114" s="389" t="s">
        <v>911</v>
      </c>
      <c r="C114" s="90"/>
      <c r="D114" s="302"/>
      <c r="E114" s="302"/>
      <c r="F114" s="302"/>
      <c r="G114" s="302"/>
      <c r="H114" s="302">
        <v>11.68</v>
      </c>
      <c r="I114" s="302"/>
      <c r="J114" s="302"/>
      <c r="K114" s="302"/>
      <c r="L114" s="302"/>
      <c r="M114" s="302"/>
      <c r="N114" s="302"/>
      <c r="O114" s="302"/>
      <c r="P114" s="302"/>
      <c r="Q114" s="302"/>
      <c r="R114" s="302"/>
      <c r="S114" s="302"/>
      <c r="T114" s="302"/>
      <c r="U114" s="295">
        <f t="shared" si="13"/>
        <v>11.68</v>
      </c>
      <c r="V114" s="343">
        <f t="shared" si="15"/>
        <v>1</v>
      </c>
    </row>
    <row r="115" spans="1:25">
      <c r="A115" s="292" t="s">
        <v>779</v>
      </c>
      <c r="B115" s="389" t="s">
        <v>913</v>
      </c>
      <c r="C115" s="90"/>
      <c r="D115" s="302"/>
      <c r="E115" s="302"/>
      <c r="G115" s="302"/>
      <c r="H115" s="302"/>
      <c r="I115" s="302"/>
      <c r="J115" s="302"/>
      <c r="K115" s="302"/>
      <c r="L115" s="302"/>
      <c r="M115" s="302"/>
      <c r="N115" s="302"/>
      <c r="O115" s="302"/>
      <c r="P115" s="302">
        <v>10.73</v>
      </c>
      <c r="Q115" s="302"/>
      <c r="R115" s="302"/>
      <c r="S115" s="302"/>
      <c r="T115" s="302"/>
      <c r="U115" s="295">
        <f t="shared" si="13"/>
        <v>10.73</v>
      </c>
      <c r="V115" s="343">
        <f t="shared" si="15"/>
        <v>3</v>
      </c>
    </row>
    <row r="116" spans="1:25">
      <c r="A116" s="292" t="s">
        <v>780</v>
      </c>
      <c r="B116" s="405" t="s">
        <v>765</v>
      </c>
      <c r="C116" s="90"/>
      <c r="D116" s="302"/>
      <c r="E116" s="302"/>
      <c r="F116" s="302"/>
      <c r="G116" s="302"/>
      <c r="H116" s="302"/>
      <c r="I116" s="302"/>
      <c r="J116" s="302"/>
      <c r="K116" s="302"/>
      <c r="L116" s="302"/>
      <c r="M116" s="302"/>
      <c r="N116" s="302"/>
      <c r="O116" s="302"/>
      <c r="P116" s="302"/>
      <c r="Q116" s="302"/>
      <c r="R116" s="302"/>
      <c r="S116" s="302"/>
      <c r="T116" s="302"/>
      <c r="U116" s="295">
        <f t="shared" si="13"/>
        <v>0</v>
      </c>
      <c r="V116" s="343">
        <f>IF(U116=D116,D111,LOOKUP(U116,E116:T116,$E$13:$T$13))</f>
        <v>0</v>
      </c>
    </row>
    <row r="117" spans="1:25">
      <c r="A117" s="292" t="s">
        <v>781</v>
      </c>
      <c r="B117" s="390" t="s">
        <v>914</v>
      </c>
      <c r="C117" s="90"/>
      <c r="D117" s="302"/>
      <c r="E117" s="302"/>
      <c r="F117" s="302"/>
      <c r="G117" s="302">
        <v>58.82</v>
      </c>
      <c r="H117" s="302"/>
      <c r="I117" s="302"/>
      <c r="J117" s="302"/>
      <c r="K117" s="302"/>
      <c r="L117" s="302"/>
      <c r="M117" s="302"/>
      <c r="N117" s="302"/>
      <c r="O117" s="302"/>
      <c r="P117" s="302"/>
      <c r="Q117" s="302"/>
      <c r="R117" s="302"/>
      <c r="S117" s="302"/>
      <c r="T117" s="302"/>
      <c r="U117" s="295">
        <f t="shared" si="13"/>
        <v>58.82</v>
      </c>
      <c r="V117" s="343">
        <f>IF(U117=D117,D112,LOOKUP(U117,E117:T117,$E$13:$T$13))</f>
        <v>1</v>
      </c>
      <c r="Y117" s="391">
        <f>SUM(U117:U129)</f>
        <v>339.06</v>
      </c>
    </row>
    <row r="118" spans="1:25">
      <c r="A118" s="292" t="s">
        <v>782</v>
      </c>
      <c r="B118" s="390" t="s">
        <v>915</v>
      </c>
      <c r="C118" s="90"/>
      <c r="D118" s="302"/>
      <c r="E118" s="302"/>
      <c r="F118" s="302"/>
      <c r="G118" s="302"/>
      <c r="H118" s="302"/>
      <c r="I118" s="302">
        <f>2.03+1.72+1.58+3.34</f>
        <v>8.67</v>
      </c>
      <c r="J118" s="302"/>
      <c r="K118" s="302"/>
      <c r="L118" s="302"/>
      <c r="M118" s="302"/>
      <c r="N118" s="302"/>
      <c r="O118" s="302"/>
      <c r="P118" s="302"/>
      <c r="Q118" s="302"/>
      <c r="R118" s="302"/>
      <c r="S118" s="302"/>
      <c r="T118" s="302"/>
      <c r="U118" s="295">
        <f t="shared" si="13"/>
        <v>8.67</v>
      </c>
      <c r="V118" s="343">
        <f>IF(U118=D118,D113,LOOKUP(U118,E118:T118,$E$13:$T$13))</f>
        <v>2</v>
      </c>
      <c r="Y118" s="391">
        <v>339.06</v>
      </c>
    </row>
    <row r="119" spans="1:25" s="352" customFormat="1">
      <c r="A119" s="292" t="s">
        <v>783</v>
      </c>
      <c r="B119" s="390" t="s">
        <v>926</v>
      </c>
      <c r="C119" s="348"/>
      <c r="D119" s="349"/>
      <c r="E119" s="349"/>
      <c r="F119" s="349">
        <v>25.8</v>
      </c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50">
        <f t="shared" si="13"/>
        <v>25.8</v>
      </c>
      <c r="V119" s="351">
        <f>IF(U119=D119,D114,LOOKUP(U119,E119:T119,$E$13:$T$13))</f>
        <v>1</v>
      </c>
      <c r="Y119" s="392">
        <f>Y118-Y117</f>
        <v>0</v>
      </c>
    </row>
    <row r="120" spans="1:25">
      <c r="A120" s="292" t="s">
        <v>784</v>
      </c>
      <c r="B120" s="390" t="s">
        <v>916</v>
      </c>
      <c r="C120" s="90"/>
      <c r="D120" s="302"/>
      <c r="E120" s="302"/>
      <c r="F120" s="302"/>
      <c r="G120" s="302"/>
      <c r="H120" s="302"/>
      <c r="I120" s="302">
        <v>21.28</v>
      </c>
      <c r="J120" s="302"/>
      <c r="K120" s="302"/>
      <c r="L120" s="302"/>
      <c r="M120" s="302"/>
      <c r="N120" s="302"/>
      <c r="O120" s="302"/>
      <c r="P120" s="302"/>
      <c r="Q120" s="302"/>
      <c r="R120" s="302"/>
      <c r="S120" s="302"/>
      <c r="T120" s="302"/>
      <c r="U120" s="295">
        <f t="shared" si="13"/>
        <v>21.28</v>
      </c>
      <c r="V120" s="343">
        <f t="shared" si="15"/>
        <v>2</v>
      </c>
    </row>
    <row r="121" spans="1:25">
      <c r="A121" s="292" t="s">
        <v>785</v>
      </c>
      <c r="B121" s="390" t="s">
        <v>917</v>
      </c>
      <c r="C121" s="90"/>
      <c r="D121" s="302"/>
      <c r="E121" s="302"/>
      <c r="F121" s="302"/>
      <c r="G121" s="302"/>
      <c r="H121" s="302"/>
      <c r="I121" s="302"/>
      <c r="J121" s="302"/>
      <c r="K121" s="302"/>
      <c r="L121" s="302"/>
      <c r="M121" s="302"/>
      <c r="N121" s="302"/>
      <c r="O121" s="302"/>
      <c r="P121" s="302">
        <v>15</v>
      </c>
      <c r="Q121" s="302"/>
      <c r="R121" s="302"/>
      <c r="S121" s="302"/>
      <c r="T121" s="302"/>
      <c r="U121" s="295">
        <f t="shared" si="13"/>
        <v>15</v>
      </c>
      <c r="V121" s="343">
        <f t="shared" si="15"/>
        <v>3</v>
      </c>
    </row>
    <row r="122" spans="1:25">
      <c r="A122" s="292" t="s">
        <v>786</v>
      </c>
      <c r="B122" s="390" t="s">
        <v>918</v>
      </c>
      <c r="C122" s="90"/>
      <c r="D122" s="302"/>
      <c r="E122" s="302"/>
      <c r="F122" s="302"/>
      <c r="G122" s="302"/>
      <c r="H122" s="302">
        <v>37.56</v>
      </c>
      <c r="I122" s="302"/>
      <c r="J122" s="302"/>
      <c r="K122" s="302"/>
      <c r="L122" s="302"/>
      <c r="M122" s="302"/>
      <c r="N122" s="302"/>
      <c r="O122" s="302"/>
      <c r="P122" s="302"/>
      <c r="Q122" s="302"/>
      <c r="R122" s="302"/>
      <c r="S122" s="302"/>
      <c r="T122" s="302"/>
      <c r="U122" s="295">
        <f t="shared" si="13"/>
        <v>37.56</v>
      </c>
      <c r="V122" s="343">
        <f t="shared" si="15"/>
        <v>1</v>
      </c>
    </row>
    <row r="123" spans="1:25">
      <c r="A123" s="292" t="s">
        <v>787</v>
      </c>
      <c r="B123" s="390" t="s">
        <v>911</v>
      </c>
      <c r="C123" s="90"/>
      <c r="D123" s="302"/>
      <c r="E123" s="302"/>
      <c r="F123" s="302"/>
      <c r="G123" s="302"/>
      <c r="H123" s="302">
        <f>11.37+5.34</f>
        <v>16.71</v>
      </c>
      <c r="I123" s="302"/>
      <c r="J123" s="302"/>
      <c r="K123" s="302"/>
      <c r="L123" s="302"/>
      <c r="M123" s="302"/>
      <c r="N123" s="302"/>
      <c r="O123" s="302"/>
      <c r="P123" s="302"/>
      <c r="Q123" s="302"/>
      <c r="R123" s="302"/>
      <c r="S123" s="302"/>
      <c r="T123" s="302"/>
      <c r="U123" s="295">
        <f t="shared" si="13"/>
        <v>16.71</v>
      </c>
      <c r="V123" s="343">
        <f t="shared" si="15"/>
        <v>1</v>
      </c>
    </row>
    <row r="124" spans="1:25">
      <c r="A124" s="292" t="s">
        <v>788</v>
      </c>
      <c r="B124" s="390" t="s">
        <v>919</v>
      </c>
      <c r="C124" s="90"/>
      <c r="D124" s="302"/>
      <c r="E124" s="302"/>
      <c r="F124" s="302"/>
      <c r="G124" s="302">
        <f>85.33</f>
        <v>85.33</v>
      </c>
      <c r="H124" s="302"/>
      <c r="I124" s="302"/>
      <c r="J124" s="302"/>
      <c r="K124" s="302"/>
      <c r="L124" s="302"/>
      <c r="M124" s="302"/>
      <c r="N124" s="302"/>
      <c r="O124" s="302"/>
      <c r="P124" s="302"/>
      <c r="Q124" s="302"/>
      <c r="R124" s="302"/>
      <c r="S124" s="302"/>
      <c r="T124" s="302"/>
      <c r="U124" s="295">
        <f t="shared" ref="U124:U128" si="16">SUM(D124:T124)</f>
        <v>85.33</v>
      </c>
      <c r="V124" s="343">
        <f t="shared" si="15"/>
        <v>1</v>
      </c>
    </row>
    <row r="125" spans="1:25">
      <c r="A125" s="292" t="s">
        <v>789</v>
      </c>
      <c r="B125" s="390" t="s">
        <v>920</v>
      </c>
      <c r="C125" s="90"/>
      <c r="D125" s="302"/>
      <c r="E125" s="302"/>
      <c r="F125" s="302"/>
      <c r="G125" s="302"/>
      <c r="H125" s="302"/>
      <c r="I125" s="302">
        <v>12.55</v>
      </c>
      <c r="J125" s="302"/>
      <c r="K125" s="302"/>
      <c r="L125" s="302"/>
      <c r="M125" s="302"/>
      <c r="N125" s="302"/>
      <c r="O125" s="302"/>
      <c r="P125" s="302"/>
      <c r="Q125" s="302"/>
      <c r="R125" s="302"/>
      <c r="S125" s="302"/>
      <c r="T125" s="302"/>
      <c r="U125" s="295">
        <f t="shared" si="16"/>
        <v>12.55</v>
      </c>
      <c r="V125" s="343">
        <f t="shared" si="15"/>
        <v>2</v>
      </c>
    </row>
    <row r="126" spans="1:25">
      <c r="A126" s="292" t="s">
        <v>790</v>
      </c>
      <c r="B126" s="390" t="s">
        <v>925</v>
      </c>
      <c r="C126" s="90"/>
      <c r="D126" s="302"/>
      <c r="E126" s="302"/>
      <c r="F126" s="302">
        <f>25.73+1.65</f>
        <v>27.38</v>
      </c>
      <c r="G126" s="302"/>
      <c r="H126" s="302"/>
      <c r="I126" s="302"/>
      <c r="J126" s="302"/>
      <c r="K126" s="302"/>
      <c r="L126" s="302"/>
      <c r="M126" s="302"/>
      <c r="N126" s="302"/>
      <c r="O126" s="302"/>
      <c r="P126" s="302"/>
      <c r="Q126" s="302"/>
      <c r="R126" s="302"/>
      <c r="S126" s="302"/>
      <c r="T126" s="302"/>
      <c r="U126" s="295">
        <f t="shared" ref="U126" si="17">SUM(D126:T126)</f>
        <v>27.38</v>
      </c>
      <c r="V126" s="343">
        <f t="shared" si="15"/>
        <v>1</v>
      </c>
    </row>
    <row r="127" spans="1:25">
      <c r="A127" s="292" t="s">
        <v>912</v>
      </c>
      <c r="B127" s="390" t="s">
        <v>910</v>
      </c>
      <c r="C127" s="90"/>
      <c r="D127" s="302"/>
      <c r="E127" s="302"/>
      <c r="F127" s="302"/>
      <c r="G127" s="302"/>
      <c r="H127" s="302"/>
      <c r="I127" s="302">
        <v>5.9</v>
      </c>
      <c r="J127" s="302"/>
      <c r="K127" s="302"/>
      <c r="L127" s="302"/>
      <c r="M127" s="302"/>
      <c r="N127" s="302"/>
      <c r="O127" s="302"/>
      <c r="P127" s="302"/>
      <c r="Q127" s="302"/>
      <c r="R127" s="302"/>
      <c r="S127" s="302"/>
      <c r="T127" s="302"/>
      <c r="U127" s="295">
        <f t="shared" si="16"/>
        <v>5.9</v>
      </c>
      <c r="V127" s="343">
        <f>IF(U127=D127,D122,LOOKUP(U127,E127:T127,$E$13:$T$13))</f>
        <v>2</v>
      </c>
    </row>
    <row r="128" spans="1:25">
      <c r="A128" s="292" t="s">
        <v>921</v>
      </c>
      <c r="B128" s="390" t="s">
        <v>923</v>
      </c>
      <c r="C128" s="90"/>
      <c r="D128" s="302"/>
      <c r="E128" s="302"/>
      <c r="F128" s="302"/>
      <c r="G128" s="302"/>
      <c r="H128" s="302"/>
      <c r="I128" s="302"/>
      <c r="J128" s="302"/>
      <c r="K128" s="302"/>
      <c r="L128" s="302"/>
      <c r="M128" s="302"/>
      <c r="N128" s="302"/>
      <c r="O128" s="302"/>
      <c r="P128" s="302">
        <v>13.25</v>
      </c>
      <c r="Q128" s="302"/>
      <c r="R128" s="302"/>
      <c r="S128" s="302"/>
      <c r="T128" s="302"/>
      <c r="U128" s="295">
        <f t="shared" si="16"/>
        <v>13.25</v>
      </c>
      <c r="V128" s="343">
        <f>IF(U128=D128,D123,LOOKUP(U128,E128:T128,$E$13:$T$13))</f>
        <v>3</v>
      </c>
    </row>
    <row r="129" spans="1:24" ht="15.75" thickBot="1">
      <c r="A129" s="292" t="s">
        <v>924</v>
      </c>
      <c r="B129" s="390" t="s">
        <v>922</v>
      </c>
      <c r="C129" s="90"/>
      <c r="D129" s="302"/>
      <c r="E129" s="302"/>
      <c r="F129" s="302"/>
      <c r="G129" s="302"/>
      <c r="H129" s="302"/>
      <c r="I129" s="302"/>
      <c r="J129" s="302"/>
      <c r="K129" s="302"/>
      <c r="L129" s="302"/>
      <c r="M129" s="302"/>
      <c r="N129" s="302"/>
      <c r="O129" s="302"/>
      <c r="P129" s="302">
        <v>10.81</v>
      </c>
      <c r="Q129" s="302"/>
      <c r="R129" s="302"/>
      <c r="S129" s="302"/>
      <c r="T129" s="302"/>
      <c r="U129" s="295">
        <f>SUM(D129:T129)</f>
        <v>10.81</v>
      </c>
      <c r="V129" s="343">
        <f>IF(U129=D129,D123,LOOKUP(U129,E129:T129,$E$13:$T$13))</f>
        <v>3</v>
      </c>
    </row>
    <row r="130" spans="1:24" s="306" customFormat="1" ht="18" customHeight="1" thickBot="1">
      <c r="A130" s="579" t="s">
        <v>894</v>
      </c>
      <c r="B130" s="580"/>
      <c r="C130" s="393">
        <f>SUM(C26:C129)+C16</f>
        <v>2669.1396999999997</v>
      </c>
      <c r="D130" s="305"/>
      <c r="E130" s="305"/>
      <c r="F130" s="305"/>
      <c r="G130" s="305"/>
      <c r="H130" s="305"/>
      <c r="I130" s="305"/>
      <c r="J130" s="305"/>
      <c r="K130" s="305"/>
      <c r="L130" s="305"/>
      <c r="M130" s="305"/>
      <c r="N130" s="305"/>
      <c r="O130" s="305"/>
      <c r="P130" s="305"/>
      <c r="Q130" s="305"/>
      <c r="R130" s="305"/>
      <c r="S130" s="305"/>
      <c r="T130" s="416"/>
      <c r="U130" s="416"/>
      <c r="V130" s="357"/>
      <c r="X130" s="384"/>
    </row>
    <row r="131" spans="1:24" s="308" customFormat="1" ht="16.5">
      <c r="A131" s="581" t="s">
        <v>792</v>
      </c>
      <c r="B131" s="582"/>
      <c r="C131" s="307"/>
      <c r="D131" s="395">
        <f t="shared" ref="D131" si="18">D45+D16+D73+D89+D100</f>
        <v>0</v>
      </c>
      <c r="E131" s="395">
        <f>E45+E16+E73+E89+E100</f>
        <v>0</v>
      </c>
      <c r="F131" s="395">
        <f>F45+F16+F73+F89+F100</f>
        <v>681.95399999999995</v>
      </c>
      <c r="G131" s="395">
        <f>G45+G16+G73+G89+G100</f>
        <v>258.13069999999999</v>
      </c>
      <c r="H131" s="395">
        <f t="shared" ref="H131:T131" si="19">H45+H16+H73+H89+H100</f>
        <v>417.24</v>
      </c>
      <c r="I131" s="395">
        <f t="shared" si="19"/>
        <v>189.22</v>
      </c>
      <c r="J131" s="395">
        <f t="shared" si="19"/>
        <v>182.67000000000002</v>
      </c>
      <c r="K131" s="395">
        <f t="shared" si="19"/>
        <v>4.68</v>
      </c>
      <c r="L131" s="395">
        <f t="shared" si="19"/>
        <v>5.2249999999999996</v>
      </c>
      <c r="M131" s="395">
        <f t="shared" si="19"/>
        <v>59.75</v>
      </c>
      <c r="N131" s="395">
        <f t="shared" si="19"/>
        <v>0</v>
      </c>
      <c r="O131" s="395">
        <f t="shared" si="19"/>
        <v>3.08</v>
      </c>
      <c r="P131" s="395">
        <f t="shared" si="19"/>
        <v>200.07999999999998</v>
      </c>
      <c r="Q131" s="395">
        <f t="shared" si="19"/>
        <v>8.77</v>
      </c>
      <c r="R131" s="395">
        <f t="shared" si="19"/>
        <v>122.97999999999999</v>
      </c>
      <c r="S131" s="395">
        <f t="shared" si="19"/>
        <v>535.3599999999999</v>
      </c>
      <c r="T131" s="395">
        <f t="shared" si="19"/>
        <v>0</v>
      </c>
      <c r="U131" s="396">
        <f>SUM(D131:T131)</f>
        <v>2669.1396999999997</v>
      </c>
      <c r="V131" s="358"/>
    </row>
    <row r="132" spans="1:24" s="306" customFormat="1" ht="16.5">
      <c r="A132" s="600" t="s">
        <v>793</v>
      </c>
      <c r="B132" s="601"/>
      <c r="C132" s="394">
        <f>SUM(D132:T132)</f>
        <v>2669.1396999999997</v>
      </c>
      <c r="D132" s="590">
        <f>E131+D131</f>
        <v>0</v>
      </c>
      <c r="E132" s="590"/>
      <c r="F132" s="590">
        <f>SUM(F131:I131)</f>
        <v>1546.5446999999999</v>
      </c>
      <c r="G132" s="590"/>
      <c r="H132" s="590"/>
      <c r="I132" s="590"/>
      <c r="J132" s="590">
        <f>SUM(J131:M131)</f>
        <v>252.32500000000002</v>
      </c>
      <c r="K132" s="590"/>
      <c r="L132" s="590"/>
      <c r="M132" s="590"/>
      <c r="N132" s="590">
        <f>SUM(N131:O131)</f>
        <v>3.08</v>
      </c>
      <c r="O132" s="590"/>
      <c r="P132" s="590">
        <f>SUM(P131:Q131)</f>
        <v>208.85</v>
      </c>
      <c r="Q132" s="590"/>
      <c r="R132" s="590">
        <f>SUM(R131:T131)</f>
        <v>658.33999999999992</v>
      </c>
      <c r="S132" s="590"/>
      <c r="T132" s="590"/>
      <c r="U132" s="397">
        <f>SUM(D132:T132)</f>
        <v>2669.1396999999997</v>
      </c>
      <c r="V132" s="359"/>
    </row>
    <row r="133" spans="1:24" s="306" customFormat="1" ht="18" customHeight="1" thickBot="1">
      <c r="A133" s="591" t="s">
        <v>794</v>
      </c>
      <c r="B133" s="592"/>
      <c r="C133" s="310"/>
      <c r="D133" s="311"/>
      <c r="E133" s="312"/>
      <c r="F133" s="312"/>
      <c r="G133" s="312"/>
      <c r="H133" s="312"/>
      <c r="I133" s="312"/>
      <c r="J133" s="312"/>
      <c r="K133" s="312"/>
      <c r="L133" s="312"/>
      <c r="M133" s="312"/>
      <c r="N133" s="312"/>
      <c r="O133" s="312"/>
      <c r="P133" s="312"/>
      <c r="Q133" s="312"/>
      <c r="R133" s="312"/>
      <c r="S133" s="312"/>
      <c r="T133" s="312"/>
      <c r="U133" s="313"/>
      <c r="V133" s="359"/>
    </row>
    <row r="134" spans="1:24" s="296" customFormat="1" ht="23.25" customHeight="1" thickBot="1">
      <c r="A134" s="593" t="s">
        <v>795</v>
      </c>
      <c r="B134" s="594"/>
      <c r="C134" s="385">
        <f>C130-C133</f>
        <v>2669.1396999999997</v>
      </c>
      <c r="D134" s="418">
        <f>D131</f>
        <v>0</v>
      </c>
      <c r="E134" s="416">
        <f>E131</f>
        <v>0</v>
      </c>
      <c r="F134" s="595">
        <f>SUM(F131:H131)</f>
        <v>1357.3246999999999</v>
      </c>
      <c r="G134" s="596"/>
      <c r="H134" s="597"/>
      <c r="I134" s="598">
        <f>SUM(I131:O131)</f>
        <v>444.625</v>
      </c>
      <c r="J134" s="596"/>
      <c r="K134" s="596"/>
      <c r="L134" s="596"/>
      <c r="M134" s="596"/>
      <c r="N134" s="596"/>
      <c r="O134" s="597"/>
      <c r="P134" s="599">
        <f>SUM(P131:Q131)</f>
        <v>208.85</v>
      </c>
      <c r="Q134" s="597"/>
      <c r="R134" s="407">
        <f>R131</f>
        <v>122.97999999999999</v>
      </c>
      <c r="S134" s="407">
        <f>S131</f>
        <v>535.3599999999999</v>
      </c>
      <c r="T134" s="383">
        <f>T131</f>
        <v>0</v>
      </c>
      <c r="U134" s="417">
        <f>SUM(D134:T134)</f>
        <v>2669.1396999999997</v>
      </c>
      <c r="V134" s="360"/>
    </row>
    <row r="135" spans="1:24" ht="15.75" thickBot="1">
      <c r="A135" s="314"/>
      <c r="B135" s="315"/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80"/>
      <c r="U135" s="316"/>
    </row>
    <row r="136" spans="1:24" ht="21" customHeight="1" thickBot="1">
      <c r="A136" s="586" t="s">
        <v>796</v>
      </c>
      <c r="B136" s="587"/>
      <c r="C136" s="587"/>
      <c r="D136" s="589"/>
    </row>
    <row r="137" spans="1:24" ht="75">
      <c r="A137" s="361">
        <v>1</v>
      </c>
      <c r="B137" s="362" t="s">
        <v>797</v>
      </c>
      <c r="C137" s="363" t="s">
        <v>16</v>
      </c>
      <c r="D137" s="398">
        <f>SUMIFS($U$16:$U$129,$V$16:$V$129,A137)</f>
        <v>1357.3246999999997</v>
      </c>
      <c r="E137" s="318"/>
      <c r="F137" s="408">
        <f>C134*5000</f>
        <v>13345698.499999998</v>
      </c>
      <c r="G137" s="318"/>
      <c r="H137" s="318"/>
      <c r="I137" s="318"/>
      <c r="J137" s="318"/>
      <c r="K137" s="318"/>
      <c r="L137" s="318"/>
      <c r="M137" s="318"/>
      <c r="N137" s="319"/>
    </row>
    <row r="138" spans="1:24" ht="225">
      <c r="A138" s="364">
        <v>2</v>
      </c>
      <c r="B138" s="320" t="s">
        <v>798</v>
      </c>
      <c r="C138" s="365" t="s">
        <v>16</v>
      </c>
      <c r="D138" s="399">
        <f t="shared" ref="D138:D142" si="20">SUMIFS($U$16:$U$129,$V$16:$V$129,A138)</f>
        <v>444.62499999999994</v>
      </c>
      <c r="E138" s="318"/>
      <c r="F138" s="318"/>
      <c r="G138" s="318"/>
      <c r="H138" s="318"/>
      <c r="I138" s="318"/>
      <c r="J138" s="318"/>
      <c r="K138" s="318"/>
      <c r="L138" s="318"/>
      <c r="M138" s="318"/>
      <c r="N138" s="319"/>
    </row>
    <row r="139" spans="1:24" ht="75">
      <c r="A139" s="366">
        <v>3</v>
      </c>
      <c r="B139" s="321" t="s">
        <v>799</v>
      </c>
      <c r="C139" s="367" t="s">
        <v>16</v>
      </c>
      <c r="D139" s="400">
        <f t="shared" si="20"/>
        <v>208.85</v>
      </c>
      <c r="E139" s="318"/>
      <c r="F139" s="318"/>
      <c r="G139" s="318"/>
      <c r="H139" s="318"/>
      <c r="I139" s="318"/>
      <c r="J139" s="318"/>
      <c r="K139" s="318"/>
      <c r="L139" s="318"/>
      <c r="M139" s="318"/>
      <c r="N139" s="319"/>
    </row>
    <row r="140" spans="1:24" ht="33.75" customHeight="1">
      <c r="A140" s="368">
        <v>4</v>
      </c>
      <c r="B140" s="322" t="s">
        <v>800</v>
      </c>
      <c r="C140" s="369" t="s">
        <v>16</v>
      </c>
      <c r="D140" s="401">
        <f t="shared" si="20"/>
        <v>535.3599999999999</v>
      </c>
      <c r="E140" s="318"/>
      <c r="F140" s="318"/>
      <c r="G140" s="318"/>
      <c r="H140" s="318"/>
      <c r="I140" s="318"/>
      <c r="J140" s="318"/>
      <c r="K140" s="318"/>
      <c r="L140" s="318"/>
      <c r="M140" s="318"/>
      <c r="N140" s="319"/>
    </row>
    <row r="141" spans="1:24" ht="33.75" customHeight="1">
      <c r="A141" s="370">
        <v>5</v>
      </c>
      <c r="B141" s="323" t="s">
        <v>801</v>
      </c>
      <c r="C141" s="371" t="s">
        <v>16</v>
      </c>
      <c r="D141" s="402">
        <f t="shared" si="20"/>
        <v>122.97999999999999</v>
      </c>
      <c r="E141" s="318"/>
      <c r="F141" s="318"/>
      <c r="G141" s="318"/>
      <c r="H141" s="318"/>
      <c r="I141" s="318"/>
      <c r="J141" s="318"/>
      <c r="K141" s="318"/>
      <c r="L141" s="318"/>
      <c r="M141" s="318"/>
      <c r="N141" s="319"/>
    </row>
    <row r="142" spans="1:24" ht="45.75" customHeight="1" thickBot="1">
      <c r="A142" s="372">
        <v>6</v>
      </c>
      <c r="B142" s="324" t="s">
        <v>803</v>
      </c>
      <c r="C142" s="373" t="s">
        <v>16</v>
      </c>
      <c r="D142" s="403">
        <f t="shared" si="20"/>
        <v>0</v>
      </c>
      <c r="E142" s="328" t="s">
        <v>804</v>
      </c>
      <c r="F142" s="318"/>
      <c r="G142" s="318"/>
      <c r="H142" s="318"/>
      <c r="I142" s="318"/>
      <c r="J142" s="318"/>
      <c r="K142" s="318"/>
      <c r="L142" s="318"/>
      <c r="M142" s="318"/>
      <c r="N142" s="319"/>
    </row>
    <row r="143" spans="1:24">
      <c r="D143" s="404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</row>
    <row r="144" spans="1:24">
      <c r="D144" s="404">
        <f>SUM(D137:D142)</f>
        <v>2669.1396999999993</v>
      </c>
      <c r="E144" s="317">
        <f>C134-D144</f>
        <v>0</v>
      </c>
    </row>
  </sheetData>
  <mergeCells count="40">
    <mergeCell ref="A136:D136"/>
    <mergeCell ref="P132:Q132"/>
    <mergeCell ref="R132:T132"/>
    <mergeCell ref="A133:B133"/>
    <mergeCell ref="A134:B134"/>
    <mergeCell ref="F134:H134"/>
    <mergeCell ref="I134:O134"/>
    <mergeCell ref="P134:Q134"/>
    <mergeCell ref="A132:B132"/>
    <mergeCell ref="D132:E132"/>
    <mergeCell ref="F132:I132"/>
    <mergeCell ref="J132:M132"/>
    <mergeCell ref="N132:O132"/>
    <mergeCell ref="A130:B130"/>
    <mergeCell ref="A131:B131"/>
    <mergeCell ref="A12:A15"/>
    <mergeCell ref="B12:C12"/>
    <mergeCell ref="D12:T12"/>
    <mergeCell ref="U12:U15"/>
    <mergeCell ref="V12:V15"/>
    <mergeCell ref="B13:B15"/>
    <mergeCell ref="C13:C15"/>
    <mergeCell ref="D14:E14"/>
    <mergeCell ref="F14:I14"/>
    <mergeCell ref="J14:M14"/>
    <mergeCell ref="N14:O14"/>
    <mergeCell ref="P14:Q14"/>
    <mergeCell ref="R14:S14"/>
    <mergeCell ref="A10:B10"/>
    <mergeCell ref="A1:B3"/>
    <mergeCell ref="C1:U1"/>
    <mergeCell ref="C2:U2"/>
    <mergeCell ref="C3:U3"/>
    <mergeCell ref="A4:B4"/>
    <mergeCell ref="C4:U4"/>
    <mergeCell ref="A5:B5"/>
    <mergeCell ref="A6:B6"/>
    <mergeCell ref="A7:B7"/>
    <mergeCell ref="A8:B8"/>
    <mergeCell ref="A9:B9"/>
  </mergeCells>
  <conditionalFormatting sqref="V18:V44 V46:V47 V74:V88 V90:V97 V49:V72">
    <cfRule type="cellIs" dxfId="41" priority="41" operator="equal">
      <formula>2</formula>
    </cfRule>
    <cfRule type="cellIs" dxfId="40" priority="42" operator="equal">
      <formula>3</formula>
    </cfRule>
  </conditionalFormatting>
  <conditionalFormatting sqref="V16:V44 V46:V47 V74:V88 V90:V97 V49:V72">
    <cfRule type="cellIs" dxfId="39" priority="37" operator="equal">
      <formula>6</formula>
    </cfRule>
    <cfRule type="cellIs" dxfId="38" priority="38" operator="equal">
      <formula>5</formula>
    </cfRule>
    <cfRule type="cellIs" dxfId="37" priority="39" operator="equal">
      <formula>4</formula>
    </cfRule>
    <cfRule type="cellIs" dxfId="36" priority="40" operator="equal">
      <formula>1</formula>
    </cfRule>
  </conditionalFormatting>
  <conditionalFormatting sqref="V99">
    <cfRule type="cellIs" dxfId="35" priority="35" operator="equal">
      <formula>2</formula>
    </cfRule>
    <cfRule type="cellIs" dxfId="34" priority="36" operator="equal">
      <formula>3</formula>
    </cfRule>
  </conditionalFormatting>
  <conditionalFormatting sqref="V99">
    <cfRule type="cellIs" dxfId="33" priority="31" operator="equal">
      <formula>6</formula>
    </cfRule>
    <cfRule type="cellIs" dxfId="32" priority="32" operator="equal">
      <formula>5</formula>
    </cfRule>
    <cfRule type="cellIs" dxfId="31" priority="33" operator="equal">
      <formula>4</formula>
    </cfRule>
    <cfRule type="cellIs" dxfId="30" priority="34" operator="equal">
      <formula>1</formula>
    </cfRule>
  </conditionalFormatting>
  <conditionalFormatting sqref="V16:V47 V74:V88 V90:V97 V99 V49:V72">
    <cfRule type="cellIs" dxfId="29" priority="30" operator="equal">
      <formula>0</formula>
    </cfRule>
  </conditionalFormatting>
  <conditionalFormatting sqref="V73">
    <cfRule type="cellIs" dxfId="28" priority="29" operator="equal">
      <formula>0</formula>
    </cfRule>
  </conditionalFormatting>
  <conditionalFormatting sqref="V89">
    <cfRule type="cellIs" dxfId="27" priority="28" operator="equal">
      <formula>0</formula>
    </cfRule>
  </conditionalFormatting>
  <conditionalFormatting sqref="V99">
    <cfRule type="cellIs" dxfId="26" priority="26" operator="equal">
      <formula>2</formula>
    </cfRule>
    <cfRule type="cellIs" dxfId="25" priority="27" operator="equal">
      <formula>3</formula>
    </cfRule>
  </conditionalFormatting>
  <conditionalFormatting sqref="V99">
    <cfRule type="cellIs" dxfId="24" priority="22" operator="equal">
      <formula>6</formula>
    </cfRule>
    <cfRule type="cellIs" dxfId="23" priority="23" operator="equal">
      <formula>5</formula>
    </cfRule>
    <cfRule type="cellIs" dxfId="22" priority="24" operator="equal">
      <formula>4</formula>
    </cfRule>
    <cfRule type="cellIs" dxfId="21" priority="25" operator="equal">
      <formula>1</formula>
    </cfRule>
  </conditionalFormatting>
  <conditionalFormatting sqref="V98">
    <cfRule type="cellIs" dxfId="20" priority="20" operator="equal">
      <formula>2</formula>
    </cfRule>
    <cfRule type="cellIs" dxfId="19" priority="21" operator="equal">
      <formula>3</formula>
    </cfRule>
  </conditionalFormatting>
  <conditionalFormatting sqref="V98">
    <cfRule type="cellIs" dxfId="18" priority="16" operator="equal">
      <formula>6</formula>
    </cfRule>
    <cfRule type="cellIs" dxfId="17" priority="17" operator="equal">
      <formula>5</formula>
    </cfRule>
    <cfRule type="cellIs" dxfId="16" priority="18" operator="equal">
      <formula>4</formula>
    </cfRule>
    <cfRule type="cellIs" dxfId="15" priority="19" operator="equal">
      <formula>1</formula>
    </cfRule>
  </conditionalFormatting>
  <conditionalFormatting sqref="V98">
    <cfRule type="cellIs" dxfId="14" priority="15" operator="equal">
      <formula>0</formula>
    </cfRule>
  </conditionalFormatting>
  <conditionalFormatting sqref="V48">
    <cfRule type="cellIs" dxfId="13" priority="13" operator="equal">
      <formula>2</formula>
    </cfRule>
    <cfRule type="cellIs" dxfId="12" priority="14" operator="equal">
      <formula>3</formula>
    </cfRule>
  </conditionalFormatting>
  <conditionalFormatting sqref="V48">
    <cfRule type="cellIs" dxfId="11" priority="9" operator="equal">
      <formula>6</formula>
    </cfRule>
    <cfRule type="cellIs" dxfId="10" priority="10" operator="equal">
      <formula>5</formula>
    </cfRule>
    <cfRule type="cellIs" dxfId="9" priority="11" operator="equal">
      <formula>4</formula>
    </cfRule>
    <cfRule type="cellIs" dxfId="8" priority="12" operator="equal">
      <formula>1</formula>
    </cfRule>
  </conditionalFormatting>
  <conditionalFormatting sqref="V48">
    <cfRule type="cellIs" dxfId="7" priority="8" operator="equal">
      <formula>0</formula>
    </cfRule>
  </conditionalFormatting>
  <conditionalFormatting sqref="V101:V129">
    <cfRule type="cellIs" dxfId="6" priority="6" operator="equal">
      <formula>2</formula>
    </cfRule>
    <cfRule type="cellIs" dxfId="5" priority="7" operator="equal">
      <formula>3</formula>
    </cfRule>
  </conditionalFormatting>
  <conditionalFormatting sqref="V101:V129">
    <cfRule type="cellIs" dxfId="4" priority="2" operator="equal">
      <formula>6</formula>
    </cfRule>
    <cfRule type="cellIs" dxfId="3" priority="3" operator="equal">
      <formula>5</formula>
    </cfRule>
    <cfRule type="cellIs" dxfId="2" priority="4" operator="equal">
      <formula>4</formula>
    </cfRule>
    <cfRule type="cellIs" dxfId="1" priority="5" operator="equal">
      <formula>1</formula>
    </cfRule>
  </conditionalFormatting>
  <conditionalFormatting sqref="V100:V129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"/>
  <sheetViews>
    <sheetView tabSelected="1" zoomScale="80" zoomScaleNormal="80" workbookViewId="0">
      <selection activeCell="S8" sqref="S8"/>
    </sheetView>
  </sheetViews>
  <sheetFormatPr baseColWidth="10" defaultRowHeight="16.5"/>
  <cols>
    <col min="1" max="1" width="2.85546875" style="202" customWidth="1"/>
    <col min="2" max="2" width="11.42578125" style="6"/>
    <col min="3" max="3" width="18.5703125" style="6" customWidth="1"/>
    <col min="4" max="4" width="30.42578125" style="6" customWidth="1"/>
    <col min="5" max="5" width="10" style="6" customWidth="1"/>
    <col min="6" max="6" width="7" style="6" customWidth="1"/>
    <col min="7" max="7" width="5.7109375" style="6" customWidth="1"/>
    <col min="8" max="8" width="19.140625" style="6" customWidth="1"/>
    <col min="9" max="11" width="2.85546875" style="6" customWidth="1"/>
    <col min="12" max="12" width="16.42578125" style="202" hidden="1" customWidth="1"/>
    <col min="13" max="13" width="16.28515625" style="202" hidden="1" customWidth="1"/>
    <col min="14" max="14" width="0" style="202" hidden="1" customWidth="1"/>
    <col min="15" max="15" width="18.7109375" style="202" hidden="1" customWidth="1"/>
    <col min="16" max="16" width="17.85546875" style="202" hidden="1" customWidth="1"/>
    <col min="17" max="17" width="18.28515625" style="202" hidden="1" customWidth="1"/>
    <col min="18" max="18" width="18" style="202" hidden="1" customWidth="1"/>
    <col min="19" max="19" width="16.42578125" style="202" customWidth="1"/>
    <col min="20" max="20" width="19" style="202" customWidth="1"/>
    <col min="21" max="16384" width="11.42578125" style="202"/>
  </cols>
  <sheetData>
    <row r="2" spans="2:20">
      <c r="B2" s="608" t="s">
        <v>934</v>
      </c>
      <c r="C2" s="609"/>
      <c r="D2" s="609"/>
      <c r="E2" s="609"/>
      <c r="F2" s="609"/>
      <c r="G2" s="609"/>
      <c r="H2" s="610"/>
    </row>
    <row r="3" spans="2:20" s="278" customFormat="1" ht="78" customHeight="1">
      <c r="B3" s="611" t="s">
        <v>938</v>
      </c>
      <c r="C3" s="612"/>
      <c r="D3" s="612"/>
      <c r="E3" s="612"/>
      <c r="F3" s="612"/>
      <c r="G3" s="612"/>
      <c r="H3" s="613"/>
      <c r="I3" s="326"/>
      <c r="J3" s="326"/>
      <c r="K3" s="326"/>
    </row>
    <row r="4" spans="2:20" s="201" customFormat="1" ht="32.25" customHeight="1">
      <c r="B4" s="614" t="s">
        <v>937</v>
      </c>
      <c r="C4" s="615"/>
      <c r="D4" s="615"/>
      <c r="E4" s="615"/>
      <c r="F4" s="615"/>
      <c r="G4" s="615"/>
      <c r="H4" s="616"/>
      <c r="I4" s="200"/>
      <c r="J4" s="200"/>
      <c r="K4" s="200"/>
    </row>
    <row r="5" spans="2:20" ht="16.5" customHeight="1">
      <c r="B5" s="617" t="s">
        <v>0</v>
      </c>
      <c r="C5" s="618"/>
      <c r="D5" s="618"/>
      <c r="E5" s="618"/>
      <c r="F5" s="618"/>
      <c r="G5" s="619"/>
      <c r="H5" s="425" t="s">
        <v>2</v>
      </c>
    </row>
    <row r="6" spans="2:20" ht="57.75" customHeight="1">
      <c r="B6" s="602" t="s">
        <v>939</v>
      </c>
      <c r="C6" s="603"/>
      <c r="D6" s="603"/>
      <c r="E6" s="603"/>
      <c r="F6" s="603"/>
      <c r="G6" s="604"/>
      <c r="H6" s="427"/>
      <c r="T6" s="428"/>
    </row>
    <row r="7" spans="2:20" ht="16.5" customHeight="1">
      <c r="B7" s="620" t="s">
        <v>935</v>
      </c>
      <c r="C7" s="621"/>
      <c r="D7" s="621"/>
      <c r="E7" s="621"/>
      <c r="F7" s="621"/>
      <c r="G7" s="622"/>
      <c r="H7" s="426">
        <f>ROUND(+H6*0.19,0)</f>
        <v>0</v>
      </c>
    </row>
    <row r="8" spans="2:20" s="200" customFormat="1" ht="27.75" customHeight="1">
      <c r="B8" s="605" t="s">
        <v>936</v>
      </c>
      <c r="C8" s="606"/>
      <c r="D8" s="606"/>
      <c r="E8" s="606"/>
      <c r="F8" s="606"/>
      <c r="G8" s="607"/>
      <c r="H8" s="424">
        <f>H6+H7</f>
        <v>0</v>
      </c>
      <c r="P8" s="200">
        <f>+ROUND(K8*0.9,0)</f>
        <v>0</v>
      </c>
      <c r="Q8" s="200">
        <v>599824667</v>
      </c>
    </row>
    <row r="10" spans="2:20">
      <c r="H10" s="409"/>
    </row>
    <row r="11" spans="2:20">
      <c r="G11" s="410"/>
      <c r="H11" s="411"/>
    </row>
    <row r="12" spans="2:20">
      <c r="B12" s="202"/>
      <c r="C12" s="202"/>
      <c r="D12" s="202"/>
      <c r="E12" s="202"/>
      <c r="F12" s="202"/>
      <c r="G12" s="202"/>
      <c r="H12" s="412"/>
      <c r="I12" s="202"/>
      <c r="J12" s="202"/>
      <c r="K12" s="202"/>
    </row>
  </sheetData>
  <mergeCells count="7">
    <mergeCell ref="B6:G6"/>
    <mergeCell ref="B8:G8"/>
    <mergeCell ref="B2:H2"/>
    <mergeCell ref="B3:H3"/>
    <mergeCell ref="B4:H4"/>
    <mergeCell ref="B5:G5"/>
    <mergeCell ref="B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L41"/>
  <sheetViews>
    <sheetView view="pageBreakPreview" zoomScale="80" zoomScaleNormal="100" zoomScaleSheetLayoutView="80" workbookViewId="0">
      <selection activeCell="K11" sqref="K11"/>
    </sheetView>
  </sheetViews>
  <sheetFormatPr baseColWidth="10" defaultRowHeight="16.5"/>
  <cols>
    <col min="1" max="1" width="2.85546875" style="5" customWidth="1"/>
    <col min="2" max="2" width="11.42578125" style="6"/>
    <col min="3" max="4" width="18.5703125" style="6" customWidth="1"/>
    <col min="5" max="5" width="7.42578125" style="6" bestFit="1" customWidth="1"/>
    <col min="6" max="6" width="10.42578125" style="6" bestFit="1" customWidth="1"/>
    <col min="7" max="7" width="16.28515625" style="6" customWidth="1"/>
    <col min="8" max="8" width="15.7109375" style="6" bestFit="1" customWidth="1"/>
    <col min="9" max="9" width="2.85546875" style="6" customWidth="1"/>
    <col min="10" max="10" width="13.7109375" style="5" bestFit="1" customWidth="1"/>
    <col min="11" max="11" width="13" style="5" bestFit="1" customWidth="1"/>
    <col min="12" max="12" width="16.7109375" style="5" bestFit="1" customWidth="1"/>
    <col min="13" max="16384" width="11.42578125" style="5"/>
  </cols>
  <sheetData>
    <row r="2" spans="2:12">
      <c r="B2" s="431" t="s">
        <v>163</v>
      </c>
      <c r="C2" s="431"/>
      <c r="D2" s="431"/>
      <c r="E2" s="431"/>
      <c r="F2" s="431"/>
      <c r="G2" s="431"/>
      <c r="H2" s="431"/>
    </row>
    <row r="3" spans="2:12" ht="32.25" customHeight="1">
      <c r="B3" s="432" t="s">
        <v>208</v>
      </c>
      <c r="C3" s="432"/>
      <c r="D3" s="432"/>
      <c r="E3" s="432"/>
      <c r="F3" s="432"/>
      <c r="G3" s="432"/>
      <c r="H3" s="432"/>
    </row>
    <row r="4" spans="2:12" ht="16.5" customHeight="1">
      <c r="B4" s="433" t="s">
        <v>0</v>
      </c>
      <c r="C4" s="434"/>
      <c r="D4" s="434"/>
      <c r="E4" s="434"/>
      <c r="F4" s="434"/>
      <c r="G4" s="435"/>
      <c r="H4" s="65" t="s">
        <v>2</v>
      </c>
    </row>
    <row r="5" spans="2:12" ht="16.5" customHeight="1">
      <c r="B5" s="436" t="s">
        <v>3</v>
      </c>
      <c r="C5" s="437"/>
      <c r="D5" s="437"/>
      <c r="E5" s="437"/>
      <c r="F5" s="437"/>
      <c r="G5" s="438"/>
      <c r="H5" s="66">
        <v>36377410</v>
      </c>
    </row>
    <row r="6" spans="2:12" ht="36" customHeight="1">
      <c r="B6" s="439" t="s">
        <v>209</v>
      </c>
      <c r="C6" s="440"/>
      <c r="D6" s="440"/>
      <c r="E6" s="440"/>
      <c r="F6" s="440"/>
      <c r="G6" s="441"/>
      <c r="H6" s="67">
        <f>+ROUND(H5/1.16,0)</f>
        <v>31359836</v>
      </c>
    </row>
    <row r="7" spans="2:12" ht="16.5" customHeight="1">
      <c r="B7" s="442" t="s">
        <v>15</v>
      </c>
      <c r="C7" s="443"/>
      <c r="D7" s="443"/>
      <c r="E7" s="443"/>
      <c r="F7" s="443"/>
      <c r="G7" s="444"/>
      <c r="H7" s="67">
        <f>ROUND(+H6*0.16,0)</f>
        <v>5017574</v>
      </c>
    </row>
    <row r="8" spans="2:12" ht="34.5" customHeight="1">
      <c r="B8" s="445" t="s">
        <v>164</v>
      </c>
      <c r="C8" s="445"/>
      <c r="D8" s="445"/>
      <c r="E8" s="445"/>
      <c r="F8" s="445"/>
      <c r="G8" s="445"/>
      <c r="H8" s="445"/>
    </row>
    <row r="9" spans="2:12" ht="32.25" customHeight="1">
      <c r="B9" s="16" t="s">
        <v>4</v>
      </c>
      <c r="C9" s="446" t="s">
        <v>0</v>
      </c>
      <c r="D9" s="447"/>
      <c r="E9" s="16" t="s">
        <v>17</v>
      </c>
      <c r="F9" s="16" t="s">
        <v>1</v>
      </c>
      <c r="G9" s="16" t="s">
        <v>5</v>
      </c>
      <c r="H9" s="16" t="s">
        <v>2</v>
      </c>
    </row>
    <row r="10" spans="2:12" ht="17.25" customHeight="1">
      <c r="B10" s="7" t="s">
        <v>6</v>
      </c>
      <c r="C10" s="448" t="s">
        <v>7</v>
      </c>
      <c r="D10" s="449"/>
      <c r="E10" s="449"/>
      <c r="F10" s="449"/>
      <c r="G10" s="14"/>
      <c r="H10" s="8" t="e">
        <f>SUM(H11:H16)</f>
        <v>#REF!</v>
      </c>
    </row>
    <row r="11" spans="2:12" ht="34.5" customHeight="1">
      <c r="B11" s="2">
        <v>1</v>
      </c>
      <c r="C11" s="429" t="s">
        <v>167</v>
      </c>
      <c r="D11" s="430"/>
      <c r="E11" s="2" t="s">
        <v>16</v>
      </c>
      <c r="F11" s="3" t="e">
        <f>#REF!</f>
        <v>#REF!</v>
      </c>
      <c r="G11" s="9" t="e">
        <f>#REF!</f>
        <v>#REF!</v>
      </c>
      <c r="H11" s="9" t="e">
        <f t="shared" ref="H11:H16" si="0">+F11*G11</f>
        <v>#REF!</v>
      </c>
    </row>
    <row r="12" spans="2:12" ht="34.5" customHeight="1">
      <c r="B12" s="2">
        <v>2</v>
      </c>
      <c r="C12" s="429" t="s">
        <v>168</v>
      </c>
      <c r="D12" s="430"/>
      <c r="E12" s="2" t="s">
        <v>16</v>
      </c>
      <c r="F12" s="3" t="e">
        <f>#REF!</f>
        <v>#REF!</v>
      </c>
      <c r="G12" s="9" t="e">
        <f>#REF!</f>
        <v>#REF!</v>
      </c>
      <c r="H12" s="9" t="e">
        <f t="shared" si="0"/>
        <v>#REF!</v>
      </c>
    </row>
    <row r="13" spans="2:12" ht="50.25" customHeight="1">
      <c r="B13" s="2">
        <v>3</v>
      </c>
      <c r="C13" s="429" t="s">
        <v>169</v>
      </c>
      <c r="D13" s="430"/>
      <c r="E13" s="2" t="s">
        <v>16</v>
      </c>
      <c r="F13" s="3" t="e">
        <f>#REF!</f>
        <v>#REF!</v>
      </c>
      <c r="G13" s="9" t="e">
        <f>#REF!</f>
        <v>#REF!</v>
      </c>
      <c r="H13" s="9" t="e">
        <f t="shared" si="0"/>
        <v>#REF!</v>
      </c>
    </row>
    <row r="14" spans="2:12" ht="34.5" customHeight="1">
      <c r="B14" s="2">
        <v>4</v>
      </c>
      <c r="C14" s="429" t="s">
        <v>165</v>
      </c>
      <c r="D14" s="430"/>
      <c r="E14" s="2" t="s">
        <v>16</v>
      </c>
      <c r="F14" s="3" t="e">
        <f>#REF!</f>
        <v>#REF!</v>
      </c>
      <c r="G14" s="9" t="e">
        <f>#REF!</f>
        <v>#REF!</v>
      </c>
      <c r="H14" s="9" t="e">
        <f t="shared" si="0"/>
        <v>#REF!</v>
      </c>
    </row>
    <row r="15" spans="2:12" ht="16.5" customHeight="1">
      <c r="B15" s="2">
        <v>5</v>
      </c>
      <c r="C15" s="429" t="s">
        <v>166</v>
      </c>
      <c r="D15" s="430"/>
      <c r="E15" s="2" t="s">
        <v>16</v>
      </c>
      <c r="F15" s="3" t="e">
        <f>#REF!</f>
        <v>#REF!</v>
      </c>
      <c r="G15" s="9" t="e">
        <f>#REF!</f>
        <v>#REF!</v>
      </c>
      <c r="H15" s="9" t="e">
        <f t="shared" si="0"/>
        <v>#REF!</v>
      </c>
    </row>
    <row r="16" spans="2:12" ht="16.5" customHeight="1">
      <c r="B16" s="2">
        <v>6</v>
      </c>
      <c r="C16" s="429" t="s">
        <v>170</v>
      </c>
      <c r="D16" s="430"/>
      <c r="E16" s="2" t="s">
        <v>18</v>
      </c>
      <c r="F16" s="3">
        <v>215.55</v>
      </c>
      <c r="G16" s="9" t="e">
        <f>#REF!</f>
        <v>#REF!</v>
      </c>
      <c r="H16" s="9" t="e">
        <f t="shared" si="0"/>
        <v>#REF!</v>
      </c>
      <c r="K16" s="64"/>
      <c r="L16" s="1"/>
    </row>
    <row r="17" spans="2:10">
      <c r="B17" s="7" t="s">
        <v>8</v>
      </c>
      <c r="C17" s="448" t="s">
        <v>9</v>
      </c>
      <c r="D17" s="449"/>
      <c r="E17" s="449"/>
      <c r="F17" s="449"/>
      <c r="G17" s="14"/>
      <c r="H17" s="8" t="e">
        <f>SUM(H18:H21)</f>
        <v>#REF!</v>
      </c>
    </row>
    <row r="18" spans="2:10" ht="17.25" customHeight="1">
      <c r="B18" s="2"/>
      <c r="C18" s="450" t="s">
        <v>10</v>
      </c>
      <c r="D18" s="451"/>
      <c r="E18" s="11">
        <v>0.17</v>
      </c>
      <c r="F18" s="452"/>
      <c r="G18" s="453"/>
      <c r="H18" s="4" t="e">
        <f>ROUND(+H10*E18,0)</f>
        <v>#REF!</v>
      </c>
      <c r="J18" s="54"/>
    </row>
    <row r="19" spans="2:10">
      <c r="B19" s="2"/>
      <c r="C19" s="450" t="s">
        <v>11</v>
      </c>
      <c r="D19" s="451"/>
      <c r="E19" s="11">
        <v>0.03</v>
      </c>
      <c r="F19" s="452"/>
      <c r="G19" s="453"/>
      <c r="H19" s="4" t="e">
        <f>ROUND(+H10*E19,0)</f>
        <v>#REF!</v>
      </c>
      <c r="J19" s="54"/>
    </row>
    <row r="20" spans="2:10">
      <c r="B20" s="2"/>
      <c r="C20" s="450" t="s">
        <v>12</v>
      </c>
      <c r="D20" s="451"/>
      <c r="E20" s="11">
        <v>0.05</v>
      </c>
      <c r="F20" s="452"/>
      <c r="G20" s="453"/>
      <c r="H20" s="4" t="e">
        <f>ROUND(+E20*H10,0)</f>
        <v>#REF!</v>
      </c>
    </row>
    <row r="21" spans="2:10" ht="17.25" customHeight="1">
      <c r="B21" s="2"/>
      <c r="C21" s="450" t="s">
        <v>13</v>
      </c>
      <c r="D21" s="451"/>
      <c r="E21" s="11">
        <v>0.16</v>
      </c>
      <c r="F21" s="452"/>
      <c r="G21" s="453"/>
      <c r="H21" s="4" t="e">
        <f>ROUND(+H20*E21,0)</f>
        <v>#REF!</v>
      </c>
    </row>
    <row r="22" spans="2:10" ht="16.5" customHeight="1">
      <c r="B22" s="457" t="s">
        <v>14</v>
      </c>
      <c r="C22" s="458"/>
      <c r="D22" s="459"/>
      <c r="E22" s="56">
        <f>SUM(E18:E20)</f>
        <v>0.25</v>
      </c>
      <c r="F22" s="55"/>
      <c r="G22" s="15"/>
      <c r="H22" s="8" t="e">
        <f>+H17+H10</f>
        <v>#REF!</v>
      </c>
    </row>
    <row r="23" spans="2:10">
      <c r="B23" s="462" t="s">
        <v>149</v>
      </c>
      <c r="C23" s="463"/>
      <c r="D23" s="463"/>
      <c r="E23" s="463"/>
      <c r="F23" s="463"/>
      <c r="G23" s="464"/>
      <c r="H23" s="10" t="e">
        <f>+H22+H5</f>
        <v>#REF!</v>
      </c>
    </row>
    <row r="26" spans="2:10" ht="16.5" customHeight="1">
      <c r="B26" s="454" t="s">
        <v>151</v>
      </c>
      <c r="C26" s="455"/>
      <c r="D26" s="455"/>
      <c r="E26" s="455"/>
      <c r="F26" s="455"/>
      <c r="G26" s="455"/>
      <c r="H26" s="456"/>
    </row>
    <row r="27" spans="2:10" ht="16.5" customHeight="1">
      <c r="B27" s="457" t="s">
        <v>152</v>
      </c>
      <c r="C27" s="458"/>
      <c r="D27" s="458"/>
      <c r="E27" s="458"/>
      <c r="F27" s="459"/>
      <c r="G27" s="7" t="s">
        <v>146</v>
      </c>
      <c r="H27" s="7" t="s">
        <v>144</v>
      </c>
    </row>
    <row r="28" spans="2:10" ht="16.5" customHeight="1">
      <c r="B28" s="63"/>
      <c r="C28" s="465" t="s">
        <v>160</v>
      </c>
      <c r="D28" s="465"/>
      <c r="E28" s="465"/>
      <c r="F28" s="465"/>
      <c r="G28" s="57" t="s">
        <v>145</v>
      </c>
      <c r="H28" s="58">
        <f>H5</f>
        <v>36377410</v>
      </c>
    </row>
    <row r="29" spans="2:10" ht="16.5" customHeight="1">
      <c r="B29" s="63"/>
      <c r="C29" s="465" t="s">
        <v>161</v>
      </c>
      <c r="D29" s="465"/>
      <c r="E29" s="465"/>
      <c r="F29" s="465"/>
      <c r="G29" s="59">
        <f>'[21]PPTO MATRIZ'!H481</f>
        <v>3044588873.5156431</v>
      </c>
      <c r="H29" s="60" t="e">
        <f>H22</f>
        <v>#REF!</v>
      </c>
    </row>
    <row r="30" spans="2:10" ht="16.5" customHeight="1">
      <c r="B30" s="460" t="s">
        <v>147</v>
      </c>
      <c r="C30" s="461"/>
      <c r="D30" s="461"/>
      <c r="E30" s="461"/>
      <c r="F30" s="461"/>
      <c r="G30" s="61">
        <f>'[21]PPTO MATRIZ'!H477</f>
        <v>2416921553.3700233</v>
      </c>
      <c r="H30" s="62" t="e">
        <f>H10</f>
        <v>#REF!</v>
      </c>
    </row>
    <row r="31" spans="2:10" ht="16.5" customHeight="1">
      <c r="B31" s="460" t="s">
        <v>148</v>
      </c>
      <c r="C31" s="461"/>
      <c r="D31" s="461"/>
      <c r="E31" s="461"/>
      <c r="F31" s="461"/>
      <c r="G31" s="61">
        <f>'[21]PPTO MATRIZ'!H479</f>
        <v>627667320.14561987</v>
      </c>
      <c r="H31" s="62" t="e">
        <f>H17</f>
        <v>#REF!</v>
      </c>
    </row>
    <row r="32" spans="2:10" ht="16.5" customHeight="1">
      <c r="B32" s="63"/>
      <c r="C32" s="465" t="s">
        <v>162</v>
      </c>
      <c r="D32" s="465"/>
      <c r="E32" s="465"/>
      <c r="F32" s="465"/>
      <c r="G32" s="59">
        <f>G29</f>
        <v>3044588873.5156431</v>
      </c>
      <c r="H32" s="60" t="e">
        <f>H23</f>
        <v>#REF!</v>
      </c>
    </row>
    <row r="33" spans="2:9" ht="16.5" customHeight="1">
      <c r="B33" s="5"/>
      <c r="C33" s="5"/>
      <c r="D33" s="5"/>
      <c r="E33" s="5"/>
      <c r="F33" s="5"/>
      <c r="G33" s="5"/>
      <c r="H33" s="5"/>
      <c r="I33" s="5"/>
    </row>
    <row r="34" spans="2:9" ht="16.5" customHeight="1">
      <c r="B34" s="466" t="s">
        <v>150</v>
      </c>
      <c r="C34" s="466"/>
      <c r="D34" s="466"/>
      <c r="E34" s="466"/>
      <c r="F34" s="466"/>
      <c r="G34" s="466"/>
      <c r="H34" s="466"/>
      <c r="I34" s="5"/>
    </row>
    <row r="35" spans="2:9" ht="16.5" customHeight="1">
      <c r="B35" s="7" t="s">
        <v>155</v>
      </c>
      <c r="C35" s="7" t="s">
        <v>16</v>
      </c>
      <c r="D35" s="467" t="s">
        <v>156</v>
      </c>
      <c r="E35" s="467"/>
      <c r="F35" s="467"/>
      <c r="G35" s="7" t="s">
        <v>146</v>
      </c>
      <c r="H35" s="7" t="s">
        <v>144</v>
      </c>
    </row>
    <row r="36" spans="2:9" ht="16.5" customHeight="1">
      <c r="B36" s="468" t="s">
        <v>153</v>
      </c>
      <c r="C36" s="469" t="e">
        <f>#REF!</f>
        <v>#REF!</v>
      </c>
      <c r="D36" s="470" t="s">
        <v>157</v>
      </c>
      <c r="E36" s="470"/>
      <c r="F36" s="470"/>
      <c r="G36" s="61" t="e">
        <f>G30/C36</f>
        <v>#REF!</v>
      </c>
      <c r="H36" s="61" t="e">
        <f>H30/C36</f>
        <v>#REF!</v>
      </c>
    </row>
    <row r="37" spans="2:9">
      <c r="B37" s="468"/>
      <c r="C37" s="469"/>
      <c r="D37" s="471" t="s">
        <v>158</v>
      </c>
      <c r="E37" s="471"/>
      <c r="F37" s="471"/>
      <c r="G37" s="59" t="e">
        <f>G29/C36</f>
        <v>#REF!</v>
      </c>
      <c r="H37" s="60" t="e">
        <f>H29/C36</f>
        <v>#REF!</v>
      </c>
    </row>
    <row r="38" spans="2:9">
      <c r="B38" s="468"/>
      <c r="C38" s="469"/>
      <c r="D38" s="470" t="s">
        <v>159</v>
      </c>
      <c r="E38" s="470"/>
      <c r="F38" s="470"/>
      <c r="G38" s="61" t="e">
        <f>G37</f>
        <v>#REF!</v>
      </c>
      <c r="H38" s="62" t="e">
        <f>H23/C36</f>
        <v>#REF!</v>
      </c>
    </row>
    <row r="39" spans="2:9">
      <c r="B39" s="468" t="s">
        <v>154</v>
      </c>
      <c r="C39" s="469">
        <v>1929.2</v>
      </c>
      <c r="D39" s="470" t="s">
        <v>157</v>
      </c>
      <c r="E39" s="470"/>
      <c r="F39" s="470"/>
      <c r="G39" s="61">
        <f>G30/C39</f>
        <v>1252810.2598849384</v>
      </c>
      <c r="H39" s="61" t="e">
        <f>H30/C39</f>
        <v>#REF!</v>
      </c>
    </row>
    <row r="40" spans="2:9">
      <c r="B40" s="468"/>
      <c r="C40" s="469"/>
      <c r="D40" s="471" t="s">
        <v>158</v>
      </c>
      <c r="E40" s="471"/>
      <c r="F40" s="471"/>
      <c r="G40" s="59">
        <f>G29/C39</f>
        <v>1578161.3484945279</v>
      </c>
      <c r="H40" s="60" t="e">
        <f>H29/C39</f>
        <v>#REF!</v>
      </c>
    </row>
    <row r="41" spans="2:9">
      <c r="B41" s="468"/>
      <c r="C41" s="469"/>
      <c r="D41" s="470" t="s">
        <v>159</v>
      </c>
      <c r="E41" s="470"/>
      <c r="F41" s="470"/>
      <c r="G41" s="61">
        <f>G40</f>
        <v>1578161.3484945279</v>
      </c>
      <c r="H41" s="62" t="e">
        <f>H23/C39</f>
        <v>#REF!</v>
      </c>
    </row>
  </sheetData>
  <mergeCells count="45">
    <mergeCell ref="C32:F32"/>
    <mergeCell ref="B34:H34"/>
    <mergeCell ref="D35:F35"/>
    <mergeCell ref="B39:B41"/>
    <mergeCell ref="C39:C41"/>
    <mergeCell ref="D39:F39"/>
    <mergeCell ref="D40:F40"/>
    <mergeCell ref="D41:F41"/>
    <mergeCell ref="B36:B38"/>
    <mergeCell ref="C36:C38"/>
    <mergeCell ref="D36:F36"/>
    <mergeCell ref="D37:F37"/>
    <mergeCell ref="D38:F38"/>
    <mergeCell ref="B26:H26"/>
    <mergeCell ref="B27:F27"/>
    <mergeCell ref="B30:F30"/>
    <mergeCell ref="B31:F31"/>
    <mergeCell ref="B22:D22"/>
    <mergeCell ref="B23:G23"/>
    <mergeCell ref="C28:F28"/>
    <mergeCell ref="C29:F29"/>
    <mergeCell ref="C19:D19"/>
    <mergeCell ref="F19:G19"/>
    <mergeCell ref="C20:D20"/>
    <mergeCell ref="F20:G20"/>
    <mergeCell ref="C21:D21"/>
    <mergeCell ref="F21:G21"/>
    <mergeCell ref="C14:D14"/>
    <mergeCell ref="C15:D15"/>
    <mergeCell ref="C16:D16"/>
    <mergeCell ref="C17:F17"/>
    <mergeCell ref="C18:D18"/>
    <mergeCell ref="F18:G18"/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F10"/>
    <mergeCell ref="C11:D11"/>
    <mergeCell ref="C12:D12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271"/>
  <sheetViews>
    <sheetView topLeftCell="A73" workbookViewId="0">
      <selection activeCell="N123" sqref="N123"/>
    </sheetView>
  </sheetViews>
  <sheetFormatPr baseColWidth="10" defaultRowHeight="15"/>
  <cols>
    <col min="1" max="2" width="11.42578125" style="202"/>
    <col min="3" max="3" width="18.28515625" style="202" customWidth="1"/>
    <col min="4" max="16384" width="11.42578125" style="202"/>
  </cols>
  <sheetData>
    <row r="2" spans="2:9">
      <c r="D2" s="472" t="s">
        <v>403</v>
      </c>
      <c r="E2" s="472"/>
      <c r="F2" s="472"/>
      <c r="G2" s="472"/>
      <c r="H2" s="472"/>
      <c r="I2" s="472"/>
    </row>
    <row r="3" spans="2:9">
      <c r="C3" s="202" t="s">
        <v>404</v>
      </c>
      <c r="D3" s="202">
        <v>13</v>
      </c>
      <c r="E3" s="202">
        <v>1</v>
      </c>
      <c r="F3" s="202">
        <v>1</v>
      </c>
      <c r="G3" s="202">
        <v>1</v>
      </c>
      <c r="H3" s="202">
        <v>1</v>
      </c>
      <c r="I3" s="202">
        <f>+D3*E3*F3*G3*H3</f>
        <v>13</v>
      </c>
    </row>
    <row r="4" spans="2:9">
      <c r="B4" s="202" t="s">
        <v>373</v>
      </c>
      <c r="C4" s="202" t="s">
        <v>405</v>
      </c>
      <c r="D4" s="202">
        <v>0</v>
      </c>
      <c r="E4" s="202">
        <v>1</v>
      </c>
      <c r="F4" s="202">
        <v>1</v>
      </c>
      <c r="G4" s="202">
        <v>1</v>
      </c>
      <c r="H4" s="202">
        <v>1</v>
      </c>
      <c r="I4" s="202">
        <f t="shared" ref="I4" si="0">+D4*E4*F4*G4*H4</f>
        <v>0</v>
      </c>
    </row>
    <row r="5" spans="2:9">
      <c r="I5" s="202">
        <f>SUM(I3:I4)</f>
        <v>13</v>
      </c>
    </row>
    <row r="8" spans="2:9">
      <c r="D8" s="472" t="s">
        <v>371</v>
      </c>
      <c r="E8" s="472"/>
      <c r="F8" s="472"/>
      <c r="G8" s="472"/>
      <c r="H8" s="472"/>
      <c r="I8" s="472"/>
    </row>
    <row r="9" spans="2:9">
      <c r="C9" s="202" t="s">
        <v>372</v>
      </c>
      <c r="D9" s="202">
        <v>12</v>
      </c>
      <c r="E9" s="202">
        <v>1.25</v>
      </c>
      <c r="F9" s="202">
        <v>1.25</v>
      </c>
      <c r="G9" s="202">
        <v>1</v>
      </c>
      <c r="H9" s="202">
        <v>1</v>
      </c>
      <c r="I9" s="202">
        <f>+D9*E9*F9*G9*H9</f>
        <v>18.75</v>
      </c>
    </row>
    <row r="10" spans="2:9">
      <c r="B10" s="222" t="s">
        <v>406</v>
      </c>
      <c r="C10" s="202" t="s">
        <v>407</v>
      </c>
      <c r="D10" s="202">
        <v>6</v>
      </c>
      <c r="E10" s="202">
        <v>0.8</v>
      </c>
      <c r="F10" s="202">
        <v>0.8</v>
      </c>
      <c r="G10" s="202">
        <v>1</v>
      </c>
      <c r="H10" s="202">
        <v>1</v>
      </c>
      <c r="I10" s="202">
        <f>+D10*E10*F10*G10*H10</f>
        <v>3.8400000000000007</v>
      </c>
    </row>
    <row r="11" spans="2:9">
      <c r="B11" s="222"/>
      <c r="C11" s="202" t="s">
        <v>408</v>
      </c>
      <c r="D11" s="202">
        <v>13</v>
      </c>
      <c r="E11" s="202">
        <v>0.6</v>
      </c>
      <c r="F11" s="202">
        <v>1</v>
      </c>
      <c r="G11" s="202">
        <v>1</v>
      </c>
      <c r="H11" s="202">
        <v>1</v>
      </c>
      <c r="I11" s="202">
        <f>+D11*E11*F11*G11*H11</f>
        <v>7.8</v>
      </c>
    </row>
    <row r="12" spans="2:9">
      <c r="B12" s="202" t="s">
        <v>373</v>
      </c>
      <c r="C12" s="202" t="s">
        <v>374</v>
      </c>
      <c r="D12" s="202">
        <v>50</v>
      </c>
      <c r="E12" s="202">
        <v>0.4</v>
      </c>
      <c r="F12" s="202">
        <v>0.5</v>
      </c>
      <c r="G12" s="202">
        <v>1</v>
      </c>
      <c r="H12" s="202">
        <v>1</v>
      </c>
      <c r="I12" s="202">
        <f t="shared" ref="I12:I15" si="1">+D12*E12*F12*G12*H12</f>
        <v>10</v>
      </c>
    </row>
    <row r="13" spans="2:9">
      <c r="C13" s="202" t="s">
        <v>375</v>
      </c>
      <c r="D13" s="202">
        <v>8</v>
      </c>
      <c r="E13" s="202">
        <v>0.8</v>
      </c>
      <c r="F13" s="202">
        <v>0.8</v>
      </c>
      <c r="G13" s="202">
        <v>1</v>
      </c>
      <c r="H13" s="202">
        <v>1</v>
      </c>
      <c r="I13" s="202">
        <f t="shared" si="1"/>
        <v>5.120000000000001</v>
      </c>
    </row>
    <row r="14" spans="2:9">
      <c r="C14" s="202" t="s">
        <v>376</v>
      </c>
      <c r="D14" s="202">
        <v>100</v>
      </c>
      <c r="E14" s="202">
        <v>0.4</v>
      </c>
      <c r="F14" s="202">
        <v>0.5</v>
      </c>
      <c r="G14" s="202">
        <v>1</v>
      </c>
      <c r="H14" s="202">
        <v>1</v>
      </c>
      <c r="I14" s="202">
        <f t="shared" si="1"/>
        <v>20</v>
      </c>
    </row>
    <row r="15" spans="2:9">
      <c r="C15" s="222" t="s">
        <v>377</v>
      </c>
      <c r="D15" s="202">
        <v>19.5</v>
      </c>
      <c r="E15" s="202">
        <v>2</v>
      </c>
      <c r="F15" s="202">
        <v>0.5</v>
      </c>
      <c r="G15" s="202">
        <v>0.5</v>
      </c>
      <c r="H15" s="202">
        <v>1</v>
      </c>
      <c r="I15" s="202">
        <f t="shared" si="1"/>
        <v>9.75</v>
      </c>
    </row>
    <row r="16" spans="2:9">
      <c r="I16" s="202">
        <f>SUM(I9:I15)</f>
        <v>75.260000000000005</v>
      </c>
    </row>
    <row r="18" spans="2:9">
      <c r="D18" s="472" t="s">
        <v>409</v>
      </c>
      <c r="E18" s="472"/>
      <c r="F18" s="472"/>
      <c r="G18" s="472"/>
      <c r="H18" s="472"/>
      <c r="I18" s="472"/>
    </row>
    <row r="19" spans="2:9">
      <c r="C19" s="202" t="s">
        <v>378</v>
      </c>
      <c r="D19" s="202">
        <v>12</v>
      </c>
      <c r="E19" s="202">
        <v>2</v>
      </c>
      <c r="F19" s="202">
        <v>2</v>
      </c>
      <c r="G19" s="202">
        <v>1.5</v>
      </c>
      <c r="H19" s="202">
        <v>1</v>
      </c>
      <c r="I19" s="202">
        <f>+D19*E19*F19*G19*H19</f>
        <v>72</v>
      </c>
    </row>
    <row r="20" spans="2:9">
      <c r="B20" s="222" t="s">
        <v>406</v>
      </c>
      <c r="C20" s="202" t="s">
        <v>411</v>
      </c>
      <c r="D20" s="202">
        <v>6</v>
      </c>
      <c r="E20" s="202">
        <v>0.8</v>
      </c>
      <c r="F20" s="202">
        <v>0.8</v>
      </c>
      <c r="G20" s="202">
        <v>1</v>
      </c>
      <c r="H20" s="202">
        <v>1</v>
      </c>
      <c r="I20" s="202">
        <f>+D20*E20*F20*G20*H20</f>
        <v>3.8400000000000007</v>
      </c>
    </row>
    <row r="21" spans="2:9">
      <c r="B21" s="222"/>
      <c r="C21" s="202" t="s">
        <v>412</v>
      </c>
      <c r="D21" s="202">
        <v>13</v>
      </c>
      <c r="E21" s="202">
        <v>0.6</v>
      </c>
      <c r="F21" s="202">
        <v>1</v>
      </c>
      <c r="G21" s="202">
        <v>1</v>
      </c>
      <c r="H21" s="202">
        <v>1</v>
      </c>
      <c r="I21" s="202">
        <f>+D21*E21*F21*G21*H21</f>
        <v>7.8</v>
      </c>
    </row>
    <row r="22" spans="2:9">
      <c r="I22" s="202">
        <f>SUM(I19:I21)</f>
        <v>83.64</v>
      </c>
    </row>
    <row r="24" spans="2:9">
      <c r="D24" s="472" t="s">
        <v>410</v>
      </c>
      <c r="E24" s="472"/>
      <c r="F24" s="472"/>
      <c r="G24" s="472"/>
      <c r="H24" s="472"/>
      <c r="I24" s="472"/>
    </row>
    <row r="25" spans="2:9">
      <c r="B25" s="202" t="s">
        <v>373</v>
      </c>
      <c r="C25" s="202" t="s">
        <v>374</v>
      </c>
      <c r="D25" s="202">
        <v>50</v>
      </c>
      <c r="E25" s="202">
        <v>0.4</v>
      </c>
      <c r="F25" s="202">
        <v>0.5</v>
      </c>
      <c r="G25" s="202">
        <v>1</v>
      </c>
      <c r="H25" s="202">
        <v>1</v>
      </c>
      <c r="I25" s="202">
        <f t="shared" ref="I25:I26" si="2">+D25*E25*F25*G25*H25</f>
        <v>10</v>
      </c>
    </row>
    <row r="26" spans="2:9">
      <c r="C26" s="202" t="s">
        <v>376</v>
      </c>
      <c r="D26" s="202">
        <v>100</v>
      </c>
      <c r="E26" s="202">
        <v>0.4</v>
      </c>
      <c r="F26" s="202">
        <v>0.5</v>
      </c>
      <c r="G26" s="202">
        <v>1</v>
      </c>
      <c r="H26" s="202">
        <v>1</v>
      </c>
      <c r="I26" s="202">
        <f t="shared" si="2"/>
        <v>20</v>
      </c>
    </row>
    <row r="27" spans="2:9">
      <c r="I27" s="202">
        <f>SUM(I25:I26)</f>
        <v>30</v>
      </c>
    </row>
    <row r="29" spans="2:9">
      <c r="D29" s="472" t="s">
        <v>413</v>
      </c>
      <c r="E29" s="472"/>
      <c r="F29" s="472"/>
      <c r="G29" s="472"/>
      <c r="H29" s="472"/>
      <c r="I29" s="472"/>
    </row>
    <row r="30" spans="2:9">
      <c r="C30" s="202" t="s">
        <v>404</v>
      </c>
      <c r="D30" s="202">
        <v>13</v>
      </c>
      <c r="E30" s="202">
        <v>1</v>
      </c>
      <c r="F30" s="202">
        <v>1</v>
      </c>
      <c r="G30" s="202">
        <v>1</v>
      </c>
      <c r="H30" s="202">
        <v>1</v>
      </c>
      <c r="I30" s="202">
        <f>+D30*E30*F30*G30*H30</f>
        <v>13</v>
      </c>
    </row>
    <row r="31" spans="2:9">
      <c r="B31" s="202" t="s">
        <v>373</v>
      </c>
      <c r="C31" s="202" t="s">
        <v>405</v>
      </c>
      <c r="D31" s="202">
        <v>0</v>
      </c>
      <c r="E31" s="202">
        <v>1</v>
      </c>
      <c r="F31" s="202">
        <v>1</v>
      </c>
      <c r="G31" s="202">
        <v>1</v>
      </c>
      <c r="H31" s="202">
        <v>1</v>
      </c>
      <c r="I31" s="202">
        <f t="shared" ref="I31" si="3">+D31*E31*F31*G31*H31</f>
        <v>0</v>
      </c>
    </row>
    <row r="32" spans="2:9">
      <c r="I32" s="202">
        <f>SUM(I30:I31)</f>
        <v>13</v>
      </c>
    </row>
    <row r="34" spans="2:12">
      <c r="D34" s="472" t="s">
        <v>380</v>
      </c>
      <c r="E34" s="472"/>
      <c r="F34" s="472"/>
      <c r="G34" s="472"/>
      <c r="H34" s="472"/>
      <c r="I34" s="472"/>
    </row>
    <row r="35" spans="2:12">
      <c r="C35" s="222" t="s">
        <v>379</v>
      </c>
      <c r="D35" s="202">
        <v>19.5</v>
      </c>
      <c r="E35" s="202">
        <v>2</v>
      </c>
      <c r="F35" s="202">
        <v>0.3</v>
      </c>
      <c r="G35" s="202">
        <v>0.5</v>
      </c>
      <c r="H35" s="202">
        <v>1</v>
      </c>
      <c r="I35" s="202">
        <f t="shared" ref="I35" si="4">+D35*E35*F35*G35*H35</f>
        <v>5.85</v>
      </c>
    </row>
    <row r="36" spans="2:12">
      <c r="I36" s="202">
        <f>SUM(I35:I35)</f>
        <v>5.85</v>
      </c>
    </row>
    <row r="37" spans="2:12">
      <c r="D37" s="472" t="s">
        <v>414</v>
      </c>
      <c r="E37" s="472"/>
      <c r="F37" s="472"/>
      <c r="G37" s="472"/>
      <c r="H37" s="472"/>
      <c r="I37" s="472"/>
    </row>
    <row r="38" spans="2:12">
      <c r="B38" s="222" t="s">
        <v>406</v>
      </c>
      <c r="C38" s="202" t="s">
        <v>420</v>
      </c>
      <c r="D38" s="202">
        <v>2</v>
      </c>
      <c r="E38" s="202">
        <f>7.61-0.3*2</f>
        <v>7.0100000000000007</v>
      </c>
      <c r="F38" s="202">
        <v>0.3</v>
      </c>
      <c r="G38" s="202">
        <v>0.4</v>
      </c>
      <c r="H38" s="202">
        <v>1</v>
      </c>
      <c r="I38" s="202">
        <f>+D38*E38*F38*G38*H38</f>
        <v>1.6824000000000003</v>
      </c>
      <c r="K38" s="203"/>
      <c r="L38" s="203"/>
    </row>
    <row r="39" spans="2:12">
      <c r="B39" s="222"/>
      <c r="C39" s="202" t="s">
        <v>421</v>
      </c>
      <c r="D39" s="202">
        <v>3</v>
      </c>
      <c r="E39" s="202">
        <f>1.8-0.3</f>
        <v>1.5</v>
      </c>
      <c r="F39" s="202">
        <v>0.3</v>
      </c>
      <c r="G39" s="202">
        <v>0.4</v>
      </c>
      <c r="H39" s="202">
        <v>1</v>
      </c>
      <c r="I39" s="202">
        <f t="shared" ref="I39" si="5">+D39*E39*F39*G39*H39</f>
        <v>0.53999999999999992</v>
      </c>
    </row>
    <row r="40" spans="2:12">
      <c r="I40" s="202">
        <f>SUM(I38:I39)</f>
        <v>2.2224000000000004</v>
      </c>
    </row>
    <row r="42" spans="2:12">
      <c r="D42" s="472" t="s">
        <v>415</v>
      </c>
      <c r="E42" s="472"/>
      <c r="F42" s="472"/>
      <c r="G42" s="472"/>
      <c r="H42" s="472"/>
      <c r="I42" s="472"/>
    </row>
    <row r="43" spans="2:12">
      <c r="B43" s="222" t="s">
        <v>406</v>
      </c>
      <c r="C43" s="202" t="s">
        <v>418</v>
      </c>
      <c r="D43" s="202">
        <v>6</v>
      </c>
      <c r="E43" s="202">
        <v>0.8</v>
      </c>
      <c r="F43" s="202">
        <v>0.8</v>
      </c>
      <c r="G43" s="202">
        <v>0.3</v>
      </c>
      <c r="H43" s="202">
        <v>1</v>
      </c>
      <c r="I43" s="202">
        <f>+D43*E43*F43*G43*H43</f>
        <v>1.1520000000000001</v>
      </c>
    </row>
    <row r="44" spans="2:12">
      <c r="I44" s="202">
        <f>SUM(I43:I43)</f>
        <v>1.1520000000000001</v>
      </c>
    </row>
    <row r="46" spans="2:12">
      <c r="D46" s="472" t="s">
        <v>416</v>
      </c>
      <c r="E46" s="472"/>
      <c r="F46" s="472"/>
      <c r="G46" s="472"/>
      <c r="H46" s="472"/>
      <c r="I46" s="472"/>
    </row>
    <row r="47" spans="2:12">
      <c r="B47" s="222" t="s">
        <v>406</v>
      </c>
      <c r="C47" s="202" t="s">
        <v>417</v>
      </c>
      <c r="D47" s="202">
        <v>6</v>
      </c>
      <c r="E47" s="202">
        <v>0.4</v>
      </c>
      <c r="F47" s="202">
        <v>0.3</v>
      </c>
      <c r="G47" s="202">
        <v>0.3</v>
      </c>
      <c r="H47" s="202">
        <v>1</v>
      </c>
      <c r="I47" s="202">
        <f>+D47*E47*F47*G47*H47</f>
        <v>0.21600000000000003</v>
      </c>
    </row>
    <row r="48" spans="2:12">
      <c r="I48" s="202">
        <f>SUM(I47:I47)</f>
        <v>0.21600000000000003</v>
      </c>
    </row>
    <row r="50" spans="2:9">
      <c r="D50" s="472" t="s">
        <v>419</v>
      </c>
      <c r="E50" s="472"/>
      <c r="F50" s="472"/>
      <c r="G50" s="472"/>
      <c r="H50" s="472"/>
      <c r="I50" s="472"/>
    </row>
    <row r="51" spans="2:9">
      <c r="C51" s="202" t="s">
        <v>420</v>
      </c>
      <c r="D51" s="202">
        <v>2</v>
      </c>
      <c r="E51" s="202">
        <f>7.61-0.4*2</f>
        <v>6.8100000000000005</v>
      </c>
      <c r="F51" s="202">
        <v>0.3</v>
      </c>
      <c r="G51" s="202">
        <v>1</v>
      </c>
      <c r="H51" s="202">
        <v>1</v>
      </c>
      <c r="I51" s="202">
        <f>+D51*E51*F51*G51*H51</f>
        <v>4.0860000000000003</v>
      </c>
    </row>
    <row r="52" spans="2:9">
      <c r="B52" s="222" t="s">
        <v>406</v>
      </c>
      <c r="C52" s="202" t="s">
        <v>421</v>
      </c>
      <c r="D52" s="202">
        <v>3</v>
      </c>
      <c r="E52" s="202">
        <f>1.8-0.4</f>
        <v>1.4</v>
      </c>
      <c r="F52" s="202">
        <v>0.3</v>
      </c>
      <c r="G52" s="202">
        <v>1</v>
      </c>
      <c r="H52" s="202">
        <v>1</v>
      </c>
      <c r="I52" s="202">
        <f t="shared" ref="I52" si="6">+D52*E52*F52*G52*H52</f>
        <v>1.2599999999999998</v>
      </c>
    </row>
    <row r="53" spans="2:9">
      <c r="B53" s="222"/>
      <c r="C53" s="202" t="s">
        <v>418</v>
      </c>
      <c r="D53" s="202">
        <v>6</v>
      </c>
      <c r="E53" s="202">
        <v>0.8</v>
      </c>
      <c r="F53" s="202">
        <v>0.8</v>
      </c>
      <c r="G53" s="202">
        <v>1</v>
      </c>
      <c r="H53" s="202">
        <v>1</v>
      </c>
      <c r="I53" s="202">
        <f>+D53*E53*F53*G53*H53</f>
        <v>3.8400000000000007</v>
      </c>
    </row>
    <row r="54" spans="2:9">
      <c r="B54" s="222"/>
      <c r="C54" s="202" t="s">
        <v>422</v>
      </c>
      <c r="D54" s="202">
        <v>1</v>
      </c>
      <c r="E54" s="202">
        <v>3.4</v>
      </c>
      <c r="F54" s="202">
        <v>3.4</v>
      </c>
      <c r="G54" s="202">
        <v>1</v>
      </c>
      <c r="H54" s="202">
        <v>1</v>
      </c>
      <c r="I54" s="202">
        <f>+D54*E54*F54*G54*H54</f>
        <v>11.559999999999999</v>
      </c>
    </row>
    <row r="55" spans="2:9">
      <c r="I55" s="202">
        <f>SUM(I51:I54)</f>
        <v>20.745999999999999</v>
      </c>
    </row>
    <row r="57" spans="2:9">
      <c r="D57" s="472" t="s">
        <v>423</v>
      </c>
      <c r="E57" s="472"/>
      <c r="F57" s="472"/>
      <c r="G57" s="472"/>
      <c r="H57" s="472"/>
      <c r="I57" s="472"/>
    </row>
    <row r="58" spans="2:9">
      <c r="C58" s="222" t="s">
        <v>406</v>
      </c>
      <c r="D58" s="202">
        <v>50</v>
      </c>
      <c r="E58" s="202">
        <f>+I48+I44+I40</f>
        <v>3.5904000000000007</v>
      </c>
      <c r="F58" s="202">
        <v>1</v>
      </c>
      <c r="G58" s="202">
        <v>1</v>
      </c>
      <c r="H58" s="202">
        <v>1</v>
      </c>
      <c r="I58" s="202">
        <f>+D58*E58*F58*G58*H58</f>
        <v>179.52000000000004</v>
      </c>
    </row>
    <row r="59" spans="2:9">
      <c r="I59" s="202">
        <f>SUM(I58:I58)</f>
        <v>179.52000000000004</v>
      </c>
    </row>
    <row r="61" spans="2:9">
      <c r="D61" s="472" t="s">
        <v>424</v>
      </c>
      <c r="E61" s="472"/>
      <c r="F61" s="472"/>
      <c r="G61" s="472"/>
      <c r="H61" s="472"/>
      <c r="I61" s="472"/>
    </row>
    <row r="62" spans="2:9">
      <c r="B62" s="222" t="s">
        <v>406</v>
      </c>
      <c r="C62" s="202" t="s">
        <v>424</v>
      </c>
      <c r="D62" s="202">
        <v>6</v>
      </c>
      <c r="E62" s="202">
        <v>3</v>
      </c>
      <c r="F62" s="202">
        <v>0.3</v>
      </c>
      <c r="G62" s="202">
        <v>0.3</v>
      </c>
      <c r="H62" s="202">
        <v>1</v>
      </c>
      <c r="I62" s="202">
        <f>+D62*E62*F62*G62*H62</f>
        <v>1.6199999999999999</v>
      </c>
    </row>
    <row r="63" spans="2:9">
      <c r="I63" s="202">
        <f>SUM(I62:I62)</f>
        <v>1.6199999999999999</v>
      </c>
    </row>
    <row r="64" spans="2:9">
      <c r="D64" s="472" t="s">
        <v>425</v>
      </c>
      <c r="E64" s="472"/>
      <c r="F64" s="472"/>
      <c r="G64" s="472"/>
      <c r="H64" s="472"/>
      <c r="I64" s="472"/>
    </row>
    <row r="65" spans="2:12">
      <c r="B65" s="222" t="s">
        <v>406</v>
      </c>
      <c r="C65" s="202" t="s">
        <v>420</v>
      </c>
      <c r="D65" s="202">
        <v>2</v>
      </c>
      <c r="E65" s="202">
        <f>7.61-0.3*2</f>
        <v>7.0100000000000007</v>
      </c>
      <c r="F65" s="202">
        <v>0.3</v>
      </c>
      <c r="G65" s="202">
        <v>0.4</v>
      </c>
      <c r="H65" s="202">
        <v>1</v>
      </c>
      <c r="I65" s="202">
        <f>+D65*E65*F65*G65*H65</f>
        <v>1.6824000000000003</v>
      </c>
      <c r="K65" s="203"/>
      <c r="L65" s="203"/>
    </row>
    <row r="66" spans="2:12">
      <c r="B66" s="222"/>
      <c r="C66" s="202" t="s">
        <v>421</v>
      </c>
      <c r="D66" s="202">
        <v>3</v>
      </c>
      <c r="E66" s="202">
        <f>1.8-0.3</f>
        <v>1.5</v>
      </c>
      <c r="F66" s="202">
        <v>0.3</v>
      </c>
      <c r="G66" s="202">
        <v>0.4</v>
      </c>
      <c r="H66" s="202">
        <v>1</v>
      </c>
      <c r="I66" s="202">
        <f t="shared" ref="I66" si="7">+D66*E66*F66*G66*H66</f>
        <v>0.53999999999999992</v>
      </c>
    </row>
    <row r="67" spans="2:12">
      <c r="I67" s="202">
        <f>SUM(I65:I66)</f>
        <v>2.2224000000000004</v>
      </c>
    </row>
    <row r="69" spans="2:12">
      <c r="D69" s="472" t="s">
        <v>382</v>
      </c>
      <c r="E69" s="472"/>
      <c r="F69" s="472"/>
      <c r="G69" s="472"/>
      <c r="H69" s="472"/>
      <c r="I69" s="472"/>
    </row>
    <row r="70" spans="2:12">
      <c r="C70" s="222" t="s">
        <v>383</v>
      </c>
      <c r="D70" s="202">
        <v>1</v>
      </c>
      <c r="E70" s="202">
        <v>32</v>
      </c>
      <c r="F70" s="202">
        <v>0.8</v>
      </c>
      <c r="G70" s="202">
        <v>0.15</v>
      </c>
      <c r="H70" s="202">
        <v>1</v>
      </c>
      <c r="I70" s="202">
        <f t="shared" ref="I70" si="8">+D70*E70*F70*G70*H70</f>
        <v>3.84</v>
      </c>
    </row>
    <row r="71" spans="2:12">
      <c r="C71" s="222" t="s">
        <v>386</v>
      </c>
      <c r="D71" s="202">
        <v>1</v>
      </c>
      <c r="E71" s="202">
        <v>28</v>
      </c>
      <c r="F71" s="202">
        <v>0.8</v>
      </c>
      <c r="G71" s="202">
        <v>0.15</v>
      </c>
      <c r="H71" s="202">
        <v>1</v>
      </c>
      <c r="I71" s="202">
        <f t="shared" ref="I71" si="9">+D71*E71*F71*G71*H71</f>
        <v>3.3600000000000003</v>
      </c>
    </row>
    <row r="72" spans="2:12">
      <c r="C72" s="202" t="s">
        <v>384</v>
      </c>
      <c r="D72" s="202">
        <v>2</v>
      </c>
      <c r="E72" s="202">
        <v>21</v>
      </c>
      <c r="F72" s="202">
        <v>0.8</v>
      </c>
      <c r="G72" s="202">
        <v>0.15</v>
      </c>
      <c r="H72" s="202">
        <v>1</v>
      </c>
      <c r="I72" s="202">
        <f t="shared" ref="I72" si="10">+D72*E72*F72*G72*H72</f>
        <v>5.04</v>
      </c>
    </row>
    <row r="73" spans="2:12">
      <c r="C73" s="202" t="s">
        <v>385</v>
      </c>
      <c r="D73" s="202">
        <v>1</v>
      </c>
      <c r="E73" s="202">
        <v>17</v>
      </c>
      <c r="F73" s="202">
        <v>0.8</v>
      </c>
      <c r="G73" s="202">
        <v>0.15</v>
      </c>
      <c r="H73" s="202">
        <v>1</v>
      </c>
      <c r="I73" s="202">
        <f t="shared" ref="I73" si="11">+D73*E73*F73*G73*H73</f>
        <v>2.04</v>
      </c>
    </row>
    <row r="74" spans="2:12">
      <c r="C74" s="202" t="s">
        <v>385</v>
      </c>
      <c r="D74" s="202">
        <v>1</v>
      </c>
      <c r="E74" s="202">
        <v>5</v>
      </c>
      <c r="F74" s="202">
        <v>0.8</v>
      </c>
      <c r="G74" s="202">
        <v>0.15</v>
      </c>
      <c r="H74" s="202">
        <v>1</v>
      </c>
      <c r="I74" s="202">
        <f t="shared" ref="I74" si="12">+D74*E74*F74*G74*H74</f>
        <v>0.6</v>
      </c>
    </row>
    <row r="75" spans="2:12">
      <c r="B75" s="222" t="s">
        <v>406</v>
      </c>
      <c r="C75" s="202" t="s">
        <v>426</v>
      </c>
      <c r="D75" s="202">
        <v>7.61</v>
      </c>
      <c r="E75" s="202">
        <v>1.8</v>
      </c>
      <c r="F75" s="202">
        <v>1</v>
      </c>
      <c r="G75" s="202">
        <v>0.15</v>
      </c>
      <c r="H75" s="202">
        <v>1</v>
      </c>
      <c r="I75" s="202">
        <f>+D75*E75*F75*G75*H75</f>
        <v>2.0547</v>
      </c>
    </row>
    <row r="76" spans="2:12">
      <c r="B76" s="222"/>
      <c r="I76" s="202">
        <f>SUM(I70:I75)</f>
        <v>16.934699999999999</v>
      </c>
    </row>
    <row r="78" spans="2:12">
      <c r="D78" s="472" t="s">
        <v>387</v>
      </c>
      <c r="E78" s="472"/>
      <c r="F78" s="472"/>
      <c r="G78" s="472"/>
      <c r="H78" s="472"/>
      <c r="I78" s="472"/>
    </row>
    <row r="79" spans="2:12">
      <c r="C79" s="222" t="s">
        <v>388</v>
      </c>
      <c r="D79" s="202">
        <v>3</v>
      </c>
      <c r="E79" s="202">
        <v>1.5</v>
      </c>
      <c r="F79" s="202">
        <v>0.2</v>
      </c>
      <c r="G79" s="202">
        <v>2</v>
      </c>
      <c r="H79" s="202">
        <v>1</v>
      </c>
      <c r="I79" s="202">
        <f t="shared" ref="I79:I82" si="13">+D79*E79*F79*G79*H79</f>
        <v>1.8</v>
      </c>
    </row>
    <row r="80" spans="2:12">
      <c r="C80" s="222" t="s">
        <v>388</v>
      </c>
      <c r="D80" s="202">
        <v>3.4</v>
      </c>
      <c r="E80" s="202">
        <v>1.5</v>
      </c>
      <c r="F80" s="202">
        <v>0.2</v>
      </c>
      <c r="G80" s="202">
        <v>2</v>
      </c>
      <c r="H80" s="202">
        <v>1</v>
      </c>
      <c r="I80" s="202">
        <f t="shared" si="13"/>
        <v>2.04</v>
      </c>
    </row>
    <row r="81" spans="3:9">
      <c r="C81" s="202" t="s">
        <v>389</v>
      </c>
      <c r="D81" s="202">
        <v>3.4</v>
      </c>
      <c r="E81" s="202">
        <v>3.4</v>
      </c>
      <c r="F81" s="202">
        <v>0.2</v>
      </c>
      <c r="G81" s="202">
        <v>1</v>
      </c>
      <c r="H81" s="202">
        <v>1</v>
      </c>
      <c r="I81" s="202">
        <f t="shared" si="13"/>
        <v>2.3119999999999998</v>
      </c>
    </row>
    <row r="82" spans="3:9">
      <c r="C82" s="202" t="s">
        <v>390</v>
      </c>
      <c r="D82" s="202">
        <v>3.4</v>
      </c>
      <c r="E82" s="202">
        <v>3.4</v>
      </c>
      <c r="F82" s="202">
        <v>0.2</v>
      </c>
      <c r="G82" s="202">
        <v>1</v>
      </c>
      <c r="H82" s="202">
        <v>1</v>
      </c>
      <c r="I82" s="202">
        <f t="shared" si="13"/>
        <v>2.3119999999999998</v>
      </c>
    </row>
    <row r="83" spans="3:9">
      <c r="I83" s="202">
        <f>SUM(I79:I82)</f>
        <v>8.4639999999999986</v>
      </c>
    </row>
    <row r="86" spans="3:9">
      <c r="D86" s="472" t="s">
        <v>391</v>
      </c>
      <c r="E86" s="472"/>
      <c r="F86" s="472"/>
      <c r="G86" s="472"/>
      <c r="H86" s="472"/>
      <c r="I86" s="472"/>
    </row>
    <row r="87" spans="3:9">
      <c r="C87" s="222" t="s">
        <v>388</v>
      </c>
      <c r="D87" s="202">
        <v>3</v>
      </c>
      <c r="E87" s="202">
        <v>1.5</v>
      </c>
      <c r="F87" s="202">
        <v>1</v>
      </c>
      <c r="G87" s="202">
        <v>2</v>
      </c>
      <c r="H87" s="202">
        <v>1</v>
      </c>
      <c r="I87" s="202">
        <f t="shared" ref="I87:I90" si="14">+D87*E87*F87*G87*H87</f>
        <v>9</v>
      </c>
    </row>
    <row r="88" spans="3:9">
      <c r="C88" s="222" t="s">
        <v>388</v>
      </c>
      <c r="D88" s="202">
        <v>3.4</v>
      </c>
      <c r="E88" s="202">
        <v>1.5</v>
      </c>
      <c r="F88" s="202">
        <v>1</v>
      </c>
      <c r="G88" s="202">
        <v>2</v>
      </c>
      <c r="H88" s="202">
        <v>1</v>
      </c>
      <c r="I88" s="202">
        <f t="shared" si="14"/>
        <v>10.199999999999999</v>
      </c>
    </row>
    <row r="89" spans="3:9">
      <c r="C89" s="202" t="s">
        <v>389</v>
      </c>
      <c r="D89" s="202">
        <v>3.4</v>
      </c>
      <c r="E89" s="202">
        <v>3.4</v>
      </c>
      <c r="F89" s="202">
        <v>1</v>
      </c>
      <c r="G89" s="202">
        <v>1</v>
      </c>
      <c r="H89" s="202">
        <v>1</v>
      </c>
      <c r="I89" s="202">
        <f t="shared" si="14"/>
        <v>11.559999999999999</v>
      </c>
    </row>
    <row r="90" spans="3:9">
      <c r="C90" s="202" t="s">
        <v>390</v>
      </c>
      <c r="D90" s="202">
        <v>3.4</v>
      </c>
      <c r="E90" s="202">
        <v>3.4</v>
      </c>
      <c r="F90" s="202">
        <v>1</v>
      </c>
      <c r="G90" s="202">
        <v>1</v>
      </c>
      <c r="H90" s="202">
        <v>1</v>
      </c>
      <c r="I90" s="202">
        <f t="shared" si="14"/>
        <v>11.559999999999999</v>
      </c>
    </row>
    <row r="91" spans="3:9">
      <c r="I91" s="202">
        <f>SUM(I87:I90)</f>
        <v>42.319999999999993</v>
      </c>
    </row>
    <row r="93" spans="3:9">
      <c r="D93" s="472" t="s">
        <v>393</v>
      </c>
      <c r="E93" s="472"/>
      <c r="F93" s="472"/>
      <c r="G93" s="472"/>
      <c r="H93" s="472"/>
      <c r="I93" s="472"/>
    </row>
    <row r="94" spans="3:9">
      <c r="C94" s="222" t="s">
        <v>392</v>
      </c>
      <c r="D94" s="202">
        <v>4</v>
      </c>
      <c r="E94" s="202">
        <v>18</v>
      </c>
      <c r="F94" s="202">
        <v>1</v>
      </c>
      <c r="G94" s="202">
        <v>1</v>
      </c>
      <c r="H94" s="202">
        <v>1</v>
      </c>
      <c r="I94" s="202">
        <f t="shared" ref="I94:I95" si="15">+D94*E94*F94*G94*H94</f>
        <v>72</v>
      </c>
    </row>
    <row r="95" spans="3:9">
      <c r="C95" s="222" t="s">
        <v>394</v>
      </c>
      <c r="D95" s="202">
        <v>4</v>
      </c>
      <c r="E95" s="202">
        <v>18</v>
      </c>
      <c r="F95" s="202">
        <v>1</v>
      </c>
      <c r="G95" s="202">
        <v>1</v>
      </c>
      <c r="H95" s="202">
        <v>1</v>
      </c>
      <c r="I95" s="202">
        <f t="shared" si="15"/>
        <v>72</v>
      </c>
    </row>
    <row r="96" spans="3:9">
      <c r="C96" s="222" t="s">
        <v>395</v>
      </c>
      <c r="D96" s="202">
        <v>4</v>
      </c>
      <c r="E96" s="202">
        <v>9.3000000000000007</v>
      </c>
      <c r="F96" s="202">
        <v>2</v>
      </c>
      <c r="G96" s="202">
        <v>1</v>
      </c>
      <c r="H96" s="202">
        <v>1</v>
      </c>
      <c r="I96" s="202">
        <f t="shared" ref="I96" si="16">+D96*E96*F96*G96*H96</f>
        <v>74.400000000000006</v>
      </c>
    </row>
    <row r="97" spans="2:15">
      <c r="I97" s="202">
        <f>SUM(I94:I96)</f>
        <v>218.4</v>
      </c>
    </row>
    <row r="99" spans="2:15">
      <c r="D99" s="472" t="s">
        <v>427</v>
      </c>
      <c r="E99" s="472"/>
      <c r="F99" s="472"/>
      <c r="G99" s="472"/>
      <c r="H99" s="472"/>
      <c r="I99" s="472"/>
      <c r="L99" s="202" t="s">
        <v>431</v>
      </c>
      <c r="N99" s="202" t="s">
        <v>429</v>
      </c>
      <c r="O99" s="202" t="s">
        <v>428</v>
      </c>
    </row>
    <row r="100" spans="2:15">
      <c r="C100" s="222" t="s">
        <v>383</v>
      </c>
      <c r="D100" s="202">
        <v>1</v>
      </c>
      <c r="E100" s="202">
        <v>32</v>
      </c>
      <c r="F100" s="202">
        <v>0.8</v>
      </c>
      <c r="G100" s="202">
        <v>7.0921000000000003</v>
      </c>
      <c r="H100" s="202">
        <v>1</v>
      </c>
      <c r="I100" s="202">
        <f t="shared" ref="I100:I104" si="17">+D100*E100*F100*G100*H100</f>
        <v>181.55776000000003</v>
      </c>
      <c r="L100" s="202" t="s">
        <v>430</v>
      </c>
      <c r="N100" s="202">
        <f>2*50/(6*2.35)</f>
        <v>7.0921985815602833</v>
      </c>
    </row>
    <row r="101" spans="2:15">
      <c r="C101" s="222" t="s">
        <v>386</v>
      </c>
      <c r="D101" s="202">
        <v>1</v>
      </c>
      <c r="E101" s="202">
        <v>28</v>
      </c>
      <c r="F101" s="202">
        <v>0.8</v>
      </c>
      <c r="G101" s="202">
        <v>7.0921000000000003</v>
      </c>
      <c r="H101" s="202">
        <v>1</v>
      </c>
      <c r="I101" s="202">
        <f t="shared" si="17"/>
        <v>158.86304000000001</v>
      </c>
    </row>
    <row r="102" spans="2:15">
      <c r="C102" s="202" t="s">
        <v>384</v>
      </c>
      <c r="D102" s="202">
        <v>2</v>
      </c>
      <c r="E102" s="202">
        <v>21</v>
      </c>
      <c r="F102" s="202">
        <v>0.8</v>
      </c>
      <c r="G102" s="202">
        <v>7.0921000000000003</v>
      </c>
      <c r="H102" s="202">
        <v>1</v>
      </c>
      <c r="I102" s="202">
        <f t="shared" si="17"/>
        <v>238.29456000000002</v>
      </c>
    </row>
    <row r="103" spans="2:15">
      <c r="C103" s="202" t="s">
        <v>385</v>
      </c>
      <c r="D103" s="202">
        <v>1</v>
      </c>
      <c r="E103" s="202">
        <v>17</v>
      </c>
      <c r="F103" s="202">
        <v>0.8</v>
      </c>
      <c r="G103" s="202">
        <v>7.0921000000000003</v>
      </c>
      <c r="H103" s="202">
        <v>1</v>
      </c>
      <c r="I103" s="202">
        <f t="shared" si="17"/>
        <v>96.45256000000002</v>
      </c>
    </row>
    <row r="104" spans="2:15">
      <c r="C104" s="202" t="s">
        <v>385</v>
      </c>
      <c r="D104" s="202">
        <v>1</v>
      </c>
      <c r="E104" s="202">
        <v>5</v>
      </c>
      <c r="F104" s="202">
        <v>0.8</v>
      </c>
      <c r="G104" s="202">
        <v>7.0921000000000003</v>
      </c>
      <c r="H104" s="202">
        <v>1</v>
      </c>
      <c r="I104" s="202">
        <f t="shared" si="17"/>
        <v>28.368400000000001</v>
      </c>
    </row>
    <row r="105" spans="2:15">
      <c r="B105" s="222" t="s">
        <v>406</v>
      </c>
      <c r="C105" s="202" t="s">
        <v>426</v>
      </c>
      <c r="D105" s="202">
        <v>1</v>
      </c>
      <c r="E105" s="202">
        <v>7.61</v>
      </c>
      <c r="F105" s="202">
        <v>1.8</v>
      </c>
      <c r="G105" s="202">
        <v>7.0921000000000003</v>
      </c>
      <c r="H105" s="202">
        <v>1</v>
      </c>
      <c r="I105" s="202">
        <f>+D105*E105*F105*G105*H105</f>
        <v>97.147585800000002</v>
      </c>
    </row>
    <row r="106" spans="2:15">
      <c r="B106" s="222"/>
      <c r="I106" s="202">
        <f>SUM(I100:I105)</f>
        <v>800.68390580000005</v>
      </c>
    </row>
    <row r="108" spans="2:15">
      <c r="D108" s="472" t="s">
        <v>33</v>
      </c>
      <c r="E108" s="472"/>
      <c r="F108" s="472"/>
      <c r="G108" s="472"/>
      <c r="H108" s="472"/>
      <c r="I108" s="472"/>
    </row>
    <row r="109" spans="2:15">
      <c r="B109" s="222" t="s">
        <v>406</v>
      </c>
      <c r="C109" s="202" t="s">
        <v>432</v>
      </c>
      <c r="D109" s="202">
        <v>50</v>
      </c>
      <c r="E109" s="202">
        <f>I63</f>
        <v>1.6199999999999999</v>
      </c>
      <c r="F109" s="202">
        <v>1</v>
      </c>
      <c r="G109" s="202">
        <v>1</v>
      </c>
      <c r="H109" s="202">
        <v>1</v>
      </c>
      <c r="I109" s="202">
        <f>+D109*E109*F109*G109*H109</f>
        <v>81</v>
      </c>
    </row>
    <row r="110" spans="2:15">
      <c r="C110" s="202" t="s">
        <v>422</v>
      </c>
      <c r="D110" s="202">
        <v>50</v>
      </c>
      <c r="E110" s="202">
        <f>I83</f>
        <v>8.4639999999999986</v>
      </c>
      <c r="F110" s="202">
        <v>1</v>
      </c>
      <c r="G110" s="202">
        <v>1</v>
      </c>
      <c r="H110" s="202">
        <v>1</v>
      </c>
      <c r="I110" s="202">
        <f>+D110*E110*F110*G110*H110</f>
        <v>423.19999999999993</v>
      </c>
    </row>
    <row r="111" spans="2:15">
      <c r="I111" s="202">
        <f>SUM(I109:I110)</f>
        <v>504.19999999999993</v>
      </c>
    </row>
    <row r="113" spans="2:11">
      <c r="D113" s="472" t="s">
        <v>433</v>
      </c>
      <c r="E113" s="472"/>
      <c r="F113" s="472"/>
      <c r="G113" s="472"/>
      <c r="H113" s="472"/>
      <c r="I113" s="472"/>
    </row>
    <row r="114" spans="2:11">
      <c r="B114" s="222" t="s">
        <v>406</v>
      </c>
      <c r="C114" s="202" t="s">
        <v>434</v>
      </c>
      <c r="D114" s="202">
        <v>50</v>
      </c>
      <c r="E114" s="202">
        <f>+I67</f>
        <v>2.2224000000000004</v>
      </c>
      <c r="F114" s="202">
        <v>1</v>
      </c>
      <c r="G114" s="202">
        <v>1</v>
      </c>
      <c r="H114" s="202">
        <v>1</v>
      </c>
      <c r="I114" s="202">
        <f>+D114*E114*F114*G114*H114</f>
        <v>111.12000000000002</v>
      </c>
    </row>
    <row r="115" spans="2:11">
      <c r="I115" s="202">
        <f>SUM(I114:I114)</f>
        <v>111.12000000000002</v>
      </c>
    </row>
    <row r="117" spans="2:11">
      <c r="D117" s="472" t="s">
        <v>433</v>
      </c>
      <c r="E117" s="472"/>
      <c r="F117" s="472"/>
      <c r="G117" s="472"/>
      <c r="H117" s="472"/>
      <c r="I117" s="472"/>
    </row>
    <row r="118" spans="2:11">
      <c r="B118" s="222" t="s">
        <v>406</v>
      </c>
      <c r="C118" s="202" t="s">
        <v>426</v>
      </c>
      <c r="D118" s="202">
        <v>1</v>
      </c>
      <c r="E118" s="202">
        <v>7.61</v>
      </c>
      <c r="F118" s="202">
        <v>1.8</v>
      </c>
      <c r="G118" s="202">
        <v>20</v>
      </c>
      <c r="H118" s="202">
        <v>1</v>
      </c>
      <c r="I118" s="202">
        <f>+D118*E118*F118*G118*H118</f>
        <v>273.96000000000004</v>
      </c>
      <c r="K118" s="202" t="s">
        <v>435</v>
      </c>
    </row>
    <row r="119" spans="2:11">
      <c r="I119" s="202">
        <f>SUM(I118:I118)</f>
        <v>273.96000000000004</v>
      </c>
    </row>
    <row r="121" spans="2:11">
      <c r="D121" s="472" t="s">
        <v>396</v>
      </c>
      <c r="E121" s="472"/>
      <c r="F121" s="472"/>
      <c r="G121" s="472"/>
      <c r="H121" s="472"/>
      <c r="I121" s="472"/>
    </row>
    <row r="122" spans="2:11">
      <c r="C122" s="222" t="s">
        <v>392</v>
      </c>
      <c r="D122" s="202">
        <v>4</v>
      </c>
      <c r="E122" s="202">
        <v>36</v>
      </c>
      <c r="F122" s="202">
        <v>1</v>
      </c>
      <c r="G122" s="202">
        <v>1</v>
      </c>
      <c r="H122" s="202">
        <v>1</v>
      </c>
      <c r="I122" s="202">
        <f t="shared" ref="I122:I123" si="18">+D122*E122*F122*G122*H122</f>
        <v>144</v>
      </c>
    </row>
    <row r="123" spans="2:11">
      <c r="C123" s="222" t="s">
        <v>394</v>
      </c>
      <c r="D123" s="202">
        <v>8</v>
      </c>
      <c r="E123" s="202">
        <v>7.5</v>
      </c>
      <c r="F123" s="202">
        <v>1</v>
      </c>
      <c r="G123" s="202">
        <v>1</v>
      </c>
      <c r="H123" s="202">
        <v>1</v>
      </c>
      <c r="I123" s="202">
        <f t="shared" si="18"/>
        <v>60</v>
      </c>
    </row>
    <row r="124" spans="2:11">
      <c r="C124" s="222" t="s">
        <v>397</v>
      </c>
      <c r="D124" s="202">
        <v>1</v>
      </c>
      <c r="E124" s="202">
        <v>90</v>
      </c>
      <c r="F124" s="202">
        <v>0.3</v>
      </c>
      <c r="G124" s="202">
        <v>1</v>
      </c>
      <c r="H124" s="202">
        <v>1</v>
      </c>
      <c r="I124" s="202">
        <f t="shared" ref="I124" si="19">+D124*E124*F124*G124*H124</f>
        <v>27</v>
      </c>
    </row>
    <row r="125" spans="2:11">
      <c r="I125" s="202">
        <f>SUM(I122:I124)</f>
        <v>231</v>
      </c>
    </row>
    <row r="127" spans="2:11">
      <c r="D127" s="472" t="s">
        <v>398</v>
      </c>
      <c r="E127" s="472"/>
      <c r="F127" s="472"/>
      <c r="G127" s="472"/>
      <c r="H127" s="472"/>
      <c r="I127" s="472"/>
    </row>
    <row r="128" spans="2:11">
      <c r="C128" s="222" t="s">
        <v>392</v>
      </c>
      <c r="D128" s="202">
        <v>4</v>
      </c>
      <c r="E128" s="202">
        <v>4</v>
      </c>
      <c r="F128" s="202">
        <v>1</v>
      </c>
      <c r="G128" s="202">
        <v>1</v>
      </c>
      <c r="H128" s="202">
        <v>1</v>
      </c>
      <c r="I128" s="202">
        <f t="shared" ref="I128:I130" si="20">+D128*E128*F128*G128*H128</f>
        <v>16</v>
      </c>
    </row>
    <row r="129" spans="3:9">
      <c r="C129" s="222" t="s">
        <v>394</v>
      </c>
      <c r="D129" s="202">
        <v>2</v>
      </c>
      <c r="E129" s="202">
        <v>4</v>
      </c>
      <c r="F129" s="202">
        <v>4</v>
      </c>
      <c r="G129" s="202">
        <v>1</v>
      </c>
      <c r="H129" s="202">
        <v>1</v>
      </c>
      <c r="I129" s="202">
        <f t="shared" si="20"/>
        <v>32</v>
      </c>
    </row>
    <row r="130" spans="3:9">
      <c r="C130" s="222" t="s">
        <v>395</v>
      </c>
      <c r="D130" s="202">
        <v>4</v>
      </c>
      <c r="E130" s="202">
        <v>4</v>
      </c>
      <c r="F130" s="202">
        <v>2</v>
      </c>
      <c r="G130" s="202">
        <v>1</v>
      </c>
      <c r="H130" s="202">
        <v>1</v>
      </c>
      <c r="I130" s="202">
        <f t="shared" si="20"/>
        <v>32</v>
      </c>
    </row>
    <row r="131" spans="3:9">
      <c r="I131" s="202">
        <f>SUM(I128:I130)</f>
        <v>80</v>
      </c>
    </row>
    <row r="133" spans="3:9">
      <c r="D133" s="472" t="s">
        <v>399</v>
      </c>
      <c r="E133" s="472"/>
      <c r="F133" s="472"/>
      <c r="G133" s="472"/>
      <c r="H133" s="472"/>
      <c r="I133" s="472"/>
    </row>
    <row r="134" spans="3:9">
      <c r="C134" s="222" t="s">
        <v>395</v>
      </c>
      <c r="D134" s="202">
        <v>4</v>
      </c>
      <c r="E134" s="202">
        <v>2.5</v>
      </c>
      <c r="F134" s="202">
        <v>4</v>
      </c>
      <c r="G134" s="202">
        <v>2</v>
      </c>
      <c r="H134" s="202">
        <v>1</v>
      </c>
      <c r="I134" s="202">
        <f t="shared" ref="I134:I136" si="21">+D134*E134*F134*G134*H134</f>
        <v>80</v>
      </c>
    </row>
    <row r="135" spans="3:9">
      <c r="C135" s="222" t="s">
        <v>395</v>
      </c>
      <c r="D135" s="202">
        <v>2</v>
      </c>
      <c r="E135" s="202">
        <v>4.3099999999999996</v>
      </c>
      <c r="F135" s="202">
        <v>4</v>
      </c>
      <c r="G135" s="202">
        <v>2</v>
      </c>
      <c r="H135" s="202">
        <v>1</v>
      </c>
      <c r="I135" s="202">
        <f t="shared" si="21"/>
        <v>68.959999999999994</v>
      </c>
    </row>
    <row r="136" spans="3:9">
      <c r="C136" s="222" t="s">
        <v>395</v>
      </c>
      <c r="D136" s="202">
        <v>4</v>
      </c>
      <c r="E136" s="202">
        <v>1.4</v>
      </c>
      <c r="F136" s="202">
        <v>4</v>
      </c>
      <c r="G136" s="202">
        <v>2</v>
      </c>
      <c r="H136" s="202">
        <v>1</v>
      </c>
      <c r="I136" s="202">
        <f t="shared" si="21"/>
        <v>44.8</v>
      </c>
    </row>
    <row r="137" spans="3:9">
      <c r="I137" s="202">
        <f>SUM(I134:I136)</f>
        <v>193.76</v>
      </c>
    </row>
    <row r="139" spans="3:9">
      <c r="D139" s="472" t="s">
        <v>400</v>
      </c>
      <c r="E139" s="472"/>
      <c r="F139" s="472"/>
      <c r="G139" s="472"/>
      <c r="H139" s="472"/>
      <c r="I139" s="472"/>
    </row>
    <row r="140" spans="3:9">
      <c r="C140" s="222" t="s">
        <v>395</v>
      </c>
      <c r="D140" s="202">
        <v>2</v>
      </c>
      <c r="E140" s="202">
        <v>2.5</v>
      </c>
      <c r="F140" s="202">
        <v>4</v>
      </c>
      <c r="G140" s="202">
        <v>2</v>
      </c>
      <c r="H140" s="202">
        <v>1</v>
      </c>
      <c r="I140" s="202">
        <f t="shared" ref="I140:I142" si="22">+D140*E140*F140*G140*H140</f>
        <v>40</v>
      </c>
    </row>
    <row r="141" spans="3:9">
      <c r="C141" s="222" t="s">
        <v>395</v>
      </c>
      <c r="D141" s="202">
        <v>2</v>
      </c>
      <c r="E141" s="202">
        <v>4.3099999999999996</v>
      </c>
      <c r="F141" s="202">
        <v>4</v>
      </c>
      <c r="G141" s="202">
        <v>2</v>
      </c>
      <c r="H141" s="202">
        <v>1</v>
      </c>
      <c r="I141" s="202">
        <f t="shared" si="22"/>
        <v>68.959999999999994</v>
      </c>
    </row>
    <row r="142" spans="3:9">
      <c r="C142" s="222" t="s">
        <v>395</v>
      </c>
      <c r="D142" s="202">
        <v>2</v>
      </c>
      <c r="E142" s="202">
        <v>1.4</v>
      </c>
      <c r="F142" s="202">
        <v>4</v>
      </c>
      <c r="G142" s="202">
        <v>2</v>
      </c>
      <c r="H142" s="202">
        <v>1</v>
      </c>
      <c r="I142" s="202">
        <f t="shared" si="22"/>
        <v>22.4</v>
      </c>
    </row>
    <row r="143" spans="3:9">
      <c r="I143" s="202">
        <f>SUM(I140:I142)</f>
        <v>131.35999999999999</v>
      </c>
    </row>
    <row r="145" spans="3:9">
      <c r="D145" s="472" t="s">
        <v>401</v>
      </c>
      <c r="E145" s="472"/>
      <c r="F145" s="472"/>
      <c r="G145" s="472"/>
      <c r="H145" s="472"/>
      <c r="I145" s="472"/>
    </row>
    <row r="146" spans="3:9">
      <c r="C146" s="222" t="s">
        <v>395</v>
      </c>
      <c r="D146" s="202">
        <v>2</v>
      </c>
      <c r="E146" s="202">
        <v>2.5</v>
      </c>
      <c r="F146" s="202">
        <v>4</v>
      </c>
      <c r="G146" s="202">
        <v>2</v>
      </c>
      <c r="H146" s="202">
        <v>1</v>
      </c>
      <c r="I146" s="202">
        <f t="shared" ref="I146:I148" si="23">+D146*E146*F146*G146*H146</f>
        <v>40</v>
      </c>
    </row>
    <row r="147" spans="3:9">
      <c r="C147" s="222" t="s">
        <v>395</v>
      </c>
      <c r="D147" s="202">
        <v>2</v>
      </c>
      <c r="E147" s="202">
        <v>4.3099999999999996</v>
      </c>
      <c r="F147" s="202">
        <v>4</v>
      </c>
      <c r="G147" s="202">
        <v>2</v>
      </c>
      <c r="H147" s="202">
        <v>1</v>
      </c>
      <c r="I147" s="202">
        <f t="shared" si="23"/>
        <v>68.959999999999994</v>
      </c>
    </row>
    <row r="148" spans="3:9">
      <c r="C148" s="222" t="s">
        <v>395</v>
      </c>
      <c r="D148" s="202">
        <v>2</v>
      </c>
      <c r="E148" s="202">
        <v>1.4</v>
      </c>
      <c r="F148" s="202">
        <v>4</v>
      </c>
      <c r="G148" s="202">
        <v>2</v>
      </c>
      <c r="H148" s="202">
        <v>1</v>
      </c>
      <c r="I148" s="202">
        <f t="shared" si="23"/>
        <v>22.4</v>
      </c>
    </row>
    <row r="149" spans="3:9">
      <c r="I149" s="202">
        <f>SUM(I146:I148)</f>
        <v>131.35999999999999</v>
      </c>
    </row>
    <row r="151" spans="3:9">
      <c r="D151" s="472" t="s">
        <v>402</v>
      </c>
      <c r="E151" s="472"/>
      <c r="F151" s="472"/>
      <c r="G151" s="472"/>
      <c r="H151" s="472"/>
      <c r="I151" s="472"/>
    </row>
    <row r="152" spans="3:9">
      <c r="C152" s="222" t="s">
        <v>392</v>
      </c>
      <c r="D152" s="202">
        <v>4</v>
      </c>
      <c r="E152" s="202">
        <v>29</v>
      </c>
      <c r="F152" s="202">
        <v>4.0999999999999996</v>
      </c>
      <c r="G152" s="202">
        <v>1</v>
      </c>
      <c r="H152" s="202">
        <v>1</v>
      </c>
      <c r="I152" s="202">
        <f t="shared" ref="I152:I155" si="24">+D152*E152*F152*G152*H152</f>
        <v>475.59999999999997</v>
      </c>
    </row>
    <row r="153" spans="3:9">
      <c r="C153" s="222" t="s">
        <v>436</v>
      </c>
      <c r="D153" s="202">
        <v>12</v>
      </c>
      <c r="E153" s="202">
        <v>4.3</v>
      </c>
      <c r="F153" s="202">
        <v>1</v>
      </c>
      <c r="G153" s="202">
        <v>1</v>
      </c>
      <c r="H153" s="202">
        <v>1</v>
      </c>
      <c r="I153" s="202">
        <f t="shared" si="24"/>
        <v>51.599999999999994</v>
      </c>
    </row>
    <row r="154" spans="3:9">
      <c r="C154" s="222" t="s">
        <v>437</v>
      </c>
      <c r="D154" s="202">
        <v>12</v>
      </c>
      <c r="E154" s="202">
        <v>3.76</v>
      </c>
      <c r="F154" s="202">
        <v>1</v>
      </c>
      <c r="G154" s="202">
        <v>1</v>
      </c>
      <c r="H154" s="202">
        <v>1</v>
      </c>
      <c r="I154" s="202">
        <f t="shared" si="24"/>
        <v>45.12</v>
      </c>
    </row>
    <row r="155" spans="3:9">
      <c r="C155" s="222" t="s">
        <v>397</v>
      </c>
      <c r="D155" s="202">
        <v>90</v>
      </c>
      <c r="E155" s="202">
        <f>1/0.8</f>
        <v>1.25</v>
      </c>
      <c r="F155" s="202">
        <v>0.3</v>
      </c>
      <c r="G155" s="202">
        <v>1</v>
      </c>
      <c r="H155" s="202">
        <v>1</v>
      </c>
      <c r="I155" s="202">
        <f t="shared" si="24"/>
        <v>33.75</v>
      </c>
    </row>
    <row r="156" spans="3:9">
      <c r="I156" s="202">
        <f>SUM(I152:I155)</f>
        <v>606.06999999999994</v>
      </c>
    </row>
    <row r="159" spans="3:9">
      <c r="D159" s="472" t="s">
        <v>438</v>
      </c>
      <c r="E159" s="472"/>
      <c r="F159" s="472"/>
      <c r="G159" s="472"/>
      <c r="H159" s="472"/>
      <c r="I159" s="472"/>
    </row>
    <row r="160" spans="3:9">
      <c r="C160" s="222" t="s">
        <v>395</v>
      </c>
      <c r="D160" s="202">
        <v>2</v>
      </c>
      <c r="E160" s="202">
        <v>8.1999999999999993</v>
      </c>
      <c r="F160" s="202">
        <v>2</v>
      </c>
      <c r="G160" s="202">
        <v>1</v>
      </c>
      <c r="H160" s="202">
        <v>1</v>
      </c>
      <c r="I160" s="202">
        <f t="shared" ref="I160:I164" si="25">+D160*E160*F160*G160*H160</f>
        <v>32.799999999999997</v>
      </c>
    </row>
    <row r="161" spans="2:12">
      <c r="C161" s="222" t="s">
        <v>395</v>
      </c>
      <c r="D161" s="202">
        <v>2</v>
      </c>
      <c r="E161" s="202">
        <v>2.0299999999999998</v>
      </c>
      <c r="F161" s="202">
        <v>2</v>
      </c>
      <c r="G161" s="202">
        <v>1</v>
      </c>
      <c r="H161" s="202">
        <v>1</v>
      </c>
      <c r="I161" s="202">
        <f t="shared" si="25"/>
        <v>8.1199999999999992</v>
      </c>
    </row>
    <row r="162" spans="2:12">
      <c r="C162" s="222" t="s">
        <v>395</v>
      </c>
      <c r="D162" s="202">
        <v>4</v>
      </c>
      <c r="E162" s="202">
        <v>1.75</v>
      </c>
      <c r="F162" s="202">
        <v>2</v>
      </c>
      <c r="G162" s="202">
        <v>1</v>
      </c>
      <c r="H162" s="202">
        <v>1</v>
      </c>
      <c r="I162" s="202">
        <f t="shared" si="25"/>
        <v>14</v>
      </c>
    </row>
    <row r="163" spans="2:12">
      <c r="C163" s="222" t="s">
        <v>397</v>
      </c>
      <c r="D163" s="202">
        <v>1</v>
      </c>
      <c r="E163" s="202">
        <v>90</v>
      </c>
      <c r="F163" s="202">
        <v>1</v>
      </c>
      <c r="G163" s="202">
        <v>1</v>
      </c>
      <c r="H163" s="202">
        <v>1</v>
      </c>
      <c r="I163" s="202">
        <f t="shared" si="25"/>
        <v>90</v>
      </c>
    </row>
    <row r="164" spans="2:12">
      <c r="C164" s="222" t="s">
        <v>446</v>
      </c>
      <c r="D164" s="202">
        <v>8</v>
      </c>
      <c r="E164" s="202">
        <v>1.2</v>
      </c>
      <c r="F164" s="202">
        <v>1</v>
      </c>
      <c r="G164" s="202">
        <v>1</v>
      </c>
      <c r="H164" s="202">
        <v>1</v>
      </c>
      <c r="I164" s="202">
        <f t="shared" si="25"/>
        <v>9.6</v>
      </c>
    </row>
    <row r="165" spans="2:12">
      <c r="C165" s="222" t="s">
        <v>445</v>
      </c>
      <c r="D165" s="202">
        <v>8</v>
      </c>
      <c r="E165" s="202">
        <v>1.2</v>
      </c>
      <c r="F165" s="202">
        <v>1</v>
      </c>
      <c r="G165" s="202">
        <v>1</v>
      </c>
      <c r="H165" s="202">
        <v>1</v>
      </c>
      <c r="I165" s="202">
        <f t="shared" ref="I165" si="26">+D165*E165*F165*G165*H165</f>
        <v>9.6</v>
      </c>
    </row>
    <row r="166" spans="2:12">
      <c r="C166" s="222" t="s">
        <v>452</v>
      </c>
      <c r="D166" s="202">
        <v>8</v>
      </c>
      <c r="E166" s="202">
        <v>5.36</v>
      </c>
      <c r="F166" s="202">
        <v>1</v>
      </c>
      <c r="G166" s="202">
        <v>1</v>
      </c>
      <c r="H166" s="202">
        <v>1</v>
      </c>
      <c r="I166" s="202">
        <f t="shared" ref="I166" si="27">+D166*E166*F166*G166*H166</f>
        <v>42.88</v>
      </c>
    </row>
    <row r="167" spans="2:12">
      <c r="C167" s="222" t="s">
        <v>445</v>
      </c>
      <c r="D167" s="202">
        <v>8</v>
      </c>
      <c r="E167" s="202">
        <v>5.36</v>
      </c>
      <c r="F167" s="202">
        <v>1</v>
      </c>
      <c r="G167" s="202">
        <v>1</v>
      </c>
      <c r="H167" s="202">
        <v>1</v>
      </c>
      <c r="I167" s="202">
        <f t="shared" ref="I167:I168" si="28">+D167*E167*F167*G167*H167</f>
        <v>42.88</v>
      </c>
    </row>
    <row r="168" spans="2:12">
      <c r="C168" s="222" t="s">
        <v>453</v>
      </c>
      <c r="D168" s="202">
        <v>8</v>
      </c>
      <c r="E168" s="202">
        <v>1.1000000000000001</v>
      </c>
      <c r="F168" s="202">
        <v>1</v>
      </c>
      <c r="G168" s="202">
        <v>1</v>
      </c>
      <c r="H168" s="202">
        <v>1</v>
      </c>
      <c r="I168" s="202">
        <f t="shared" si="28"/>
        <v>8.8000000000000007</v>
      </c>
    </row>
    <row r="169" spans="2:12">
      <c r="B169" s="226"/>
      <c r="C169" s="226"/>
      <c r="D169" s="226"/>
      <c r="E169" s="226"/>
      <c r="F169" s="226"/>
      <c r="G169" s="226"/>
      <c r="H169" s="226"/>
      <c r="I169" s="226">
        <f>SUM(I160:I168)</f>
        <v>258.67999999999995</v>
      </c>
      <c r="J169" s="226"/>
      <c r="K169" s="226"/>
    </row>
    <row r="170" spans="2:12"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</row>
    <row r="171" spans="2:12">
      <c r="B171" s="226"/>
      <c r="C171" s="226"/>
      <c r="D171" s="472" t="s">
        <v>254</v>
      </c>
      <c r="E171" s="472"/>
      <c r="F171" s="472"/>
      <c r="G171" s="472"/>
      <c r="H171" s="472"/>
      <c r="I171" s="472"/>
      <c r="J171" s="226"/>
      <c r="K171" s="226"/>
    </row>
    <row r="172" spans="2:12">
      <c r="C172" s="222" t="s">
        <v>439</v>
      </c>
      <c r="D172" s="202">
        <v>4</v>
      </c>
      <c r="E172" s="202">
        <v>0.5</v>
      </c>
      <c r="F172" s="202">
        <v>1</v>
      </c>
      <c r="G172" s="202">
        <v>1</v>
      </c>
      <c r="H172" s="202">
        <v>1</v>
      </c>
      <c r="I172" s="202">
        <f t="shared" ref="I172" si="29">+D172*E172*F172*G172*H172</f>
        <v>2</v>
      </c>
    </row>
    <row r="173" spans="2:12">
      <c r="I173" s="202">
        <f>SUM(I172)</f>
        <v>2</v>
      </c>
    </row>
    <row r="175" spans="2:12">
      <c r="C175" s="226"/>
      <c r="D175" s="472" t="s">
        <v>440</v>
      </c>
      <c r="E175" s="472"/>
      <c r="F175" s="472"/>
      <c r="G175" s="472"/>
      <c r="H175" s="472"/>
      <c r="I175" s="472"/>
    </row>
    <row r="176" spans="2:12">
      <c r="C176" s="222" t="s">
        <v>441</v>
      </c>
      <c r="D176" s="202">
        <f>+K176</f>
        <v>1.9930050000000001</v>
      </c>
      <c r="E176" s="202">
        <f>+I125</f>
        <v>231</v>
      </c>
      <c r="F176" s="202">
        <v>1</v>
      </c>
      <c r="G176" s="202">
        <v>1</v>
      </c>
      <c r="H176" s="202">
        <v>1</v>
      </c>
      <c r="I176" s="202">
        <f>+D176*E176*F176*G176*H176</f>
        <v>460.38415500000002</v>
      </c>
      <c r="K176" s="202">
        <f>(1.05*2*0.222+5*0.15*0.222)*3*1.05</f>
        <v>1.9930050000000001</v>
      </c>
      <c r="L176" s="202" t="s">
        <v>447</v>
      </c>
    </row>
    <row r="177" spans="3:12">
      <c r="C177" s="222" t="s">
        <v>442</v>
      </c>
      <c r="D177" s="202">
        <f>+K177</f>
        <v>10.495800000000001</v>
      </c>
      <c r="E177" s="202">
        <f>+I131</f>
        <v>80</v>
      </c>
      <c r="F177" s="202">
        <v>1</v>
      </c>
      <c r="G177" s="202">
        <v>1</v>
      </c>
      <c r="H177" s="202">
        <v>1</v>
      </c>
      <c r="I177" s="202">
        <f>+D177*E177*F177*G177*H177</f>
        <v>839.6640000000001</v>
      </c>
      <c r="K177" s="202">
        <f>(6*1+6*1.2*0.555)*1.05</f>
        <v>10.495800000000001</v>
      </c>
      <c r="L177" s="202" t="s">
        <v>448</v>
      </c>
    </row>
    <row r="178" spans="3:12">
      <c r="C178" s="222" t="s">
        <v>443</v>
      </c>
      <c r="D178" s="202">
        <f>+K178</f>
        <v>1.05</v>
      </c>
      <c r="E178" s="202">
        <f>+I156</f>
        <v>606.06999999999994</v>
      </c>
      <c r="F178" s="202">
        <v>1</v>
      </c>
      <c r="G178" s="202">
        <v>1</v>
      </c>
      <c r="H178" s="202">
        <v>1</v>
      </c>
      <c r="I178" s="202">
        <f>+D178*E178*F178*G178*H178</f>
        <v>636.37349999999992</v>
      </c>
      <c r="K178" s="202">
        <f>(1)*1.05</f>
        <v>1.05</v>
      </c>
      <c r="L178" s="202" t="s">
        <v>449</v>
      </c>
    </row>
    <row r="179" spans="3:12">
      <c r="C179" s="222" t="s">
        <v>444</v>
      </c>
      <c r="D179" s="202">
        <f>+K179</f>
        <v>3.0440550000000002</v>
      </c>
      <c r="E179" s="202">
        <f>+I169</f>
        <v>258.67999999999995</v>
      </c>
      <c r="F179" s="202">
        <v>1</v>
      </c>
      <c r="G179" s="202">
        <v>1</v>
      </c>
      <c r="H179" s="202">
        <v>1</v>
      </c>
      <c r="I179" s="202">
        <f>+D179*E179*F179*G179*H179</f>
        <v>787.43614739999987</v>
      </c>
      <c r="K179" s="202">
        <f>(2*1+6*0.27*0.555)*1.05</f>
        <v>3.0440550000000002</v>
      </c>
      <c r="L179" s="202" t="s">
        <v>450</v>
      </c>
    </row>
    <row r="180" spans="3:12">
      <c r="I180" s="202">
        <f>SUM(I176:I179)</f>
        <v>2723.8578023999999</v>
      </c>
    </row>
    <row r="183" spans="3:12">
      <c r="D183" s="472" t="s">
        <v>451</v>
      </c>
      <c r="E183" s="472"/>
      <c r="F183" s="472"/>
      <c r="G183" s="472"/>
      <c r="H183" s="472"/>
      <c r="I183" s="472"/>
    </row>
    <row r="184" spans="3:12">
      <c r="C184" s="222" t="s">
        <v>395</v>
      </c>
      <c r="D184" s="202">
        <v>2</v>
      </c>
      <c r="E184" s="202">
        <v>2</v>
      </c>
      <c r="F184" s="202">
        <v>2</v>
      </c>
      <c r="G184" s="202">
        <v>1</v>
      </c>
      <c r="H184" s="202">
        <v>1</v>
      </c>
      <c r="I184" s="202">
        <f t="shared" ref="I184" si="30">+D184*E184*F184*G184*H184</f>
        <v>8</v>
      </c>
    </row>
    <row r="185" spans="3:12">
      <c r="I185" s="202">
        <f>SUM(I184:I184)</f>
        <v>8</v>
      </c>
    </row>
    <row r="187" spans="3:12">
      <c r="D187" s="472" t="s">
        <v>657</v>
      </c>
      <c r="E187" s="472"/>
      <c r="F187" s="472"/>
      <c r="G187" s="472"/>
      <c r="H187" s="472"/>
      <c r="I187" s="472"/>
    </row>
    <row r="188" spans="3:12">
      <c r="C188" s="222" t="s">
        <v>656</v>
      </c>
      <c r="D188" s="202">
        <v>6</v>
      </c>
      <c r="E188" s="202">
        <v>7.25</v>
      </c>
      <c r="F188" s="202">
        <v>4</v>
      </c>
      <c r="G188" s="202">
        <v>1</v>
      </c>
      <c r="H188" s="202">
        <v>1</v>
      </c>
      <c r="I188" s="202">
        <f t="shared" ref="I188" si="31">+D188*E188*F188*G188*H188</f>
        <v>174</v>
      </c>
    </row>
    <row r="189" spans="3:12">
      <c r="I189" s="202">
        <f>SUM(I188:I188)</f>
        <v>174</v>
      </c>
    </row>
    <row r="190" spans="3:12">
      <c r="D190" s="472" t="s">
        <v>454</v>
      </c>
      <c r="E190" s="472"/>
      <c r="F190" s="472"/>
      <c r="G190" s="472"/>
      <c r="H190" s="472"/>
      <c r="I190" s="472"/>
    </row>
    <row r="191" spans="3:12">
      <c r="C191" s="222" t="s">
        <v>395</v>
      </c>
      <c r="D191" s="202">
        <v>4.9000000000000004</v>
      </c>
      <c r="E191" s="202">
        <v>8</v>
      </c>
      <c r="F191" s="202">
        <v>1</v>
      </c>
      <c r="G191" s="202">
        <v>1</v>
      </c>
      <c r="H191" s="202">
        <v>1</v>
      </c>
      <c r="I191" s="202">
        <f t="shared" ref="I191" si="32">+D191*E191*F191*G191*H191</f>
        <v>39.200000000000003</v>
      </c>
    </row>
    <row r="192" spans="3:12">
      <c r="I192" s="202">
        <f>SUM(I191)</f>
        <v>39.200000000000003</v>
      </c>
    </row>
    <row r="193" spans="3:21">
      <c r="D193" s="472" t="s">
        <v>636</v>
      </c>
      <c r="E193" s="472"/>
      <c r="F193" s="472"/>
      <c r="G193" s="472"/>
      <c r="H193" s="472"/>
      <c r="I193" s="472"/>
    </row>
    <row r="194" spans="3:21">
      <c r="C194" s="222" t="s">
        <v>637</v>
      </c>
      <c r="D194" s="202">
        <v>233</v>
      </c>
      <c r="E194" s="202">
        <v>1</v>
      </c>
      <c r="F194" s="202">
        <v>1</v>
      </c>
      <c r="G194" s="202">
        <v>1</v>
      </c>
      <c r="H194" s="202">
        <v>1</v>
      </c>
      <c r="I194" s="202">
        <f t="shared" ref="I194:I195" si="33">+D194*E194*F194*G194*H194</f>
        <v>233</v>
      </c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</row>
    <row r="195" spans="3:21">
      <c r="C195" s="222" t="s">
        <v>639</v>
      </c>
      <c r="D195" s="202">
        <v>34</v>
      </c>
      <c r="E195" s="202">
        <v>1</v>
      </c>
      <c r="F195" s="202">
        <v>1</v>
      </c>
      <c r="G195" s="202">
        <v>1</v>
      </c>
      <c r="H195" s="202">
        <v>1</v>
      </c>
      <c r="I195" s="202">
        <f t="shared" si="33"/>
        <v>34</v>
      </c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</row>
    <row r="196" spans="3:21">
      <c r="I196" s="202">
        <f>SUM(I194:I195)</f>
        <v>267</v>
      </c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</row>
    <row r="197" spans="3:21"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</row>
    <row r="198" spans="3:21">
      <c r="D198" s="472" t="s">
        <v>640</v>
      </c>
      <c r="E198" s="472"/>
      <c r="F198" s="472"/>
      <c r="G198" s="472"/>
      <c r="H198" s="472"/>
      <c r="I198" s="472"/>
      <c r="L198" s="111"/>
      <c r="M198" s="111"/>
      <c r="N198" s="111"/>
      <c r="O198" s="111"/>
      <c r="P198" s="111"/>
      <c r="Q198" s="111"/>
      <c r="R198" s="111"/>
      <c r="S198" s="111"/>
      <c r="T198" s="111"/>
      <c r="U198" s="112"/>
    </row>
    <row r="199" spans="3:21">
      <c r="C199" s="222" t="s">
        <v>637</v>
      </c>
      <c r="D199" s="202">
        <v>233</v>
      </c>
      <c r="E199" s="202">
        <v>1</v>
      </c>
      <c r="F199" s="202">
        <v>1</v>
      </c>
      <c r="G199" s="202">
        <v>1</v>
      </c>
      <c r="H199" s="202">
        <v>1</v>
      </c>
      <c r="I199" s="202">
        <f t="shared" ref="I199:I200" si="34">+D199*E199*F199*G199*H199</f>
        <v>233</v>
      </c>
      <c r="L199" s="111"/>
      <c r="M199" s="111"/>
      <c r="N199" s="111"/>
      <c r="O199" s="111"/>
      <c r="P199" s="111"/>
      <c r="Q199" s="111"/>
      <c r="R199" s="111"/>
      <c r="S199" s="111"/>
      <c r="T199" s="111"/>
      <c r="U199" s="112"/>
    </row>
    <row r="200" spans="3:21">
      <c r="C200" s="222" t="s">
        <v>639</v>
      </c>
      <c r="D200" s="202">
        <v>34</v>
      </c>
      <c r="E200" s="202">
        <v>1</v>
      </c>
      <c r="F200" s="202">
        <v>1</v>
      </c>
      <c r="G200" s="202">
        <v>1</v>
      </c>
      <c r="H200" s="202">
        <v>1</v>
      </c>
      <c r="I200" s="202">
        <f t="shared" si="34"/>
        <v>34</v>
      </c>
    </row>
    <row r="201" spans="3:21">
      <c r="I201" s="202">
        <f>SUM(I199:I200)</f>
        <v>267</v>
      </c>
    </row>
    <row r="203" spans="3:21">
      <c r="D203" s="472" t="s">
        <v>278</v>
      </c>
      <c r="E203" s="472"/>
      <c r="F203" s="472"/>
      <c r="G203" s="472"/>
      <c r="H203" s="472"/>
      <c r="I203" s="472"/>
    </row>
    <row r="204" spans="3:21">
      <c r="C204" s="222" t="s">
        <v>638</v>
      </c>
      <c r="D204" s="202">
        <v>335</v>
      </c>
      <c r="E204" s="202">
        <v>1</v>
      </c>
      <c r="F204" s="202">
        <v>1</v>
      </c>
      <c r="G204" s="202">
        <v>1</v>
      </c>
      <c r="H204" s="202">
        <v>1</v>
      </c>
      <c r="I204" s="202">
        <f t="shared" ref="I204:I205" si="35">+D204*E204*F204*G204*H204</f>
        <v>335</v>
      </c>
    </row>
    <row r="205" spans="3:21">
      <c r="C205" s="222" t="s">
        <v>406</v>
      </c>
      <c r="D205" s="202">
        <v>14</v>
      </c>
      <c r="E205" s="202">
        <v>1</v>
      </c>
      <c r="F205" s="202">
        <v>1</v>
      </c>
      <c r="G205" s="202">
        <v>1</v>
      </c>
      <c r="H205" s="202">
        <v>1</v>
      </c>
      <c r="I205" s="202">
        <f t="shared" si="35"/>
        <v>14</v>
      </c>
    </row>
    <row r="206" spans="3:21">
      <c r="I206" s="202">
        <f>SUM(I204:I205)</f>
        <v>349</v>
      </c>
    </row>
    <row r="208" spans="3:21">
      <c r="D208" s="472" t="s">
        <v>641</v>
      </c>
      <c r="E208" s="472"/>
      <c r="F208" s="472"/>
      <c r="G208" s="472"/>
      <c r="H208" s="472"/>
      <c r="I208" s="472"/>
    </row>
    <row r="209" spans="3:9">
      <c r="C209" s="202" t="s">
        <v>642</v>
      </c>
      <c r="D209" s="202">
        <v>15.5</v>
      </c>
      <c r="E209" s="202">
        <v>40.1</v>
      </c>
      <c r="F209" s="202">
        <v>1</v>
      </c>
      <c r="G209" s="202">
        <v>1</v>
      </c>
      <c r="H209" s="202">
        <v>1</v>
      </c>
      <c r="I209" s="202">
        <f t="shared" ref="I209:I210" si="36">+D209*E209*F209*G209*H209</f>
        <v>621.55000000000007</v>
      </c>
    </row>
    <row r="210" spans="3:9">
      <c r="C210" s="202" t="s">
        <v>643</v>
      </c>
      <c r="D210" s="202">
        <v>8</v>
      </c>
      <c r="E210" s="202">
        <v>2</v>
      </c>
      <c r="F210" s="202">
        <v>1</v>
      </c>
      <c r="G210" s="202">
        <v>1</v>
      </c>
      <c r="H210" s="202">
        <v>1</v>
      </c>
      <c r="I210" s="202">
        <f t="shared" si="36"/>
        <v>16</v>
      </c>
    </row>
    <row r="211" spans="3:9">
      <c r="I211" s="202">
        <f>SUM(I209:I210)</f>
        <v>637.55000000000007</v>
      </c>
    </row>
    <row r="213" spans="3:9">
      <c r="D213" s="472" t="s">
        <v>644</v>
      </c>
      <c r="E213" s="472"/>
      <c r="F213" s="472"/>
      <c r="G213" s="472"/>
      <c r="H213" s="472"/>
      <c r="I213" s="472"/>
    </row>
    <row r="214" spans="3:9">
      <c r="C214" s="202" t="s">
        <v>642</v>
      </c>
      <c r="D214" s="202">
        <v>40.1</v>
      </c>
      <c r="E214" s="202">
        <v>1</v>
      </c>
      <c r="F214" s="202">
        <v>1</v>
      </c>
      <c r="G214" s="202">
        <v>1</v>
      </c>
      <c r="H214" s="202">
        <v>1</v>
      </c>
      <c r="I214" s="202">
        <f t="shared" ref="I214" si="37">+D214*E214*F214*G214*H214</f>
        <v>40.1</v>
      </c>
    </row>
    <row r="215" spans="3:9">
      <c r="C215" s="202" t="s">
        <v>643</v>
      </c>
      <c r="D215" s="202">
        <v>8</v>
      </c>
      <c r="E215" s="202">
        <v>2</v>
      </c>
      <c r="F215" s="202">
        <v>1</v>
      </c>
      <c r="G215" s="202">
        <v>1</v>
      </c>
      <c r="H215" s="202">
        <v>1</v>
      </c>
      <c r="I215" s="202">
        <f t="shared" ref="I215" si="38">+D215*E215*F215*G215*H215</f>
        <v>16</v>
      </c>
    </row>
    <row r="216" spans="3:9">
      <c r="I216" s="202">
        <f>SUM(I214:I215)</f>
        <v>56.1</v>
      </c>
    </row>
    <row r="218" spans="3:9">
      <c r="D218" s="472" t="s">
        <v>645</v>
      </c>
      <c r="E218" s="472"/>
      <c r="F218" s="472"/>
      <c r="G218" s="472"/>
      <c r="H218" s="472"/>
      <c r="I218" s="472"/>
    </row>
    <row r="219" spans="3:9">
      <c r="C219" s="202" t="s">
        <v>642</v>
      </c>
      <c r="D219" s="202">
        <v>40.1</v>
      </c>
      <c r="E219" s="202">
        <v>1</v>
      </c>
      <c r="F219" s="202">
        <v>1</v>
      </c>
      <c r="G219" s="202">
        <v>1</v>
      </c>
      <c r="H219" s="202">
        <v>1</v>
      </c>
      <c r="I219" s="202">
        <f t="shared" ref="I219:I221" si="39">+D219*E219*F219*G219*H219</f>
        <v>40.1</v>
      </c>
    </row>
    <row r="220" spans="3:9">
      <c r="D220" s="202">
        <v>15.5</v>
      </c>
      <c r="E220" s="202">
        <v>2</v>
      </c>
      <c r="F220" s="202">
        <v>1</v>
      </c>
      <c r="G220" s="202">
        <v>1</v>
      </c>
      <c r="H220" s="202">
        <v>1</v>
      </c>
      <c r="I220" s="202">
        <f t="shared" ref="I220" si="40">+D220*E220*F220*G220*H220</f>
        <v>31</v>
      </c>
    </row>
    <row r="221" spans="3:9">
      <c r="C221" s="202" t="s">
        <v>643</v>
      </c>
      <c r="D221" s="202">
        <v>2</v>
      </c>
      <c r="E221" s="202">
        <v>2</v>
      </c>
      <c r="F221" s="202">
        <v>1</v>
      </c>
      <c r="G221" s="202">
        <v>1</v>
      </c>
      <c r="H221" s="202">
        <v>1</v>
      </c>
      <c r="I221" s="202">
        <f t="shared" si="39"/>
        <v>4</v>
      </c>
    </row>
    <row r="222" spans="3:9">
      <c r="I222" s="202">
        <f>SUM(I219:I221)</f>
        <v>75.099999999999994</v>
      </c>
    </row>
    <row r="224" spans="3:9">
      <c r="D224" s="472" t="s">
        <v>646</v>
      </c>
      <c r="E224" s="472"/>
      <c r="F224" s="472"/>
      <c r="G224" s="472"/>
      <c r="H224" s="472"/>
      <c r="I224" s="472"/>
    </row>
    <row r="225" spans="3:9">
      <c r="C225" s="202" t="s">
        <v>647</v>
      </c>
      <c r="D225" s="202">
        <v>8</v>
      </c>
      <c r="E225" s="202">
        <v>1</v>
      </c>
      <c r="F225" s="202">
        <v>1</v>
      </c>
      <c r="G225" s="202">
        <v>1</v>
      </c>
      <c r="H225" s="202">
        <v>1</v>
      </c>
      <c r="I225" s="202">
        <f t="shared" ref="I225" si="41">+D225*E225*F225*G225*H225</f>
        <v>8</v>
      </c>
    </row>
    <row r="226" spans="3:9">
      <c r="I226" s="202">
        <f>SUM(I225:I225)</f>
        <v>8</v>
      </c>
    </row>
    <row r="227" spans="3:9">
      <c r="D227" s="472" t="s">
        <v>648</v>
      </c>
      <c r="E227" s="472"/>
      <c r="F227" s="472"/>
      <c r="G227" s="472"/>
      <c r="H227" s="472"/>
      <c r="I227" s="472"/>
    </row>
    <row r="228" spans="3:9">
      <c r="C228" s="202" t="s">
        <v>647</v>
      </c>
      <c r="D228" s="202">
        <v>4</v>
      </c>
      <c r="E228" s="202">
        <v>11.7</v>
      </c>
      <c r="F228" s="202">
        <v>1</v>
      </c>
      <c r="G228" s="202">
        <v>1</v>
      </c>
      <c r="H228" s="202">
        <v>1</v>
      </c>
      <c r="I228" s="202">
        <f t="shared" ref="I228" si="42">+D228*E228*F228*G228*H228</f>
        <v>46.8</v>
      </c>
    </row>
    <row r="229" spans="3:9">
      <c r="I229" s="202">
        <f>SUM(I228:I228)</f>
        <v>46.8</v>
      </c>
    </row>
    <row r="230" spans="3:9">
      <c r="D230" s="472" t="s">
        <v>649</v>
      </c>
      <c r="E230" s="472"/>
      <c r="F230" s="472"/>
      <c r="G230" s="472"/>
      <c r="H230" s="472"/>
      <c r="I230" s="472"/>
    </row>
    <row r="231" spans="3:9">
      <c r="C231" s="202" t="s">
        <v>397</v>
      </c>
      <c r="D231" s="202">
        <v>90</v>
      </c>
      <c r="E231" s="202">
        <v>1</v>
      </c>
      <c r="F231" s="202">
        <v>1</v>
      </c>
      <c r="G231" s="202">
        <v>1</v>
      </c>
      <c r="H231" s="202">
        <v>1</v>
      </c>
      <c r="I231" s="202">
        <f t="shared" ref="I231" si="43">+D231*E231*F231*G231*H231</f>
        <v>90</v>
      </c>
    </row>
    <row r="232" spans="3:9">
      <c r="I232" s="202">
        <f>SUM(I231:I231)</f>
        <v>90</v>
      </c>
    </row>
    <row r="234" spans="3:9">
      <c r="D234" s="472" t="s">
        <v>650</v>
      </c>
      <c r="E234" s="472"/>
      <c r="F234" s="472"/>
      <c r="G234" s="472"/>
      <c r="H234" s="472"/>
      <c r="I234" s="472"/>
    </row>
    <row r="235" spans="3:9">
      <c r="C235" s="202" t="s">
        <v>397</v>
      </c>
      <c r="D235" s="202">
        <v>4</v>
      </c>
      <c r="E235" s="202">
        <v>13.7</v>
      </c>
      <c r="F235" s="202">
        <v>1</v>
      </c>
      <c r="G235" s="202">
        <v>1</v>
      </c>
      <c r="H235" s="202">
        <v>1</v>
      </c>
      <c r="I235" s="202">
        <f t="shared" ref="I235" si="44">+D235*E235*F235*G235*H235</f>
        <v>54.8</v>
      </c>
    </row>
    <row r="236" spans="3:9">
      <c r="I236" s="202">
        <f>SUM(I235:I235)</f>
        <v>54.8</v>
      </c>
    </row>
    <row r="238" spans="3:9">
      <c r="D238" s="472" t="s">
        <v>651</v>
      </c>
      <c r="E238" s="472"/>
      <c r="F238" s="472"/>
      <c r="G238" s="472"/>
      <c r="H238" s="472"/>
      <c r="I238" s="472"/>
    </row>
    <row r="239" spans="3:9">
      <c r="C239" s="202" t="s">
        <v>647</v>
      </c>
      <c r="D239" s="202">
        <v>8</v>
      </c>
      <c r="E239" s="202">
        <v>2</v>
      </c>
      <c r="F239" s="202">
        <v>1</v>
      </c>
      <c r="G239" s="202">
        <v>1</v>
      </c>
      <c r="H239" s="202">
        <v>1</v>
      </c>
      <c r="I239" s="202">
        <f t="shared" ref="I239" si="45">+D239*E239*F239*G239*H239</f>
        <v>16</v>
      </c>
    </row>
    <row r="240" spans="3:9">
      <c r="I240" s="202">
        <f>SUM(I239:I239)</f>
        <v>16</v>
      </c>
    </row>
    <row r="242" spans="3:9">
      <c r="D242" s="472" t="s">
        <v>652</v>
      </c>
      <c r="E242" s="472"/>
      <c r="F242" s="472"/>
      <c r="G242" s="472"/>
      <c r="H242" s="472"/>
      <c r="I242" s="472"/>
    </row>
    <row r="243" spans="3:9">
      <c r="C243" s="222" t="s">
        <v>395</v>
      </c>
      <c r="D243" s="202">
        <v>2</v>
      </c>
      <c r="E243" s="202">
        <v>2.5</v>
      </c>
      <c r="F243" s="202">
        <v>1.8</v>
      </c>
      <c r="G243" s="202">
        <v>2</v>
      </c>
      <c r="H243" s="202">
        <v>1</v>
      </c>
      <c r="I243" s="202">
        <f t="shared" ref="I243:I245" si="46">+D243*E243*F243*G243*H243</f>
        <v>18</v>
      </c>
    </row>
    <row r="244" spans="3:9">
      <c r="C244" s="222" t="s">
        <v>395</v>
      </c>
      <c r="D244" s="202">
        <v>2</v>
      </c>
      <c r="E244" s="202">
        <v>4.3099999999999996</v>
      </c>
      <c r="F244" s="202">
        <v>1.8</v>
      </c>
      <c r="G244" s="202">
        <v>2</v>
      </c>
      <c r="H244" s="202">
        <v>1</v>
      </c>
      <c r="I244" s="202">
        <f t="shared" si="46"/>
        <v>31.031999999999996</v>
      </c>
    </row>
    <row r="245" spans="3:9">
      <c r="C245" s="222" t="s">
        <v>395</v>
      </c>
      <c r="D245" s="202">
        <v>2</v>
      </c>
      <c r="E245" s="202">
        <v>1.4</v>
      </c>
      <c r="F245" s="202">
        <v>1.8</v>
      </c>
      <c r="G245" s="202">
        <v>2</v>
      </c>
      <c r="H245" s="202">
        <v>1</v>
      </c>
      <c r="I245" s="202">
        <f t="shared" si="46"/>
        <v>10.08</v>
      </c>
    </row>
    <row r="246" spans="3:9">
      <c r="I246" s="202">
        <f>SUM(I243:I245)</f>
        <v>59.111999999999995</v>
      </c>
    </row>
    <row r="248" spans="3:9">
      <c r="D248" s="472" t="s">
        <v>653</v>
      </c>
      <c r="E248" s="472"/>
      <c r="F248" s="472"/>
      <c r="G248" s="472"/>
      <c r="H248" s="472"/>
      <c r="I248" s="472"/>
    </row>
    <row r="249" spans="3:9">
      <c r="C249" s="222" t="s">
        <v>395</v>
      </c>
      <c r="D249" s="202">
        <v>2</v>
      </c>
      <c r="E249" s="202">
        <v>2.5</v>
      </c>
      <c r="F249" s="202">
        <v>1</v>
      </c>
      <c r="G249" s="202">
        <v>2</v>
      </c>
      <c r="H249" s="202">
        <v>2</v>
      </c>
      <c r="I249" s="202">
        <f t="shared" ref="I249:I251" si="47">+D249*E249*F249*G249*H249</f>
        <v>20</v>
      </c>
    </row>
    <row r="250" spans="3:9">
      <c r="C250" s="222" t="s">
        <v>395</v>
      </c>
      <c r="D250" s="202">
        <v>2</v>
      </c>
      <c r="E250" s="202">
        <v>4.3099999999999996</v>
      </c>
      <c r="F250" s="202">
        <v>1</v>
      </c>
      <c r="G250" s="202">
        <v>2</v>
      </c>
      <c r="H250" s="202">
        <v>2</v>
      </c>
      <c r="I250" s="202">
        <f t="shared" si="47"/>
        <v>34.479999999999997</v>
      </c>
    </row>
    <row r="251" spans="3:9">
      <c r="C251" s="222" t="s">
        <v>395</v>
      </c>
      <c r="D251" s="202">
        <v>2</v>
      </c>
      <c r="E251" s="202">
        <v>1.4</v>
      </c>
      <c r="F251" s="202">
        <v>1</v>
      </c>
      <c r="G251" s="202">
        <v>2</v>
      </c>
      <c r="H251" s="202">
        <v>2</v>
      </c>
      <c r="I251" s="202">
        <f t="shared" si="47"/>
        <v>11.2</v>
      </c>
    </row>
    <row r="252" spans="3:9">
      <c r="I252" s="202">
        <f>SUM(I249:I251)</f>
        <v>65.679999999999993</v>
      </c>
    </row>
    <row r="254" spans="3:9">
      <c r="D254" s="472" t="s">
        <v>135</v>
      </c>
      <c r="E254" s="472"/>
      <c r="F254" s="472"/>
      <c r="G254" s="472"/>
      <c r="H254" s="472"/>
      <c r="I254" s="472"/>
    </row>
    <row r="255" spans="3:9">
      <c r="C255" s="222" t="s">
        <v>395</v>
      </c>
      <c r="D255" s="202">
        <v>2</v>
      </c>
      <c r="E255" s="202">
        <v>2.5</v>
      </c>
      <c r="F255" s="202">
        <v>4</v>
      </c>
      <c r="G255" s="202">
        <v>2</v>
      </c>
      <c r="H255" s="202">
        <v>1</v>
      </c>
      <c r="I255" s="202">
        <f t="shared" ref="I255:I257" si="48">+D255*E255*F255*G255*H255</f>
        <v>40</v>
      </c>
    </row>
    <row r="256" spans="3:9">
      <c r="C256" s="222" t="s">
        <v>395</v>
      </c>
      <c r="D256" s="202">
        <v>2</v>
      </c>
      <c r="E256" s="202">
        <v>4.3099999999999996</v>
      </c>
      <c r="F256" s="202">
        <v>4</v>
      </c>
      <c r="G256" s="202">
        <v>2</v>
      </c>
      <c r="H256" s="202">
        <v>1</v>
      </c>
      <c r="I256" s="202">
        <f t="shared" si="48"/>
        <v>68.959999999999994</v>
      </c>
    </row>
    <row r="257" spans="3:9">
      <c r="C257" s="222" t="s">
        <v>395</v>
      </c>
      <c r="D257" s="202">
        <v>2</v>
      </c>
      <c r="E257" s="202">
        <v>1.4</v>
      </c>
      <c r="F257" s="202">
        <v>4</v>
      </c>
      <c r="G257" s="202">
        <v>2</v>
      </c>
      <c r="H257" s="202">
        <v>1</v>
      </c>
      <c r="I257" s="202">
        <f t="shared" si="48"/>
        <v>22.4</v>
      </c>
    </row>
    <row r="258" spans="3:9">
      <c r="I258" s="202">
        <f>SUM(I255:I257)</f>
        <v>131.35999999999999</v>
      </c>
    </row>
    <row r="260" spans="3:9" ht="27.75" customHeight="1">
      <c r="D260" s="473" t="s">
        <v>136</v>
      </c>
      <c r="E260" s="473"/>
      <c r="F260" s="473"/>
      <c r="G260" s="473"/>
      <c r="H260" s="473"/>
      <c r="I260" s="473"/>
    </row>
    <row r="261" spans="3:9">
      <c r="C261" s="222" t="s">
        <v>395</v>
      </c>
      <c r="D261" s="202">
        <v>2</v>
      </c>
      <c r="E261" s="202">
        <v>2.5</v>
      </c>
      <c r="F261" s="202">
        <v>4</v>
      </c>
      <c r="G261" s="202">
        <v>2</v>
      </c>
      <c r="H261" s="202">
        <v>1</v>
      </c>
      <c r="I261" s="202">
        <f t="shared" ref="I261:I266" si="49">+D261*E261*F261*G261*H261</f>
        <v>40</v>
      </c>
    </row>
    <row r="262" spans="3:9">
      <c r="C262" s="222" t="s">
        <v>395</v>
      </c>
      <c r="D262" s="202">
        <v>2</v>
      </c>
      <c r="E262" s="202">
        <v>4.3099999999999996</v>
      </c>
      <c r="F262" s="202">
        <v>4</v>
      </c>
      <c r="G262" s="202">
        <v>2</v>
      </c>
      <c r="H262" s="202">
        <v>1</v>
      </c>
      <c r="I262" s="202">
        <f t="shared" si="49"/>
        <v>68.959999999999994</v>
      </c>
    </row>
    <row r="263" spans="3:9">
      <c r="C263" s="222" t="s">
        <v>395</v>
      </c>
      <c r="D263" s="202">
        <v>2</v>
      </c>
      <c r="E263" s="202">
        <v>1.4</v>
      </c>
      <c r="F263" s="202">
        <v>4</v>
      </c>
      <c r="G263" s="202">
        <v>2</v>
      </c>
      <c r="H263" s="202">
        <v>1</v>
      </c>
      <c r="I263" s="202">
        <f t="shared" si="49"/>
        <v>22.4</v>
      </c>
    </row>
    <row r="264" spans="3:9">
      <c r="C264" s="222" t="s">
        <v>654</v>
      </c>
      <c r="D264" s="202">
        <v>2</v>
      </c>
      <c r="E264" s="202">
        <v>2.5</v>
      </c>
      <c r="F264" s="202">
        <v>1.8</v>
      </c>
      <c r="G264" s="202">
        <v>2</v>
      </c>
      <c r="H264" s="202">
        <v>-1</v>
      </c>
      <c r="I264" s="202">
        <f t="shared" si="49"/>
        <v>-18</v>
      </c>
    </row>
    <row r="265" spans="3:9">
      <c r="C265" s="222" t="s">
        <v>654</v>
      </c>
      <c r="D265" s="202">
        <v>2</v>
      </c>
      <c r="E265" s="202">
        <v>4.3099999999999996</v>
      </c>
      <c r="F265" s="202">
        <v>1.8</v>
      </c>
      <c r="G265" s="202">
        <v>2</v>
      </c>
      <c r="H265" s="202">
        <v>-1</v>
      </c>
      <c r="I265" s="202">
        <f t="shared" si="49"/>
        <v>-31.031999999999996</v>
      </c>
    </row>
    <row r="266" spans="3:9">
      <c r="C266" s="222" t="s">
        <v>654</v>
      </c>
      <c r="D266" s="202">
        <v>2</v>
      </c>
      <c r="E266" s="202">
        <v>1.4</v>
      </c>
      <c r="F266" s="202">
        <v>1.8</v>
      </c>
      <c r="G266" s="202">
        <v>2</v>
      </c>
      <c r="H266" s="202">
        <v>-1</v>
      </c>
      <c r="I266" s="202">
        <f t="shared" si="49"/>
        <v>-10.08</v>
      </c>
    </row>
    <row r="267" spans="3:9">
      <c r="I267" s="202">
        <f>SUM(I261:I266)</f>
        <v>72.24799999999999</v>
      </c>
    </row>
    <row r="269" spans="3:9">
      <c r="D269" s="472" t="s">
        <v>655</v>
      </c>
      <c r="E269" s="472"/>
      <c r="F269" s="472"/>
      <c r="G269" s="472"/>
      <c r="H269" s="472"/>
      <c r="I269" s="472"/>
    </row>
    <row r="270" spans="3:9">
      <c r="C270" s="222" t="s">
        <v>655</v>
      </c>
      <c r="D270" s="202">
        <v>2</v>
      </c>
      <c r="E270" s="202">
        <v>1</v>
      </c>
      <c r="F270" s="202">
        <v>2</v>
      </c>
      <c r="G270" s="202">
        <v>2</v>
      </c>
      <c r="H270" s="202">
        <v>1</v>
      </c>
      <c r="I270" s="202">
        <f t="shared" ref="I270" si="50">+D270*E270*F270*G270*H270</f>
        <v>8</v>
      </c>
    </row>
    <row r="271" spans="3:9">
      <c r="I271" s="202">
        <f>SUM(I270:I270)</f>
        <v>8</v>
      </c>
    </row>
  </sheetData>
  <mergeCells count="49">
    <mergeCell ref="D159:I159"/>
    <mergeCell ref="D61:I61"/>
    <mergeCell ref="D64:I64"/>
    <mergeCell ref="D99:I99"/>
    <mergeCell ref="D108:I108"/>
    <mergeCell ref="D69:I69"/>
    <mergeCell ref="D78:I78"/>
    <mergeCell ref="D86:I86"/>
    <mergeCell ref="D145:I145"/>
    <mergeCell ref="D151:I151"/>
    <mergeCell ref="D93:I93"/>
    <mergeCell ref="D121:I121"/>
    <mergeCell ref="D127:I127"/>
    <mergeCell ref="D133:I133"/>
    <mergeCell ref="D139:I139"/>
    <mergeCell ref="D113:I113"/>
    <mergeCell ref="D117:I117"/>
    <mergeCell ref="D46:I46"/>
    <mergeCell ref="D50:I50"/>
    <mergeCell ref="D57:I57"/>
    <mergeCell ref="D2:I2"/>
    <mergeCell ref="D24:I24"/>
    <mergeCell ref="D29:I29"/>
    <mergeCell ref="D37:I37"/>
    <mergeCell ref="D42:I42"/>
    <mergeCell ref="D8:I8"/>
    <mergeCell ref="D18:I18"/>
    <mergeCell ref="D34:I34"/>
    <mergeCell ref="D171:I171"/>
    <mergeCell ref="D175:I175"/>
    <mergeCell ref="D183:I183"/>
    <mergeCell ref="D190:I190"/>
    <mergeCell ref="D193:I193"/>
    <mergeCell ref="D187:I187"/>
    <mergeCell ref="D198:I198"/>
    <mergeCell ref="D203:I203"/>
    <mergeCell ref="D208:I208"/>
    <mergeCell ref="D213:I213"/>
    <mergeCell ref="D218:I218"/>
    <mergeCell ref="D224:I224"/>
    <mergeCell ref="D227:I227"/>
    <mergeCell ref="D230:I230"/>
    <mergeCell ref="D234:I234"/>
    <mergeCell ref="D238:I238"/>
    <mergeCell ref="D242:I242"/>
    <mergeCell ref="D248:I248"/>
    <mergeCell ref="D254:I254"/>
    <mergeCell ref="D260:I260"/>
    <mergeCell ref="D269:I269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2:O153"/>
  <sheetViews>
    <sheetView topLeftCell="A136" zoomScale="60" zoomScaleNormal="60" workbookViewId="0">
      <selection activeCell="D12" sqref="D12"/>
    </sheetView>
  </sheetViews>
  <sheetFormatPr baseColWidth="10" defaultRowHeight="15" outlineLevelRow="1"/>
  <cols>
    <col min="1" max="1" width="2.85546875" customWidth="1"/>
    <col min="2" max="2" width="10.7109375" customWidth="1"/>
    <col min="3" max="3" width="8.42578125" customWidth="1"/>
    <col min="4" max="4" width="81.28515625" customWidth="1"/>
    <col min="5" max="5" width="8.140625" customWidth="1"/>
    <col min="6" max="6" width="16.28515625" customWidth="1"/>
    <col min="7" max="7" width="17.42578125" customWidth="1"/>
    <col min="8" max="8" width="24" bestFit="1" customWidth="1"/>
    <col min="9" max="9" width="28.28515625" customWidth="1"/>
    <col min="10" max="15" width="24.85546875" customWidth="1"/>
    <col min="16" max="16" width="25.85546875" customWidth="1"/>
    <col min="233" max="233" width="8.42578125" customWidth="1"/>
    <col min="234" max="234" width="57.85546875" customWidth="1"/>
    <col min="235" max="235" width="8.140625" customWidth="1"/>
    <col min="236" max="236" width="22.140625" customWidth="1"/>
    <col min="237" max="237" width="22.5703125" customWidth="1"/>
    <col min="238" max="238" width="21.5703125" customWidth="1"/>
    <col min="239" max="239" width="29" customWidth="1"/>
    <col min="241" max="241" width="17.7109375" bestFit="1" customWidth="1"/>
    <col min="242" max="242" width="22.85546875" customWidth="1"/>
    <col min="489" max="489" width="8.42578125" customWidth="1"/>
    <col min="490" max="490" width="57.85546875" customWidth="1"/>
    <col min="491" max="491" width="8.140625" customWidth="1"/>
    <col min="492" max="492" width="22.140625" customWidth="1"/>
    <col min="493" max="493" width="22.5703125" customWidth="1"/>
    <col min="494" max="494" width="21.5703125" customWidth="1"/>
    <col min="495" max="495" width="29" customWidth="1"/>
    <col min="497" max="497" width="17.7109375" bestFit="1" customWidth="1"/>
    <col min="498" max="498" width="22.85546875" customWidth="1"/>
    <col min="745" max="745" width="8.42578125" customWidth="1"/>
    <col min="746" max="746" width="57.85546875" customWidth="1"/>
    <col min="747" max="747" width="8.140625" customWidth="1"/>
    <col min="748" max="748" width="22.140625" customWidth="1"/>
    <col min="749" max="749" width="22.5703125" customWidth="1"/>
    <col min="750" max="750" width="21.5703125" customWidth="1"/>
    <col min="751" max="751" width="29" customWidth="1"/>
    <col min="753" max="753" width="17.7109375" bestFit="1" customWidth="1"/>
    <col min="754" max="754" width="22.85546875" customWidth="1"/>
    <col min="1001" max="1001" width="8.42578125" customWidth="1"/>
    <col min="1002" max="1002" width="57.85546875" customWidth="1"/>
    <col min="1003" max="1003" width="8.140625" customWidth="1"/>
    <col min="1004" max="1004" width="22.140625" customWidth="1"/>
    <col min="1005" max="1005" width="22.5703125" customWidth="1"/>
    <col min="1006" max="1006" width="21.5703125" customWidth="1"/>
    <col min="1007" max="1007" width="29" customWidth="1"/>
    <col min="1009" max="1009" width="17.7109375" bestFit="1" customWidth="1"/>
    <col min="1010" max="1010" width="22.85546875" customWidth="1"/>
    <col min="1257" max="1257" width="8.42578125" customWidth="1"/>
    <col min="1258" max="1258" width="57.85546875" customWidth="1"/>
    <col min="1259" max="1259" width="8.140625" customWidth="1"/>
    <col min="1260" max="1260" width="22.140625" customWidth="1"/>
    <col min="1261" max="1261" width="22.5703125" customWidth="1"/>
    <col min="1262" max="1262" width="21.5703125" customWidth="1"/>
    <col min="1263" max="1263" width="29" customWidth="1"/>
    <col min="1265" max="1265" width="17.7109375" bestFit="1" customWidth="1"/>
    <col min="1266" max="1266" width="22.85546875" customWidth="1"/>
    <col min="1513" max="1513" width="8.42578125" customWidth="1"/>
    <col min="1514" max="1514" width="57.85546875" customWidth="1"/>
    <col min="1515" max="1515" width="8.140625" customWidth="1"/>
    <col min="1516" max="1516" width="22.140625" customWidth="1"/>
    <col min="1517" max="1517" width="22.5703125" customWidth="1"/>
    <col min="1518" max="1518" width="21.5703125" customWidth="1"/>
    <col min="1519" max="1519" width="29" customWidth="1"/>
    <col min="1521" max="1521" width="17.7109375" bestFit="1" customWidth="1"/>
    <col min="1522" max="1522" width="22.85546875" customWidth="1"/>
    <col min="1769" max="1769" width="8.42578125" customWidth="1"/>
    <col min="1770" max="1770" width="57.85546875" customWidth="1"/>
    <col min="1771" max="1771" width="8.140625" customWidth="1"/>
    <col min="1772" max="1772" width="22.140625" customWidth="1"/>
    <col min="1773" max="1773" width="22.5703125" customWidth="1"/>
    <col min="1774" max="1774" width="21.5703125" customWidth="1"/>
    <col min="1775" max="1775" width="29" customWidth="1"/>
    <col min="1777" max="1777" width="17.7109375" bestFit="1" customWidth="1"/>
    <col min="1778" max="1778" width="22.85546875" customWidth="1"/>
    <col min="2025" max="2025" width="8.42578125" customWidth="1"/>
    <col min="2026" max="2026" width="57.85546875" customWidth="1"/>
    <col min="2027" max="2027" width="8.140625" customWidth="1"/>
    <col min="2028" max="2028" width="22.140625" customWidth="1"/>
    <col min="2029" max="2029" width="22.5703125" customWidth="1"/>
    <col min="2030" max="2030" width="21.5703125" customWidth="1"/>
    <col min="2031" max="2031" width="29" customWidth="1"/>
    <col min="2033" max="2033" width="17.7109375" bestFit="1" customWidth="1"/>
    <col min="2034" max="2034" width="22.85546875" customWidth="1"/>
    <col min="2281" max="2281" width="8.42578125" customWidth="1"/>
    <col min="2282" max="2282" width="57.85546875" customWidth="1"/>
    <col min="2283" max="2283" width="8.140625" customWidth="1"/>
    <col min="2284" max="2284" width="22.140625" customWidth="1"/>
    <col min="2285" max="2285" width="22.5703125" customWidth="1"/>
    <col min="2286" max="2286" width="21.5703125" customWidth="1"/>
    <col min="2287" max="2287" width="29" customWidth="1"/>
    <col min="2289" max="2289" width="17.7109375" bestFit="1" customWidth="1"/>
    <col min="2290" max="2290" width="22.85546875" customWidth="1"/>
    <col min="2537" max="2537" width="8.42578125" customWidth="1"/>
    <col min="2538" max="2538" width="57.85546875" customWidth="1"/>
    <col min="2539" max="2539" width="8.140625" customWidth="1"/>
    <col min="2540" max="2540" width="22.140625" customWidth="1"/>
    <col min="2541" max="2541" width="22.5703125" customWidth="1"/>
    <col min="2542" max="2542" width="21.5703125" customWidth="1"/>
    <col min="2543" max="2543" width="29" customWidth="1"/>
    <col min="2545" max="2545" width="17.7109375" bestFit="1" customWidth="1"/>
    <col min="2546" max="2546" width="22.85546875" customWidth="1"/>
    <col min="2793" max="2793" width="8.42578125" customWidth="1"/>
    <col min="2794" max="2794" width="57.85546875" customWidth="1"/>
    <col min="2795" max="2795" width="8.140625" customWidth="1"/>
    <col min="2796" max="2796" width="22.140625" customWidth="1"/>
    <col min="2797" max="2797" width="22.5703125" customWidth="1"/>
    <col min="2798" max="2798" width="21.5703125" customWidth="1"/>
    <col min="2799" max="2799" width="29" customWidth="1"/>
    <col min="2801" max="2801" width="17.7109375" bestFit="1" customWidth="1"/>
    <col min="2802" max="2802" width="22.85546875" customWidth="1"/>
    <col min="3049" max="3049" width="8.42578125" customWidth="1"/>
    <col min="3050" max="3050" width="57.85546875" customWidth="1"/>
    <col min="3051" max="3051" width="8.140625" customWidth="1"/>
    <col min="3052" max="3052" width="22.140625" customWidth="1"/>
    <col min="3053" max="3053" width="22.5703125" customWidth="1"/>
    <col min="3054" max="3054" width="21.5703125" customWidth="1"/>
    <col min="3055" max="3055" width="29" customWidth="1"/>
    <col min="3057" max="3057" width="17.7109375" bestFit="1" customWidth="1"/>
    <col min="3058" max="3058" width="22.85546875" customWidth="1"/>
    <col min="3305" max="3305" width="8.42578125" customWidth="1"/>
    <col min="3306" max="3306" width="57.85546875" customWidth="1"/>
    <col min="3307" max="3307" width="8.140625" customWidth="1"/>
    <col min="3308" max="3308" width="22.140625" customWidth="1"/>
    <col min="3309" max="3309" width="22.5703125" customWidth="1"/>
    <col min="3310" max="3310" width="21.5703125" customWidth="1"/>
    <col min="3311" max="3311" width="29" customWidth="1"/>
    <col min="3313" max="3313" width="17.7109375" bestFit="1" customWidth="1"/>
    <col min="3314" max="3314" width="22.85546875" customWidth="1"/>
    <col min="3561" max="3561" width="8.42578125" customWidth="1"/>
    <col min="3562" max="3562" width="57.85546875" customWidth="1"/>
    <col min="3563" max="3563" width="8.140625" customWidth="1"/>
    <col min="3564" max="3564" width="22.140625" customWidth="1"/>
    <col min="3565" max="3565" width="22.5703125" customWidth="1"/>
    <col min="3566" max="3566" width="21.5703125" customWidth="1"/>
    <col min="3567" max="3567" width="29" customWidth="1"/>
    <col min="3569" max="3569" width="17.7109375" bestFit="1" customWidth="1"/>
    <col min="3570" max="3570" width="22.85546875" customWidth="1"/>
    <col min="3817" max="3817" width="8.42578125" customWidth="1"/>
    <col min="3818" max="3818" width="57.85546875" customWidth="1"/>
    <col min="3819" max="3819" width="8.140625" customWidth="1"/>
    <col min="3820" max="3820" width="22.140625" customWidth="1"/>
    <col min="3821" max="3821" width="22.5703125" customWidth="1"/>
    <col min="3822" max="3822" width="21.5703125" customWidth="1"/>
    <col min="3823" max="3823" width="29" customWidth="1"/>
    <col min="3825" max="3825" width="17.7109375" bestFit="1" customWidth="1"/>
    <col min="3826" max="3826" width="22.85546875" customWidth="1"/>
    <col min="4073" max="4073" width="8.42578125" customWidth="1"/>
    <col min="4074" max="4074" width="57.85546875" customWidth="1"/>
    <col min="4075" max="4075" width="8.140625" customWidth="1"/>
    <col min="4076" max="4076" width="22.140625" customWidth="1"/>
    <col min="4077" max="4077" width="22.5703125" customWidth="1"/>
    <col min="4078" max="4078" width="21.5703125" customWidth="1"/>
    <col min="4079" max="4079" width="29" customWidth="1"/>
    <col min="4081" max="4081" width="17.7109375" bestFit="1" customWidth="1"/>
    <col min="4082" max="4082" width="22.85546875" customWidth="1"/>
    <col min="4329" max="4329" width="8.42578125" customWidth="1"/>
    <col min="4330" max="4330" width="57.85546875" customWidth="1"/>
    <col min="4331" max="4331" width="8.140625" customWidth="1"/>
    <col min="4332" max="4332" width="22.140625" customWidth="1"/>
    <col min="4333" max="4333" width="22.5703125" customWidth="1"/>
    <col min="4334" max="4334" width="21.5703125" customWidth="1"/>
    <col min="4335" max="4335" width="29" customWidth="1"/>
    <col min="4337" max="4337" width="17.7109375" bestFit="1" customWidth="1"/>
    <col min="4338" max="4338" width="22.85546875" customWidth="1"/>
    <col min="4585" max="4585" width="8.42578125" customWidth="1"/>
    <col min="4586" max="4586" width="57.85546875" customWidth="1"/>
    <col min="4587" max="4587" width="8.140625" customWidth="1"/>
    <col min="4588" max="4588" width="22.140625" customWidth="1"/>
    <col min="4589" max="4589" width="22.5703125" customWidth="1"/>
    <col min="4590" max="4590" width="21.5703125" customWidth="1"/>
    <col min="4591" max="4591" width="29" customWidth="1"/>
    <col min="4593" max="4593" width="17.7109375" bestFit="1" customWidth="1"/>
    <col min="4594" max="4594" width="22.85546875" customWidth="1"/>
    <col min="4841" max="4841" width="8.42578125" customWidth="1"/>
    <col min="4842" max="4842" width="57.85546875" customWidth="1"/>
    <col min="4843" max="4843" width="8.140625" customWidth="1"/>
    <col min="4844" max="4844" width="22.140625" customWidth="1"/>
    <col min="4845" max="4845" width="22.5703125" customWidth="1"/>
    <col min="4846" max="4846" width="21.5703125" customWidth="1"/>
    <col min="4847" max="4847" width="29" customWidth="1"/>
    <col min="4849" max="4849" width="17.7109375" bestFit="1" customWidth="1"/>
    <col min="4850" max="4850" width="22.85546875" customWidth="1"/>
    <col min="5097" max="5097" width="8.42578125" customWidth="1"/>
    <col min="5098" max="5098" width="57.85546875" customWidth="1"/>
    <col min="5099" max="5099" width="8.140625" customWidth="1"/>
    <col min="5100" max="5100" width="22.140625" customWidth="1"/>
    <col min="5101" max="5101" width="22.5703125" customWidth="1"/>
    <col min="5102" max="5102" width="21.5703125" customWidth="1"/>
    <col min="5103" max="5103" width="29" customWidth="1"/>
    <col min="5105" max="5105" width="17.7109375" bestFit="1" customWidth="1"/>
    <col min="5106" max="5106" width="22.85546875" customWidth="1"/>
    <col min="5353" max="5353" width="8.42578125" customWidth="1"/>
    <col min="5354" max="5354" width="57.85546875" customWidth="1"/>
    <col min="5355" max="5355" width="8.140625" customWidth="1"/>
    <col min="5356" max="5356" width="22.140625" customWidth="1"/>
    <col min="5357" max="5357" width="22.5703125" customWidth="1"/>
    <col min="5358" max="5358" width="21.5703125" customWidth="1"/>
    <col min="5359" max="5359" width="29" customWidth="1"/>
    <col min="5361" max="5361" width="17.7109375" bestFit="1" customWidth="1"/>
    <col min="5362" max="5362" width="22.85546875" customWidth="1"/>
    <col min="5609" max="5609" width="8.42578125" customWidth="1"/>
    <col min="5610" max="5610" width="57.85546875" customWidth="1"/>
    <col min="5611" max="5611" width="8.140625" customWidth="1"/>
    <col min="5612" max="5612" width="22.140625" customWidth="1"/>
    <col min="5613" max="5613" width="22.5703125" customWidth="1"/>
    <col min="5614" max="5614" width="21.5703125" customWidth="1"/>
    <col min="5615" max="5615" width="29" customWidth="1"/>
    <col min="5617" max="5617" width="17.7109375" bestFit="1" customWidth="1"/>
    <col min="5618" max="5618" width="22.85546875" customWidth="1"/>
    <col min="5865" max="5865" width="8.42578125" customWidth="1"/>
    <col min="5866" max="5866" width="57.85546875" customWidth="1"/>
    <col min="5867" max="5867" width="8.140625" customWidth="1"/>
    <col min="5868" max="5868" width="22.140625" customWidth="1"/>
    <col min="5869" max="5869" width="22.5703125" customWidth="1"/>
    <col min="5870" max="5870" width="21.5703125" customWidth="1"/>
    <col min="5871" max="5871" width="29" customWidth="1"/>
    <col min="5873" max="5873" width="17.7109375" bestFit="1" customWidth="1"/>
    <col min="5874" max="5874" width="22.85546875" customWidth="1"/>
    <col min="6121" max="6121" width="8.42578125" customWidth="1"/>
    <col min="6122" max="6122" width="57.85546875" customWidth="1"/>
    <col min="6123" max="6123" width="8.140625" customWidth="1"/>
    <col min="6124" max="6124" width="22.140625" customWidth="1"/>
    <col min="6125" max="6125" width="22.5703125" customWidth="1"/>
    <col min="6126" max="6126" width="21.5703125" customWidth="1"/>
    <col min="6127" max="6127" width="29" customWidth="1"/>
    <col min="6129" max="6129" width="17.7109375" bestFit="1" customWidth="1"/>
    <col min="6130" max="6130" width="22.85546875" customWidth="1"/>
    <col min="6377" max="6377" width="8.42578125" customWidth="1"/>
    <col min="6378" max="6378" width="57.85546875" customWidth="1"/>
    <col min="6379" max="6379" width="8.140625" customWidth="1"/>
    <col min="6380" max="6380" width="22.140625" customWidth="1"/>
    <col min="6381" max="6381" width="22.5703125" customWidth="1"/>
    <col min="6382" max="6382" width="21.5703125" customWidth="1"/>
    <col min="6383" max="6383" width="29" customWidth="1"/>
    <col min="6385" max="6385" width="17.7109375" bestFit="1" customWidth="1"/>
    <col min="6386" max="6386" width="22.85546875" customWidth="1"/>
    <col min="6633" max="6633" width="8.42578125" customWidth="1"/>
    <col min="6634" max="6634" width="57.85546875" customWidth="1"/>
    <col min="6635" max="6635" width="8.140625" customWidth="1"/>
    <col min="6636" max="6636" width="22.140625" customWidth="1"/>
    <col min="6637" max="6637" width="22.5703125" customWidth="1"/>
    <col min="6638" max="6638" width="21.5703125" customWidth="1"/>
    <col min="6639" max="6639" width="29" customWidth="1"/>
    <col min="6641" max="6641" width="17.7109375" bestFit="1" customWidth="1"/>
    <col min="6642" max="6642" width="22.85546875" customWidth="1"/>
    <col min="6889" max="6889" width="8.42578125" customWidth="1"/>
    <col min="6890" max="6890" width="57.85546875" customWidth="1"/>
    <col min="6891" max="6891" width="8.140625" customWidth="1"/>
    <col min="6892" max="6892" width="22.140625" customWidth="1"/>
    <col min="6893" max="6893" width="22.5703125" customWidth="1"/>
    <col min="6894" max="6894" width="21.5703125" customWidth="1"/>
    <col min="6895" max="6895" width="29" customWidth="1"/>
    <col min="6897" max="6897" width="17.7109375" bestFit="1" customWidth="1"/>
    <col min="6898" max="6898" width="22.85546875" customWidth="1"/>
    <col min="7145" max="7145" width="8.42578125" customWidth="1"/>
    <col min="7146" max="7146" width="57.85546875" customWidth="1"/>
    <col min="7147" max="7147" width="8.140625" customWidth="1"/>
    <col min="7148" max="7148" width="22.140625" customWidth="1"/>
    <col min="7149" max="7149" width="22.5703125" customWidth="1"/>
    <col min="7150" max="7150" width="21.5703125" customWidth="1"/>
    <col min="7151" max="7151" width="29" customWidth="1"/>
    <col min="7153" max="7153" width="17.7109375" bestFit="1" customWidth="1"/>
    <col min="7154" max="7154" width="22.85546875" customWidth="1"/>
    <col min="7401" max="7401" width="8.42578125" customWidth="1"/>
    <col min="7402" max="7402" width="57.85546875" customWidth="1"/>
    <col min="7403" max="7403" width="8.140625" customWidth="1"/>
    <col min="7404" max="7404" width="22.140625" customWidth="1"/>
    <col min="7405" max="7405" width="22.5703125" customWidth="1"/>
    <col min="7406" max="7406" width="21.5703125" customWidth="1"/>
    <col min="7407" max="7407" width="29" customWidth="1"/>
    <col min="7409" max="7409" width="17.7109375" bestFit="1" customWidth="1"/>
    <col min="7410" max="7410" width="22.85546875" customWidth="1"/>
    <col min="7657" max="7657" width="8.42578125" customWidth="1"/>
    <col min="7658" max="7658" width="57.85546875" customWidth="1"/>
    <col min="7659" max="7659" width="8.140625" customWidth="1"/>
    <col min="7660" max="7660" width="22.140625" customWidth="1"/>
    <col min="7661" max="7661" width="22.5703125" customWidth="1"/>
    <col min="7662" max="7662" width="21.5703125" customWidth="1"/>
    <col min="7663" max="7663" width="29" customWidth="1"/>
    <col min="7665" max="7665" width="17.7109375" bestFit="1" customWidth="1"/>
    <col min="7666" max="7666" width="22.85546875" customWidth="1"/>
    <col min="7913" max="7913" width="8.42578125" customWidth="1"/>
    <col min="7914" max="7914" width="57.85546875" customWidth="1"/>
    <col min="7915" max="7915" width="8.140625" customWidth="1"/>
    <col min="7916" max="7916" width="22.140625" customWidth="1"/>
    <col min="7917" max="7917" width="22.5703125" customWidth="1"/>
    <col min="7918" max="7918" width="21.5703125" customWidth="1"/>
    <col min="7919" max="7919" width="29" customWidth="1"/>
    <col min="7921" max="7921" width="17.7109375" bestFit="1" customWidth="1"/>
    <col min="7922" max="7922" width="22.85546875" customWidth="1"/>
    <col min="8169" max="8169" width="8.42578125" customWidth="1"/>
    <col min="8170" max="8170" width="57.85546875" customWidth="1"/>
    <col min="8171" max="8171" width="8.140625" customWidth="1"/>
    <col min="8172" max="8172" width="22.140625" customWidth="1"/>
    <col min="8173" max="8173" width="22.5703125" customWidth="1"/>
    <col min="8174" max="8174" width="21.5703125" customWidth="1"/>
    <col min="8175" max="8175" width="29" customWidth="1"/>
    <col min="8177" max="8177" width="17.7109375" bestFit="1" customWidth="1"/>
    <col min="8178" max="8178" width="22.85546875" customWidth="1"/>
    <col min="8425" max="8425" width="8.42578125" customWidth="1"/>
    <col min="8426" max="8426" width="57.85546875" customWidth="1"/>
    <col min="8427" max="8427" width="8.140625" customWidth="1"/>
    <col min="8428" max="8428" width="22.140625" customWidth="1"/>
    <col min="8429" max="8429" width="22.5703125" customWidth="1"/>
    <col min="8430" max="8430" width="21.5703125" customWidth="1"/>
    <col min="8431" max="8431" width="29" customWidth="1"/>
    <col min="8433" max="8433" width="17.7109375" bestFit="1" customWidth="1"/>
    <col min="8434" max="8434" width="22.85546875" customWidth="1"/>
    <col min="8681" max="8681" width="8.42578125" customWidth="1"/>
    <col min="8682" max="8682" width="57.85546875" customWidth="1"/>
    <col min="8683" max="8683" width="8.140625" customWidth="1"/>
    <col min="8684" max="8684" width="22.140625" customWidth="1"/>
    <col min="8685" max="8685" width="22.5703125" customWidth="1"/>
    <col min="8686" max="8686" width="21.5703125" customWidth="1"/>
    <col min="8687" max="8687" width="29" customWidth="1"/>
    <col min="8689" max="8689" width="17.7109375" bestFit="1" customWidth="1"/>
    <col min="8690" max="8690" width="22.85546875" customWidth="1"/>
    <col min="8937" max="8937" width="8.42578125" customWidth="1"/>
    <col min="8938" max="8938" width="57.85546875" customWidth="1"/>
    <col min="8939" max="8939" width="8.140625" customWidth="1"/>
    <col min="8940" max="8940" width="22.140625" customWidth="1"/>
    <col min="8941" max="8941" width="22.5703125" customWidth="1"/>
    <col min="8942" max="8942" width="21.5703125" customWidth="1"/>
    <col min="8943" max="8943" width="29" customWidth="1"/>
    <col min="8945" max="8945" width="17.7109375" bestFit="1" customWidth="1"/>
    <col min="8946" max="8946" width="22.85546875" customWidth="1"/>
    <col min="9193" max="9193" width="8.42578125" customWidth="1"/>
    <col min="9194" max="9194" width="57.85546875" customWidth="1"/>
    <col min="9195" max="9195" width="8.140625" customWidth="1"/>
    <col min="9196" max="9196" width="22.140625" customWidth="1"/>
    <col min="9197" max="9197" width="22.5703125" customWidth="1"/>
    <col min="9198" max="9198" width="21.5703125" customWidth="1"/>
    <col min="9199" max="9199" width="29" customWidth="1"/>
    <col min="9201" max="9201" width="17.7109375" bestFit="1" customWidth="1"/>
    <col min="9202" max="9202" width="22.85546875" customWidth="1"/>
    <col min="9449" max="9449" width="8.42578125" customWidth="1"/>
    <col min="9450" max="9450" width="57.85546875" customWidth="1"/>
    <col min="9451" max="9451" width="8.140625" customWidth="1"/>
    <col min="9452" max="9452" width="22.140625" customWidth="1"/>
    <col min="9453" max="9453" width="22.5703125" customWidth="1"/>
    <col min="9454" max="9454" width="21.5703125" customWidth="1"/>
    <col min="9455" max="9455" width="29" customWidth="1"/>
    <col min="9457" max="9457" width="17.7109375" bestFit="1" customWidth="1"/>
    <col min="9458" max="9458" width="22.85546875" customWidth="1"/>
    <col min="9705" max="9705" width="8.42578125" customWidth="1"/>
    <col min="9706" max="9706" width="57.85546875" customWidth="1"/>
    <col min="9707" max="9707" width="8.140625" customWidth="1"/>
    <col min="9708" max="9708" width="22.140625" customWidth="1"/>
    <col min="9709" max="9709" width="22.5703125" customWidth="1"/>
    <col min="9710" max="9710" width="21.5703125" customWidth="1"/>
    <col min="9711" max="9711" width="29" customWidth="1"/>
    <col min="9713" max="9713" width="17.7109375" bestFit="1" customWidth="1"/>
    <col min="9714" max="9714" width="22.85546875" customWidth="1"/>
    <col min="9961" max="9961" width="8.42578125" customWidth="1"/>
    <col min="9962" max="9962" width="57.85546875" customWidth="1"/>
    <col min="9963" max="9963" width="8.140625" customWidth="1"/>
    <col min="9964" max="9964" width="22.140625" customWidth="1"/>
    <col min="9965" max="9965" width="22.5703125" customWidth="1"/>
    <col min="9966" max="9966" width="21.5703125" customWidth="1"/>
    <col min="9967" max="9967" width="29" customWidth="1"/>
    <col min="9969" max="9969" width="17.7109375" bestFit="1" customWidth="1"/>
    <col min="9970" max="9970" width="22.85546875" customWidth="1"/>
    <col min="10217" max="10217" width="8.42578125" customWidth="1"/>
    <col min="10218" max="10218" width="57.85546875" customWidth="1"/>
    <col min="10219" max="10219" width="8.140625" customWidth="1"/>
    <col min="10220" max="10220" width="22.140625" customWidth="1"/>
    <col min="10221" max="10221" width="22.5703125" customWidth="1"/>
    <col min="10222" max="10222" width="21.5703125" customWidth="1"/>
    <col min="10223" max="10223" width="29" customWidth="1"/>
    <col min="10225" max="10225" width="17.7109375" bestFit="1" customWidth="1"/>
    <col min="10226" max="10226" width="22.85546875" customWidth="1"/>
    <col min="10473" max="10473" width="8.42578125" customWidth="1"/>
    <col min="10474" max="10474" width="57.85546875" customWidth="1"/>
    <col min="10475" max="10475" width="8.140625" customWidth="1"/>
    <col min="10476" max="10476" width="22.140625" customWidth="1"/>
    <col min="10477" max="10477" width="22.5703125" customWidth="1"/>
    <col min="10478" max="10478" width="21.5703125" customWidth="1"/>
    <col min="10479" max="10479" width="29" customWidth="1"/>
    <col min="10481" max="10481" width="17.7109375" bestFit="1" customWidth="1"/>
    <col min="10482" max="10482" width="22.85546875" customWidth="1"/>
    <col min="10729" max="10729" width="8.42578125" customWidth="1"/>
    <col min="10730" max="10730" width="57.85546875" customWidth="1"/>
    <col min="10731" max="10731" width="8.140625" customWidth="1"/>
    <col min="10732" max="10732" width="22.140625" customWidth="1"/>
    <col min="10733" max="10733" width="22.5703125" customWidth="1"/>
    <col min="10734" max="10734" width="21.5703125" customWidth="1"/>
    <col min="10735" max="10735" width="29" customWidth="1"/>
    <col min="10737" max="10737" width="17.7109375" bestFit="1" customWidth="1"/>
    <col min="10738" max="10738" width="22.85546875" customWidth="1"/>
    <col min="10985" max="10985" width="8.42578125" customWidth="1"/>
    <col min="10986" max="10986" width="57.85546875" customWidth="1"/>
    <col min="10987" max="10987" width="8.140625" customWidth="1"/>
    <col min="10988" max="10988" width="22.140625" customWidth="1"/>
    <col min="10989" max="10989" width="22.5703125" customWidth="1"/>
    <col min="10990" max="10990" width="21.5703125" customWidth="1"/>
    <col min="10991" max="10991" width="29" customWidth="1"/>
    <col min="10993" max="10993" width="17.7109375" bestFit="1" customWidth="1"/>
    <col min="10994" max="10994" width="22.85546875" customWidth="1"/>
    <col min="11241" max="11241" width="8.42578125" customWidth="1"/>
    <col min="11242" max="11242" width="57.85546875" customWidth="1"/>
    <col min="11243" max="11243" width="8.140625" customWidth="1"/>
    <col min="11244" max="11244" width="22.140625" customWidth="1"/>
    <col min="11245" max="11245" width="22.5703125" customWidth="1"/>
    <col min="11246" max="11246" width="21.5703125" customWidth="1"/>
    <col min="11247" max="11247" width="29" customWidth="1"/>
    <col min="11249" max="11249" width="17.7109375" bestFit="1" customWidth="1"/>
    <col min="11250" max="11250" width="22.85546875" customWidth="1"/>
    <col min="11497" max="11497" width="8.42578125" customWidth="1"/>
    <col min="11498" max="11498" width="57.85546875" customWidth="1"/>
    <col min="11499" max="11499" width="8.140625" customWidth="1"/>
    <col min="11500" max="11500" width="22.140625" customWidth="1"/>
    <col min="11501" max="11501" width="22.5703125" customWidth="1"/>
    <col min="11502" max="11502" width="21.5703125" customWidth="1"/>
    <col min="11503" max="11503" width="29" customWidth="1"/>
    <col min="11505" max="11505" width="17.7109375" bestFit="1" customWidth="1"/>
    <col min="11506" max="11506" width="22.85546875" customWidth="1"/>
    <col min="11753" max="11753" width="8.42578125" customWidth="1"/>
    <col min="11754" max="11754" width="57.85546875" customWidth="1"/>
    <col min="11755" max="11755" width="8.140625" customWidth="1"/>
    <col min="11756" max="11756" width="22.140625" customWidth="1"/>
    <col min="11757" max="11757" width="22.5703125" customWidth="1"/>
    <col min="11758" max="11758" width="21.5703125" customWidth="1"/>
    <col min="11759" max="11759" width="29" customWidth="1"/>
    <col min="11761" max="11761" width="17.7109375" bestFit="1" customWidth="1"/>
    <col min="11762" max="11762" width="22.85546875" customWidth="1"/>
    <col min="12009" max="12009" width="8.42578125" customWidth="1"/>
    <col min="12010" max="12010" width="57.85546875" customWidth="1"/>
    <col min="12011" max="12011" width="8.140625" customWidth="1"/>
    <col min="12012" max="12012" width="22.140625" customWidth="1"/>
    <col min="12013" max="12013" width="22.5703125" customWidth="1"/>
    <col min="12014" max="12014" width="21.5703125" customWidth="1"/>
    <col min="12015" max="12015" width="29" customWidth="1"/>
    <col min="12017" max="12017" width="17.7109375" bestFit="1" customWidth="1"/>
    <col min="12018" max="12018" width="22.85546875" customWidth="1"/>
    <col min="12265" max="12265" width="8.42578125" customWidth="1"/>
    <col min="12266" max="12266" width="57.85546875" customWidth="1"/>
    <col min="12267" max="12267" width="8.140625" customWidth="1"/>
    <col min="12268" max="12268" width="22.140625" customWidth="1"/>
    <col min="12269" max="12269" width="22.5703125" customWidth="1"/>
    <col min="12270" max="12270" width="21.5703125" customWidth="1"/>
    <col min="12271" max="12271" width="29" customWidth="1"/>
    <col min="12273" max="12273" width="17.7109375" bestFit="1" customWidth="1"/>
    <col min="12274" max="12274" width="22.85546875" customWidth="1"/>
    <col min="12521" max="12521" width="8.42578125" customWidth="1"/>
    <col min="12522" max="12522" width="57.85546875" customWidth="1"/>
    <col min="12523" max="12523" width="8.140625" customWidth="1"/>
    <col min="12524" max="12524" width="22.140625" customWidth="1"/>
    <col min="12525" max="12525" width="22.5703125" customWidth="1"/>
    <col min="12526" max="12526" width="21.5703125" customWidth="1"/>
    <col min="12527" max="12527" width="29" customWidth="1"/>
    <col min="12529" max="12529" width="17.7109375" bestFit="1" customWidth="1"/>
    <col min="12530" max="12530" width="22.85546875" customWidth="1"/>
    <col min="12777" max="12777" width="8.42578125" customWidth="1"/>
    <col min="12778" max="12778" width="57.85546875" customWidth="1"/>
    <col min="12779" max="12779" width="8.140625" customWidth="1"/>
    <col min="12780" max="12780" width="22.140625" customWidth="1"/>
    <col min="12781" max="12781" width="22.5703125" customWidth="1"/>
    <col min="12782" max="12782" width="21.5703125" customWidth="1"/>
    <col min="12783" max="12783" width="29" customWidth="1"/>
    <col min="12785" max="12785" width="17.7109375" bestFit="1" customWidth="1"/>
    <col min="12786" max="12786" width="22.85546875" customWidth="1"/>
    <col min="13033" max="13033" width="8.42578125" customWidth="1"/>
    <col min="13034" max="13034" width="57.85546875" customWidth="1"/>
    <col min="13035" max="13035" width="8.140625" customWidth="1"/>
    <col min="13036" max="13036" width="22.140625" customWidth="1"/>
    <col min="13037" max="13037" width="22.5703125" customWidth="1"/>
    <col min="13038" max="13038" width="21.5703125" customWidth="1"/>
    <col min="13039" max="13039" width="29" customWidth="1"/>
    <col min="13041" max="13041" width="17.7109375" bestFit="1" customWidth="1"/>
    <col min="13042" max="13042" width="22.85546875" customWidth="1"/>
    <col min="13289" max="13289" width="8.42578125" customWidth="1"/>
    <col min="13290" max="13290" width="57.85546875" customWidth="1"/>
    <col min="13291" max="13291" width="8.140625" customWidth="1"/>
    <col min="13292" max="13292" width="22.140625" customWidth="1"/>
    <col min="13293" max="13293" width="22.5703125" customWidth="1"/>
    <col min="13294" max="13294" width="21.5703125" customWidth="1"/>
    <col min="13295" max="13295" width="29" customWidth="1"/>
    <col min="13297" max="13297" width="17.7109375" bestFit="1" customWidth="1"/>
    <col min="13298" max="13298" width="22.85546875" customWidth="1"/>
    <col min="13545" max="13545" width="8.42578125" customWidth="1"/>
    <col min="13546" max="13546" width="57.85546875" customWidth="1"/>
    <col min="13547" max="13547" width="8.140625" customWidth="1"/>
    <col min="13548" max="13548" width="22.140625" customWidth="1"/>
    <col min="13549" max="13549" width="22.5703125" customWidth="1"/>
    <col min="13550" max="13550" width="21.5703125" customWidth="1"/>
    <col min="13551" max="13551" width="29" customWidth="1"/>
    <col min="13553" max="13553" width="17.7109375" bestFit="1" customWidth="1"/>
    <col min="13554" max="13554" width="22.85546875" customWidth="1"/>
    <col min="13801" max="13801" width="8.42578125" customWidth="1"/>
    <col min="13802" max="13802" width="57.85546875" customWidth="1"/>
    <col min="13803" max="13803" width="8.140625" customWidth="1"/>
    <col min="13804" max="13804" width="22.140625" customWidth="1"/>
    <col min="13805" max="13805" width="22.5703125" customWidth="1"/>
    <col min="13806" max="13806" width="21.5703125" customWidth="1"/>
    <col min="13807" max="13807" width="29" customWidth="1"/>
    <col min="13809" max="13809" width="17.7109375" bestFit="1" customWidth="1"/>
    <col min="13810" max="13810" width="22.85546875" customWidth="1"/>
    <col min="14057" max="14057" width="8.42578125" customWidth="1"/>
    <col min="14058" max="14058" width="57.85546875" customWidth="1"/>
    <col min="14059" max="14059" width="8.140625" customWidth="1"/>
    <col min="14060" max="14060" width="22.140625" customWidth="1"/>
    <col min="14061" max="14061" width="22.5703125" customWidth="1"/>
    <col min="14062" max="14062" width="21.5703125" customWidth="1"/>
    <col min="14063" max="14063" width="29" customWidth="1"/>
    <col min="14065" max="14065" width="17.7109375" bestFit="1" customWidth="1"/>
    <col min="14066" max="14066" width="22.85546875" customWidth="1"/>
    <col min="14313" max="14313" width="8.42578125" customWidth="1"/>
    <col min="14314" max="14314" width="57.85546875" customWidth="1"/>
    <col min="14315" max="14315" width="8.140625" customWidth="1"/>
    <col min="14316" max="14316" width="22.140625" customWidth="1"/>
    <col min="14317" max="14317" width="22.5703125" customWidth="1"/>
    <col min="14318" max="14318" width="21.5703125" customWidth="1"/>
    <col min="14319" max="14319" width="29" customWidth="1"/>
    <col min="14321" max="14321" width="17.7109375" bestFit="1" customWidth="1"/>
    <col min="14322" max="14322" width="22.85546875" customWidth="1"/>
    <col min="14569" max="14569" width="8.42578125" customWidth="1"/>
    <col min="14570" max="14570" width="57.85546875" customWidth="1"/>
    <col min="14571" max="14571" width="8.140625" customWidth="1"/>
    <col min="14572" max="14572" width="22.140625" customWidth="1"/>
    <col min="14573" max="14573" width="22.5703125" customWidth="1"/>
    <col min="14574" max="14574" width="21.5703125" customWidth="1"/>
    <col min="14575" max="14575" width="29" customWidth="1"/>
    <col min="14577" max="14577" width="17.7109375" bestFit="1" customWidth="1"/>
    <col min="14578" max="14578" width="22.85546875" customWidth="1"/>
    <col min="14825" max="14825" width="8.42578125" customWidth="1"/>
    <col min="14826" max="14826" width="57.85546875" customWidth="1"/>
    <col min="14827" max="14827" width="8.140625" customWidth="1"/>
    <col min="14828" max="14828" width="22.140625" customWidth="1"/>
    <col min="14829" max="14829" width="22.5703125" customWidth="1"/>
    <col min="14830" max="14830" width="21.5703125" customWidth="1"/>
    <col min="14831" max="14831" width="29" customWidth="1"/>
    <col min="14833" max="14833" width="17.7109375" bestFit="1" customWidth="1"/>
    <col min="14834" max="14834" width="22.85546875" customWidth="1"/>
    <col min="15081" max="15081" width="8.42578125" customWidth="1"/>
    <col min="15082" max="15082" width="57.85546875" customWidth="1"/>
    <col min="15083" max="15083" width="8.140625" customWidth="1"/>
    <col min="15084" max="15084" width="22.140625" customWidth="1"/>
    <col min="15085" max="15085" width="22.5703125" customWidth="1"/>
    <col min="15086" max="15086" width="21.5703125" customWidth="1"/>
    <col min="15087" max="15087" width="29" customWidth="1"/>
    <col min="15089" max="15089" width="17.7109375" bestFit="1" customWidth="1"/>
    <col min="15090" max="15090" width="22.85546875" customWidth="1"/>
    <col min="15337" max="15337" width="8.42578125" customWidth="1"/>
    <col min="15338" max="15338" width="57.85546875" customWidth="1"/>
    <col min="15339" max="15339" width="8.140625" customWidth="1"/>
    <col min="15340" max="15340" width="22.140625" customWidth="1"/>
    <col min="15341" max="15341" width="22.5703125" customWidth="1"/>
    <col min="15342" max="15342" width="21.5703125" customWidth="1"/>
    <col min="15343" max="15343" width="29" customWidth="1"/>
    <col min="15345" max="15345" width="17.7109375" bestFit="1" customWidth="1"/>
    <col min="15346" max="15346" width="22.85546875" customWidth="1"/>
    <col min="15593" max="15593" width="8.42578125" customWidth="1"/>
    <col min="15594" max="15594" width="57.85546875" customWidth="1"/>
    <col min="15595" max="15595" width="8.140625" customWidth="1"/>
    <col min="15596" max="15596" width="22.140625" customWidth="1"/>
    <col min="15597" max="15597" width="22.5703125" customWidth="1"/>
    <col min="15598" max="15598" width="21.5703125" customWidth="1"/>
    <col min="15599" max="15599" width="29" customWidth="1"/>
    <col min="15601" max="15601" width="17.7109375" bestFit="1" customWidth="1"/>
    <col min="15602" max="15602" width="22.85546875" customWidth="1"/>
    <col min="15849" max="15849" width="8.42578125" customWidth="1"/>
    <col min="15850" max="15850" width="57.85546875" customWidth="1"/>
    <col min="15851" max="15851" width="8.140625" customWidth="1"/>
    <col min="15852" max="15852" width="22.140625" customWidth="1"/>
    <col min="15853" max="15853" width="22.5703125" customWidth="1"/>
    <col min="15854" max="15854" width="21.5703125" customWidth="1"/>
    <col min="15855" max="15855" width="29" customWidth="1"/>
    <col min="15857" max="15857" width="17.7109375" bestFit="1" customWidth="1"/>
    <col min="15858" max="15858" width="22.85546875" customWidth="1"/>
    <col min="16105" max="16105" width="8.42578125" customWidth="1"/>
    <col min="16106" max="16106" width="57.85546875" customWidth="1"/>
    <col min="16107" max="16107" width="8.140625" customWidth="1"/>
    <col min="16108" max="16108" width="22.140625" customWidth="1"/>
    <col min="16109" max="16109" width="22.5703125" customWidth="1"/>
    <col min="16110" max="16110" width="21.5703125" customWidth="1"/>
    <col min="16111" max="16111" width="29" customWidth="1"/>
    <col min="16113" max="16113" width="17.7109375" bestFit="1" customWidth="1"/>
    <col min="16114" max="16114" width="22.85546875" customWidth="1"/>
  </cols>
  <sheetData>
    <row r="2" spans="1:15">
      <c r="A2" t="s">
        <v>455</v>
      </c>
    </row>
    <row r="3" spans="1:15">
      <c r="J3">
        <v>654.61</v>
      </c>
      <c r="K3">
        <v>250.52999999999997</v>
      </c>
      <c r="L3">
        <v>458.56000000000006</v>
      </c>
      <c r="M3">
        <v>274.25</v>
      </c>
      <c r="N3">
        <v>633.95999999999992</v>
      </c>
      <c r="O3">
        <v>17.7</v>
      </c>
    </row>
    <row r="4" spans="1:15" s="17" customFormat="1" ht="16.5">
      <c r="B4" s="227"/>
      <c r="C4" s="19">
        <v>6</v>
      </c>
      <c r="D4" s="20" t="s">
        <v>37</v>
      </c>
      <c r="E4" s="19"/>
      <c r="F4" s="273" t="e">
        <f>+#REF!+#REF!+#REF!</f>
        <v>#REF!</v>
      </c>
      <c r="G4" s="22" t="e">
        <f>+I4/F4</f>
        <v>#REF!</v>
      </c>
      <c r="H4" s="32" t="e">
        <f>+F4*G4</f>
        <v>#REF!</v>
      </c>
      <c r="I4" s="23">
        <f>+H5+H16+H26+H35+H41+H59+H62+H82+H84+H89+H91+H93+H100+H109+H118+H135</f>
        <v>20692816.262766436</v>
      </c>
      <c r="J4" s="23">
        <f>+J5+J16+J26+J35+J41+J59+J62+J82+J84+J89+J91+J93+J100+J109+J118+J135</f>
        <v>17671247.226202123</v>
      </c>
      <c r="K4" s="23">
        <f>+K5+K16+K26+K35+K41+K59+K62+K82+K84+K89+K91+K93+K100+K109+K118+K135</f>
        <v>89455986.561528414</v>
      </c>
      <c r="L4" s="23">
        <v>0</v>
      </c>
      <c r="M4" s="23">
        <v>0</v>
      </c>
      <c r="N4" s="23">
        <v>0</v>
      </c>
      <c r="O4" s="23">
        <v>0</v>
      </c>
    </row>
    <row r="5" spans="1:15" s="18" customFormat="1" ht="16.5" outlineLevel="1">
      <c r="B5" s="52"/>
      <c r="C5" s="24" t="s">
        <v>38</v>
      </c>
      <c r="D5" s="225" t="s">
        <v>326</v>
      </c>
      <c r="E5" s="25"/>
      <c r="F5" s="26"/>
      <c r="G5" s="27"/>
      <c r="H5" s="28">
        <f>SUM(H6:H15)</f>
        <v>1196294.98</v>
      </c>
      <c r="I5" s="28"/>
      <c r="J5" s="28">
        <v>0</v>
      </c>
      <c r="K5" s="28">
        <v>3439936.2399999998</v>
      </c>
      <c r="L5" s="28">
        <v>0</v>
      </c>
      <c r="M5" s="28">
        <v>0</v>
      </c>
      <c r="N5" s="28">
        <v>0</v>
      </c>
      <c r="O5" s="46">
        <v>0</v>
      </c>
    </row>
    <row r="6" spans="1:15" s="18" customFormat="1" ht="16.5" outlineLevel="1">
      <c r="B6" s="53"/>
      <c r="C6" s="29" t="s">
        <v>456</v>
      </c>
      <c r="D6" s="228" t="s">
        <v>457</v>
      </c>
      <c r="E6" s="30" t="s">
        <v>26</v>
      </c>
      <c r="F6" s="229">
        <v>6</v>
      </c>
      <c r="G6" s="230">
        <v>68340.81</v>
      </c>
      <c r="H6" s="231">
        <f t="shared" ref="H6:H15" si="0">F6*G6</f>
        <v>410044.86</v>
      </c>
      <c r="I6" s="34"/>
      <c r="J6" s="232"/>
      <c r="K6" s="233">
        <v>1298475.3899999999</v>
      </c>
      <c r="L6" s="34"/>
      <c r="M6" s="34"/>
      <c r="N6" s="34"/>
      <c r="O6" s="48"/>
    </row>
    <row r="7" spans="1:15" s="18" customFormat="1" ht="16.5" outlineLevel="1">
      <c r="B7" s="53"/>
      <c r="C7" s="29" t="s">
        <v>39</v>
      </c>
      <c r="D7" s="228" t="s">
        <v>458</v>
      </c>
      <c r="E7" s="30" t="s">
        <v>26</v>
      </c>
      <c r="F7" s="234">
        <v>0</v>
      </c>
      <c r="G7" s="230">
        <v>49638.38</v>
      </c>
      <c r="H7" s="231">
        <f t="shared" si="0"/>
        <v>0</v>
      </c>
      <c r="I7" s="232"/>
      <c r="J7" s="232"/>
      <c r="K7" s="233">
        <v>49638.38</v>
      </c>
      <c r="L7" s="232"/>
      <c r="M7" s="232"/>
      <c r="N7" s="232"/>
      <c r="O7" s="235"/>
    </row>
    <row r="8" spans="1:15" s="18" customFormat="1" ht="16.5" outlineLevel="1">
      <c r="B8" s="53"/>
      <c r="C8" s="29" t="s">
        <v>40</v>
      </c>
      <c r="D8" s="228" t="s">
        <v>459</v>
      </c>
      <c r="E8" s="30" t="s">
        <v>26</v>
      </c>
      <c r="F8" s="234">
        <v>2</v>
      </c>
      <c r="G8" s="230">
        <v>61401</v>
      </c>
      <c r="H8" s="231">
        <f t="shared" si="0"/>
        <v>122802</v>
      </c>
      <c r="I8" s="232"/>
      <c r="J8" s="232"/>
      <c r="K8" s="233">
        <v>184203</v>
      </c>
      <c r="L8" s="232"/>
      <c r="M8" s="232"/>
      <c r="N8" s="232"/>
      <c r="O8" s="235"/>
    </row>
    <row r="9" spans="1:15" s="18" customFormat="1" ht="16.5" outlineLevel="1">
      <c r="B9" s="53"/>
      <c r="C9" s="29" t="s">
        <v>41</v>
      </c>
      <c r="D9" s="228" t="s">
        <v>460</v>
      </c>
      <c r="E9" s="30" t="s">
        <v>26</v>
      </c>
      <c r="F9" s="229">
        <v>1</v>
      </c>
      <c r="G9" s="230">
        <v>10310.24</v>
      </c>
      <c r="H9" s="231">
        <f t="shared" si="0"/>
        <v>10310.24</v>
      </c>
      <c r="I9" s="232"/>
      <c r="J9" s="232"/>
      <c r="K9" s="233">
        <v>10310.24</v>
      </c>
      <c r="L9" s="232"/>
      <c r="M9" s="232"/>
      <c r="N9" s="232"/>
      <c r="O9" s="235"/>
    </row>
    <row r="10" spans="1:15" s="18" customFormat="1" ht="16.5" outlineLevel="1">
      <c r="B10" s="53"/>
      <c r="C10" s="29" t="s">
        <v>42</v>
      </c>
      <c r="D10" s="228" t="s">
        <v>461</v>
      </c>
      <c r="E10" s="30" t="s">
        <v>26</v>
      </c>
      <c r="F10" s="229">
        <v>8</v>
      </c>
      <c r="G10" s="230">
        <v>49638.38</v>
      </c>
      <c r="H10" s="231">
        <f t="shared" si="0"/>
        <v>397107.04</v>
      </c>
      <c r="I10" s="232"/>
      <c r="J10" s="232"/>
      <c r="K10" s="233">
        <v>1191321.1199999999</v>
      </c>
      <c r="L10" s="232"/>
      <c r="M10" s="232"/>
      <c r="N10" s="232"/>
      <c r="O10" s="235"/>
    </row>
    <row r="11" spans="1:15" s="18" customFormat="1" ht="16.5" outlineLevel="1">
      <c r="B11" s="53"/>
      <c r="C11" s="29" t="s">
        <v>43</v>
      </c>
      <c r="D11" s="228" t="s">
        <v>462</v>
      </c>
      <c r="E11" s="30" t="s">
        <v>26</v>
      </c>
      <c r="F11" s="229">
        <v>0</v>
      </c>
      <c r="G11" s="230">
        <v>49638.38</v>
      </c>
      <c r="H11" s="231">
        <f t="shared" si="0"/>
        <v>0</v>
      </c>
      <c r="I11" s="232"/>
      <c r="J11" s="232"/>
      <c r="K11" s="233">
        <v>198553.52</v>
      </c>
      <c r="L11" s="232"/>
      <c r="M11" s="232"/>
      <c r="N11" s="232"/>
      <c r="O11" s="235"/>
    </row>
    <row r="12" spans="1:15" s="18" customFormat="1" ht="16.5" outlineLevel="1">
      <c r="B12" s="53"/>
      <c r="C12" s="29" t="s">
        <v>44</v>
      </c>
      <c r="D12" s="228" t="s">
        <v>463</v>
      </c>
      <c r="E12" s="30" t="s">
        <v>26</v>
      </c>
      <c r="F12" s="229">
        <v>0</v>
      </c>
      <c r="G12" s="230">
        <v>70141</v>
      </c>
      <c r="H12" s="231">
        <f t="shared" si="0"/>
        <v>0</v>
      </c>
      <c r="I12" s="232"/>
      <c r="J12" s="232"/>
      <c r="K12" s="233">
        <v>70141</v>
      </c>
      <c r="L12" s="232"/>
      <c r="M12" s="232"/>
      <c r="N12" s="232"/>
      <c r="O12" s="235"/>
    </row>
    <row r="13" spans="1:15" s="18" customFormat="1" ht="16.5" outlineLevel="1">
      <c r="B13" s="53"/>
      <c r="C13" s="29" t="s">
        <v>45</v>
      </c>
      <c r="D13" s="228" t="s">
        <v>464</v>
      </c>
      <c r="E13" s="30" t="s">
        <v>26</v>
      </c>
      <c r="F13" s="236">
        <v>4</v>
      </c>
      <c r="G13" s="230">
        <v>22766.75</v>
      </c>
      <c r="H13" s="231">
        <f t="shared" si="0"/>
        <v>91067</v>
      </c>
      <c r="I13" s="232"/>
      <c r="J13" s="232"/>
      <c r="K13" s="233">
        <v>113833.75</v>
      </c>
      <c r="L13" s="232"/>
      <c r="M13" s="232"/>
      <c r="N13" s="232"/>
      <c r="O13" s="235"/>
    </row>
    <row r="14" spans="1:15" s="18" customFormat="1" ht="16.5" outlineLevel="1">
      <c r="B14" s="53"/>
      <c r="C14" s="29" t="s">
        <v>46</v>
      </c>
      <c r="D14" s="228" t="s">
        <v>465</v>
      </c>
      <c r="E14" s="30" t="s">
        <v>26</v>
      </c>
      <c r="F14" s="236">
        <v>0</v>
      </c>
      <c r="G14" s="237">
        <v>79248</v>
      </c>
      <c r="H14" s="231">
        <f t="shared" si="0"/>
        <v>0</v>
      </c>
      <c r="I14" s="232"/>
      <c r="J14" s="232"/>
      <c r="K14" s="233">
        <v>158496</v>
      </c>
      <c r="L14" s="232"/>
      <c r="M14" s="232"/>
      <c r="N14" s="232"/>
      <c r="O14" s="235"/>
    </row>
    <row r="15" spans="1:15" s="18" customFormat="1" ht="16.5" outlineLevel="1">
      <c r="B15" s="53"/>
      <c r="C15" s="29" t="s">
        <v>47</v>
      </c>
      <c r="D15" s="228" t="s">
        <v>466</v>
      </c>
      <c r="E15" s="30" t="s">
        <v>26</v>
      </c>
      <c r="F15" s="236">
        <v>16</v>
      </c>
      <c r="G15" s="230">
        <v>10310.24</v>
      </c>
      <c r="H15" s="231">
        <f t="shared" si="0"/>
        <v>164963.84</v>
      </c>
      <c r="I15" s="232"/>
      <c r="J15" s="232"/>
      <c r="K15" s="233">
        <v>164963.84</v>
      </c>
      <c r="L15" s="232"/>
      <c r="M15" s="232"/>
      <c r="N15" s="232"/>
      <c r="O15" s="235"/>
    </row>
    <row r="16" spans="1:15" s="18" customFormat="1" ht="16.5" outlineLevel="1">
      <c r="B16" s="52"/>
      <c r="C16" s="24" t="s">
        <v>48</v>
      </c>
      <c r="D16" s="225" t="s">
        <v>327</v>
      </c>
      <c r="E16" s="25"/>
      <c r="F16" s="26"/>
      <c r="G16" s="27"/>
      <c r="H16" s="28">
        <f>SUM(H17:H25)</f>
        <v>2516336</v>
      </c>
      <c r="I16" s="28"/>
      <c r="J16" s="28">
        <v>0</v>
      </c>
      <c r="K16" s="28">
        <v>9246267</v>
      </c>
      <c r="L16" s="28">
        <v>0</v>
      </c>
      <c r="M16" s="28">
        <v>0</v>
      </c>
      <c r="N16" s="28">
        <v>0</v>
      </c>
      <c r="O16" s="46">
        <v>0</v>
      </c>
    </row>
    <row r="17" spans="2:15" s="18" customFormat="1" ht="16.5" outlineLevel="1">
      <c r="B17" s="53"/>
      <c r="C17" s="29" t="s">
        <v>49</v>
      </c>
      <c r="D17" s="228" t="s">
        <v>330</v>
      </c>
      <c r="E17" s="30" t="s">
        <v>18</v>
      </c>
      <c r="F17" s="236">
        <v>18</v>
      </c>
      <c r="G17" s="238">
        <v>22546</v>
      </c>
      <c r="H17" s="231">
        <f t="shared" ref="H17:H25" si="1">F17*G17</f>
        <v>405828</v>
      </c>
      <c r="I17" s="34"/>
      <c r="J17" s="232"/>
      <c r="K17" s="233">
        <v>946932</v>
      </c>
      <c r="L17" s="34"/>
      <c r="M17" s="34"/>
      <c r="N17" s="34"/>
      <c r="O17" s="48"/>
    </row>
    <row r="18" spans="2:15" s="18" customFormat="1" ht="16.5" outlineLevel="1">
      <c r="B18" s="53"/>
      <c r="C18" s="29" t="s">
        <v>50</v>
      </c>
      <c r="D18" s="228" t="s">
        <v>467</v>
      </c>
      <c r="E18" s="30" t="s">
        <v>26</v>
      </c>
      <c r="F18" s="236">
        <v>20</v>
      </c>
      <c r="G18" s="238">
        <v>23824</v>
      </c>
      <c r="H18" s="231">
        <f t="shared" si="1"/>
        <v>476480</v>
      </c>
      <c r="I18" s="232"/>
      <c r="J18" s="232"/>
      <c r="K18" s="233">
        <v>1429440</v>
      </c>
      <c r="L18" s="232"/>
      <c r="M18" s="232"/>
      <c r="N18" s="232"/>
      <c r="O18" s="235"/>
    </row>
    <row r="19" spans="2:15" s="18" customFormat="1" ht="16.5" outlineLevel="1">
      <c r="B19" s="53"/>
      <c r="C19" s="29" t="s">
        <v>51</v>
      </c>
      <c r="D19" s="228" t="s">
        <v>331</v>
      </c>
      <c r="E19" s="30" t="s">
        <v>18</v>
      </c>
      <c r="F19" s="236">
        <v>10</v>
      </c>
      <c r="G19" s="238">
        <v>52704</v>
      </c>
      <c r="H19" s="231">
        <f t="shared" si="1"/>
        <v>527040</v>
      </c>
      <c r="I19" s="232"/>
      <c r="J19" s="232"/>
      <c r="K19" s="233">
        <v>2029104</v>
      </c>
      <c r="L19" s="232"/>
      <c r="M19" s="232"/>
      <c r="N19" s="232"/>
      <c r="O19" s="235"/>
    </row>
    <row r="20" spans="2:15" s="18" customFormat="1" ht="16.5" outlineLevel="1">
      <c r="B20" s="53"/>
      <c r="C20" s="29" t="s">
        <v>52</v>
      </c>
      <c r="D20" s="228" t="s">
        <v>468</v>
      </c>
      <c r="E20" s="30" t="s">
        <v>26</v>
      </c>
      <c r="F20" s="236">
        <v>10</v>
      </c>
      <c r="G20" s="238">
        <v>52482</v>
      </c>
      <c r="H20" s="231">
        <f t="shared" si="1"/>
        <v>524820</v>
      </c>
      <c r="I20" s="232"/>
      <c r="J20" s="232"/>
      <c r="K20" s="233">
        <v>2309208</v>
      </c>
      <c r="L20" s="232"/>
      <c r="M20" s="232"/>
      <c r="N20" s="232"/>
      <c r="O20" s="235"/>
    </row>
    <row r="21" spans="2:15" s="18" customFormat="1" ht="16.5" outlineLevel="1">
      <c r="B21" s="53"/>
      <c r="C21" s="29" t="s">
        <v>53</v>
      </c>
      <c r="D21" s="228" t="s">
        <v>332</v>
      </c>
      <c r="E21" s="30" t="s">
        <v>26</v>
      </c>
      <c r="F21" s="236">
        <v>0</v>
      </c>
      <c r="G21" s="238">
        <v>58046</v>
      </c>
      <c r="H21" s="231">
        <f t="shared" si="1"/>
        <v>0</v>
      </c>
      <c r="I21" s="232"/>
      <c r="J21" s="232"/>
      <c r="K21" s="233">
        <v>580460</v>
      </c>
      <c r="L21" s="232"/>
      <c r="M21" s="232"/>
      <c r="N21" s="232"/>
      <c r="O21" s="235"/>
    </row>
    <row r="22" spans="2:15" s="18" customFormat="1" ht="16.5" outlineLevel="1">
      <c r="B22" s="53"/>
      <c r="C22" s="29" t="s">
        <v>54</v>
      </c>
      <c r="D22" s="228" t="s">
        <v>469</v>
      </c>
      <c r="E22" s="30" t="s">
        <v>26</v>
      </c>
      <c r="F22" s="236">
        <v>0</v>
      </c>
      <c r="G22" s="238">
        <v>97511</v>
      </c>
      <c r="H22" s="231">
        <f t="shared" si="1"/>
        <v>0</v>
      </c>
      <c r="I22" s="232"/>
      <c r="J22" s="232"/>
      <c r="K22" s="233">
        <v>975110</v>
      </c>
      <c r="L22" s="232"/>
      <c r="M22" s="232"/>
      <c r="N22" s="232"/>
      <c r="O22" s="235"/>
    </row>
    <row r="23" spans="2:15" s="18" customFormat="1" ht="16.5" outlineLevel="1">
      <c r="B23" s="53"/>
      <c r="C23" s="29" t="s">
        <v>55</v>
      </c>
      <c r="D23" s="228" t="s">
        <v>333</v>
      </c>
      <c r="E23" s="30" t="s">
        <v>26</v>
      </c>
      <c r="F23" s="236">
        <v>6</v>
      </c>
      <c r="G23" s="238">
        <v>54026</v>
      </c>
      <c r="H23" s="231">
        <f t="shared" si="1"/>
        <v>324156</v>
      </c>
      <c r="I23" s="232"/>
      <c r="J23" s="232"/>
      <c r="K23" s="233">
        <v>540260</v>
      </c>
      <c r="L23" s="232"/>
      <c r="M23" s="232"/>
      <c r="N23" s="232"/>
      <c r="O23" s="235"/>
    </row>
    <row r="24" spans="2:15" s="18" customFormat="1" ht="16.5" outlineLevel="1">
      <c r="B24" s="53"/>
      <c r="C24" s="29" t="s">
        <v>56</v>
      </c>
      <c r="D24" s="228" t="s">
        <v>334</v>
      </c>
      <c r="E24" s="30" t="s">
        <v>26</v>
      </c>
      <c r="F24" s="236">
        <v>12</v>
      </c>
      <c r="G24" s="238">
        <v>12423</v>
      </c>
      <c r="H24" s="231">
        <f t="shared" si="1"/>
        <v>149076</v>
      </c>
      <c r="I24" s="232"/>
      <c r="J24" s="232"/>
      <c r="K24" s="233">
        <v>236037</v>
      </c>
      <c r="L24" s="232"/>
      <c r="M24" s="232"/>
      <c r="N24" s="232"/>
      <c r="O24" s="235"/>
    </row>
    <row r="25" spans="2:15" s="18" customFormat="1" ht="16.5" outlineLevel="1">
      <c r="B25" s="53"/>
      <c r="C25" s="29" t="s">
        <v>57</v>
      </c>
      <c r="D25" s="228" t="s">
        <v>335</v>
      </c>
      <c r="E25" s="30" t="s">
        <v>26</v>
      </c>
      <c r="F25" s="236">
        <v>12</v>
      </c>
      <c r="G25" s="238">
        <v>9078</v>
      </c>
      <c r="H25" s="231">
        <f t="shared" si="1"/>
        <v>108936</v>
      </c>
      <c r="I25" s="232"/>
      <c r="J25" s="232"/>
      <c r="K25" s="233">
        <v>199716</v>
      </c>
      <c r="L25" s="232"/>
      <c r="M25" s="232"/>
      <c r="N25" s="232"/>
      <c r="O25" s="235"/>
    </row>
    <row r="26" spans="2:15" s="18" customFormat="1" ht="16.5" outlineLevel="1">
      <c r="B26" s="52"/>
      <c r="C26" s="24" t="s">
        <v>65</v>
      </c>
      <c r="D26" s="225" t="s">
        <v>336</v>
      </c>
      <c r="E26" s="25"/>
      <c r="F26" s="26"/>
      <c r="G26" s="27"/>
      <c r="H26" s="28">
        <f>SUM(H27:H34)</f>
        <v>842982</v>
      </c>
      <c r="I26" s="28"/>
      <c r="J26" s="28">
        <v>0</v>
      </c>
      <c r="K26" s="28">
        <f>SUM(K27:K34)</f>
        <v>2348425.0900000003</v>
      </c>
      <c r="L26" s="28">
        <v>0</v>
      </c>
      <c r="M26" s="28">
        <v>0</v>
      </c>
      <c r="N26" s="28">
        <v>0</v>
      </c>
      <c r="O26" s="46">
        <v>0</v>
      </c>
    </row>
    <row r="27" spans="2:15" s="18" customFormat="1" ht="16.5" outlineLevel="1">
      <c r="B27" s="52"/>
      <c r="C27" s="13" t="s">
        <v>66</v>
      </c>
      <c r="D27" s="228" t="s">
        <v>470</v>
      </c>
      <c r="E27" s="30" t="s">
        <v>18</v>
      </c>
      <c r="F27" s="239">
        <v>12</v>
      </c>
      <c r="G27" s="238">
        <v>33390</v>
      </c>
      <c r="H27" s="240">
        <f t="shared" ref="H27:H34" si="2">+F27*G27</f>
        <v>400680</v>
      </c>
      <c r="I27" s="39"/>
      <c r="J27" s="33"/>
      <c r="K27" s="240">
        <v>400680</v>
      </c>
      <c r="L27" s="39"/>
      <c r="M27" s="39"/>
      <c r="N27" s="39"/>
      <c r="O27" s="49"/>
    </row>
    <row r="28" spans="2:15" s="18" customFormat="1" ht="16.5" outlineLevel="1">
      <c r="B28" s="52"/>
      <c r="C28" s="13" t="s">
        <v>67</v>
      </c>
      <c r="D28" s="241" t="s">
        <v>471</v>
      </c>
      <c r="E28" s="30" t="s">
        <v>26</v>
      </c>
      <c r="F28" s="239">
        <v>14</v>
      </c>
      <c r="G28" s="238">
        <v>31593</v>
      </c>
      <c r="H28" s="240">
        <f t="shared" si="2"/>
        <v>442302</v>
      </c>
      <c r="I28" s="39"/>
      <c r="J28" s="33"/>
      <c r="K28" s="240">
        <v>442302</v>
      </c>
      <c r="L28" s="39"/>
      <c r="M28" s="39"/>
      <c r="N28" s="39"/>
      <c r="O28" s="49"/>
    </row>
    <row r="29" spans="2:15" s="18" customFormat="1" ht="16.5" outlineLevel="1">
      <c r="B29" s="52"/>
      <c r="C29" s="13" t="s">
        <v>68</v>
      </c>
      <c r="D29" s="241" t="s">
        <v>472</v>
      </c>
      <c r="E29" s="30" t="s">
        <v>26</v>
      </c>
      <c r="F29" s="239"/>
      <c r="G29" s="238">
        <v>25868</v>
      </c>
      <c r="H29" s="240">
        <f t="shared" si="2"/>
        <v>0</v>
      </c>
      <c r="I29" s="39"/>
      <c r="J29" s="33"/>
      <c r="K29" s="240">
        <v>25868</v>
      </c>
      <c r="L29" s="39"/>
      <c r="M29" s="39"/>
      <c r="N29" s="39"/>
      <c r="O29" s="49"/>
    </row>
    <row r="30" spans="2:15" s="18" customFormat="1" ht="16.5" outlineLevel="1">
      <c r="B30" s="52"/>
      <c r="C30" s="13" t="s">
        <v>69</v>
      </c>
      <c r="D30" s="241" t="s">
        <v>473</v>
      </c>
      <c r="E30" s="30" t="s">
        <v>26</v>
      </c>
      <c r="F30" s="239"/>
      <c r="G30" s="238">
        <v>345601</v>
      </c>
      <c r="H30" s="240">
        <f t="shared" si="2"/>
        <v>0</v>
      </c>
      <c r="I30" s="39"/>
      <c r="J30" s="33"/>
      <c r="K30" s="240">
        <v>345601</v>
      </c>
      <c r="L30" s="39"/>
      <c r="M30" s="39"/>
      <c r="N30" s="39"/>
      <c r="O30" s="49"/>
    </row>
    <row r="31" spans="2:15" s="18" customFormat="1" ht="18" customHeight="1" outlineLevel="1">
      <c r="B31" s="53"/>
      <c r="C31" s="13" t="s">
        <v>70</v>
      </c>
      <c r="D31" s="228" t="s">
        <v>324</v>
      </c>
      <c r="E31" s="30" t="s">
        <v>23</v>
      </c>
      <c r="F31" s="239"/>
      <c r="G31" s="238">
        <v>40667</v>
      </c>
      <c r="H31" s="240">
        <f t="shared" si="2"/>
        <v>0</v>
      </c>
      <c r="I31" s="39"/>
      <c r="J31" s="33"/>
      <c r="K31" s="240">
        <v>439203.60000000003</v>
      </c>
      <c r="L31" s="39"/>
      <c r="M31" s="39"/>
      <c r="N31" s="39"/>
      <c r="O31" s="49"/>
    </row>
    <row r="32" spans="2:15" s="18" customFormat="1" ht="16.5" outlineLevel="1">
      <c r="B32" s="53"/>
      <c r="C32" s="13" t="s">
        <v>71</v>
      </c>
      <c r="D32" s="228" t="s">
        <v>322</v>
      </c>
      <c r="E32" s="30" t="s">
        <v>23</v>
      </c>
      <c r="F32" s="239"/>
      <c r="G32" s="238">
        <v>29833</v>
      </c>
      <c r="H32" s="240">
        <f t="shared" si="2"/>
        <v>0</v>
      </c>
      <c r="I32" s="39"/>
      <c r="J32" s="33"/>
      <c r="K32" s="240">
        <v>64439.280000000006</v>
      </c>
      <c r="L32" s="39"/>
      <c r="M32" s="39"/>
      <c r="N32" s="39"/>
      <c r="O32" s="49"/>
    </row>
    <row r="33" spans="2:15" s="18" customFormat="1" ht="16.5" outlineLevel="1">
      <c r="B33" s="53"/>
      <c r="C33" s="13" t="s">
        <v>72</v>
      </c>
      <c r="D33" s="228" t="s">
        <v>325</v>
      </c>
      <c r="E33" s="30" t="s">
        <v>23</v>
      </c>
      <c r="F33" s="239"/>
      <c r="G33" s="238">
        <v>106277</v>
      </c>
      <c r="H33" s="240">
        <f t="shared" si="2"/>
        <v>0</v>
      </c>
      <c r="I33" s="39"/>
      <c r="J33" s="33"/>
      <c r="K33" s="240">
        <v>183859.21</v>
      </c>
      <c r="L33" s="39"/>
      <c r="M33" s="39"/>
      <c r="N33" s="39"/>
      <c r="O33" s="49"/>
    </row>
    <row r="34" spans="2:15" s="18" customFormat="1" ht="16.5" outlineLevel="1">
      <c r="B34" s="53"/>
      <c r="C34" s="13" t="s">
        <v>73</v>
      </c>
      <c r="D34" s="228" t="s">
        <v>323</v>
      </c>
      <c r="E34" s="30" t="s">
        <v>23</v>
      </c>
      <c r="F34" s="239"/>
      <c r="G34" s="238">
        <v>41340</v>
      </c>
      <c r="H34" s="240">
        <f t="shared" si="2"/>
        <v>0</v>
      </c>
      <c r="I34" s="39"/>
      <c r="J34" s="33"/>
      <c r="K34" s="240">
        <v>446472.00000000006</v>
      </c>
      <c r="L34" s="39"/>
      <c r="M34" s="39"/>
      <c r="N34" s="39"/>
      <c r="O34" s="49"/>
    </row>
    <row r="35" spans="2:15" s="18" customFormat="1" ht="16.5" outlineLevel="1">
      <c r="B35" s="52"/>
      <c r="C35" s="24" t="s">
        <v>74</v>
      </c>
      <c r="D35" s="225" t="s">
        <v>338</v>
      </c>
      <c r="E35" s="25"/>
      <c r="F35" s="26"/>
      <c r="G35" s="27"/>
      <c r="H35" s="28">
        <f>SUM(H36:H40)</f>
        <v>395669.6</v>
      </c>
      <c r="I35" s="28"/>
      <c r="J35" s="28">
        <v>0</v>
      </c>
      <c r="K35" s="28">
        <v>1142147.6800000002</v>
      </c>
      <c r="L35" s="28">
        <v>0</v>
      </c>
      <c r="M35" s="28">
        <v>0</v>
      </c>
      <c r="N35" s="28">
        <v>0</v>
      </c>
      <c r="O35" s="46">
        <v>0</v>
      </c>
    </row>
    <row r="36" spans="2:15" s="18" customFormat="1" ht="16.5" outlineLevel="1">
      <c r="B36" s="53"/>
      <c r="C36" s="13" t="s">
        <v>75</v>
      </c>
      <c r="D36" s="241" t="s">
        <v>474</v>
      </c>
      <c r="E36" s="30" t="s">
        <v>26</v>
      </c>
      <c r="F36" s="239"/>
      <c r="G36" s="230">
        <v>32645.200000000001</v>
      </c>
      <c r="H36" s="240">
        <f t="shared" ref="H36:H40" si="3">+F36*G36</f>
        <v>0</v>
      </c>
      <c r="I36" s="39"/>
      <c r="J36" s="33"/>
      <c r="K36" s="240">
        <v>97935.6</v>
      </c>
      <c r="L36" s="39"/>
      <c r="M36" s="39"/>
      <c r="N36" s="39"/>
      <c r="O36" s="49"/>
    </row>
    <row r="37" spans="2:15" s="18" customFormat="1" ht="16.5" outlineLevel="1">
      <c r="B37" s="53"/>
      <c r="C37" s="13" t="s">
        <v>76</v>
      </c>
      <c r="D37" s="241" t="s">
        <v>475</v>
      </c>
      <c r="E37" s="30" t="s">
        <v>26</v>
      </c>
      <c r="F37" s="239"/>
      <c r="G37" s="230">
        <v>32645.200000000001</v>
      </c>
      <c r="H37" s="240">
        <f t="shared" si="3"/>
        <v>0</v>
      </c>
      <c r="I37" s="39"/>
      <c r="J37" s="33"/>
      <c r="K37" s="240">
        <v>32645.200000000001</v>
      </c>
      <c r="L37" s="39"/>
      <c r="M37" s="39"/>
      <c r="N37" s="39"/>
      <c r="O37" s="49"/>
    </row>
    <row r="38" spans="2:15" s="18" customFormat="1" ht="16.5" outlineLevel="1">
      <c r="B38" s="53"/>
      <c r="C38" s="13" t="s">
        <v>77</v>
      </c>
      <c r="D38" s="241" t="s">
        <v>476</v>
      </c>
      <c r="E38" s="30" t="s">
        <v>26</v>
      </c>
      <c r="F38" s="239"/>
      <c r="G38" s="230">
        <v>26320.080000000002</v>
      </c>
      <c r="H38" s="240">
        <f t="shared" si="3"/>
        <v>0</v>
      </c>
      <c r="I38" s="39"/>
      <c r="J38" s="33"/>
      <c r="K38" s="240">
        <v>26320.080000000002</v>
      </c>
      <c r="L38" s="39"/>
      <c r="M38" s="39"/>
      <c r="N38" s="39"/>
      <c r="O38" s="49"/>
    </row>
    <row r="39" spans="2:15" s="18" customFormat="1" ht="16.5" outlineLevel="1">
      <c r="B39" s="53"/>
      <c r="C39" s="13" t="s">
        <v>328</v>
      </c>
      <c r="D39" s="241" t="s">
        <v>477</v>
      </c>
      <c r="E39" s="30" t="s">
        <v>26</v>
      </c>
      <c r="F39" s="239">
        <v>8</v>
      </c>
      <c r="G39" s="230">
        <v>32645.200000000001</v>
      </c>
      <c r="H39" s="240">
        <f t="shared" si="3"/>
        <v>261161.60000000001</v>
      </c>
      <c r="I39" s="39"/>
      <c r="J39" s="33"/>
      <c r="K39" s="240">
        <v>783484.8</v>
      </c>
      <c r="L39" s="39"/>
      <c r="M39" s="39"/>
      <c r="N39" s="39"/>
      <c r="O39" s="49"/>
    </row>
    <row r="40" spans="2:15" s="18" customFormat="1" ht="16.5" outlineLevel="1">
      <c r="B40" s="53"/>
      <c r="C40" s="13" t="s">
        <v>329</v>
      </c>
      <c r="D40" s="241" t="s">
        <v>478</v>
      </c>
      <c r="E40" s="30" t="s">
        <v>26</v>
      </c>
      <c r="F40" s="239">
        <v>2</v>
      </c>
      <c r="G40" s="230">
        <v>67254</v>
      </c>
      <c r="H40" s="240">
        <f t="shared" si="3"/>
        <v>134508</v>
      </c>
      <c r="I40" s="39"/>
      <c r="J40" s="33"/>
      <c r="K40" s="240">
        <v>201762</v>
      </c>
      <c r="L40" s="39"/>
      <c r="M40" s="39"/>
      <c r="N40" s="39"/>
      <c r="O40" s="49"/>
    </row>
    <row r="41" spans="2:15" s="18" customFormat="1" ht="16.5" outlineLevel="1">
      <c r="B41" s="52"/>
      <c r="C41" s="24" t="s">
        <v>78</v>
      </c>
      <c r="D41" s="225" t="s">
        <v>479</v>
      </c>
      <c r="E41" s="25"/>
      <c r="F41" s="26"/>
      <c r="G41" s="27"/>
      <c r="H41" s="28">
        <f>SUM(H42:H58)</f>
        <v>2862888</v>
      </c>
      <c r="I41" s="28"/>
      <c r="J41" s="28">
        <v>0</v>
      </c>
      <c r="K41" s="28">
        <f>SUM(K42:K58)</f>
        <v>7774277.1200000001</v>
      </c>
      <c r="L41" s="28">
        <v>0</v>
      </c>
      <c r="M41" s="28">
        <v>0</v>
      </c>
      <c r="N41" s="28">
        <v>0</v>
      </c>
      <c r="O41" s="46">
        <v>0</v>
      </c>
    </row>
    <row r="42" spans="2:15" s="18" customFormat="1" ht="16.5" outlineLevel="1">
      <c r="B42" s="53"/>
      <c r="C42" s="13" t="s">
        <v>79</v>
      </c>
      <c r="D42" s="228" t="s">
        <v>480</v>
      </c>
      <c r="E42" s="30" t="s">
        <v>18</v>
      </c>
      <c r="F42" s="239">
        <v>0</v>
      </c>
      <c r="G42" s="238">
        <v>33390</v>
      </c>
      <c r="H42" s="240">
        <f t="shared" ref="H42:H58" si="4">+F42*G42</f>
        <v>0</v>
      </c>
      <c r="I42" s="39"/>
      <c r="J42" s="33"/>
      <c r="K42" s="240">
        <v>83475</v>
      </c>
      <c r="L42" s="39"/>
      <c r="M42" s="39"/>
      <c r="N42" s="39"/>
      <c r="O42" s="49"/>
    </row>
    <row r="43" spans="2:15" s="18" customFormat="1" ht="16.5" outlineLevel="1">
      <c r="B43" s="53"/>
      <c r="C43" s="13" t="s">
        <v>481</v>
      </c>
      <c r="D43" s="228" t="s">
        <v>471</v>
      </c>
      <c r="E43" s="30" t="s">
        <v>26</v>
      </c>
      <c r="F43" s="239">
        <v>0</v>
      </c>
      <c r="G43" s="238">
        <v>31594</v>
      </c>
      <c r="H43" s="240">
        <f t="shared" si="4"/>
        <v>0</v>
      </c>
      <c r="I43" s="39"/>
      <c r="J43" s="33"/>
      <c r="K43" s="240">
        <v>189564</v>
      </c>
      <c r="L43" s="39"/>
      <c r="M43" s="39"/>
      <c r="N43" s="39"/>
      <c r="O43" s="49"/>
    </row>
    <row r="44" spans="2:15" s="18" customFormat="1" ht="16.5" outlineLevel="1">
      <c r="B44" s="53"/>
      <c r="C44" s="13" t="s">
        <v>80</v>
      </c>
      <c r="D44" s="228" t="s">
        <v>482</v>
      </c>
      <c r="E44" s="30" t="s">
        <v>18</v>
      </c>
      <c r="F44" s="239">
        <v>0</v>
      </c>
      <c r="G44" s="238">
        <v>19981</v>
      </c>
      <c r="H44" s="240">
        <f t="shared" si="4"/>
        <v>0</v>
      </c>
      <c r="I44" s="39"/>
      <c r="J44" s="33"/>
      <c r="K44" s="240">
        <v>159848</v>
      </c>
      <c r="L44" s="39"/>
      <c r="M44" s="39"/>
      <c r="N44" s="39"/>
      <c r="O44" s="49"/>
    </row>
    <row r="45" spans="2:15" s="18" customFormat="1" ht="16.5" outlineLevel="1">
      <c r="B45" s="53"/>
      <c r="C45" s="13" t="s">
        <v>483</v>
      </c>
      <c r="D45" s="228" t="s">
        <v>484</v>
      </c>
      <c r="E45" s="30" t="s">
        <v>26</v>
      </c>
      <c r="F45" s="239">
        <v>0</v>
      </c>
      <c r="G45" s="238">
        <v>16719</v>
      </c>
      <c r="H45" s="240">
        <f t="shared" si="4"/>
        <v>0</v>
      </c>
      <c r="I45" s="39"/>
      <c r="J45" s="33"/>
      <c r="K45" s="240">
        <v>351099</v>
      </c>
      <c r="L45" s="39"/>
      <c r="M45" s="39"/>
      <c r="N45" s="39"/>
      <c r="O45" s="49"/>
    </row>
    <row r="46" spans="2:15" s="18" customFormat="1" ht="16.5" outlineLevel="1">
      <c r="B46" s="53"/>
      <c r="C46" s="13" t="s">
        <v>485</v>
      </c>
      <c r="D46" s="228" t="s">
        <v>339</v>
      </c>
      <c r="E46" s="30" t="s">
        <v>18</v>
      </c>
      <c r="F46" s="239">
        <v>60</v>
      </c>
      <c r="G46" s="238">
        <v>16182</v>
      </c>
      <c r="H46" s="240">
        <f t="shared" si="4"/>
        <v>970920</v>
      </c>
      <c r="I46" s="39"/>
      <c r="J46" s="33"/>
      <c r="K46" s="240">
        <v>48546</v>
      </c>
      <c r="L46" s="39"/>
      <c r="M46" s="39"/>
      <c r="N46" s="39"/>
      <c r="O46" s="49"/>
    </row>
    <row r="47" spans="2:15" s="18" customFormat="1" ht="16.5" outlineLevel="1">
      <c r="B47" s="53"/>
      <c r="C47" s="13" t="s">
        <v>486</v>
      </c>
      <c r="D47" s="228" t="s">
        <v>340</v>
      </c>
      <c r="E47" s="30" t="s">
        <v>26</v>
      </c>
      <c r="F47" s="239">
        <v>30</v>
      </c>
      <c r="G47" s="238">
        <v>12035</v>
      </c>
      <c r="H47" s="240">
        <f t="shared" si="4"/>
        <v>361050</v>
      </c>
      <c r="I47" s="39"/>
      <c r="J47" s="33"/>
      <c r="K47" s="240">
        <v>240700</v>
      </c>
      <c r="L47" s="39"/>
      <c r="M47" s="39"/>
      <c r="N47" s="39"/>
      <c r="O47" s="49"/>
    </row>
    <row r="48" spans="2:15" s="18" customFormat="1" ht="16.5" outlineLevel="1">
      <c r="B48" s="53"/>
      <c r="C48" s="13" t="s">
        <v>487</v>
      </c>
      <c r="D48" s="228" t="s">
        <v>341</v>
      </c>
      <c r="E48" s="30" t="s">
        <v>18</v>
      </c>
      <c r="F48" s="239">
        <v>0</v>
      </c>
      <c r="G48" s="238">
        <v>12475</v>
      </c>
      <c r="H48" s="240">
        <f t="shared" si="4"/>
        <v>0</v>
      </c>
      <c r="I48" s="39"/>
      <c r="J48" s="33"/>
      <c r="K48" s="240">
        <v>723550</v>
      </c>
      <c r="L48" s="39"/>
      <c r="M48" s="39"/>
      <c r="N48" s="39"/>
      <c r="O48" s="49"/>
    </row>
    <row r="49" spans="2:15" s="18" customFormat="1" ht="16.5" outlineLevel="1">
      <c r="B49" s="53"/>
      <c r="C49" s="13" t="s">
        <v>488</v>
      </c>
      <c r="D49" s="228" t="s">
        <v>342</v>
      </c>
      <c r="E49" s="30" t="s">
        <v>26</v>
      </c>
      <c r="F49" s="239">
        <v>0</v>
      </c>
      <c r="G49" s="238">
        <v>8927</v>
      </c>
      <c r="H49" s="240">
        <f t="shared" si="4"/>
        <v>0</v>
      </c>
      <c r="I49" s="39"/>
      <c r="J49" s="33"/>
      <c r="K49" s="240">
        <v>785576</v>
      </c>
      <c r="L49" s="39"/>
      <c r="M49" s="39"/>
      <c r="N49" s="39"/>
      <c r="O49" s="49"/>
    </row>
    <row r="50" spans="2:15" s="18" customFormat="1" ht="16.5" outlineLevel="1">
      <c r="B50" s="53"/>
      <c r="C50" s="13" t="s">
        <v>489</v>
      </c>
      <c r="D50" s="228" t="s">
        <v>490</v>
      </c>
      <c r="E50" s="30" t="s">
        <v>18</v>
      </c>
      <c r="F50" s="239">
        <v>20</v>
      </c>
      <c r="G50" s="238">
        <v>14469</v>
      </c>
      <c r="H50" s="240">
        <f t="shared" si="4"/>
        <v>289380</v>
      </c>
      <c r="I50" s="39"/>
      <c r="J50" s="33"/>
      <c r="K50" s="240">
        <v>289380</v>
      </c>
      <c r="L50" s="39"/>
      <c r="M50" s="39"/>
      <c r="N50" s="39"/>
      <c r="O50" s="49"/>
    </row>
    <row r="51" spans="2:15" s="18" customFormat="1" ht="16.5" outlineLevel="1">
      <c r="B51" s="53"/>
      <c r="C51" s="13" t="s">
        <v>491</v>
      </c>
      <c r="D51" s="228" t="s">
        <v>337</v>
      </c>
      <c r="E51" s="30" t="s">
        <v>26</v>
      </c>
      <c r="F51" s="239">
        <v>50</v>
      </c>
      <c r="G51" s="238">
        <v>6402</v>
      </c>
      <c r="H51" s="240">
        <f t="shared" si="4"/>
        <v>320100</v>
      </c>
      <c r="I51" s="39"/>
      <c r="J51" s="33"/>
      <c r="K51" s="240">
        <v>870672</v>
      </c>
      <c r="L51" s="39"/>
      <c r="M51" s="39"/>
      <c r="N51" s="39"/>
      <c r="O51" s="49"/>
    </row>
    <row r="52" spans="2:15" s="18" customFormat="1" ht="16.5" outlineLevel="1">
      <c r="B52" s="53"/>
      <c r="C52" s="13" t="s">
        <v>492</v>
      </c>
      <c r="D52" s="228" t="s">
        <v>343</v>
      </c>
      <c r="E52" s="30" t="s">
        <v>26</v>
      </c>
      <c r="F52" s="239">
        <v>2</v>
      </c>
      <c r="G52" s="238">
        <v>83330</v>
      </c>
      <c r="H52" s="240">
        <f t="shared" si="4"/>
        <v>166660</v>
      </c>
      <c r="I52" s="39"/>
      <c r="J52" s="33"/>
      <c r="K52" s="240">
        <v>583310</v>
      </c>
      <c r="L52" s="39"/>
      <c r="M52" s="39"/>
      <c r="N52" s="39"/>
      <c r="O52" s="49"/>
    </row>
    <row r="53" spans="2:15" s="18" customFormat="1" ht="16.5" outlineLevel="1">
      <c r="B53" s="53"/>
      <c r="C53" s="13" t="s">
        <v>493</v>
      </c>
      <c r="D53" s="228" t="s">
        <v>344</v>
      </c>
      <c r="E53" s="30" t="s">
        <v>26</v>
      </c>
      <c r="F53" s="239">
        <v>2</v>
      </c>
      <c r="G53" s="238">
        <v>58370</v>
      </c>
      <c r="H53" s="240">
        <f t="shared" si="4"/>
        <v>116740</v>
      </c>
      <c r="I53" s="39"/>
      <c r="J53" s="33"/>
      <c r="K53" s="240">
        <v>408590</v>
      </c>
      <c r="L53" s="39"/>
      <c r="M53" s="39"/>
      <c r="N53" s="39"/>
      <c r="O53" s="49"/>
    </row>
    <row r="54" spans="2:15" s="18" customFormat="1" ht="16.5" outlineLevel="1">
      <c r="B54" s="53"/>
      <c r="C54" s="13" t="s">
        <v>494</v>
      </c>
      <c r="D54" s="228" t="s">
        <v>495</v>
      </c>
      <c r="E54" s="30" t="s">
        <v>26</v>
      </c>
      <c r="F54" s="239">
        <v>2</v>
      </c>
      <c r="G54" s="238">
        <v>319019</v>
      </c>
      <c r="H54" s="240">
        <f t="shared" si="4"/>
        <v>638038</v>
      </c>
      <c r="I54" s="39"/>
      <c r="J54" s="33"/>
      <c r="K54" s="240">
        <v>638038</v>
      </c>
      <c r="L54" s="39"/>
      <c r="M54" s="39"/>
      <c r="N54" s="39"/>
      <c r="O54" s="49"/>
    </row>
    <row r="55" spans="2:15" s="18" customFormat="1" ht="16.5" outlineLevel="1">
      <c r="B55" s="53"/>
      <c r="C55" s="13" t="s">
        <v>496</v>
      </c>
      <c r="D55" s="228" t="s">
        <v>324</v>
      </c>
      <c r="E55" s="30" t="s">
        <v>23</v>
      </c>
      <c r="F55" s="239">
        <v>0</v>
      </c>
      <c r="G55" s="238">
        <v>40667</v>
      </c>
      <c r="H55" s="240">
        <f t="shared" si="4"/>
        <v>0</v>
      </c>
      <c r="I55" s="39"/>
      <c r="J55" s="33"/>
      <c r="K55" s="240">
        <v>930460.96</v>
      </c>
      <c r="L55" s="39"/>
      <c r="M55" s="39"/>
      <c r="N55" s="39"/>
      <c r="O55" s="49"/>
    </row>
    <row r="56" spans="2:15" s="18" customFormat="1" ht="16.5" outlineLevel="1">
      <c r="B56" s="53"/>
      <c r="C56" s="13" t="s">
        <v>497</v>
      </c>
      <c r="D56" s="228" t="s">
        <v>322</v>
      </c>
      <c r="E56" s="30" t="s">
        <v>23</v>
      </c>
      <c r="F56" s="239"/>
      <c r="G56" s="238">
        <v>29833</v>
      </c>
      <c r="H56" s="240">
        <f t="shared" si="4"/>
        <v>0</v>
      </c>
      <c r="I56" s="39"/>
      <c r="J56" s="33"/>
      <c r="K56" s="240">
        <v>136635.14000000001</v>
      </c>
      <c r="L56" s="39"/>
      <c r="M56" s="39"/>
      <c r="N56" s="39"/>
      <c r="O56" s="49"/>
    </row>
    <row r="57" spans="2:15" s="18" customFormat="1" ht="16.5" outlineLevel="1">
      <c r="B57" s="53"/>
      <c r="C57" s="13" t="s">
        <v>498</v>
      </c>
      <c r="D57" s="228" t="s">
        <v>325</v>
      </c>
      <c r="E57" s="30" t="s">
        <v>23</v>
      </c>
      <c r="F57" s="239"/>
      <c r="G57" s="238">
        <v>106277</v>
      </c>
      <c r="H57" s="240">
        <f t="shared" si="4"/>
        <v>0</v>
      </c>
      <c r="I57" s="39"/>
      <c r="J57" s="33"/>
      <c r="K57" s="240">
        <v>388973.82</v>
      </c>
      <c r="L57" s="39"/>
      <c r="M57" s="39"/>
      <c r="N57" s="39"/>
      <c r="O57" s="49"/>
    </row>
    <row r="58" spans="2:15" s="18" customFormat="1" ht="16.5" outlineLevel="1">
      <c r="B58" s="53"/>
      <c r="C58" s="13" t="s">
        <v>499</v>
      </c>
      <c r="D58" s="228" t="s">
        <v>323</v>
      </c>
      <c r="E58" s="30" t="s">
        <v>23</v>
      </c>
      <c r="F58" s="239"/>
      <c r="G58" s="238">
        <v>41340</v>
      </c>
      <c r="H58" s="240">
        <f t="shared" si="4"/>
        <v>0</v>
      </c>
      <c r="I58" s="39"/>
      <c r="J58" s="33"/>
      <c r="K58" s="240">
        <v>945859.2</v>
      </c>
      <c r="L58" s="39"/>
      <c r="M58" s="39"/>
      <c r="N58" s="39"/>
      <c r="O58" s="49"/>
    </row>
    <row r="59" spans="2:15" s="18" customFormat="1" ht="16.5" outlineLevel="1">
      <c r="B59" s="52"/>
      <c r="C59" s="24" t="s">
        <v>81</v>
      </c>
      <c r="D59" s="225" t="s">
        <v>500</v>
      </c>
      <c r="E59" s="25"/>
      <c r="F59" s="242"/>
      <c r="G59" s="27"/>
      <c r="H59" s="28">
        <f>SUM(H60:H61)</f>
        <v>253258</v>
      </c>
      <c r="I59" s="28"/>
      <c r="J59" s="28">
        <v>0</v>
      </c>
      <c r="K59" s="28">
        <v>2217150</v>
      </c>
      <c r="L59" s="28">
        <v>0</v>
      </c>
      <c r="M59" s="28">
        <v>0</v>
      </c>
      <c r="N59" s="28">
        <v>0</v>
      </c>
      <c r="O59" s="46">
        <v>0</v>
      </c>
    </row>
    <row r="60" spans="2:15" s="18" customFormat="1" ht="16.5" outlineLevel="1">
      <c r="B60" s="53"/>
      <c r="C60" s="29" t="s">
        <v>82</v>
      </c>
      <c r="D60" s="228" t="s">
        <v>501</v>
      </c>
      <c r="E60" s="30" t="s">
        <v>26</v>
      </c>
      <c r="F60" s="239">
        <v>1</v>
      </c>
      <c r="G60" s="238">
        <v>91086</v>
      </c>
      <c r="H60" s="240">
        <f t="shared" ref="H60:H61" si="5">+F60*G60</f>
        <v>91086</v>
      </c>
      <c r="I60" s="39"/>
      <c r="J60" s="33"/>
      <c r="K60" s="240">
        <v>1730634</v>
      </c>
      <c r="L60" s="39"/>
      <c r="M60" s="39"/>
      <c r="N60" s="39"/>
      <c r="O60" s="49"/>
    </row>
    <row r="61" spans="2:15" s="18" customFormat="1" ht="16.5" outlineLevel="1">
      <c r="B61" s="53"/>
      <c r="C61" s="29" t="s">
        <v>83</v>
      </c>
      <c r="D61" s="228" t="s">
        <v>502</v>
      </c>
      <c r="E61" s="30" t="s">
        <v>26</v>
      </c>
      <c r="F61" s="239">
        <v>2</v>
      </c>
      <c r="G61" s="238">
        <v>81086</v>
      </c>
      <c r="H61" s="240">
        <f t="shared" si="5"/>
        <v>162172</v>
      </c>
      <c r="I61" s="39"/>
      <c r="J61" s="33"/>
      <c r="K61" s="240">
        <v>486516</v>
      </c>
      <c r="L61" s="39"/>
      <c r="M61" s="39"/>
      <c r="N61" s="39"/>
      <c r="O61" s="49"/>
    </row>
    <row r="62" spans="2:15" s="18" customFormat="1" ht="16.5" outlineLevel="1">
      <c r="B62" s="52"/>
      <c r="C62" s="24" t="s">
        <v>84</v>
      </c>
      <c r="D62" s="225" t="s">
        <v>503</v>
      </c>
      <c r="E62" s="25"/>
      <c r="F62" s="26"/>
      <c r="G62" s="27"/>
      <c r="H62" s="28">
        <f>SUM(H63:H81)</f>
        <v>0</v>
      </c>
      <c r="I62" s="28"/>
      <c r="J62" s="28">
        <v>0</v>
      </c>
      <c r="K62" s="28">
        <v>10827386.640000001</v>
      </c>
      <c r="L62" s="28">
        <v>0</v>
      </c>
      <c r="M62" s="28">
        <v>0</v>
      </c>
      <c r="N62" s="28">
        <v>0</v>
      </c>
      <c r="O62" s="46">
        <v>0</v>
      </c>
    </row>
    <row r="63" spans="2:15" s="18" customFormat="1" ht="16.5" outlineLevel="1">
      <c r="B63" s="53"/>
      <c r="C63" s="29" t="s">
        <v>85</v>
      </c>
      <c r="D63" s="228" t="s">
        <v>480</v>
      </c>
      <c r="E63" s="30" t="s">
        <v>18</v>
      </c>
      <c r="F63" s="239">
        <v>0</v>
      </c>
      <c r="G63" s="238">
        <v>33390</v>
      </c>
      <c r="H63" s="240">
        <f t="shared" ref="H63:H81" si="6">+F63*G63</f>
        <v>0</v>
      </c>
      <c r="I63" s="39"/>
      <c r="J63" s="33"/>
      <c r="K63" s="240">
        <v>100170</v>
      </c>
      <c r="L63" s="39"/>
      <c r="M63" s="39"/>
      <c r="N63" s="39"/>
      <c r="O63" s="49"/>
    </row>
    <row r="64" spans="2:15" s="18" customFormat="1" ht="16.5" outlineLevel="1">
      <c r="B64" s="53"/>
      <c r="C64" s="29" t="s">
        <v>86</v>
      </c>
      <c r="D64" s="228" t="s">
        <v>471</v>
      </c>
      <c r="E64" s="30" t="s">
        <v>26</v>
      </c>
      <c r="F64" s="239">
        <v>0</v>
      </c>
      <c r="G64" s="238">
        <v>31594</v>
      </c>
      <c r="H64" s="240">
        <f t="shared" si="6"/>
        <v>0</v>
      </c>
      <c r="I64" s="39"/>
      <c r="J64" s="33"/>
      <c r="K64" s="240">
        <v>189564</v>
      </c>
      <c r="L64" s="39"/>
      <c r="M64" s="39"/>
      <c r="N64" s="39"/>
      <c r="O64" s="49"/>
    </row>
    <row r="65" spans="2:15" s="18" customFormat="1" ht="16.5" outlineLevel="1">
      <c r="B65" s="53"/>
      <c r="C65" s="29" t="s">
        <v>352</v>
      </c>
      <c r="D65" s="228" t="s">
        <v>482</v>
      </c>
      <c r="E65" s="30" t="s">
        <v>18</v>
      </c>
      <c r="F65" s="239">
        <v>0</v>
      </c>
      <c r="G65" s="238">
        <v>19981</v>
      </c>
      <c r="H65" s="240">
        <f t="shared" si="6"/>
        <v>0</v>
      </c>
      <c r="I65" s="39"/>
      <c r="J65" s="33"/>
      <c r="K65" s="240">
        <v>145861.29999999999</v>
      </c>
      <c r="L65" s="39"/>
      <c r="M65" s="39"/>
      <c r="N65" s="39"/>
      <c r="O65" s="49"/>
    </row>
    <row r="66" spans="2:15" s="18" customFormat="1" ht="16.5" outlineLevel="1">
      <c r="B66" s="53"/>
      <c r="C66" s="29" t="s">
        <v>354</v>
      </c>
      <c r="D66" s="228" t="s">
        <v>484</v>
      </c>
      <c r="E66" s="30" t="s">
        <v>26</v>
      </c>
      <c r="F66" s="239">
        <v>0</v>
      </c>
      <c r="G66" s="238">
        <v>16719</v>
      </c>
      <c r="H66" s="240">
        <f t="shared" si="6"/>
        <v>0</v>
      </c>
      <c r="I66" s="39"/>
      <c r="J66" s="33"/>
      <c r="K66" s="240">
        <v>334380</v>
      </c>
      <c r="L66" s="39"/>
      <c r="M66" s="39"/>
      <c r="N66" s="39"/>
      <c r="O66" s="49"/>
    </row>
    <row r="67" spans="2:15" s="18" customFormat="1" ht="16.5" outlineLevel="1">
      <c r="B67" s="53"/>
      <c r="C67" s="29" t="s">
        <v>504</v>
      </c>
      <c r="D67" s="228" t="s">
        <v>339</v>
      </c>
      <c r="E67" s="30" t="s">
        <v>18</v>
      </c>
      <c r="F67" s="239">
        <v>0</v>
      </c>
      <c r="G67" s="238">
        <v>16381</v>
      </c>
      <c r="H67" s="240">
        <f t="shared" si="6"/>
        <v>0</v>
      </c>
      <c r="I67" s="39"/>
      <c r="J67" s="33"/>
      <c r="K67" s="240">
        <v>622478</v>
      </c>
      <c r="L67" s="39"/>
      <c r="M67" s="39"/>
      <c r="N67" s="39"/>
      <c r="O67" s="49"/>
    </row>
    <row r="68" spans="2:15" s="18" customFormat="1" ht="16.5" outlineLevel="1">
      <c r="B68" s="53"/>
      <c r="C68" s="29" t="s">
        <v>505</v>
      </c>
      <c r="D68" s="228" t="s">
        <v>340</v>
      </c>
      <c r="E68" s="30" t="s">
        <v>26</v>
      </c>
      <c r="F68" s="239">
        <v>0</v>
      </c>
      <c r="G68" s="238">
        <v>12035</v>
      </c>
      <c r="H68" s="240">
        <f t="shared" si="6"/>
        <v>0</v>
      </c>
      <c r="I68" s="39"/>
      <c r="J68" s="33"/>
      <c r="K68" s="240">
        <v>204595</v>
      </c>
      <c r="L68" s="39"/>
      <c r="M68" s="39"/>
      <c r="N68" s="39"/>
      <c r="O68" s="49"/>
    </row>
    <row r="69" spans="2:15" s="18" customFormat="1" ht="16.5" outlineLevel="1">
      <c r="B69" s="53"/>
      <c r="C69" s="29" t="s">
        <v>506</v>
      </c>
      <c r="D69" s="228" t="s">
        <v>341</v>
      </c>
      <c r="E69" s="30" t="s">
        <v>18</v>
      </c>
      <c r="F69" s="239">
        <v>0</v>
      </c>
      <c r="G69" s="238">
        <v>12475</v>
      </c>
      <c r="H69" s="240">
        <f t="shared" si="6"/>
        <v>0</v>
      </c>
      <c r="I69" s="39"/>
      <c r="J69" s="33"/>
      <c r="K69" s="240">
        <v>573850</v>
      </c>
      <c r="L69" s="39"/>
      <c r="M69" s="39"/>
      <c r="N69" s="39"/>
      <c r="O69" s="49"/>
    </row>
    <row r="70" spans="2:15" s="18" customFormat="1" ht="16.5" outlineLevel="1">
      <c r="B70" s="53"/>
      <c r="C70" s="29" t="s">
        <v>507</v>
      </c>
      <c r="D70" s="228" t="s">
        <v>342</v>
      </c>
      <c r="E70" s="30" t="s">
        <v>26</v>
      </c>
      <c r="F70" s="239">
        <v>0</v>
      </c>
      <c r="G70" s="238">
        <v>8927</v>
      </c>
      <c r="H70" s="240">
        <f t="shared" si="6"/>
        <v>0</v>
      </c>
      <c r="I70" s="39"/>
      <c r="J70" s="33"/>
      <c r="K70" s="240">
        <v>428496</v>
      </c>
      <c r="L70" s="39"/>
      <c r="M70" s="39"/>
      <c r="N70" s="39"/>
      <c r="O70" s="49"/>
    </row>
    <row r="71" spans="2:15" s="18" customFormat="1" ht="16.5" outlineLevel="1">
      <c r="B71" s="53"/>
      <c r="C71" s="29" t="s">
        <v>508</v>
      </c>
      <c r="D71" s="228" t="s">
        <v>490</v>
      </c>
      <c r="E71" s="30" t="s">
        <v>18</v>
      </c>
      <c r="F71" s="239">
        <v>0</v>
      </c>
      <c r="G71" s="238">
        <v>14469</v>
      </c>
      <c r="H71" s="240">
        <f t="shared" si="6"/>
        <v>0</v>
      </c>
      <c r="I71" s="39"/>
      <c r="J71" s="33"/>
      <c r="K71" s="240">
        <v>1041768</v>
      </c>
      <c r="L71" s="39"/>
      <c r="M71" s="39"/>
      <c r="N71" s="39"/>
      <c r="O71" s="49"/>
    </row>
    <row r="72" spans="2:15" s="18" customFormat="1" ht="16.5" outlineLevel="1">
      <c r="B72" s="53"/>
      <c r="C72" s="29" t="s">
        <v>509</v>
      </c>
      <c r="D72" s="228" t="s">
        <v>337</v>
      </c>
      <c r="E72" s="30" t="s">
        <v>26</v>
      </c>
      <c r="F72" s="239">
        <v>0</v>
      </c>
      <c r="G72" s="238">
        <v>6402</v>
      </c>
      <c r="H72" s="240">
        <f t="shared" si="6"/>
        <v>0</v>
      </c>
      <c r="I72" s="39"/>
      <c r="J72" s="33"/>
      <c r="K72" s="240">
        <v>678612</v>
      </c>
      <c r="L72" s="39"/>
      <c r="M72" s="39"/>
      <c r="N72" s="39"/>
      <c r="O72" s="49"/>
    </row>
    <row r="73" spans="2:15" s="18" customFormat="1" ht="16.5" outlineLevel="1">
      <c r="B73" s="53"/>
      <c r="C73" s="29" t="s">
        <v>510</v>
      </c>
      <c r="D73" s="228" t="s">
        <v>344</v>
      </c>
      <c r="E73" s="30" t="s">
        <v>26</v>
      </c>
      <c r="F73" s="239">
        <v>0</v>
      </c>
      <c r="G73" s="238">
        <v>58370</v>
      </c>
      <c r="H73" s="240">
        <f t="shared" si="6"/>
        <v>0</v>
      </c>
      <c r="I73" s="39"/>
      <c r="J73" s="33"/>
      <c r="K73" s="240">
        <v>466960</v>
      </c>
      <c r="L73" s="39"/>
      <c r="M73" s="39"/>
      <c r="N73" s="39"/>
      <c r="O73" s="49"/>
    </row>
    <row r="74" spans="2:15" s="18" customFormat="1" ht="16.5" outlineLevel="1">
      <c r="B74" s="53"/>
      <c r="C74" s="29" t="s">
        <v>511</v>
      </c>
      <c r="D74" s="228" t="s">
        <v>343</v>
      </c>
      <c r="E74" s="30" t="s">
        <v>26</v>
      </c>
      <c r="F74" s="239">
        <v>0</v>
      </c>
      <c r="G74" s="238">
        <v>83330</v>
      </c>
      <c r="H74" s="240">
        <f t="shared" si="6"/>
        <v>0</v>
      </c>
      <c r="I74" s="39"/>
      <c r="J74" s="33"/>
      <c r="K74" s="240">
        <v>666640</v>
      </c>
      <c r="L74" s="39"/>
      <c r="M74" s="39"/>
      <c r="N74" s="39"/>
      <c r="O74" s="49"/>
    </row>
    <row r="75" spans="2:15" s="18" customFormat="1" ht="16.5" outlineLevel="1">
      <c r="B75" s="53"/>
      <c r="C75" s="29" t="s">
        <v>512</v>
      </c>
      <c r="D75" s="228" t="s">
        <v>345</v>
      </c>
      <c r="E75" s="30" t="s">
        <v>26</v>
      </c>
      <c r="F75" s="239">
        <v>0</v>
      </c>
      <c r="G75" s="238">
        <v>25868</v>
      </c>
      <c r="H75" s="240">
        <f t="shared" si="6"/>
        <v>0</v>
      </c>
      <c r="I75" s="39"/>
      <c r="J75" s="33"/>
      <c r="K75" s="240">
        <v>25868</v>
      </c>
      <c r="L75" s="39"/>
      <c r="M75" s="39"/>
      <c r="N75" s="39"/>
      <c r="O75" s="49"/>
    </row>
    <row r="76" spans="2:15" s="18" customFormat="1" ht="16.5" outlineLevel="1">
      <c r="B76" s="53"/>
      <c r="C76" s="29" t="s">
        <v>513</v>
      </c>
      <c r="D76" s="228" t="s">
        <v>346</v>
      </c>
      <c r="E76" s="30" t="s">
        <v>26</v>
      </c>
      <c r="F76" s="239">
        <v>0</v>
      </c>
      <c r="G76" s="238">
        <v>345601</v>
      </c>
      <c r="H76" s="240">
        <f t="shared" si="6"/>
        <v>0</v>
      </c>
      <c r="I76" s="39"/>
      <c r="J76" s="33"/>
      <c r="K76" s="240">
        <v>345601</v>
      </c>
      <c r="L76" s="39"/>
      <c r="M76" s="39"/>
      <c r="N76" s="39"/>
      <c r="O76" s="49"/>
    </row>
    <row r="77" spans="2:15" s="18" customFormat="1" ht="16.5" outlineLevel="1">
      <c r="B77" s="53"/>
      <c r="C77" s="29" t="s">
        <v>514</v>
      </c>
      <c r="D77" s="228" t="s">
        <v>324</v>
      </c>
      <c r="E77" s="30" t="s">
        <v>23</v>
      </c>
      <c r="F77" s="239">
        <v>0</v>
      </c>
      <c r="G77" s="238">
        <v>40667</v>
      </c>
      <c r="H77" s="240">
        <f t="shared" si="6"/>
        <v>0</v>
      </c>
      <c r="I77" s="39"/>
      <c r="J77" s="33"/>
      <c r="K77" s="240">
        <v>1690933.8599999999</v>
      </c>
      <c r="L77" s="39"/>
      <c r="M77" s="39"/>
      <c r="N77" s="39"/>
      <c r="O77" s="49"/>
    </row>
    <row r="78" spans="2:15" s="18" customFormat="1" ht="16.5" outlineLevel="1">
      <c r="B78" s="53"/>
      <c r="C78" s="29" t="s">
        <v>515</v>
      </c>
      <c r="D78" s="228" t="s">
        <v>322</v>
      </c>
      <c r="E78" s="30" t="s">
        <v>23</v>
      </c>
      <c r="F78" s="239">
        <v>0</v>
      </c>
      <c r="G78" s="238">
        <v>29833</v>
      </c>
      <c r="H78" s="240">
        <f t="shared" si="6"/>
        <v>0</v>
      </c>
      <c r="I78" s="39"/>
      <c r="J78" s="33"/>
      <c r="K78" s="240">
        <v>247912.23</v>
      </c>
      <c r="L78" s="39"/>
      <c r="M78" s="39"/>
      <c r="N78" s="39"/>
      <c r="O78" s="49"/>
    </row>
    <row r="79" spans="2:15" s="18" customFormat="1" ht="16.5" outlineLevel="1">
      <c r="B79" s="53"/>
      <c r="C79" s="29" t="s">
        <v>516</v>
      </c>
      <c r="D79" s="228" t="s">
        <v>325</v>
      </c>
      <c r="E79" s="30" t="s">
        <v>23</v>
      </c>
      <c r="F79" s="239">
        <v>0</v>
      </c>
      <c r="G79" s="238">
        <v>106277</v>
      </c>
      <c r="H79" s="240">
        <f t="shared" si="6"/>
        <v>0</v>
      </c>
      <c r="I79" s="39"/>
      <c r="J79" s="33"/>
      <c r="K79" s="240">
        <v>706742.05</v>
      </c>
      <c r="L79" s="39"/>
      <c r="M79" s="39"/>
      <c r="N79" s="39"/>
      <c r="O79" s="49"/>
    </row>
    <row r="80" spans="2:15" s="18" customFormat="1" ht="16.5" outlineLevel="1">
      <c r="B80" s="53"/>
      <c r="C80" s="29" t="s">
        <v>517</v>
      </c>
      <c r="D80" s="228" t="s">
        <v>323</v>
      </c>
      <c r="E80" s="30" t="s">
        <v>23</v>
      </c>
      <c r="F80" s="239">
        <v>0</v>
      </c>
      <c r="G80" s="238">
        <v>41340</v>
      </c>
      <c r="H80" s="240">
        <f t="shared" si="6"/>
        <v>0</v>
      </c>
      <c r="I80" s="39"/>
      <c r="J80" s="33"/>
      <c r="K80" s="240">
        <v>1718917.2</v>
      </c>
      <c r="L80" s="39"/>
      <c r="M80" s="39"/>
      <c r="N80" s="39"/>
      <c r="O80" s="49"/>
    </row>
    <row r="81" spans="2:15" s="18" customFormat="1" ht="16.5" outlineLevel="1">
      <c r="B81" s="53"/>
      <c r="C81" s="29" t="s">
        <v>518</v>
      </c>
      <c r="D81" s="228" t="s">
        <v>495</v>
      </c>
      <c r="E81" s="30" t="s">
        <v>26</v>
      </c>
      <c r="F81" s="239">
        <v>0</v>
      </c>
      <c r="G81" s="238">
        <v>319019</v>
      </c>
      <c r="H81" s="240">
        <f t="shared" si="6"/>
        <v>0</v>
      </c>
      <c r="I81" s="39"/>
      <c r="J81" s="33"/>
      <c r="K81" s="240">
        <v>638038</v>
      </c>
      <c r="L81" s="39"/>
      <c r="M81" s="39"/>
      <c r="N81" s="39"/>
      <c r="O81" s="49"/>
    </row>
    <row r="82" spans="2:15" s="18" customFormat="1" ht="16.5" outlineLevel="1">
      <c r="B82" s="52"/>
      <c r="C82" s="24" t="s">
        <v>87</v>
      </c>
      <c r="D82" s="225" t="s">
        <v>347</v>
      </c>
      <c r="E82" s="25"/>
      <c r="F82" s="242"/>
      <c r="G82" s="27"/>
      <c r="H82" s="28">
        <f>SUM(H83)</f>
        <v>0</v>
      </c>
      <c r="I82" s="28"/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46">
        <v>0</v>
      </c>
    </row>
    <row r="83" spans="2:15" s="18" customFormat="1" ht="16.5" outlineLevel="1">
      <c r="B83" s="53"/>
      <c r="C83" s="29" t="s">
        <v>88</v>
      </c>
      <c r="D83" s="228" t="s">
        <v>519</v>
      </c>
      <c r="E83" s="30" t="s">
        <v>26</v>
      </c>
      <c r="F83" s="239">
        <v>0</v>
      </c>
      <c r="G83" s="238">
        <v>65825</v>
      </c>
      <c r="H83" s="240">
        <f t="shared" ref="H83" si="7">+F83*G83</f>
        <v>0</v>
      </c>
      <c r="I83" s="39"/>
      <c r="J83" s="33"/>
      <c r="K83" s="240">
        <v>0</v>
      </c>
      <c r="L83" s="39"/>
      <c r="M83" s="39"/>
      <c r="N83" s="39"/>
      <c r="O83" s="49"/>
    </row>
    <row r="84" spans="2:15" s="18" customFormat="1" ht="16.5" outlineLevel="1">
      <c r="B84" s="52"/>
      <c r="C84" s="24" t="s">
        <v>89</v>
      </c>
      <c r="D84" s="225" t="s">
        <v>348</v>
      </c>
      <c r="E84" s="25"/>
      <c r="F84" s="242"/>
      <c r="G84" s="27"/>
      <c r="H84" s="28">
        <f>SUM(H85:H88)</f>
        <v>0</v>
      </c>
      <c r="I84" s="28"/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46">
        <v>0</v>
      </c>
    </row>
    <row r="85" spans="2:15" s="18" customFormat="1" ht="16.5" outlineLevel="1">
      <c r="B85" s="53"/>
      <c r="C85" s="29" t="s">
        <v>90</v>
      </c>
      <c r="D85" s="228" t="s">
        <v>349</v>
      </c>
      <c r="E85" s="30" t="s">
        <v>26</v>
      </c>
      <c r="F85" s="239">
        <v>0</v>
      </c>
      <c r="G85" s="238">
        <v>23354</v>
      </c>
      <c r="H85" s="240">
        <f t="shared" ref="H85:H88" si="8">+F85*G85</f>
        <v>0</v>
      </c>
      <c r="I85" s="39"/>
      <c r="J85" s="33"/>
      <c r="K85" s="240">
        <v>0</v>
      </c>
      <c r="L85" s="39"/>
      <c r="M85" s="39"/>
      <c r="N85" s="39"/>
      <c r="O85" s="49"/>
    </row>
    <row r="86" spans="2:15" s="18" customFormat="1" ht="16.5" outlineLevel="1">
      <c r="B86" s="53"/>
      <c r="C86" s="29" t="s">
        <v>91</v>
      </c>
      <c r="D86" s="228" t="s">
        <v>350</v>
      </c>
      <c r="E86" s="30" t="s">
        <v>18</v>
      </c>
      <c r="F86" s="239">
        <v>0</v>
      </c>
      <c r="G86" s="238">
        <v>15904</v>
      </c>
      <c r="H86" s="240">
        <f t="shared" si="8"/>
        <v>0</v>
      </c>
      <c r="I86" s="39"/>
      <c r="J86" s="33"/>
      <c r="K86" s="240">
        <v>0</v>
      </c>
      <c r="L86" s="39"/>
      <c r="M86" s="39"/>
      <c r="N86" s="39"/>
      <c r="O86" s="49"/>
    </row>
    <row r="87" spans="2:15" s="18" customFormat="1" ht="16.5" outlineLevel="1">
      <c r="B87" s="53"/>
      <c r="C87" s="29" t="s">
        <v>92</v>
      </c>
      <c r="D87" s="228" t="s">
        <v>351</v>
      </c>
      <c r="E87" s="30" t="s">
        <v>18</v>
      </c>
      <c r="F87" s="239">
        <v>0</v>
      </c>
      <c r="G87" s="238">
        <v>7736</v>
      </c>
      <c r="H87" s="240">
        <f t="shared" si="8"/>
        <v>0</v>
      </c>
      <c r="I87" s="39"/>
      <c r="J87" s="33"/>
      <c r="K87" s="240">
        <v>0</v>
      </c>
      <c r="L87" s="39"/>
      <c r="M87" s="39"/>
      <c r="N87" s="39"/>
      <c r="O87" s="49"/>
    </row>
    <row r="88" spans="2:15" s="18" customFormat="1" ht="16.5" outlineLevel="1">
      <c r="B88" s="53"/>
      <c r="C88" s="29" t="s">
        <v>93</v>
      </c>
      <c r="D88" s="228" t="s">
        <v>520</v>
      </c>
      <c r="E88" s="30" t="s">
        <v>26</v>
      </c>
      <c r="F88" s="239">
        <v>0</v>
      </c>
      <c r="G88" s="238">
        <v>7048</v>
      </c>
      <c r="H88" s="240">
        <f t="shared" si="8"/>
        <v>0</v>
      </c>
      <c r="I88" s="39"/>
      <c r="J88" s="33"/>
      <c r="K88" s="240">
        <v>0</v>
      </c>
      <c r="L88" s="39"/>
      <c r="M88" s="39"/>
      <c r="N88" s="39"/>
      <c r="O88" s="49"/>
    </row>
    <row r="89" spans="2:15" s="18" customFormat="1" ht="16.5" outlineLevel="1">
      <c r="B89" s="52"/>
      <c r="C89" s="24" t="s">
        <v>359</v>
      </c>
      <c r="D89" s="225" t="s">
        <v>521</v>
      </c>
      <c r="E89" s="25"/>
      <c r="F89" s="242"/>
      <c r="G89" s="27"/>
      <c r="H89" s="28">
        <f>SUM(H90)</f>
        <v>0</v>
      </c>
      <c r="I89" s="28"/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46">
        <v>0</v>
      </c>
    </row>
    <row r="90" spans="2:15" s="18" customFormat="1" ht="16.5" outlineLevel="1">
      <c r="B90" s="53"/>
      <c r="C90" s="29" t="s">
        <v>360</v>
      </c>
      <c r="D90" s="228" t="s">
        <v>353</v>
      </c>
      <c r="E90" s="30" t="s">
        <v>26</v>
      </c>
      <c r="F90" s="236">
        <v>0</v>
      </c>
      <c r="G90" s="238">
        <v>70393</v>
      </c>
      <c r="H90" s="240">
        <f t="shared" ref="H90" si="9">+F90*G90</f>
        <v>0</v>
      </c>
      <c r="I90" s="39"/>
      <c r="J90" s="33"/>
      <c r="K90" s="240">
        <v>0</v>
      </c>
      <c r="L90" s="39"/>
      <c r="M90" s="39"/>
      <c r="N90" s="39"/>
      <c r="O90" s="49"/>
    </row>
    <row r="91" spans="2:15" s="18" customFormat="1" ht="16.5" outlineLevel="1">
      <c r="B91" s="52"/>
      <c r="C91" s="24" t="s">
        <v>522</v>
      </c>
      <c r="D91" s="225" t="s">
        <v>355</v>
      </c>
      <c r="E91" s="25"/>
      <c r="F91" s="242"/>
      <c r="G91" s="27"/>
      <c r="H91" s="28">
        <f>SUM(H92)</f>
        <v>0</v>
      </c>
      <c r="I91" s="28"/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46">
        <v>0</v>
      </c>
    </row>
    <row r="92" spans="2:15" s="18" customFormat="1" ht="16.5" outlineLevel="1">
      <c r="B92" s="53"/>
      <c r="C92" s="29" t="s">
        <v>523</v>
      </c>
      <c r="D92" s="228" t="s">
        <v>524</v>
      </c>
      <c r="E92" s="30" t="s">
        <v>26</v>
      </c>
      <c r="F92" s="236">
        <v>0</v>
      </c>
      <c r="G92" s="238">
        <v>4911</v>
      </c>
      <c r="H92" s="240">
        <f t="shared" ref="H92" si="10">+F92*G92</f>
        <v>0</v>
      </c>
      <c r="I92" s="39"/>
      <c r="J92" s="33"/>
      <c r="K92" s="240">
        <v>0</v>
      </c>
      <c r="L92" s="39"/>
      <c r="M92" s="39"/>
      <c r="N92" s="39"/>
      <c r="O92" s="49"/>
    </row>
    <row r="93" spans="2:15" s="18" customFormat="1" ht="16.5" outlineLevel="1">
      <c r="B93" s="52"/>
      <c r="C93" s="24" t="s">
        <v>525</v>
      </c>
      <c r="D93" s="225" t="s">
        <v>356</v>
      </c>
      <c r="E93" s="25"/>
      <c r="F93" s="242"/>
      <c r="G93" s="27"/>
      <c r="H93" s="28">
        <f>SUM(H94:H99)</f>
        <v>5776776</v>
      </c>
      <c r="I93" s="28"/>
      <c r="J93" s="28">
        <v>0</v>
      </c>
      <c r="K93" s="28">
        <v>23394805.199999999</v>
      </c>
      <c r="L93" s="28">
        <v>0</v>
      </c>
      <c r="M93" s="28">
        <v>0</v>
      </c>
      <c r="N93" s="28">
        <v>0</v>
      </c>
      <c r="O93" s="46">
        <v>0</v>
      </c>
    </row>
    <row r="94" spans="2:15" s="18" customFormat="1" ht="16.5" outlineLevel="1">
      <c r="B94" s="53"/>
      <c r="C94" s="29" t="s">
        <v>526</v>
      </c>
      <c r="D94" s="228" t="s">
        <v>527</v>
      </c>
      <c r="E94" s="30" t="s">
        <v>207</v>
      </c>
      <c r="F94" s="239">
        <v>0</v>
      </c>
      <c r="G94" s="243">
        <v>5776776</v>
      </c>
      <c r="H94" s="240">
        <f>+F94*G94</f>
        <v>0</v>
      </c>
      <c r="I94" s="39"/>
      <c r="J94" s="33"/>
      <c r="K94" s="240">
        <v>5776776</v>
      </c>
      <c r="L94" s="39"/>
      <c r="M94" s="39"/>
      <c r="N94" s="39"/>
      <c r="O94" s="49"/>
    </row>
    <row r="95" spans="2:15" s="18" customFormat="1" ht="16.5" outlineLevel="1">
      <c r="B95" s="53"/>
      <c r="C95" s="29" t="s">
        <v>528</v>
      </c>
      <c r="D95" s="228" t="s">
        <v>529</v>
      </c>
      <c r="E95" s="30" t="s">
        <v>207</v>
      </c>
      <c r="F95" s="239">
        <v>1</v>
      </c>
      <c r="G95" s="243">
        <v>5776776</v>
      </c>
      <c r="H95" s="240">
        <f t="shared" ref="H95:H96" si="11">+F95*G95</f>
        <v>5776776</v>
      </c>
      <c r="I95" s="39"/>
      <c r="J95" s="33"/>
      <c r="K95" s="240">
        <v>5776776</v>
      </c>
      <c r="L95" s="39"/>
      <c r="M95" s="39"/>
      <c r="N95" s="39"/>
      <c r="O95" s="49"/>
    </row>
    <row r="96" spans="2:15" s="18" customFormat="1" ht="16.5" outlineLevel="1">
      <c r="B96" s="53"/>
      <c r="C96" s="29"/>
      <c r="D96" s="228" t="s">
        <v>530</v>
      </c>
      <c r="E96" s="30" t="s">
        <v>207</v>
      </c>
      <c r="F96" s="239">
        <v>0</v>
      </c>
      <c r="G96" s="243">
        <v>4211829</v>
      </c>
      <c r="H96" s="240">
        <f t="shared" si="11"/>
        <v>0</v>
      </c>
      <c r="I96" s="39"/>
      <c r="J96" s="33"/>
      <c r="K96" s="240">
        <v>4211829</v>
      </c>
      <c r="L96" s="39"/>
      <c r="M96" s="39"/>
      <c r="N96" s="39"/>
      <c r="O96" s="49"/>
    </row>
    <row r="97" spans="2:15" s="18" customFormat="1" ht="16.5" outlineLevel="1">
      <c r="B97" s="53"/>
      <c r="C97" s="29" t="s">
        <v>531</v>
      </c>
      <c r="D97" s="228" t="s">
        <v>357</v>
      </c>
      <c r="E97" s="30" t="s">
        <v>207</v>
      </c>
      <c r="F97" s="239">
        <v>0</v>
      </c>
      <c r="G97" s="243">
        <v>7629424.2000000002</v>
      </c>
      <c r="H97" s="240">
        <f>+F97*G97</f>
        <v>0</v>
      </c>
      <c r="I97" s="39"/>
      <c r="J97" s="33"/>
      <c r="K97" s="240">
        <v>7629424.2000000002</v>
      </c>
      <c r="L97" s="39"/>
      <c r="M97" s="39"/>
      <c r="N97" s="39"/>
      <c r="O97" s="49"/>
    </row>
    <row r="98" spans="2:15" s="18" customFormat="1" ht="16.5" outlineLevel="1">
      <c r="B98" s="53"/>
      <c r="C98" s="29"/>
      <c r="D98" s="228"/>
      <c r="E98" s="30"/>
      <c r="F98" s="236"/>
      <c r="G98" s="243"/>
      <c r="H98" s="240"/>
      <c r="I98" s="39"/>
      <c r="J98" s="33"/>
      <c r="K98" s="240">
        <v>0</v>
      </c>
      <c r="L98" s="39"/>
      <c r="M98" s="39"/>
      <c r="N98" s="39"/>
      <c r="O98" s="49"/>
    </row>
    <row r="99" spans="2:15" s="18" customFormat="1" ht="16.5" outlineLevel="1">
      <c r="B99" s="53"/>
      <c r="C99" s="29" t="s">
        <v>532</v>
      </c>
      <c r="D99" s="228"/>
      <c r="E99" s="30"/>
      <c r="F99" s="236"/>
      <c r="G99" s="243"/>
      <c r="H99" s="240"/>
      <c r="I99" s="39"/>
      <c r="J99" s="33"/>
      <c r="K99" s="240">
        <v>0</v>
      </c>
      <c r="L99" s="39"/>
      <c r="M99" s="39"/>
      <c r="N99" s="39"/>
      <c r="O99" s="49"/>
    </row>
    <row r="100" spans="2:15" s="18" customFormat="1" ht="16.5" outlineLevel="1">
      <c r="B100" s="52"/>
      <c r="C100" s="24" t="s">
        <v>533</v>
      </c>
      <c r="D100" s="225" t="s">
        <v>358</v>
      </c>
      <c r="E100" s="25"/>
      <c r="F100" s="242"/>
      <c r="G100" s="27"/>
      <c r="H100" s="28">
        <f>SUM(H101:H108)</f>
        <v>0</v>
      </c>
      <c r="I100" s="28"/>
      <c r="J100" s="28">
        <v>0</v>
      </c>
      <c r="K100" s="28">
        <v>16388790</v>
      </c>
      <c r="L100" s="28">
        <v>0</v>
      </c>
      <c r="M100" s="28">
        <v>0</v>
      </c>
      <c r="N100" s="28">
        <v>0</v>
      </c>
      <c r="O100" s="46">
        <v>0</v>
      </c>
    </row>
    <row r="101" spans="2:15" s="18" customFormat="1" ht="16.5" outlineLevel="1">
      <c r="B101" s="53"/>
      <c r="C101" s="29" t="s">
        <v>534</v>
      </c>
      <c r="D101" s="244" t="s">
        <v>535</v>
      </c>
      <c r="E101" s="30" t="s">
        <v>207</v>
      </c>
      <c r="F101" s="239">
        <v>0</v>
      </c>
      <c r="G101" s="238">
        <v>5444234</v>
      </c>
      <c r="H101" s="240">
        <f t="shared" ref="H101:H108" si="12">+F101*G101</f>
        <v>0</v>
      </c>
      <c r="I101" s="39"/>
      <c r="J101" s="33"/>
      <c r="K101" s="240">
        <v>5444234</v>
      </c>
      <c r="L101" s="39"/>
      <c r="M101" s="39"/>
      <c r="N101" s="39"/>
      <c r="O101" s="49"/>
    </row>
    <row r="102" spans="2:15" s="18" customFormat="1" ht="16.5" outlineLevel="1">
      <c r="B102" s="53"/>
      <c r="C102" s="29" t="s">
        <v>536</v>
      </c>
      <c r="D102" s="244" t="s">
        <v>537</v>
      </c>
      <c r="E102" s="30" t="s">
        <v>207</v>
      </c>
      <c r="F102" s="239">
        <v>0</v>
      </c>
      <c r="G102" s="238">
        <v>5444234</v>
      </c>
      <c r="H102" s="240">
        <f t="shared" si="12"/>
        <v>0</v>
      </c>
      <c r="I102" s="39"/>
      <c r="J102" s="33"/>
      <c r="K102" s="240">
        <v>5444234</v>
      </c>
      <c r="L102" s="39"/>
      <c r="M102" s="39"/>
      <c r="N102" s="39"/>
      <c r="O102" s="49"/>
    </row>
    <row r="103" spans="2:15" s="18" customFormat="1" ht="16.5" outlineLevel="1">
      <c r="B103" s="53"/>
      <c r="C103" s="29"/>
      <c r="D103" s="244" t="s">
        <v>538</v>
      </c>
      <c r="E103" s="30" t="s">
        <v>207</v>
      </c>
      <c r="F103" s="239">
        <v>0</v>
      </c>
      <c r="G103" s="238">
        <v>3563806</v>
      </c>
      <c r="H103" s="240">
        <f t="shared" si="12"/>
        <v>0</v>
      </c>
      <c r="I103" s="39"/>
      <c r="J103" s="33"/>
      <c r="K103" s="240">
        <v>3563806</v>
      </c>
      <c r="L103" s="39"/>
      <c r="M103" s="39"/>
      <c r="N103" s="39"/>
      <c r="O103" s="49"/>
    </row>
    <row r="104" spans="2:15" s="18" customFormat="1" ht="16.5" outlineLevel="1">
      <c r="B104" s="53"/>
      <c r="C104" s="29" t="s">
        <v>539</v>
      </c>
      <c r="D104" s="244" t="s">
        <v>540</v>
      </c>
      <c r="E104" s="30" t="s">
        <v>207</v>
      </c>
      <c r="F104" s="239">
        <v>0</v>
      </c>
      <c r="G104" s="245">
        <v>1936516</v>
      </c>
      <c r="H104" s="240">
        <f t="shared" si="12"/>
        <v>0</v>
      </c>
      <c r="I104" s="39"/>
      <c r="J104" s="33"/>
      <c r="K104" s="240">
        <v>1936516</v>
      </c>
      <c r="L104" s="39"/>
      <c r="M104" s="39"/>
      <c r="N104" s="39"/>
      <c r="O104" s="49"/>
    </row>
    <row r="105" spans="2:15" s="18" customFormat="1" ht="16.5" outlineLevel="1">
      <c r="B105" s="53"/>
      <c r="C105" s="29"/>
      <c r="D105" s="246"/>
      <c r="E105" s="30"/>
      <c r="F105" s="236"/>
      <c r="G105" s="238"/>
      <c r="H105" s="240">
        <f t="shared" si="12"/>
        <v>0</v>
      </c>
      <c r="I105" s="39"/>
      <c r="J105" s="33"/>
      <c r="K105" s="240"/>
      <c r="L105" s="39"/>
      <c r="M105" s="39"/>
      <c r="N105" s="39"/>
      <c r="O105" s="49"/>
    </row>
    <row r="106" spans="2:15" s="18" customFormat="1" ht="16.5" outlineLevel="1">
      <c r="B106" s="53"/>
      <c r="C106" s="29"/>
      <c r="D106" s="246"/>
      <c r="E106" s="30"/>
      <c r="F106" s="236"/>
      <c r="G106" s="238"/>
      <c r="H106" s="240">
        <f t="shared" si="12"/>
        <v>0</v>
      </c>
      <c r="I106" s="39"/>
      <c r="J106" s="33"/>
      <c r="K106" s="240">
        <v>0</v>
      </c>
      <c r="L106" s="39"/>
      <c r="M106" s="39"/>
      <c r="N106" s="39"/>
      <c r="O106" s="49"/>
    </row>
    <row r="107" spans="2:15" s="18" customFormat="1" ht="16.5" outlineLevel="1">
      <c r="B107" s="53"/>
      <c r="C107" s="29"/>
      <c r="D107" s="244"/>
      <c r="E107" s="30"/>
      <c r="F107" s="236"/>
      <c r="G107" s="238"/>
      <c r="H107" s="240">
        <f t="shared" si="12"/>
        <v>0</v>
      </c>
      <c r="I107" s="39"/>
      <c r="J107" s="33"/>
      <c r="K107" s="240">
        <v>0</v>
      </c>
      <c r="L107" s="39"/>
      <c r="M107" s="39"/>
      <c r="N107" s="39"/>
      <c r="O107" s="49"/>
    </row>
    <row r="108" spans="2:15" s="18" customFormat="1" ht="16.5" outlineLevel="1">
      <c r="B108" s="53"/>
      <c r="C108" s="29" t="s">
        <v>541</v>
      </c>
      <c r="D108" s="244"/>
      <c r="E108" s="30"/>
      <c r="F108" s="236"/>
      <c r="G108" s="245"/>
      <c r="H108" s="240">
        <f t="shared" si="12"/>
        <v>0</v>
      </c>
      <c r="I108" s="39"/>
      <c r="J108" s="33"/>
      <c r="K108" s="240">
        <v>0</v>
      </c>
      <c r="L108" s="39"/>
      <c r="M108" s="39"/>
      <c r="N108" s="39"/>
      <c r="O108" s="49"/>
    </row>
    <row r="109" spans="2:15" s="18" customFormat="1" ht="16.5" outlineLevel="1">
      <c r="B109" s="52"/>
      <c r="C109" s="24" t="s">
        <v>542</v>
      </c>
      <c r="D109" s="225" t="s">
        <v>137</v>
      </c>
      <c r="E109" s="25"/>
      <c r="F109" s="242"/>
      <c r="G109" s="247"/>
      <c r="H109" s="28">
        <f>SUM(H110:H117)</f>
        <v>1824003</v>
      </c>
      <c r="I109" s="28"/>
      <c r="J109" s="28">
        <v>0</v>
      </c>
      <c r="K109" s="28">
        <v>4252406</v>
      </c>
      <c r="L109" s="28">
        <v>0</v>
      </c>
      <c r="M109" s="28">
        <v>0</v>
      </c>
      <c r="N109" s="28">
        <v>0</v>
      </c>
      <c r="O109" s="46">
        <v>0</v>
      </c>
    </row>
    <row r="110" spans="2:15" s="18" customFormat="1" ht="16.5" outlineLevel="1">
      <c r="B110" s="53"/>
      <c r="C110" s="29" t="s">
        <v>543</v>
      </c>
      <c r="D110" s="228" t="s">
        <v>544</v>
      </c>
      <c r="E110" s="30" t="s">
        <v>26</v>
      </c>
      <c r="F110" s="236">
        <v>1</v>
      </c>
      <c r="G110" s="245">
        <v>18987</v>
      </c>
      <c r="H110" s="240">
        <f t="shared" ref="H110:H117" si="13">+F110*G110</f>
        <v>18987</v>
      </c>
      <c r="I110" s="39"/>
      <c r="J110" s="33"/>
      <c r="K110" s="240">
        <v>18987</v>
      </c>
      <c r="L110" s="39"/>
      <c r="M110" s="39"/>
      <c r="N110" s="39"/>
      <c r="O110" s="49"/>
    </row>
    <row r="111" spans="2:15" s="18" customFormat="1" ht="16.5" outlineLevel="1">
      <c r="B111" s="53"/>
      <c r="C111" s="29" t="s">
        <v>545</v>
      </c>
      <c r="D111" s="228" t="s">
        <v>546</v>
      </c>
      <c r="E111" s="30" t="s">
        <v>26</v>
      </c>
      <c r="F111" s="236">
        <v>0</v>
      </c>
      <c r="G111" s="245">
        <v>36771</v>
      </c>
      <c r="H111" s="240">
        <f t="shared" si="13"/>
        <v>0</v>
      </c>
      <c r="I111" s="39"/>
      <c r="J111" s="33"/>
      <c r="K111" s="240">
        <v>110313</v>
      </c>
      <c r="L111" s="39"/>
      <c r="M111" s="39"/>
      <c r="N111" s="39"/>
      <c r="O111" s="49"/>
    </row>
    <row r="112" spans="2:15" s="18" customFormat="1" ht="16.5" outlineLevel="1">
      <c r="B112" s="53"/>
      <c r="C112" s="29"/>
      <c r="D112" s="228" t="s">
        <v>319</v>
      </c>
      <c r="E112" s="30" t="s">
        <v>26</v>
      </c>
      <c r="F112" s="236">
        <v>5</v>
      </c>
      <c r="G112" s="245">
        <v>75000</v>
      </c>
      <c r="H112" s="240">
        <f t="shared" si="13"/>
        <v>375000</v>
      </c>
      <c r="I112" s="39"/>
      <c r="J112" s="33"/>
      <c r="K112" s="240">
        <v>600000</v>
      </c>
      <c r="L112" s="39"/>
      <c r="M112" s="39"/>
      <c r="N112" s="39"/>
      <c r="O112" s="49"/>
    </row>
    <row r="113" spans="2:15" s="18" customFormat="1" ht="16.5" outlineLevel="1">
      <c r="B113" s="53"/>
      <c r="C113" s="29"/>
      <c r="D113" s="228" t="s">
        <v>361</v>
      </c>
      <c r="E113" s="30" t="s">
        <v>207</v>
      </c>
      <c r="F113" s="236">
        <v>0</v>
      </c>
      <c r="G113" s="245">
        <v>908600</v>
      </c>
      <c r="H113" s="240">
        <f t="shared" si="13"/>
        <v>0</v>
      </c>
      <c r="I113" s="39"/>
      <c r="J113" s="33"/>
      <c r="K113" s="240">
        <v>908600</v>
      </c>
      <c r="L113" s="39"/>
      <c r="M113" s="39"/>
      <c r="N113" s="39"/>
      <c r="O113" s="49"/>
    </row>
    <row r="114" spans="2:15" s="18" customFormat="1" ht="16.5" outlineLevel="1">
      <c r="B114" s="53"/>
      <c r="C114" s="29"/>
      <c r="D114" s="228" t="s">
        <v>362</v>
      </c>
      <c r="E114" s="30" t="s">
        <v>207</v>
      </c>
      <c r="F114" s="236">
        <v>1</v>
      </c>
      <c r="G114" s="245">
        <v>706161</v>
      </c>
      <c r="H114" s="240">
        <f t="shared" si="13"/>
        <v>706161</v>
      </c>
      <c r="I114" s="39"/>
      <c r="J114" s="33"/>
      <c r="K114" s="240">
        <v>706161</v>
      </c>
      <c r="L114" s="39"/>
      <c r="M114" s="39"/>
      <c r="N114" s="39"/>
      <c r="O114" s="49"/>
    </row>
    <row r="115" spans="2:15" s="18" customFormat="1" ht="16.5" outlineLevel="1">
      <c r="B115" s="53"/>
      <c r="C115" s="29"/>
      <c r="D115" s="228" t="s">
        <v>363</v>
      </c>
      <c r="E115" s="30" t="s">
        <v>207</v>
      </c>
      <c r="F115" s="236">
        <v>1</v>
      </c>
      <c r="G115" s="245">
        <v>723855</v>
      </c>
      <c r="H115" s="240">
        <f t="shared" si="13"/>
        <v>723855</v>
      </c>
      <c r="I115" s="39"/>
      <c r="J115" s="33"/>
      <c r="K115" s="240">
        <v>723855</v>
      </c>
      <c r="L115" s="39"/>
      <c r="M115" s="39"/>
      <c r="N115" s="39"/>
      <c r="O115" s="49"/>
    </row>
    <row r="116" spans="2:15" s="18" customFormat="1" ht="16.5" outlineLevel="1">
      <c r="B116" s="53"/>
      <c r="C116" s="29" t="s">
        <v>547</v>
      </c>
      <c r="D116" s="228" t="s">
        <v>364</v>
      </c>
      <c r="E116" s="30" t="s">
        <v>207</v>
      </c>
      <c r="F116" s="236">
        <v>0</v>
      </c>
      <c r="G116" s="245">
        <v>1184490</v>
      </c>
      <c r="H116" s="240">
        <f t="shared" si="13"/>
        <v>0</v>
      </c>
      <c r="I116" s="39"/>
      <c r="J116" s="33"/>
      <c r="K116" s="240">
        <v>1184490</v>
      </c>
      <c r="L116" s="39"/>
      <c r="M116" s="39"/>
      <c r="N116" s="39"/>
      <c r="O116" s="49"/>
    </row>
    <row r="117" spans="2:15" s="18" customFormat="1" ht="16.5" outlineLevel="1">
      <c r="B117" s="53"/>
      <c r="C117" s="29" t="s">
        <v>548</v>
      </c>
      <c r="D117" s="228" t="s">
        <v>549</v>
      </c>
      <c r="E117" s="30" t="s">
        <v>207</v>
      </c>
      <c r="F117" s="236">
        <v>0</v>
      </c>
      <c r="G117" s="245">
        <v>245784</v>
      </c>
      <c r="H117" s="240">
        <f t="shared" si="13"/>
        <v>0</v>
      </c>
      <c r="I117" s="39"/>
      <c r="J117" s="33"/>
      <c r="K117" s="240">
        <v>0</v>
      </c>
      <c r="L117" s="39"/>
      <c r="M117" s="39"/>
      <c r="N117" s="39"/>
      <c r="O117" s="49"/>
    </row>
    <row r="118" spans="2:15" s="18" customFormat="1" ht="16.5" outlineLevel="1">
      <c r="B118" s="52"/>
      <c r="C118" s="24" t="s">
        <v>48</v>
      </c>
      <c r="D118" s="225" t="s">
        <v>550</v>
      </c>
      <c r="E118" s="25" t="s">
        <v>207</v>
      </c>
      <c r="F118" s="242">
        <v>1</v>
      </c>
      <c r="G118" s="247">
        <v>2003400</v>
      </c>
      <c r="H118" s="28">
        <f>SUM(H119:H134)</f>
        <v>553773</v>
      </c>
      <c r="I118" s="28"/>
      <c r="J118" s="28">
        <v>0</v>
      </c>
      <c r="K118" s="28">
        <v>1661319</v>
      </c>
      <c r="L118" s="28">
        <v>0</v>
      </c>
      <c r="M118" s="28">
        <v>0</v>
      </c>
      <c r="N118" s="28">
        <v>0</v>
      </c>
      <c r="O118" s="46">
        <v>0</v>
      </c>
    </row>
    <row r="119" spans="2:15" s="248" customFormat="1" ht="16.5" outlineLevel="1">
      <c r="B119" s="51"/>
      <c r="C119" s="29" t="s">
        <v>49</v>
      </c>
      <c r="D119" s="41" t="s">
        <v>365</v>
      </c>
      <c r="E119" s="249" t="s">
        <v>26</v>
      </c>
      <c r="F119" s="250">
        <v>1</v>
      </c>
      <c r="G119" s="36">
        <v>553773</v>
      </c>
      <c r="H119" s="33">
        <f t="shared" ref="H119:H134" si="14">+F119*G119</f>
        <v>553773</v>
      </c>
      <c r="I119" s="33"/>
      <c r="J119" s="33"/>
      <c r="K119" s="33">
        <v>1661319</v>
      </c>
      <c r="L119" s="33"/>
      <c r="M119" s="33"/>
      <c r="N119" s="33"/>
      <c r="O119" s="47"/>
    </row>
    <row r="120" spans="2:15" s="248" customFormat="1" ht="16.5" outlineLevel="1">
      <c r="B120" s="51"/>
      <c r="C120" s="29" t="s">
        <v>50</v>
      </c>
      <c r="D120" s="41" t="s">
        <v>551</v>
      </c>
      <c r="E120" s="249" t="s">
        <v>18</v>
      </c>
      <c r="F120" s="250"/>
      <c r="G120" s="36">
        <v>33106.19</v>
      </c>
      <c r="H120" s="33">
        <f t="shared" si="14"/>
        <v>0</v>
      </c>
      <c r="I120" s="33"/>
      <c r="J120" s="33"/>
      <c r="K120" s="33">
        <v>0</v>
      </c>
      <c r="L120" s="33"/>
      <c r="M120" s="33"/>
      <c r="N120" s="33"/>
      <c r="O120" s="47"/>
    </row>
    <row r="121" spans="2:15" s="248" customFormat="1" ht="16.5" outlineLevel="1">
      <c r="B121" s="51"/>
      <c r="C121" s="29" t="s">
        <v>51</v>
      </c>
      <c r="D121" s="41" t="s">
        <v>552</v>
      </c>
      <c r="E121" s="249" t="s">
        <v>18</v>
      </c>
      <c r="F121" s="250"/>
      <c r="G121" s="36">
        <v>78282.956177156171</v>
      </c>
      <c r="H121" s="33">
        <f t="shared" si="14"/>
        <v>0</v>
      </c>
      <c r="I121" s="33"/>
      <c r="J121" s="33"/>
      <c r="K121" s="33">
        <v>0</v>
      </c>
      <c r="L121" s="33"/>
      <c r="M121" s="33"/>
      <c r="N121" s="33"/>
      <c r="O121" s="47"/>
    </row>
    <row r="122" spans="2:15" s="248" customFormat="1" ht="16.5" outlineLevel="1">
      <c r="B122" s="51">
        <v>22</v>
      </c>
      <c r="C122" s="29" t="s">
        <v>52</v>
      </c>
      <c r="D122" s="35" t="s">
        <v>553</v>
      </c>
      <c r="E122" s="249" t="s">
        <v>26</v>
      </c>
      <c r="F122" s="250"/>
      <c r="G122" s="36">
        <v>19240.86</v>
      </c>
      <c r="H122" s="33">
        <f t="shared" si="14"/>
        <v>0</v>
      </c>
      <c r="I122" s="33"/>
      <c r="J122" s="33"/>
      <c r="K122" s="33">
        <v>0</v>
      </c>
      <c r="L122" s="33"/>
      <c r="M122" s="33"/>
      <c r="N122" s="33"/>
      <c r="O122" s="47"/>
    </row>
    <row r="123" spans="2:15" s="248" customFormat="1" ht="21" customHeight="1" outlineLevel="1">
      <c r="B123" s="51"/>
      <c r="C123" s="29" t="s">
        <v>53</v>
      </c>
      <c r="D123" s="35" t="s">
        <v>554</v>
      </c>
      <c r="E123" s="249" t="s">
        <v>26</v>
      </c>
      <c r="F123" s="250"/>
      <c r="G123" s="36">
        <v>57802.96</v>
      </c>
      <c r="H123" s="33">
        <f t="shared" si="14"/>
        <v>0</v>
      </c>
      <c r="I123" s="33"/>
      <c r="J123" s="33"/>
      <c r="K123" s="33">
        <v>0</v>
      </c>
      <c r="L123" s="33"/>
      <c r="M123" s="33"/>
      <c r="N123" s="33"/>
      <c r="O123" s="47"/>
    </row>
    <row r="124" spans="2:15" s="248" customFormat="1" ht="16.5" outlineLevel="1">
      <c r="B124" s="51"/>
      <c r="C124" s="29" t="s">
        <v>54</v>
      </c>
      <c r="D124" s="41" t="s">
        <v>555</v>
      </c>
      <c r="E124" s="249" t="s">
        <v>26</v>
      </c>
      <c r="F124" s="250"/>
      <c r="G124" s="36">
        <v>65202.956177156178</v>
      </c>
      <c r="H124" s="33">
        <f t="shared" si="14"/>
        <v>0</v>
      </c>
      <c r="I124" s="33"/>
      <c r="J124" s="33"/>
      <c r="K124" s="33">
        <v>0</v>
      </c>
      <c r="L124" s="33"/>
      <c r="M124" s="33"/>
      <c r="N124" s="33"/>
      <c r="O124" s="47"/>
    </row>
    <row r="125" spans="2:15" s="248" customFormat="1" ht="16.5" outlineLevel="1">
      <c r="B125" s="51"/>
      <c r="C125" s="29" t="s">
        <v>55</v>
      </c>
      <c r="D125" s="41" t="s">
        <v>556</v>
      </c>
      <c r="E125" s="249" t="s">
        <v>26</v>
      </c>
      <c r="F125" s="250"/>
      <c r="G125" s="36">
        <v>571271.66</v>
      </c>
      <c r="H125" s="33">
        <f t="shared" si="14"/>
        <v>0</v>
      </c>
      <c r="I125" s="33"/>
      <c r="J125" s="33"/>
      <c r="K125" s="33">
        <v>0</v>
      </c>
      <c r="L125" s="33"/>
      <c r="M125" s="33"/>
      <c r="N125" s="33"/>
      <c r="O125" s="47"/>
    </row>
    <row r="126" spans="2:15" s="248" customFormat="1" ht="16.5" outlineLevel="1">
      <c r="B126" s="51"/>
      <c r="C126" s="29" t="s">
        <v>56</v>
      </c>
      <c r="D126" s="41" t="s">
        <v>557</v>
      </c>
      <c r="E126" s="249" t="s">
        <v>26</v>
      </c>
      <c r="F126" s="250"/>
      <c r="G126" s="36">
        <v>195141.21248223778</v>
      </c>
      <c r="H126" s="33">
        <f t="shared" si="14"/>
        <v>0</v>
      </c>
      <c r="I126" s="33"/>
      <c r="J126" s="33"/>
      <c r="K126" s="33">
        <v>0</v>
      </c>
      <c r="L126" s="33"/>
      <c r="M126" s="33"/>
      <c r="N126" s="33"/>
      <c r="O126" s="47"/>
    </row>
    <row r="127" spans="2:15" s="248" customFormat="1" ht="16.5" outlineLevel="1">
      <c r="B127" s="51"/>
      <c r="C127" s="29" t="s">
        <v>57</v>
      </c>
      <c r="D127" s="41" t="s">
        <v>558</v>
      </c>
      <c r="E127" s="249" t="s">
        <v>26</v>
      </c>
      <c r="F127" s="250"/>
      <c r="G127" s="36">
        <v>41271.440574358974</v>
      </c>
      <c r="H127" s="33">
        <f t="shared" si="14"/>
        <v>0</v>
      </c>
      <c r="I127" s="33"/>
      <c r="J127" s="33"/>
      <c r="K127" s="33">
        <v>0</v>
      </c>
      <c r="L127" s="33"/>
      <c r="M127" s="33"/>
      <c r="N127" s="33"/>
      <c r="O127" s="47"/>
    </row>
    <row r="128" spans="2:15" s="248" customFormat="1" ht="16.5" outlineLevel="1">
      <c r="B128" s="51"/>
      <c r="C128" s="29" t="s">
        <v>58</v>
      </c>
      <c r="D128" s="41" t="s">
        <v>559</v>
      </c>
      <c r="E128" s="249" t="s">
        <v>26</v>
      </c>
      <c r="F128" s="250"/>
      <c r="G128" s="36">
        <v>50534.791114592073</v>
      </c>
      <c r="H128" s="33">
        <f t="shared" si="14"/>
        <v>0</v>
      </c>
      <c r="I128" s="33"/>
      <c r="J128" s="33"/>
      <c r="K128" s="33">
        <v>0</v>
      </c>
      <c r="L128" s="33"/>
      <c r="M128" s="33"/>
      <c r="N128" s="33"/>
      <c r="O128" s="47"/>
    </row>
    <row r="129" spans="2:15" s="248" customFormat="1" ht="16.5" outlineLevel="1">
      <c r="B129" s="51">
        <v>863</v>
      </c>
      <c r="C129" s="29" t="s">
        <v>59</v>
      </c>
      <c r="D129" s="41" t="s">
        <v>560</v>
      </c>
      <c r="E129" s="249" t="s">
        <v>26</v>
      </c>
      <c r="F129" s="250"/>
      <c r="G129" s="36">
        <v>187019.53</v>
      </c>
      <c r="H129" s="33">
        <f t="shared" si="14"/>
        <v>0</v>
      </c>
      <c r="I129" s="33"/>
      <c r="J129" s="33"/>
      <c r="K129" s="33">
        <v>0</v>
      </c>
      <c r="L129" s="33"/>
      <c r="M129" s="33"/>
      <c r="N129" s="33"/>
      <c r="O129" s="47"/>
    </row>
    <row r="130" spans="2:15" s="248" customFormat="1" ht="16.5" outlineLevel="1">
      <c r="B130" s="51"/>
      <c r="C130" s="29" t="s">
        <v>60</v>
      </c>
      <c r="D130" s="41" t="s">
        <v>561</v>
      </c>
      <c r="E130" s="249" t="s">
        <v>26</v>
      </c>
      <c r="F130" s="250"/>
      <c r="G130" s="36">
        <v>57814.791114592073</v>
      </c>
      <c r="H130" s="33">
        <f t="shared" si="14"/>
        <v>0</v>
      </c>
      <c r="I130" s="33"/>
      <c r="J130" s="33"/>
      <c r="K130" s="33">
        <v>0</v>
      </c>
      <c r="L130" s="33"/>
      <c r="M130" s="33"/>
      <c r="N130" s="33"/>
      <c r="O130" s="47"/>
    </row>
    <row r="131" spans="2:15" s="248" customFormat="1" ht="16.5" outlineLevel="1">
      <c r="B131" s="51"/>
      <c r="C131" s="29" t="s">
        <v>61</v>
      </c>
      <c r="D131" s="41" t="s">
        <v>562</v>
      </c>
      <c r="E131" s="249" t="s">
        <v>26</v>
      </c>
      <c r="F131" s="250"/>
      <c r="G131" s="36">
        <v>61814.791114592073</v>
      </c>
      <c r="H131" s="33">
        <f t="shared" si="14"/>
        <v>0</v>
      </c>
      <c r="I131" s="33"/>
      <c r="J131" s="33"/>
      <c r="K131" s="33">
        <v>0</v>
      </c>
      <c r="L131" s="33"/>
      <c r="M131" s="33"/>
      <c r="N131" s="33"/>
      <c r="O131" s="47"/>
    </row>
    <row r="132" spans="2:15" s="248" customFormat="1" ht="16.5" outlineLevel="1">
      <c r="B132" s="51"/>
      <c r="C132" s="29" t="s">
        <v>62</v>
      </c>
      <c r="D132" s="41" t="s">
        <v>563</v>
      </c>
      <c r="E132" s="249" t="s">
        <v>26</v>
      </c>
      <c r="F132" s="250"/>
      <c r="G132" s="36">
        <v>521494.79111459205</v>
      </c>
      <c r="H132" s="33">
        <f t="shared" si="14"/>
        <v>0</v>
      </c>
      <c r="I132" s="33"/>
      <c r="J132" s="33"/>
      <c r="K132" s="33">
        <v>0</v>
      </c>
      <c r="L132" s="33"/>
      <c r="M132" s="33"/>
      <c r="N132" s="33"/>
      <c r="O132" s="47"/>
    </row>
    <row r="133" spans="2:15" s="248" customFormat="1" ht="16.5" outlineLevel="1">
      <c r="B133" s="51"/>
      <c r="C133" s="29" t="s">
        <v>63</v>
      </c>
      <c r="D133" s="41" t="s">
        <v>564</v>
      </c>
      <c r="E133" s="249" t="s">
        <v>26</v>
      </c>
      <c r="F133" s="250"/>
      <c r="G133" s="36">
        <v>162259.44057435897</v>
      </c>
      <c r="H133" s="33">
        <f t="shared" si="14"/>
        <v>0</v>
      </c>
      <c r="I133" s="33"/>
      <c r="J133" s="33"/>
      <c r="K133" s="33">
        <v>0</v>
      </c>
      <c r="L133" s="33"/>
      <c r="M133" s="33"/>
      <c r="N133" s="33"/>
      <c r="O133" s="47"/>
    </row>
    <row r="134" spans="2:15" s="248" customFormat="1" ht="54.75" customHeight="1" outlineLevel="1">
      <c r="B134" s="51"/>
      <c r="C134" s="29" t="s">
        <v>64</v>
      </c>
      <c r="D134" s="41" t="s">
        <v>565</v>
      </c>
      <c r="E134" s="249" t="s">
        <v>26</v>
      </c>
      <c r="F134" s="251"/>
      <c r="G134" s="36">
        <v>33319640.558974359</v>
      </c>
      <c r="H134" s="33">
        <f t="shared" si="14"/>
        <v>0</v>
      </c>
      <c r="I134" s="33"/>
      <c r="J134" s="33"/>
      <c r="K134" s="33">
        <v>0</v>
      </c>
      <c r="L134" s="33"/>
      <c r="M134" s="33"/>
      <c r="N134" s="33"/>
      <c r="O134" s="47"/>
    </row>
    <row r="135" spans="2:15" s="18" customFormat="1" ht="16.5" outlineLevel="1">
      <c r="B135" s="52"/>
      <c r="C135" s="24" t="s">
        <v>78</v>
      </c>
      <c r="D135" s="225" t="s">
        <v>566</v>
      </c>
      <c r="E135" s="25"/>
      <c r="F135" s="242"/>
      <c r="G135" s="247"/>
      <c r="H135" s="28">
        <f>SUM(H136:H152)</f>
        <v>4470835.6827664338</v>
      </c>
      <c r="I135" s="28"/>
      <c r="J135" s="28">
        <v>17671247.226202123</v>
      </c>
      <c r="K135" s="28">
        <v>6763076.5915284157</v>
      </c>
      <c r="L135" s="28">
        <v>0</v>
      </c>
      <c r="M135" s="28">
        <v>0</v>
      </c>
      <c r="N135" s="28">
        <v>0</v>
      </c>
      <c r="O135" s="46">
        <v>0</v>
      </c>
    </row>
    <row r="136" spans="2:15" s="248" customFormat="1" ht="16.5" outlineLevel="1">
      <c r="B136" s="51"/>
      <c r="C136" s="29" t="s">
        <v>79</v>
      </c>
      <c r="D136" s="41" t="s">
        <v>567</v>
      </c>
      <c r="E136" s="249" t="s">
        <v>18</v>
      </c>
      <c r="F136" s="252">
        <v>0</v>
      </c>
      <c r="G136" s="38">
        <v>16216.702293706294</v>
      </c>
      <c r="H136" s="33">
        <f t="shared" ref="H136:H146" si="15">+F136*G136</f>
        <v>0</v>
      </c>
      <c r="I136" s="33"/>
      <c r="J136" s="233">
        <v>58640.737833280371</v>
      </c>
      <c r="K136" s="233">
        <v>22442.773635251109</v>
      </c>
      <c r="L136" s="33"/>
      <c r="M136" s="33"/>
      <c r="N136" s="33"/>
      <c r="O136" s="47"/>
    </row>
    <row r="137" spans="2:15" s="248" customFormat="1" ht="16.5" outlineLevel="1">
      <c r="B137" s="51"/>
      <c r="C137" s="29" t="s">
        <v>481</v>
      </c>
      <c r="D137" s="41" t="s">
        <v>568</v>
      </c>
      <c r="E137" s="249" t="s">
        <v>26</v>
      </c>
      <c r="F137" s="252">
        <v>0</v>
      </c>
      <c r="G137" s="38">
        <v>5938.9106881118878</v>
      </c>
      <c r="H137" s="33">
        <f t="shared" si="15"/>
        <v>0</v>
      </c>
      <c r="I137" s="33"/>
      <c r="J137" s="233">
        <v>42951.03879559983</v>
      </c>
      <c r="K137" s="233">
        <v>16438.068085519048</v>
      </c>
      <c r="L137" s="33"/>
      <c r="M137" s="33"/>
      <c r="N137" s="33"/>
      <c r="O137" s="47"/>
    </row>
    <row r="138" spans="2:15" s="248" customFormat="1" ht="16.5" outlineLevel="1">
      <c r="B138" s="51"/>
      <c r="C138" s="29" t="s">
        <v>80</v>
      </c>
      <c r="D138" s="41" t="s">
        <v>569</v>
      </c>
      <c r="E138" s="249" t="s">
        <v>18</v>
      </c>
      <c r="F138" s="252">
        <v>0</v>
      </c>
      <c r="G138" s="38">
        <v>10782.910688111888</v>
      </c>
      <c r="H138" s="33">
        <f t="shared" si="15"/>
        <v>0</v>
      </c>
      <c r="I138" s="33"/>
      <c r="J138" s="233">
        <v>23395.058771720145</v>
      </c>
      <c r="K138" s="233">
        <v>8953.6732926155219</v>
      </c>
      <c r="L138" s="33"/>
      <c r="M138" s="33"/>
      <c r="N138" s="33"/>
      <c r="O138" s="47"/>
    </row>
    <row r="139" spans="2:15" s="248" customFormat="1" ht="16.5" outlineLevel="1">
      <c r="B139" s="51"/>
      <c r="C139" s="29" t="s">
        <v>483</v>
      </c>
      <c r="D139" s="41" t="s">
        <v>570</v>
      </c>
      <c r="E139" s="249" t="s">
        <v>26</v>
      </c>
      <c r="F139" s="252">
        <v>0</v>
      </c>
      <c r="G139" s="224">
        <v>14296.910688111888</v>
      </c>
      <c r="H139" s="33">
        <f t="shared" si="15"/>
        <v>0</v>
      </c>
      <c r="I139" s="33"/>
      <c r="J139" s="233">
        <v>41358.908922575174</v>
      </c>
      <c r="K139" s="233">
        <v>15828.733829872377</v>
      </c>
      <c r="L139" s="33"/>
      <c r="M139" s="33"/>
      <c r="N139" s="33"/>
      <c r="O139" s="47"/>
    </row>
    <row r="140" spans="2:15" s="248" customFormat="1" ht="16.5" outlineLevel="1">
      <c r="B140" s="51"/>
      <c r="C140" s="29" t="s">
        <v>485</v>
      </c>
      <c r="D140" s="41" t="s">
        <v>571</v>
      </c>
      <c r="E140" s="249" t="s">
        <v>18</v>
      </c>
      <c r="F140" s="252">
        <v>0</v>
      </c>
      <c r="G140" s="38">
        <v>377633.23203543125</v>
      </c>
      <c r="H140" s="33">
        <f t="shared" si="15"/>
        <v>0</v>
      </c>
      <c r="I140" s="33"/>
      <c r="J140" s="233">
        <v>10924386.946669629</v>
      </c>
      <c r="K140" s="233">
        <v>4180942.3347476227</v>
      </c>
      <c r="L140" s="33"/>
      <c r="M140" s="33"/>
      <c r="N140" s="33"/>
      <c r="O140" s="47"/>
    </row>
    <row r="141" spans="2:15" s="248" customFormat="1" ht="16.5" outlineLevel="1">
      <c r="B141" s="51"/>
      <c r="C141" s="29" t="s">
        <v>486</v>
      </c>
      <c r="D141" s="41" t="s">
        <v>572</v>
      </c>
      <c r="E141" s="249" t="s">
        <v>26</v>
      </c>
      <c r="F141" s="252">
        <v>0</v>
      </c>
      <c r="G141" s="38">
        <v>56881.910688111893</v>
      </c>
      <c r="H141" s="33">
        <f t="shared" si="15"/>
        <v>0</v>
      </c>
      <c r="I141" s="33"/>
      <c r="J141" s="233">
        <v>822755.98372726713</v>
      </c>
      <c r="K141" s="233">
        <v>314882.23003497074</v>
      </c>
      <c r="L141" s="33"/>
      <c r="M141" s="33"/>
      <c r="N141" s="33"/>
      <c r="O141" s="47"/>
    </row>
    <row r="142" spans="2:15" s="248" customFormat="1" ht="16.5" outlineLevel="1">
      <c r="B142" s="51"/>
      <c r="C142" s="29" t="s">
        <v>487</v>
      </c>
      <c r="D142" s="41" t="s">
        <v>573</v>
      </c>
      <c r="E142" s="249" t="s">
        <v>18</v>
      </c>
      <c r="F142" s="252">
        <v>18</v>
      </c>
      <c r="G142" s="38">
        <v>157363.93203543124</v>
      </c>
      <c r="H142" s="33">
        <f t="shared" si="15"/>
        <v>2832550.7766377623</v>
      </c>
      <c r="I142" s="33"/>
      <c r="J142" s="233">
        <v>3414234.3797549652</v>
      </c>
      <c r="K142" s="233">
        <v>1306683.5813079716</v>
      </c>
      <c r="L142" s="33"/>
      <c r="M142" s="33"/>
      <c r="N142" s="33"/>
      <c r="O142" s="47"/>
    </row>
    <row r="143" spans="2:15" s="248" customFormat="1" ht="16.5" outlineLevel="1">
      <c r="B143" s="51"/>
      <c r="C143" s="29" t="s">
        <v>488</v>
      </c>
      <c r="D143" s="41" t="s">
        <v>574</v>
      </c>
      <c r="E143" s="249" t="s">
        <v>26</v>
      </c>
      <c r="F143" s="252">
        <v>6</v>
      </c>
      <c r="G143" s="38">
        <v>88237.910688111879</v>
      </c>
      <c r="H143" s="33">
        <f t="shared" si="15"/>
        <v>529427.46412867121</v>
      </c>
      <c r="I143" s="33"/>
      <c r="J143" s="233">
        <v>957223.50214682135</v>
      </c>
      <c r="K143" s="233">
        <v>366345.15817485692</v>
      </c>
      <c r="L143" s="33"/>
      <c r="M143" s="33"/>
      <c r="N143" s="33"/>
      <c r="O143" s="47"/>
    </row>
    <row r="144" spans="2:15" s="248" customFormat="1" ht="16.5" outlineLevel="1">
      <c r="B144" s="51"/>
      <c r="C144" s="29" t="s">
        <v>489</v>
      </c>
      <c r="D144" s="41" t="s">
        <v>575</v>
      </c>
      <c r="E144" s="249" t="s">
        <v>26</v>
      </c>
      <c r="F144" s="252">
        <v>6</v>
      </c>
      <c r="G144" s="224">
        <v>68164.570000000007</v>
      </c>
      <c r="H144" s="33">
        <f t="shared" si="15"/>
        <v>408987.42000000004</v>
      </c>
      <c r="I144" s="33"/>
      <c r="J144" s="233">
        <v>443678.19620091934</v>
      </c>
      <c r="K144" s="233">
        <v>169802.93379908081</v>
      </c>
      <c r="L144" s="33"/>
      <c r="M144" s="33"/>
      <c r="N144" s="33"/>
      <c r="O144" s="47"/>
    </row>
    <row r="145" spans="2:15" s="248" customFormat="1" ht="16.5" outlineLevel="1">
      <c r="B145" s="51">
        <v>657</v>
      </c>
      <c r="C145" s="29" t="s">
        <v>491</v>
      </c>
      <c r="D145" s="41" t="s">
        <v>576</v>
      </c>
      <c r="E145" s="249" t="s">
        <v>26</v>
      </c>
      <c r="F145" s="252">
        <v>1</v>
      </c>
      <c r="G145" s="36">
        <v>498700.17</v>
      </c>
      <c r="H145" s="33">
        <f t="shared" si="15"/>
        <v>498700.17</v>
      </c>
      <c r="I145" s="33"/>
      <c r="J145" s="233">
        <v>360666.98884559295</v>
      </c>
      <c r="K145" s="233">
        <v>138033.18115440704</v>
      </c>
      <c r="L145" s="33"/>
      <c r="M145" s="33"/>
      <c r="N145" s="33"/>
      <c r="O145" s="47"/>
    </row>
    <row r="146" spans="2:15" s="248" customFormat="1" ht="16.5" outlineLevel="1">
      <c r="B146" s="51"/>
      <c r="C146" s="29"/>
      <c r="D146" s="41" t="s">
        <v>577</v>
      </c>
      <c r="E146" s="249" t="s">
        <v>26</v>
      </c>
      <c r="F146" s="252">
        <v>1</v>
      </c>
      <c r="G146" s="36">
        <v>201169.85199999998</v>
      </c>
      <c r="H146" s="33">
        <f t="shared" si="15"/>
        <v>201169.85199999998</v>
      </c>
      <c r="I146" s="33"/>
      <c r="J146" s="233">
        <v>581955.48453375173</v>
      </c>
      <c r="K146" s="233">
        <v>222723.92346624826</v>
      </c>
      <c r="L146" s="33"/>
      <c r="M146" s="33"/>
      <c r="N146" s="33"/>
      <c r="O146" s="47"/>
    </row>
    <row r="147" spans="2:15" s="248" customFormat="1" ht="16.5" outlineLevel="1">
      <c r="B147" s="51"/>
      <c r="C147" s="29"/>
      <c r="D147" s="41"/>
      <c r="E147" s="249"/>
      <c r="F147" s="252"/>
      <c r="G147" s="36"/>
      <c r="H147" s="33"/>
      <c r="I147" s="33"/>
      <c r="J147" s="233"/>
      <c r="K147" s="233"/>
      <c r="L147" s="33"/>
      <c r="M147" s="33"/>
      <c r="N147" s="33"/>
      <c r="O147" s="47"/>
    </row>
    <row r="148" spans="2:15" s="248" customFormat="1" ht="16.5" outlineLevel="1">
      <c r="B148" s="51"/>
      <c r="C148" s="29"/>
      <c r="D148" s="41"/>
      <c r="E148" s="249"/>
      <c r="F148" s="252"/>
      <c r="G148" s="36"/>
      <c r="H148" s="33"/>
      <c r="I148" s="33"/>
      <c r="J148" s="233">
        <v>0</v>
      </c>
      <c r="K148" s="233"/>
      <c r="L148" s="33"/>
      <c r="M148" s="33"/>
      <c r="N148" s="33"/>
      <c r="O148" s="47"/>
    </row>
    <row r="149" spans="2:15" s="248" customFormat="1" ht="16.5" outlineLevel="1">
      <c r="B149" s="51"/>
      <c r="C149" s="29"/>
      <c r="D149" s="41"/>
      <c r="E149" s="249"/>
      <c r="F149" s="252"/>
      <c r="G149" s="238"/>
      <c r="H149" s="33"/>
      <c r="I149" s="33"/>
      <c r="J149" s="233">
        <v>0</v>
      </c>
      <c r="K149" s="233"/>
      <c r="L149" s="33"/>
      <c r="M149" s="33"/>
      <c r="N149" s="33"/>
      <c r="O149" s="47"/>
    </row>
    <row r="150" spans="2:15" s="248" customFormat="1" ht="16.5" outlineLevel="1">
      <c r="B150" s="51"/>
      <c r="C150" s="29"/>
      <c r="D150" s="41"/>
      <c r="E150" s="249"/>
      <c r="F150" s="252"/>
      <c r="G150" s="238"/>
      <c r="H150" s="33"/>
      <c r="I150" s="33"/>
      <c r="J150" s="233">
        <v>0</v>
      </c>
      <c r="K150" s="233"/>
      <c r="L150" s="33"/>
      <c r="M150" s="33"/>
      <c r="N150" s="33"/>
      <c r="O150" s="47"/>
    </row>
    <row r="151" spans="2:15" s="248" customFormat="1" ht="16.5" outlineLevel="1">
      <c r="B151" s="51"/>
      <c r="C151" s="29"/>
      <c r="D151" s="41"/>
      <c r="E151" s="249"/>
      <c r="F151" s="252"/>
      <c r="G151" s="238"/>
      <c r="H151" s="33"/>
      <c r="I151" s="33"/>
      <c r="J151" s="233">
        <v>0</v>
      </c>
      <c r="K151" s="233"/>
      <c r="L151" s="33"/>
      <c r="M151" s="33"/>
      <c r="N151" s="33"/>
      <c r="O151" s="47"/>
    </row>
    <row r="152" spans="2:15" s="248" customFormat="1" ht="16.5" outlineLevel="1">
      <c r="B152" s="51"/>
      <c r="C152" s="29" t="s">
        <v>492</v>
      </c>
      <c r="D152" s="41"/>
      <c r="E152" s="249"/>
      <c r="F152" s="252"/>
      <c r="G152" s="238"/>
      <c r="H152" s="33"/>
      <c r="I152" s="33"/>
      <c r="J152" s="233">
        <v>0</v>
      </c>
      <c r="K152" s="233"/>
      <c r="L152" s="33"/>
      <c r="M152" s="33"/>
      <c r="N152" s="33"/>
      <c r="O152" s="47"/>
    </row>
    <row r="153" spans="2:15" collapsed="1"/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O79"/>
  <sheetViews>
    <sheetView topLeftCell="A28" zoomScale="60" zoomScaleNormal="60" workbookViewId="0">
      <selection activeCell="I56" sqref="I56"/>
    </sheetView>
  </sheetViews>
  <sheetFormatPr baseColWidth="10" defaultRowHeight="15" outlineLevelRow="1"/>
  <cols>
    <col min="1" max="1" width="2.85546875" style="202" customWidth="1"/>
    <col min="2" max="2" width="10.7109375" style="202" customWidth="1"/>
    <col min="3" max="3" width="8.42578125" style="202" customWidth="1"/>
    <col min="4" max="4" width="81.28515625" style="202" customWidth="1"/>
    <col min="5" max="5" width="8.140625" style="202" customWidth="1"/>
    <col min="6" max="6" width="16.28515625" style="202" customWidth="1"/>
    <col min="7" max="7" width="17.42578125" style="202" customWidth="1"/>
    <col min="8" max="8" width="24" style="202" bestFit="1" customWidth="1"/>
    <col min="9" max="9" width="28.28515625" style="202" customWidth="1"/>
    <col min="10" max="15" width="24.85546875" style="202" customWidth="1"/>
    <col min="16" max="16" width="25.85546875" style="202" customWidth="1"/>
    <col min="17" max="232" width="11.42578125" style="202"/>
    <col min="233" max="233" width="8.42578125" style="202" customWidth="1"/>
    <col min="234" max="234" width="57.85546875" style="202" customWidth="1"/>
    <col min="235" max="235" width="8.140625" style="202" customWidth="1"/>
    <col min="236" max="236" width="22.140625" style="202" customWidth="1"/>
    <col min="237" max="237" width="22.5703125" style="202" customWidth="1"/>
    <col min="238" max="238" width="21.5703125" style="202" customWidth="1"/>
    <col min="239" max="239" width="29" style="202" customWidth="1"/>
    <col min="240" max="240" width="11.42578125" style="202"/>
    <col min="241" max="241" width="17.7109375" style="202" bestFit="1" customWidth="1"/>
    <col min="242" max="242" width="22.85546875" style="202" customWidth="1"/>
    <col min="243" max="488" width="11.42578125" style="202"/>
    <col min="489" max="489" width="8.42578125" style="202" customWidth="1"/>
    <col min="490" max="490" width="57.85546875" style="202" customWidth="1"/>
    <col min="491" max="491" width="8.140625" style="202" customWidth="1"/>
    <col min="492" max="492" width="22.140625" style="202" customWidth="1"/>
    <col min="493" max="493" width="22.5703125" style="202" customWidth="1"/>
    <col min="494" max="494" width="21.5703125" style="202" customWidth="1"/>
    <col min="495" max="495" width="29" style="202" customWidth="1"/>
    <col min="496" max="496" width="11.42578125" style="202"/>
    <col min="497" max="497" width="17.7109375" style="202" bestFit="1" customWidth="1"/>
    <col min="498" max="498" width="22.85546875" style="202" customWidth="1"/>
    <col min="499" max="744" width="11.42578125" style="202"/>
    <col min="745" max="745" width="8.42578125" style="202" customWidth="1"/>
    <col min="746" max="746" width="57.85546875" style="202" customWidth="1"/>
    <col min="747" max="747" width="8.140625" style="202" customWidth="1"/>
    <col min="748" max="748" width="22.140625" style="202" customWidth="1"/>
    <col min="749" max="749" width="22.5703125" style="202" customWidth="1"/>
    <col min="750" max="750" width="21.5703125" style="202" customWidth="1"/>
    <col min="751" max="751" width="29" style="202" customWidth="1"/>
    <col min="752" max="752" width="11.42578125" style="202"/>
    <col min="753" max="753" width="17.7109375" style="202" bestFit="1" customWidth="1"/>
    <col min="754" max="754" width="22.85546875" style="202" customWidth="1"/>
    <col min="755" max="1000" width="11.42578125" style="202"/>
    <col min="1001" max="1001" width="8.42578125" style="202" customWidth="1"/>
    <col min="1002" max="1002" width="57.85546875" style="202" customWidth="1"/>
    <col min="1003" max="1003" width="8.140625" style="202" customWidth="1"/>
    <col min="1004" max="1004" width="22.140625" style="202" customWidth="1"/>
    <col min="1005" max="1005" width="22.5703125" style="202" customWidth="1"/>
    <col min="1006" max="1006" width="21.5703125" style="202" customWidth="1"/>
    <col min="1007" max="1007" width="29" style="202" customWidth="1"/>
    <col min="1008" max="1008" width="11.42578125" style="202"/>
    <col min="1009" max="1009" width="17.7109375" style="202" bestFit="1" customWidth="1"/>
    <col min="1010" max="1010" width="22.85546875" style="202" customWidth="1"/>
    <col min="1011" max="1256" width="11.42578125" style="202"/>
    <col min="1257" max="1257" width="8.42578125" style="202" customWidth="1"/>
    <col min="1258" max="1258" width="57.85546875" style="202" customWidth="1"/>
    <col min="1259" max="1259" width="8.140625" style="202" customWidth="1"/>
    <col min="1260" max="1260" width="22.140625" style="202" customWidth="1"/>
    <col min="1261" max="1261" width="22.5703125" style="202" customWidth="1"/>
    <col min="1262" max="1262" width="21.5703125" style="202" customWidth="1"/>
    <col min="1263" max="1263" width="29" style="202" customWidth="1"/>
    <col min="1264" max="1264" width="11.42578125" style="202"/>
    <col min="1265" max="1265" width="17.7109375" style="202" bestFit="1" customWidth="1"/>
    <col min="1266" max="1266" width="22.85546875" style="202" customWidth="1"/>
    <col min="1267" max="1512" width="11.42578125" style="202"/>
    <col min="1513" max="1513" width="8.42578125" style="202" customWidth="1"/>
    <col min="1514" max="1514" width="57.85546875" style="202" customWidth="1"/>
    <col min="1515" max="1515" width="8.140625" style="202" customWidth="1"/>
    <col min="1516" max="1516" width="22.140625" style="202" customWidth="1"/>
    <col min="1517" max="1517" width="22.5703125" style="202" customWidth="1"/>
    <col min="1518" max="1518" width="21.5703125" style="202" customWidth="1"/>
    <col min="1519" max="1519" width="29" style="202" customWidth="1"/>
    <col min="1520" max="1520" width="11.42578125" style="202"/>
    <col min="1521" max="1521" width="17.7109375" style="202" bestFit="1" customWidth="1"/>
    <col min="1522" max="1522" width="22.85546875" style="202" customWidth="1"/>
    <col min="1523" max="1768" width="11.42578125" style="202"/>
    <col min="1769" max="1769" width="8.42578125" style="202" customWidth="1"/>
    <col min="1770" max="1770" width="57.85546875" style="202" customWidth="1"/>
    <col min="1771" max="1771" width="8.140625" style="202" customWidth="1"/>
    <col min="1772" max="1772" width="22.140625" style="202" customWidth="1"/>
    <col min="1773" max="1773" width="22.5703125" style="202" customWidth="1"/>
    <col min="1774" max="1774" width="21.5703125" style="202" customWidth="1"/>
    <col min="1775" max="1775" width="29" style="202" customWidth="1"/>
    <col min="1776" max="1776" width="11.42578125" style="202"/>
    <col min="1777" max="1777" width="17.7109375" style="202" bestFit="1" customWidth="1"/>
    <col min="1778" max="1778" width="22.85546875" style="202" customWidth="1"/>
    <col min="1779" max="2024" width="11.42578125" style="202"/>
    <col min="2025" max="2025" width="8.42578125" style="202" customWidth="1"/>
    <col min="2026" max="2026" width="57.85546875" style="202" customWidth="1"/>
    <col min="2027" max="2027" width="8.140625" style="202" customWidth="1"/>
    <col min="2028" max="2028" width="22.140625" style="202" customWidth="1"/>
    <col min="2029" max="2029" width="22.5703125" style="202" customWidth="1"/>
    <col min="2030" max="2030" width="21.5703125" style="202" customWidth="1"/>
    <col min="2031" max="2031" width="29" style="202" customWidth="1"/>
    <col min="2032" max="2032" width="11.42578125" style="202"/>
    <col min="2033" max="2033" width="17.7109375" style="202" bestFit="1" customWidth="1"/>
    <col min="2034" max="2034" width="22.85546875" style="202" customWidth="1"/>
    <col min="2035" max="2280" width="11.42578125" style="202"/>
    <col min="2281" max="2281" width="8.42578125" style="202" customWidth="1"/>
    <col min="2282" max="2282" width="57.85546875" style="202" customWidth="1"/>
    <col min="2283" max="2283" width="8.140625" style="202" customWidth="1"/>
    <col min="2284" max="2284" width="22.140625" style="202" customWidth="1"/>
    <col min="2285" max="2285" width="22.5703125" style="202" customWidth="1"/>
    <col min="2286" max="2286" width="21.5703125" style="202" customWidth="1"/>
    <col min="2287" max="2287" width="29" style="202" customWidth="1"/>
    <col min="2288" max="2288" width="11.42578125" style="202"/>
    <col min="2289" max="2289" width="17.7109375" style="202" bestFit="1" customWidth="1"/>
    <col min="2290" max="2290" width="22.85546875" style="202" customWidth="1"/>
    <col min="2291" max="2536" width="11.42578125" style="202"/>
    <col min="2537" max="2537" width="8.42578125" style="202" customWidth="1"/>
    <col min="2538" max="2538" width="57.85546875" style="202" customWidth="1"/>
    <col min="2539" max="2539" width="8.140625" style="202" customWidth="1"/>
    <col min="2540" max="2540" width="22.140625" style="202" customWidth="1"/>
    <col min="2541" max="2541" width="22.5703125" style="202" customWidth="1"/>
    <col min="2542" max="2542" width="21.5703125" style="202" customWidth="1"/>
    <col min="2543" max="2543" width="29" style="202" customWidth="1"/>
    <col min="2544" max="2544" width="11.42578125" style="202"/>
    <col min="2545" max="2545" width="17.7109375" style="202" bestFit="1" customWidth="1"/>
    <col min="2546" max="2546" width="22.85546875" style="202" customWidth="1"/>
    <col min="2547" max="2792" width="11.42578125" style="202"/>
    <col min="2793" max="2793" width="8.42578125" style="202" customWidth="1"/>
    <col min="2794" max="2794" width="57.85546875" style="202" customWidth="1"/>
    <col min="2795" max="2795" width="8.140625" style="202" customWidth="1"/>
    <col min="2796" max="2796" width="22.140625" style="202" customWidth="1"/>
    <col min="2797" max="2797" width="22.5703125" style="202" customWidth="1"/>
    <col min="2798" max="2798" width="21.5703125" style="202" customWidth="1"/>
    <col min="2799" max="2799" width="29" style="202" customWidth="1"/>
    <col min="2800" max="2800" width="11.42578125" style="202"/>
    <col min="2801" max="2801" width="17.7109375" style="202" bestFit="1" customWidth="1"/>
    <col min="2802" max="2802" width="22.85546875" style="202" customWidth="1"/>
    <col min="2803" max="3048" width="11.42578125" style="202"/>
    <col min="3049" max="3049" width="8.42578125" style="202" customWidth="1"/>
    <col min="3050" max="3050" width="57.85546875" style="202" customWidth="1"/>
    <col min="3051" max="3051" width="8.140625" style="202" customWidth="1"/>
    <col min="3052" max="3052" width="22.140625" style="202" customWidth="1"/>
    <col min="3053" max="3053" width="22.5703125" style="202" customWidth="1"/>
    <col min="3054" max="3054" width="21.5703125" style="202" customWidth="1"/>
    <col min="3055" max="3055" width="29" style="202" customWidth="1"/>
    <col min="3056" max="3056" width="11.42578125" style="202"/>
    <col min="3057" max="3057" width="17.7109375" style="202" bestFit="1" customWidth="1"/>
    <col min="3058" max="3058" width="22.85546875" style="202" customWidth="1"/>
    <col min="3059" max="3304" width="11.42578125" style="202"/>
    <col min="3305" max="3305" width="8.42578125" style="202" customWidth="1"/>
    <col min="3306" max="3306" width="57.85546875" style="202" customWidth="1"/>
    <col min="3307" max="3307" width="8.140625" style="202" customWidth="1"/>
    <col min="3308" max="3308" width="22.140625" style="202" customWidth="1"/>
    <col min="3309" max="3309" width="22.5703125" style="202" customWidth="1"/>
    <col min="3310" max="3310" width="21.5703125" style="202" customWidth="1"/>
    <col min="3311" max="3311" width="29" style="202" customWidth="1"/>
    <col min="3312" max="3312" width="11.42578125" style="202"/>
    <col min="3313" max="3313" width="17.7109375" style="202" bestFit="1" customWidth="1"/>
    <col min="3314" max="3314" width="22.85546875" style="202" customWidth="1"/>
    <col min="3315" max="3560" width="11.42578125" style="202"/>
    <col min="3561" max="3561" width="8.42578125" style="202" customWidth="1"/>
    <col min="3562" max="3562" width="57.85546875" style="202" customWidth="1"/>
    <col min="3563" max="3563" width="8.140625" style="202" customWidth="1"/>
    <col min="3564" max="3564" width="22.140625" style="202" customWidth="1"/>
    <col min="3565" max="3565" width="22.5703125" style="202" customWidth="1"/>
    <col min="3566" max="3566" width="21.5703125" style="202" customWidth="1"/>
    <col min="3567" max="3567" width="29" style="202" customWidth="1"/>
    <col min="3568" max="3568" width="11.42578125" style="202"/>
    <col min="3569" max="3569" width="17.7109375" style="202" bestFit="1" customWidth="1"/>
    <col min="3570" max="3570" width="22.85546875" style="202" customWidth="1"/>
    <col min="3571" max="3816" width="11.42578125" style="202"/>
    <col min="3817" max="3817" width="8.42578125" style="202" customWidth="1"/>
    <col min="3818" max="3818" width="57.85546875" style="202" customWidth="1"/>
    <col min="3819" max="3819" width="8.140625" style="202" customWidth="1"/>
    <col min="3820" max="3820" width="22.140625" style="202" customWidth="1"/>
    <col min="3821" max="3821" width="22.5703125" style="202" customWidth="1"/>
    <col min="3822" max="3822" width="21.5703125" style="202" customWidth="1"/>
    <col min="3823" max="3823" width="29" style="202" customWidth="1"/>
    <col min="3824" max="3824" width="11.42578125" style="202"/>
    <col min="3825" max="3825" width="17.7109375" style="202" bestFit="1" customWidth="1"/>
    <col min="3826" max="3826" width="22.85546875" style="202" customWidth="1"/>
    <col min="3827" max="4072" width="11.42578125" style="202"/>
    <col min="4073" max="4073" width="8.42578125" style="202" customWidth="1"/>
    <col min="4074" max="4074" width="57.85546875" style="202" customWidth="1"/>
    <col min="4075" max="4075" width="8.140625" style="202" customWidth="1"/>
    <col min="4076" max="4076" width="22.140625" style="202" customWidth="1"/>
    <col min="4077" max="4077" width="22.5703125" style="202" customWidth="1"/>
    <col min="4078" max="4078" width="21.5703125" style="202" customWidth="1"/>
    <col min="4079" max="4079" width="29" style="202" customWidth="1"/>
    <col min="4080" max="4080" width="11.42578125" style="202"/>
    <col min="4081" max="4081" width="17.7109375" style="202" bestFit="1" customWidth="1"/>
    <col min="4082" max="4082" width="22.85546875" style="202" customWidth="1"/>
    <col min="4083" max="4328" width="11.42578125" style="202"/>
    <col min="4329" max="4329" width="8.42578125" style="202" customWidth="1"/>
    <col min="4330" max="4330" width="57.85546875" style="202" customWidth="1"/>
    <col min="4331" max="4331" width="8.140625" style="202" customWidth="1"/>
    <col min="4332" max="4332" width="22.140625" style="202" customWidth="1"/>
    <col min="4333" max="4333" width="22.5703125" style="202" customWidth="1"/>
    <col min="4334" max="4334" width="21.5703125" style="202" customWidth="1"/>
    <col min="4335" max="4335" width="29" style="202" customWidth="1"/>
    <col min="4336" max="4336" width="11.42578125" style="202"/>
    <col min="4337" max="4337" width="17.7109375" style="202" bestFit="1" customWidth="1"/>
    <col min="4338" max="4338" width="22.85546875" style="202" customWidth="1"/>
    <col min="4339" max="4584" width="11.42578125" style="202"/>
    <col min="4585" max="4585" width="8.42578125" style="202" customWidth="1"/>
    <col min="4586" max="4586" width="57.85546875" style="202" customWidth="1"/>
    <col min="4587" max="4587" width="8.140625" style="202" customWidth="1"/>
    <col min="4588" max="4588" width="22.140625" style="202" customWidth="1"/>
    <col min="4589" max="4589" width="22.5703125" style="202" customWidth="1"/>
    <col min="4590" max="4590" width="21.5703125" style="202" customWidth="1"/>
    <col min="4591" max="4591" width="29" style="202" customWidth="1"/>
    <col min="4592" max="4592" width="11.42578125" style="202"/>
    <col min="4593" max="4593" width="17.7109375" style="202" bestFit="1" customWidth="1"/>
    <col min="4594" max="4594" width="22.85546875" style="202" customWidth="1"/>
    <col min="4595" max="4840" width="11.42578125" style="202"/>
    <col min="4841" max="4841" width="8.42578125" style="202" customWidth="1"/>
    <col min="4842" max="4842" width="57.85546875" style="202" customWidth="1"/>
    <col min="4843" max="4843" width="8.140625" style="202" customWidth="1"/>
    <col min="4844" max="4844" width="22.140625" style="202" customWidth="1"/>
    <col min="4845" max="4845" width="22.5703125" style="202" customWidth="1"/>
    <col min="4846" max="4846" width="21.5703125" style="202" customWidth="1"/>
    <col min="4847" max="4847" width="29" style="202" customWidth="1"/>
    <col min="4848" max="4848" width="11.42578125" style="202"/>
    <col min="4849" max="4849" width="17.7109375" style="202" bestFit="1" customWidth="1"/>
    <col min="4850" max="4850" width="22.85546875" style="202" customWidth="1"/>
    <col min="4851" max="5096" width="11.42578125" style="202"/>
    <col min="5097" max="5097" width="8.42578125" style="202" customWidth="1"/>
    <col min="5098" max="5098" width="57.85546875" style="202" customWidth="1"/>
    <col min="5099" max="5099" width="8.140625" style="202" customWidth="1"/>
    <col min="5100" max="5100" width="22.140625" style="202" customWidth="1"/>
    <col min="5101" max="5101" width="22.5703125" style="202" customWidth="1"/>
    <col min="5102" max="5102" width="21.5703125" style="202" customWidth="1"/>
    <col min="5103" max="5103" width="29" style="202" customWidth="1"/>
    <col min="5104" max="5104" width="11.42578125" style="202"/>
    <col min="5105" max="5105" width="17.7109375" style="202" bestFit="1" customWidth="1"/>
    <col min="5106" max="5106" width="22.85546875" style="202" customWidth="1"/>
    <col min="5107" max="5352" width="11.42578125" style="202"/>
    <col min="5353" max="5353" width="8.42578125" style="202" customWidth="1"/>
    <col min="5354" max="5354" width="57.85546875" style="202" customWidth="1"/>
    <col min="5355" max="5355" width="8.140625" style="202" customWidth="1"/>
    <col min="5356" max="5356" width="22.140625" style="202" customWidth="1"/>
    <col min="5357" max="5357" width="22.5703125" style="202" customWidth="1"/>
    <col min="5358" max="5358" width="21.5703125" style="202" customWidth="1"/>
    <col min="5359" max="5359" width="29" style="202" customWidth="1"/>
    <col min="5360" max="5360" width="11.42578125" style="202"/>
    <col min="5361" max="5361" width="17.7109375" style="202" bestFit="1" customWidth="1"/>
    <col min="5362" max="5362" width="22.85546875" style="202" customWidth="1"/>
    <col min="5363" max="5608" width="11.42578125" style="202"/>
    <col min="5609" max="5609" width="8.42578125" style="202" customWidth="1"/>
    <col min="5610" max="5610" width="57.85546875" style="202" customWidth="1"/>
    <col min="5611" max="5611" width="8.140625" style="202" customWidth="1"/>
    <col min="5612" max="5612" width="22.140625" style="202" customWidth="1"/>
    <col min="5613" max="5613" width="22.5703125" style="202" customWidth="1"/>
    <col min="5614" max="5614" width="21.5703125" style="202" customWidth="1"/>
    <col min="5615" max="5615" width="29" style="202" customWidth="1"/>
    <col min="5616" max="5616" width="11.42578125" style="202"/>
    <col min="5617" max="5617" width="17.7109375" style="202" bestFit="1" customWidth="1"/>
    <col min="5618" max="5618" width="22.85546875" style="202" customWidth="1"/>
    <col min="5619" max="5864" width="11.42578125" style="202"/>
    <col min="5865" max="5865" width="8.42578125" style="202" customWidth="1"/>
    <col min="5866" max="5866" width="57.85546875" style="202" customWidth="1"/>
    <col min="5867" max="5867" width="8.140625" style="202" customWidth="1"/>
    <col min="5868" max="5868" width="22.140625" style="202" customWidth="1"/>
    <col min="5869" max="5869" width="22.5703125" style="202" customWidth="1"/>
    <col min="5870" max="5870" width="21.5703125" style="202" customWidth="1"/>
    <col min="5871" max="5871" width="29" style="202" customWidth="1"/>
    <col min="5872" max="5872" width="11.42578125" style="202"/>
    <col min="5873" max="5873" width="17.7109375" style="202" bestFit="1" customWidth="1"/>
    <col min="5874" max="5874" width="22.85546875" style="202" customWidth="1"/>
    <col min="5875" max="6120" width="11.42578125" style="202"/>
    <col min="6121" max="6121" width="8.42578125" style="202" customWidth="1"/>
    <col min="6122" max="6122" width="57.85546875" style="202" customWidth="1"/>
    <col min="6123" max="6123" width="8.140625" style="202" customWidth="1"/>
    <col min="6124" max="6124" width="22.140625" style="202" customWidth="1"/>
    <col min="6125" max="6125" width="22.5703125" style="202" customWidth="1"/>
    <col min="6126" max="6126" width="21.5703125" style="202" customWidth="1"/>
    <col min="6127" max="6127" width="29" style="202" customWidth="1"/>
    <col min="6128" max="6128" width="11.42578125" style="202"/>
    <col min="6129" max="6129" width="17.7109375" style="202" bestFit="1" customWidth="1"/>
    <col min="6130" max="6130" width="22.85546875" style="202" customWidth="1"/>
    <col min="6131" max="6376" width="11.42578125" style="202"/>
    <col min="6377" max="6377" width="8.42578125" style="202" customWidth="1"/>
    <col min="6378" max="6378" width="57.85546875" style="202" customWidth="1"/>
    <col min="6379" max="6379" width="8.140625" style="202" customWidth="1"/>
    <col min="6380" max="6380" width="22.140625" style="202" customWidth="1"/>
    <col min="6381" max="6381" width="22.5703125" style="202" customWidth="1"/>
    <col min="6382" max="6382" width="21.5703125" style="202" customWidth="1"/>
    <col min="6383" max="6383" width="29" style="202" customWidth="1"/>
    <col min="6384" max="6384" width="11.42578125" style="202"/>
    <col min="6385" max="6385" width="17.7109375" style="202" bestFit="1" customWidth="1"/>
    <col min="6386" max="6386" width="22.85546875" style="202" customWidth="1"/>
    <col min="6387" max="6632" width="11.42578125" style="202"/>
    <col min="6633" max="6633" width="8.42578125" style="202" customWidth="1"/>
    <col min="6634" max="6634" width="57.85546875" style="202" customWidth="1"/>
    <col min="6635" max="6635" width="8.140625" style="202" customWidth="1"/>
    <col min="6636" max="6636" width="22.140625" style="202" customWidth="1"/>
    <col min="6637" max="6637" width="22.5703125" style="202" customWidth="1"/>
    <col min="6638" max="6638" width="21.5703125" style="202" customWidth="1"/>
    <col min="6639" max="6639" width="29" style="202" customWidth="1"/>
    <col min="6640" max="6640" width="11.42578125" style="202"/>
    <col min="6641" max="6641" width="17.7109375" style="202" bestFit="1" customWidth="1"/>
    <col min="6642" max="6642" width="22.85546875" style="202" customWidth="1"/>
    <col min="6643" max="6888" width="11.42578125" style="202"/>
    <col min="6889" max="6889" width="8.42578125" style="202" customWidth="1"/>
    <col min="6890" max="6890" width="57.85546875" style="202" customWidth="1"/>
    <col min="6891" max="6891" width="8.140625" style="202" customWidth="1"/>
    <col min="6892" max="6892" width="22.140625" style="202" customWidth="1"/>
    <col min="6893" max="6893" width="22.5703125" style="202" customWidth="1"/>
    <col min="6894" max="6894" width="21.5703125" style="202" customWidth="1"/>
    <col min="6895" max="6895" width="29" style="202" customWidth="1"/>
    <col min="6896" max="6896" width="11.42578125" style="202"/>
    <col min="6897" max="6897" width="17.7109375" style="202" bestFit="1" customWidth="1"/>
    <col min="6898" max="6898" width="22.85546875" style="202" customWidth="1"/>
    <col min="6899" max="7144" width="11.42578125" style="202"/>
    <col min="7145" max="7145" width="8.42578125" style="202" customWidth="1"/>
    <col min="7146" max="7146" width="57.85546875" style="202" customWidth="1"/>
    <col min="7147" max="7147" width="8.140625" style="202" customWidth="1"/>
    <col min="7148" max="7148" width="22.140625" style="202" customWidth="1"/>
    <col min="7149" max="7149" width="22.5703125" style="202" customWidth="1"/>
    <col min="7150" max="7150" width="21.5703125" style="202" customWidth="1"/>
    <col min="7151" max="7151" width="29" style="202" customWidth="1"/>
    <col min="7152" max="7152" width="11.42578125" style="202"/>
    <col min="7153" max="7153" width="17.7109375" style="202" bestFit="1" customWidth="1"/>
    <col min="7154" max="7154" width="22.85546875" style="202" customWidth="1"/>
    <col min="7155" max="7400" width="11.42578125" style="202"/>
    <col min="7401" max="7401" width="8.42578125" style="202" customWidth="1"/>
    <col min="7402" max="7402" width="57.85546875" style="202" customWidth="1"/>
    <col min="7403" max="7403" width="8.140625" style="202" customWidth="1"/>
    <col min="7404" max="7404" width="22.140625" style="202" customWidth="1"/>
    <col min="7405" max="7405" width="22.5703125" style="202" customWidth="1"/>
    <col min="7406" max="7406" width="21.5703125" style="202" customWidth="1"/>
    <col min="7407" max="7407" width="29" style="202" customWidth="1"/>
    <col min="7408" max="7408" width="11.42578125" style="202"/>
    <col min="7409" max="7409" width="17.7109375" style="202" bestFit="1" customWidth="1"/>
    <col min="7410" max="7410" width="22.85546875" style="202" customWidth="1"/>
    <col min="7411" max="7656" width="11.42578125" style="202"/>
    <col min="7657" max="7657" width="8.42578125" style="202" customWidth="1"/>
    <col min="7658" max="7658" width="57.85546875" style="202" customWidth="1"/>
    <col min="7659" max="7659" width="8.140625" style="202" customWidth="1"/>
    <col min="7660" max="7660" width="22.140625" style="202" customWidth="1"/>
    <col min="7661" max="7661" width="22.5703125" style="202" customWidth="1"/>
    <col min="7662" max="7662" width="21.5703125" style="202" customWidth="1"/>
    <col min="7663" max="7663" width="29" style="202" customWidth="1"/>
    <col min="7664" max="7664" width="11.42578125" style="202"/>
    <col min="7665" max="7665" width="17.7109375" style="202" bestFit="1" customWidth="1"/>
    <col min="7666" max="7666" width="22.85546875" style="202" customWidth="1"/>
    <col min="7667" max="7912" width="11.42578125" style="202"/>
    <col min="7913" max="7913" width="8.42578125" style="202" customWidth="1"/>
    <col min="7914" max="7914" width="57.85546875" style="202" customWidth="1"/>
    <col min="7915" max="7915" width="8.140625" style="202" customWidth="1"/>
    <col min="7916" max="7916" width="22.140625" style="202" customWidth="1"/>
    <col min="7917" max="7917" width="22.5703125" style="202" customWidth="1"/>
    <col min="7918" max="7918" width="21.5703125" style="202" customWidth="1"/>
    <col min="7919" max="7919" width="29" style="202" customWidth="1"/>
    <col min="7920" max="7920" width="11.42578125" style="202"/>
    <col min="7921" max="7921" width="17.7109375" style="202" bestFit="1" customWidth="1"/>
    <col min="7922" max="7922" width="22.85546875" style="202" customWidth="1"/>
    <col min="7923" max="8168" width="11.42578125" style="202"/>
    <col min="8169" max="8169" width="8.42578125" style="202" customWidth="1"/>
    <col min="8170" max="8170" width="57.85546875" style="202" customWidth="1"/>
    <col min="8171" max="8171" width="8.140625" style="202" customWidth="1"/>
    <col min="8172" max="8172" width="22.140625" style="202" customWidth="1"/>
    <col min="8173" max="8173" width="22.5703125" style="202" customWidth="1"/>
    <col min="8174" max="8174" width="21.5703125" style="202" customWidth="1"/>
    <col min="8175" max="8175" width="29" style="202" customWidth="1"/>
    <col min="8176" max="8176" width="11.42578125" style="202"/>
    <col min="8177" max="8177" width="17.7109375" style="202" bestFit="1" customWidth="1"/>
    <col min="8178" max="8178" width="22.85546875" style="202" customWidth="1"/>
    <col min="8179" max="8424" width="11.42578125" style="202"/>
    <col min="8425" max="8425" width="8.42578125" style="202" customWidth="1"/>
    <col min="8426" max="8426" width="57.85546875" style="202" customWidth="1"/>
    <col min="8427" max="8427" width="8.140625" style="202" customWidth="1"/>
    <col min="8428" max="8428" width="22.140625" style="202" customWidth="1"/>
    <col min="8429" max="8429" width="22.5703125" style="202" customWidth="1"/>
    <col min="8430" max="8430" width="21.5703125" style="202" customWidth="1"/>
    <col min="8431" max="8431" width="29" style="202" customWidth="1"/>
    <col min="8432" max="8432" width="11.42578125" style="202"/>
    <col min="8433" max="8433" width="17.7109375" style="202" bestFit="1" customWidth="1"/>
    <col min="8434" max="8434" width="22.85546875" style="202" customWidth="1"/>
    <col min="8435" max="8680" width="11.42578125" style="202"/>
    <col min="8681" max="8681" width="8.42578125" style="202" customWidth="1"/>
    <col min="8682" max="8682" width="57.85546875" style="202" customWidth="1"/>
    <col min="8683" max="8683" width="8.140625" style="202" customWidth="1"/>
    <col min="8684" max="8684" width="22.140625" style="202" customWidth="1"/>
    <col min="8685" max="8685" width="22.5703125" style="202" customWidth="1"/>
    <col min="8686" max="8686" width="21.5703125" style="202" customWidth="1"/>
    <col min="8687" max="8687" width="29" style="202" customWidth="1"/>
    <col min="8688" max="8688" width="11.42578125" style="202"/>
    <col min="8689" max="8689" width="17.7109375" style="202" bestFit="1" customWidth="1"/>
    <col min="8690" max="8690" width="22.85546875" style="202" customWidth="1"/>
    <col min="8691" max="8936" width="11.42578125" style="202"/>
    <col min="8937" max="8937" width="8.42578125" style="202" customWidth="1"/>
    <col min="8938" max="8938" width="57.85546875" style="202" customWidth="1"/>
    <col min="8939" max="8939" width="8.140625" style="202" customWidth="1"/>
    <col min="8940" max="8940" width="22.140625" style="202" customWidth="1"/>
    <col min="8941" max="8941" width="22.5703125" style="202" customWidth="1"/>
    <col min="8942" max="8942" width="21.5703125" style="202" customWidth="1"/>
    <col min="8943" max="8943" width="29" style="202" customWidth="1"/>
    <col min="8944" max="8944" width="11.42578125" style="202"/>
    <col min="8945" max="8945" width="17.7109375" style="202" bestFit="1" customWidth="1"/>
    <col min="8946" max="8946" width="22.85546875" style="202" customWidth="1"/>
    <col min="8947" max="9192" width="11.42578125" style="202"/>
    <col min="9193" max="9193" width="8.42578125" style="202" customWidth="1"/>
    <col min="9194" max="9194" width="57.85546875" style="202" customWidth="1"/>
    <col min="9195" max="9195" width="8.140625" style="202" customWidth="1"/>
    <col min="9196" max="9196" width="22.140625" style="202" customWidth="1"/>
    <col min="9197" max="9197" width="22.5703125" style="202" customWidth="1"/>
    <col min="9198" max="9198" width="21.5703125" style="202" customWidth="1"/>
    <col min="9199" max="9199" width="29" style="202" customWidth="1"/>
    <col min="9200" max="9200" width="11.42578125" style="202"/>
    <col min="9201" max="9201" width="17.7109375" style="202" bestFit="1" customWidth="1"/>
    <col min="9202" max="9202" width="22.85546875" style="202" customWidth="1"/>
    <col min="9203" max="9448" width="11.42578125" style="202"/>
    <col min="9449" max="9449" width="8.42578125" style="202" customWidth="1"/>
    <col min="9450" max="9450" width="57.85546875" style="202" customWidth="1"/>
    <col min="9451" max="9451" width="8.140625" style="202" customWidth="1"/>
    <col min="9452" max="9452" width="22.140625" style="202" customWidth="1"/>
    <col min="9453" max="9453" width="22.5703125" style="202" customWidth="1"/>
    <col min="9454" max="9454" width="21.5703125" style="202" customWidth="1"/>
    <col min="9455" max="9455" width="29" style="202" customWidth="1"/>
    <col min="9456" max="9456" width="11.42578125" style="202"/>
    <col min="9457" max="9457" width="17.7109375" style="202" bestFit="1" customWidth="1"/>
    <col min="9458" max="9458" width="22.85546875" style="202" customWidth="1"/>
    <col min="9459" max="9704" width="11.42578125" style="202"/>
    <col min="9705" max="9705" width="8.42578125" style="202" customWidth="1"/>
    <col min="9706" max="9706" width="57.85546875" style="202" customWidth="1"/>
    <col min="9707" max="9707" width="8.140625" style="202" customWidth="1"/>
    <col min="9708" max="9708" width="22.140625" style="202" customWidth="1"/>
    <col min="9709" max="9709" width="22.5703125" style="202" customWidth="1"/>
    <col min="9710" max="9710" width="21.5703125" style="202" customWidth="1"/>
    <col min="9711" max="9711" width="29" style="202" customWidth="1"/>
    <col min="9712" max="9712" width="11.42578125" style="202"/>
    <col min="9713" max="9713" width="17.7109375" style="202" bestFit="1" customWidth="1"/>
    <col min="9714" max="9714" width="22.85546875" style="202" customWidth="1"/>
    <col min="9715" max="9960" width="11.42578125" style="202"/>
    <col min="9961" max="9961" width="8.42578125" style="202" customWidth="1"/>
    <col min="9962" max="9962" width="57.85546875" style="202" customWidth="1"/>
    <col min="9963" max="9963" width="8.140625" style="202" customWidth="1"/>
    <col min="9964" max="9964" width="22.140625" style="202" customWidth="1"/>
    <col min="9965" max="9965" width="22.5703125" style="202" customWidth="1"/>
    <col min="9966" max="9966" width="21.5703125" style="202" customWidth="1"/>
    <col min="9967" max="9967" width="29" style="202" customWidth="1"/>
    <col min="9968" max="9968" width="11.42578125" style="202"/>
    <col min="9969" max="9969" width="17.7109375" style="202" bestFit="1" customWidth="1"/>
    <col min="9970" max="9970" width="22.85546875" style="202" customWidth="1"/>
    <col min="9971" max="10216" width="11.42578125" style="202"/>
    <col min="10217" max="10217" width="8.42578125" style="202" customWidth="1"/>
    <col min="10218" max="10218" width="57.85546875" style="202" customWidth="1"/>
    <col min="10219" max="10219" width="8.140625" style="202" customWidth="1"/>
    <col min="10220" max="10220" width="22.140625" style="202" customWidth="1"/>
    <col min="10221" max="10221" width="22.5703125" style="202" customWidth="1"/>
    <col min="10222" max="10222" width="21.5703125" style="202" customWidth="1"/>
    <col min="10223" max="10223" width="29" style="202" customWidth="1"/>
    <col min="10224" max="10224" width="11.42578125" style="202"/>
    <col min="10225" max="10225" width="17.7109375" style="202" bestFit="1" customWidth="1"/>
    <col min="10226" max="10226" width="22.85546875" style="202" customWidth="1"/>
    <col min="10227" max="10472" width="11.42578125" style="202"/>
    <col min="10473" max="10473" width="8.42578125" style="202" customWidth="1"/>
    <col min="10474" max="10474" width="57.85546875" style="202" customWidth="1"/>
    <col min="10475" max="10475" width="8.140625" style="202" customWidth="1"/>
    <col min="10476" max="10476" width="22.140625" style="202" customWidth="1"/>
    <col min="10477" max="10477" width="22.5703125" style="202" customWidth="1"/>
    <col min="10478" max="10478" width="21.5703125" style="202" customWidth="1"/>
    <col min="10479" max="10479" width="29" style="202" customWidth="1"/>
    <col min="10480" max="10480" width="11.42578125" style="202"/>
    <col min="10481" max="10481" width="17.7109375" style="202" bestFit="1" customWidth="1"/>
    <col min="10482" max="10482" width="22.85546875" style="202" customWidth="1"/>
    <col min="10483" max="10728" width="11.42578125" style="202"/>
    <col min="10729" max="10729" width="8.42578125" style="202" customWidth="1"/>
    <col min="10730" max="10730" width="57.85546875" style="202" customWidth="1"/>
    <col min="10731" max="10731" width="8.140625" style="202" customWidth="1"/>
    <col min="10732" max="10732" width="22.140625" style="202" customWidth="1"/>
    <col min="10733" max="10733" width="22.5703125" style="202" customWidth="1"/>
    <col min="10734" max="10734" width="21.5703125" style="202" customWidth="1"/>
    <col min="10735" max="10735" width="29" style="202" customWidth="1"/>
    <col min="10736" max="10736" width="11.42578125" style="202"/>
    <col min="10737" max="10737" width="17.7109375" style="202" bestFit="1" customWidth="1"/>
    <col min="10738" max="10738" width="22.85546875" style="202" customWidth="1"/>
    <col min="10739" max="10984" width="11.42578125" style="202"/>
    <col min="10985" max="10985" width="8.42578125" style="202" customWidth="1"/>
    <col min="10986" max="10986" width="57.85546875" style="202" customWidth="1"/>
    <col min="10987" max="10987" width="8.140625" style="202" customWidth="1"/>
    <col min="10988" max="10988" width="22.140625" style="202" customWidth="1"/>
    <col min="10989" max="10989" width="22.5703125" style="202" customWidth="1"/>
    <col min="10990" max="10990" width="21.5703125" style="202" customWidth="1"/>
    <col min="10991" max="10991" width="29" style="202" customWidth="1"/>
    <col min="10992" max="10992" width="11.42578125" style="202"/>
    <col min="10993" max="10993" width="17.7109375" style="202" bestFit="1" customWidth="1"/>
    <col min="10994" max="10994" width="22.85546875" style="202" customWidth="1"/>
    <col min="10995" max="11240" width="11.42578125" style="202"/>
    <col min="11241" max="11241" width="8.42578125" style="202" customWidth="1"/>
    <col min="11242" max="11242" width="57.85546875" style="202" customWidth="1"/>
    <col min="11243" max="11243" width="8.140625" style="202" customWidth="1"/>
    <col min="11244" max="11244" width="22.140625" style="202" customWidth="1"/>
    <col min="11245" max="11245" width="22.5703125" style="202" customWidth="1"/>
    <col min="11246" max="11246" width="21.5703125" style="202" customWidth="1"/>
    <col min="11247" max="11247" width="29" style="202" customWidth="1"/>
    <col min="11248" max="11248" width="11.42578125" style="202"/>
    <col min="11249" max="11249" width="17.7109375" style="202" bestFit="1" customWidth="1"/>
    <col min="11250" max="11250" width="22.85546875" style="202" customWidth="1"/>
    <col min="11251" max="11496" width="11.42578125" style="202"/>
    <col min="11497" max="11497" width="8.42578125" style="202" customWidth="1"/>
    <col min="11498" max="11498" width="57.85546875" style="202" customWidth="1"/>
    <col min="11499" max="11499" width="8.140625" style="202" customWidth="1"/>
    <col min="11500" max="11500" width="22.140625" style="202" customWidth="1"/>
    <col min="11501" max="11501" width="22.5703125" style="202" customWidth="1"/>
    <col min="11502" max="11502" width="21.5703125" style="202" customWidth="1"/>
    <col min="11503" max="11503" width="29" style="202" customWidth="1"/>
    <col min="11504" max="11504" width="11.42578125" style="202"/>
    <col min="11505" max="11505" width="17.7109375" style="202" bestFit="1" customWidth="1"/>
    <col min="11506" max="11506" width="22.85546875" style="202" customWidth="1"/>
    <col min="11507" max="11752" width="11.42578125" style="202"/>
    <col min="11753" max="11753" width="8.42578125" style="202" customWidth="1"/>
    <col min="11754" max="11754" width="57.85546875" style="202" customWidth="1"/>
    <col min="11755" max="11755" width="8.140625" style="202" customWidth="1"/>
    <col min="11756" max="11756" width="22.140625" style="202" customWidth="1"/>
    <col min="11757" max="11757" width="22.5703125" style="202" customWidth="1"/>
    <col min="11758" max="11758" width="21.5703125" style="202" customWidth="1"/>
    <col min="11759" max="11759" width="29" style="202" customWidth="1"/>
    <col min="11760" max="11760" width="11.42578125" style="202"/>
    <col min="11761" max="11761" width="17.7109375" style="202" bestFit="1" customWidth="1"/>
    <col min="11762" max="11762" width="22.85546875" style="202" customWidth="1"/>
    <col min="11763" max="12008" width="11.42578125" style="202"/>
    <col min="12009" max="12009" width="8.42578125" style="202" customWidth="1"/>
    <col min="12010" max="12010" width="57.85546875" style="202" customWidth="1"/>
    <col min="12011" max="12011" width="8.140625" style="202" customWidth="1"/>
    <col min="12012" max="12012" width="22.140625" style="202" customWidth="1"/>
    <col min="12013" max="12013" width="22.5703125" style="202" customWidth="1"/>
    <col min="12014" max="12014" width="21.5703125" style="202" customWidth="1"/>
    <col min="12015" max="12015" width="29" style="202" customWidth="1"/>
    <col min="12016" max="12016" width="11.42578125" style="202"/>
    <col min="12017" max="12017" width="17.7109375" style="202" bestFit="1" customWidth="1"/>
    <col min="12018" max="12018" width="22.85546875" style="202" customWidth="1"/>
    <col min="12019" max="12264" width="11.42578125" style="202"/>
    <col min="12265" max="12265" width="8.42578125" style="202" customWidth="1"/>
    <col min="12266" max="12266" width="57.85546875" style="202" customWidth="1"/>
    <col min="12267" max="12267" width="8.140625" style="202" customWidth="1"/>
    <col min="12268" max="12268" width="22.140625" style="202" customWidth="1"/>
    <col min="12269" max="12269" width="22.5703125" style="202" customWidth="1"/>
    <col min="12270" max="12270" width="21.5703125" style="202" customWidth="1"/>
    <col min="12271" max="12271" width="29" style="202" customWidth="1"/>
    <col min="12272" max="12272" width="11.42578125" style="202"/>
    <col min="12273" max="12273" width="17.7109375" style="202" bestFit="1" customWidth="1"/>
    <col min="12274" max="12274" width="22.85546875" style="202" customWidth="1"/>
    <col min="12275" max="12520" width="11.42578125" style="202"/>
    <col min="12521" max="12521" width="8.42578125" style="202" customWidth="1"/>
    <col min="12522" max="12522" width="57.85546875" style="202" customWidth="1"/>
    <col min="12523" max="12523" width="8.140625" style="202" customWidth="1"/>
    <col min="12524" max="12524" width="22.140625" style="202" customWidth="1"/>
    <col min="12525" max="12525" width="22.5703125" style="202" customWidth="1"/>
    <col min="12526" max="12526" width="21.5703125" style="202" customWidth="1"/>
    <col min="12527" max="12527" width="29" style="202" customWidth="1"/>
    <col min="12528" max="12528" width="11.42578125" style="202"/>
    <col min="12529" max="12529" width="17.7109375" style="202" bestFit="1" customWidth="1"/>
    <col min="12530" max="12530" width="22.85546875" style="202" customWidth="1"/>
    <col min="12531" max="12776" width="11.42578125" style="202"/>
    <col min="12777" max="12777" width="8.42578125" style="202" customWidth="1"/>
    <col min="12778" max="12778" width="57.85546875" style="202" customWidth="1"/>
    <col min="12779" max="12779" width="8.140625" style="202" customWidth="1"/>
    <col min="12780" max="12780" width="22.140625" style="202" customWidth="1"/>
    <col min="12781" max="12781" width="22.5703125" style="202" customWidth="1"/>
    <col min="12782" max="12782" width="21.5703125" style="202" customWidth="1"/>
    <col min="12783" max="12783" width="29" style="202" customWidth="1"/>
    <col min="12784" max="12784" width="11.42578125" style="202"/>
    <col min="12785" max="12785" width="17.7109375" style="202" bestFit="1" customWidth="1"/>
    <col min="12786" max="12786" width="22.85546875" style="202" customWidth="1"/>
    <col min="12787" max="13032" width="11.42578125" style="202"/>
    <col min="13033" max="13033" width="8.42578125" style="202" customWidth="1"/>
    <col min="13034" max="13034" width="57.85546875" style="202" customWidth="1"/>
    <col min="13035" max="13035" width="8.140625" style="202" customWidth="1"/>
    <col min="13036" max="13036" width="22.140625" style="202" customWidth="1"/>
    <col min="13037" max="13037" width="22.5703125" style="202" customWidth="1"/>
    <col min="13038" max="13038" width="21.5703125" style="202" customWidth="1"/>
    <col min="13039" max="13039" width="29" style="202" customWidth="1"/>
    <col min="13040" max="13040" width="11.42578125" style="202"/>
    <col min="13041" max="13041" width="17.7109375" style="202" bestFit="1" customWidth="1"/>
    <col min="13042" max="13042" width="22.85546875" style="202" customWidth="1"/>
    <col min="13043" max="13288" width="11.42578125" style="202"/>
    <col min="13289" max="13289" width="8.42578125" style="202" customWidth="1"/>
    <col min="13290" max="13290" width="57.85546875" style="202" customWidth="1"/>
    <col min="13291" max="13291" width="8.140625" style="202" customWidth="1"/>
    <col min="13292" max="13292" width="22.140625" style="202" customWidth="1"/>
    <col min="13293" max="13293" width="22.5703125" style="202" customWidth="1"/>
    <col min="13294" max="13294" width="21.5703125" style="202" customWidth="1"/>
    <col min="13295" max="13295" width="29" style="202" customWidth="1"/>
    <col min="13296" max="13296" width="11.42578125" style="202"/>
    <col min="13297" max="13297" width="17.7109375" style="202" bestFit="1" customWidth="1"/>
    <col min="13298" max="13298" width="22.85546875" style="202" customWidth="1"/>
    <col min="13299" max="13544" width="11.42578125" style="202"/>
    <col min="13545" max="13545" width="8.42578125" style="202" customWidth="1"/>
    <col min="13546" max="13546" width="57.85546875" style="202" customWidth="1"/>
    <col min="13547" max="13547" width="8.140625" style="202" customWidth="1"/>
    <col min="13548" max="13548" width="22.140625" style="202" customWidth="1"/>
    <col min="13549" max="13549" width="22.5703125" style="202" customWidth="1"/>
    <col min="13550" max="13550" width="21.5703125" style="202" customWidth="1"/>
    <col min="13551" max="13551" width="29" style="202" customWidth="1"/>
    <col min="13552" max="13552" width="11.42578125" style="202"/>
    <col min="13553" max="13553" width="17.7109375" style="202" bestFit="1" customWidth="1"/>
    <col min="13554" max="13554" width="22.85546875" style="202" customWidth="1"/>
    <col min="13555" max="13800" width="11.42578125" style="202"/>
    <col min="13801" max="13801" width="8.42578125" style="202" customWidth="1"/>
    <col min="13802" max="13802" width="57.85546875" style="202" customWidth="1"/>
    <col min="13803" max="13803" width="8.140625" style="202" customWidth="1"/>
    <col min="13804" max="13804" width="22.140625" style="202" customWidth="1"/>
    <col min="13805" max="13805" width="22.5703125" style="202" customWidth="1"/>
    <col min="13806" max="13806" width="21.5703125" style="202" customWidth="1"/>
    <col min="13807" max="13807" width="29" style="202" customWidth="1"/>
    <col min="13808" max="13808" width="11.42578125" style="202"/>
    <col min="13809" max="13809" width="17.7109375" style="202" bestFit="1" customWidth="1"/>
    <col min="13810" max="13810" width="22.85546875" style="202" customWidth="1"/>
    <col min="13811" max="14056" width="11.42578125" style="202"/>
    <col min="14057" max="14057" width="8.42578125" style="202" customWidth="1"/>
    <col min="14058" max="14058" width="57.85546875" style="202" customWidth="1"/>
    <col min="14059" max="14059" width="8.140625" style="202" customWidth="1"/>
    <col min="14060" max="14060" width="22.140625" style="202" customWidth="1"/>
    <col min="14061" max="14061" width="22.5703125" style="202" customWidth="1"/>
    <col min="14062" max="14062" width="21.5703125" style="202" customWidth="1"/>
    <col min="14063" max="14063" width="29" style="202" customWidth="1"/>
    <col min="14064" max="14064" width="11.42578125" style="202"/>
    <col min="14065" max="14065" width="17.7109375" style="202" bestFit="1" customWidth="1"/>
    <col min="14066" max="14066" width="22.85546875" style="202" customWidth="1"/>
    <col min="14067" max="14312" width="11.42578125" style="202"/>
    <col min="14313" max="14313" width="8.42578125" style="202" customWidth="1"/>
    <col min="14314" max="14314" width="57.85546875" style="202" customWidth="1"/>
    <col min="14315" max="14315" width="8.140625" style="202" customWidth="1"/>
    <col min="14316" max="14316" width="22.140625" style="202" customWidth="1"/>
    <col min="14317" max="14317" width="22.5703125" style="202" customWidth="1"/>
    <col min="14318" max="14318" width="21.5703125" style="202" customWidth="1"/>
    <col min="14319" max="14319" width="29" style="202" customWidth="1"/>
    <col min="14320" max="14320" width="11.42578125" style="202"/>
    <col min="14321" max="14321" width="17.7109375" style="202" bestFit="1" customWidth="1"/>
    <col min="14322" max="14322" width="22.85546875" style="202" customWidth="1"/>
    <col min="14323" max="14568" width="11.42578125" style="202"/>
    <col min="14569" max="14569" width="8.42578125" style="202" customWidth="1"/>
    <col min="14570" max="14570" width="57.85546875" style="202" customWidth="1"/>
    <col min="14571" max="14571" width="8.140625" style="202" customWidth="1"/>
    <col min="14572" max="14572" width="22.140625" style="202" customWidth="1"/>
    <col min="14573" max="14573" width="22.5703125" style="202" customWidth="1"/>
    <col min="14574" max="14574" width="21.5703125" style="202" customWidth="1"/>
    <col min="14575" max="14575" width="29" style="202" customWidth="1"/>
    <col min="14576" max="14576" width="11.42578125" style="202"/>
    <col min="14577" max="14577" width="17.7109375" style="202" bestFit="1" customWidth="1"/>
    <col min="14578" max="14578" width="22.85546875" style="202" customWidth="1"/>
    <col min="14579" max="14824" width="11.42578125" style="202"/>
    <col min="14825" max="14825" width="8.42578125" style="202" customWidth="1"/>
    <col min="14826" max="14826" width="57.85546875" style="202" customWidth="1"/>
    <col min="14827" max="14827" width="8.140625" style="202" customWidth="1"/>
    <col min="14828" max="14828" width="22.140625" style="202" customWidth="1"/>
    <col min="14829" max="14829" width="22.5703125" style="202" customWidth="1"/>
    <col min="14830" max="14830" width="21.5703125" style="202" customWidth="1"/>
    <col min="14831" max="14831" width="29" style="202" customWidth="1"/>
    <col min="14832" max="14832" width="11.42578125" style="202"/>
    <col min="14833" max="14833" width="17.7109375" style="202" bestFit="1" customWidth="1"/>
    <col min="14834" max="14834" width="22.85546875" style="202" customWidth="1"/>
    <col min="14835" max="15080" width="11.42578125" style="202"/>
    <col min="15081" max="15081" width="8.42578125" style="202" customWidth="1"/>
    <col min="15082" max="15082" width="57.85546875" style="202" customWidth="1"/>
    <col min="15083" max="15083" width="8.140625" style="202" customWidth="1"/>
    <col min="15084" max="15084" width="22.140625" style="202" customWidth="1"/>
    <col min="15085" max="15085" width="22.5703125" style="202" customWidth="1"/>
    <col min="15086" max="15086" width="21.5703125" style="202" customWidth="1"/>
    <col min="15087" max="15087" width="29" style="202" customWidth="1"/>
    <col min="15088" max="15088" width="11.42578125" style="202"/>
    <col min="15089" max="15089" width="17.7109375" style="202" bestFit="1" customWidth="1"/>
    <col min="15090" max="15090" width="22.85546875" style="202" customWidth="1"/>
    <col min="15091" max="15336" width="11.42578125" style="202"/>
    <col min="15337" max="15337" width="8.42578125" style="202" customWidth="1"/>
    <col min="15338" max="15338" width="57.85546875" style="202" customWidth="1"/>
    <col min="15339" max="15339" width="8.140625" style="202" customWidth="1"/>
    <col min="15340" max="15340" width="22.140625" style="202" customWidth="1"/>
    <col min="15341" max="15341" width="22.5703125" style="202" customWidth="1"/>
    <col min="15342" max="15342" width="21.5703125" style="202" customWidth="1"/>
    <col min="15343" max="15343" width="29" style="202" customWidth="1"/>
    <col min="15344" max="15344" width="11.42578125" style="202"/>
    <col min="15345" max="15345" width="17.7109375" style="202" bestFit="1" customWidth="1"/>
    <col min="15346" max="15346" width="22.85546875" style="202" customWidth="1"/>
    <col min="15347" max="15592" width="11.42578125" style="202"/>
    <col min="15593" max="15593" width="8.42578125" style="202" customWidth="1"/>
    <col min="15594" max="15594" width="57.85546875" style="202" customWidth="1"/>
    <col min="15595" max="15595" width="8.140625" style="202" customWidth="1"/>
    <col min="15596" max="15596" width="22.140625" style="202" customWidth="1"/>
    <col min="15597" max="15597" width="22.5703125" style="202" customWidth="1"/>
    <col min="15598" max="15598" width="21.5703125" style="202" customWidth="1"/>
    <col min="15599" max="15599" width="29" style="202" customWidth="1"/>
    <col min="15600" max="15600" width="11.42578125" style="202"/>
    <col min="15601" max="15601" width="17.7109375" style="202" bestFit="1" customWidth="1"/>
    <col min="15602" max="15602" width="22.85546875" style="202" customWidth="1"/>
    <col min="15603" max="15848" width="11.42578125" style="202"/>
    <col min="15849" max="15849" width="8.42578125" style="202" customWidth="1"/>
    <col min="15850" max="15850" width="57.85546875" style="202" customWidth="1"/>
    <col min="15851" max="15851" width="8.140625" style="202" customWidth="1"/>
    <col min="15852" max="15852" width="22.140625" style="202" customWidth="1"/>
    <col min="15853" max="15853" width="22.5703125" style="202" customWidth="1"/>
    <col min="15854" max="15854" width="21.5703125" style="202" customWidth="1"/>
    <col min="15855" max="15855" width="29" style="202" customWidth="1"/>
    <col min="15856" max="15856" width="11.42578125" style="202"/>
    <col min="15857" max="15857" width="17.7109375" style="202" bestFit="1" customWidth="1"/>
    <col min="15858" max="15858" width="22.85546875" style="202" customWidth="1"/>
    <col min="15859" max="16104" width="11.42578125" style="202"/>
    <col min="16105" max="16105" width="8.42578125" style="202" customWidth="1"/>
    <col min="16106" max="16106" width="57.85546875" style="202" customWidth="1"/>
    <col min="16107" max="16107" width="8.140625" style="202" customWidth="1"/>
    <col min="16108" max="16108" width="22.140625" style="202" customWidth="1"/>
    <col min="16109" max="16109" width="22.5703125" style="202" customWidth="1"/>
    <col min="16110" max="16110" width="21.5703125" style="202" customWidth="1"/>
    <col min="16111" max="16111" width="29" style="202" customWidth="1"/>
    <col min="16112" max="16112" width="11.42578125" style="202"/>
    <col min="16113" max="16113" width="17.7109375" style="202" bestFit="1" customWidth="1"/>
    <col min="16114" max="16114" width="22.85546875" style="202" customWidth="1"/>
    <col min="16115" max="16384" width="11.42578125" style="202"/>
  </cols>
  <sheetData>
    <row r="2" spans="1:15">
      <c r="A2" s="202" t="s">
        <v>455</v>
      </c>
    </row>
    <row r="3" spans="1:15">
      <c r="J3" s="202">
        <v>654.61</v>
      </c>
      <c r="K3" s="202">
        <v>250.52999999999997</v>
      </c>
      <c r="L3" s="202">
        <v>458.56000000000006</v>
      </c>
      <c r="M3" s="202">
        <v>274.25</v>
      </c>
      <c r="N3" s="202">
        <v>633.95999999999992</v>
      </c>
      <c r="O3" s="202">
        <v>17.7</v>
      </c>
    </row>
    <row r="4" spans="1:15" s="17" customFormat="1" ht="16.5">
      <c r="B4" s="227"/>
      <c r="C4" s="19">
        <v>7</v>
      </c>
      <c r="D4" s="20" t="s">
        <v>94</v>
      </c>
      <c r="E4" s="19"/>
      <c r="F4" s="21">
        <f>+J3+K3+L3+M3</f>
        <v>1637.95</v>
      </c>
      <c r="G4" s="22">
        <f>+I4/F4</f>
        <v>72349.640907286826</v>
      </c>
      <c r="H4" s="32">
        <f>+F4*G4</f>
        <v>118505094.32409047</v>
      </c>
      <c r="I4" s="23">
        <f>+H5+H20+H26+H44+H50+H62+H74+H78</f>
        <v>118505094.32409047</v>
      </c>
      <c r="J4" s="23">
        <f>+J5+J20+J26+J44+J50+J62+J74+J78</f>
        <v>125854073.54549564</v>
      </c>
      <c r="K4" s="23">
        <f t="shared" ref="K4:O4" si="0">+K5+K20+K26+K44+K50+K62+K74+K78</f>
        <v>47478187.999134906</v>
      </c>
      <c r="L4" s="23">
        <f t="shared" si="0"/>
        <v>3305739.8448962774</v>
      </c>
      <c r="M4" s="23">
        <f t="shared" si="0"/>
        <v>453779.42355266638</v>
      </c>
      <c r="N4" s="23">
        <f t="shared" si="0"/>
        <v>0</v>
      </c>
      <c r="O4" s="23">
        <f t="shared" si="0"/>
        <v>0</v>
      </c>
    </row>
    <row r="5" spans="1:15" s="18" customFormat="1" ht="16.5" outlineLevel="1">
      <c r="B5" s="52"/>
      <c r="C5" s="24" t="s">
        <v>95</v>
      </c>
      <c r="D5" s="225" t="s">
        <v>96</v>
      </c>
      <c r="E5" s="25"/>
      <c r="F5" s="26"/>
      <c r="G5" s="27"/>
      <c r="H5" s="28">
        <f>SUM(H6:H19)</f>
        <v>24583368.836437743</v>
      </c>
      <c r="I5" s="28"/>
      <c r="J5" s="28">
        <v>16434754.237169012</v>
      </c>
      <c r="K5" s="28">
        <v>6159746.3793138824</v>
      </c>
      <c r="L5" s="28">
        <v>1988868.2199548474</v>
      </c>
      <c r="M5" s="28">
        <v>0</v>
      </c>
      <c r="N5" s="28">
        <v>0</v>
      </c>
      <c r="O5" s="46">
        <v>0</v>
      </c>
    </row>
    <row r="6" spans="1:15" s="18" customFormat="1" ht="33" outlineLevel="1">
      <c r="B6" s="53"/>
      <c r="C6" s="37" t="s">
        <v>97</v>
      </c>
      <c r="D6" s="253" t="s">
        <v>255</v>
      </c>
      <c r="E6" s="219" t="s">
        <v>26</v>
      </c>
      <c r="F6" s="219">
        <v>61</v>
      </c>
      <c r="G6" s="220">
        <v>74799.767439504561</v>
      </c>
      <c r="H6" s="240">
        <f t="shared" ref="H6:H25" si="1">+F6*G6</f>
        <v>4562785.8138097785</v>
      </c>
      <c r="I6" s="42"/>
      <c r="J6" s="233">
        <v>3299870.9830280612</v>
      </c>
      <c r="K6" s="233">
        <v>1262914.8307817173</v>
      </c>
      <c r="L6" s="42"/>
      <c r="M6" s="42"/>
      <c r="N6" s="42"/>
      <c r="O6" s="50"/>
    </row>
    <row r="7" spans="1:15" s="18" customFormat="1" ht="33" outlineLevel="1">
      <c r="B7" s="53"/>
      <c r="C7" s="37" t="s">
        <v>98</v>
      </c>
      <c r="D7" s="253" t="s">
        <v>256</v>
      </c>
      <c r="E7" s="219" t="s">
        <v>26</v>
      </c>
      <c r="F7" s="219">
        <v>9</v>
      </c>
      <c r="G7" s="220">
        <v>78799.767439504561</v>
      </c>
      <c r="H7" s="240">
        <f t="shared" si="1"/>
        <v>709197.90695554111</v>
      </c>
      <c r="I7" s="42"/>
      <c r="J7" s="233">
        <v>512901.91779411671</v>
      </c>
      <c r="K7" s="233">
        <v>196295.9891614244</v>
      </c>
      <c r="L7" s="42"/>
      <c r="M7" s="42"/>
      <c r="N7" s="42"/>
      <c r="O7" s="50"/>
    </row>
    <row r="8" spans="1:15" s="18" customFormat="1" ht="33" outlineLevel="1">
      <c r="B8" s="53"/>
      <c r="C8" s="37" t="s">
        <v>99</v>
      </c>
      <c r="D8" s="253" t="s">
        <v>257</v>
      </c>
      <c r="E8" s="219" t="s">
        <v>26</v>
      </c>
      <c r="F8" s="219">
        <v>12</v>
      </c>
      <c r="G8" s="220">
        <v>113664.65115925684</v>
      </c>
      <c r="H8" s="240">
        <f t="shared" si="1"/>
        <v>1363975.8139110822</v>
      </c>
      <c r="I8" s="42"/>
      <c r="J8" s="233">
        <v>986446.52489596477</v>
      </c>
      <c r="K8" s="233">
        <v>377529.28901511739</v>
      </c>
      <c r="L8" s="42"/>
      <c r="M8" s="42"/>
      <c r="N8" s="42"/>
      <c r="O8" s="50"/>
    </row>
    <row r="9" spans="1:15" s="18" customFormat="1" ht="49.5" outlineLevel="1">
      <c r="B9" s="53"/>
      <c r="C9" s="37" t="s">
        <v>101</v>
      </c>
      <c r="D9" s="253" t="s">
        <v>100</v>
      </c>
      <c r="E9" s="219" t="s">
        <v>26</v>
      </c>
      <c r="F9" s="219">
        <v>9</v>
      </c>
      <c r="G9" s="220">
        <v>92029.767439504561</v>
      </c>
      <c r="H9" s="240">
        <f t="shared" si="1"/>
        <v>828267.90695554111</v>
      </c>
      <c r="I9" s="42"/>
      <c r="J9" s="233">
        <v>599015.01930327551</v>
      </c>
      <c r="K9" s="233">
        <v>229252.88765226561</v>
      </c>
      <c r="L9" s="42"/>
      <c r="M9" s="42"/>
      <c r="N9" s="42"/>
      <c r="O9" s="50"/>
    </row>
    <row r="10" spans="1:15" s="18" customFormat="1" ht="66" outlineLevel="1">
      <c r="B10" s="53"/>
      <c r="C10" s="37" t="s">
        <v>102</v>
      </c>
      <c r="D10" s="253" t="s">
        <v>258</v>
      </c>
      <c r="E10" s="219" t="s">
        <v>26</v>
      </c>
      <c r="F10" s="219">
        <v>147</v>
      </c>
      <c r="G10" s="220">
        <v>74329.767439504561</v>
      </c>
      <c r="H10" s="240">
        <f t="shared" si="1"/>
        <v>10926475.813607171</v>
      </c>
      <c r="I10" s="42"/>
      <c r="J10" s="233">
        <v>7902181.2452718811</v>
      </c>
      <c r="K10" s="233">
        <v>3024294.5683352896</v>
      </c>
      <c r="L10" s="42"/>
      <c r="M10" s="42"/>
      <c r="N10" s="42"/>
      <c r="O10" s="50"/>
    </row>
    <row r="11" spans="1:15" s="18" customFormat="1" ht="49.5" outlineLevel="1">
      <c r="B11" s="53"/>
      <c r="C11" s="37" t="s">
        <v>103</v>
      </c>
      <c r="D11" s="254" t="s">
        <v>259</v>
      </c>
      <c r="E11" s="219" t="s">
        <v>26</v>
      </c>
      <c r="F11" s="255">
        <v>11</v>
      </c>
      <c r="G11" s="256">
        <v>73129.767439504561</v>
      </c>
      <c r="H11" s="240">
        <f t="shared" si="1"/>
        <v>804427.44183455012</v>
      </c>
      <c r="I11" s="42"/>
      <c r="J11" s="31"/>
      <c r="K11" s="31"/>
      <c r="L11" s="233">
        <v>804427.44183455012</v>
      </c>
      <c r="M11" s="42"/>
      <c r="N11" s="42"/>
      <c r="O11" s="50"/>
    </row>
    <row r="12" spans="1:15" s="18" customFormat="1" ht="49.5" outlineLevel="1">
      <c r="B12" s="53"/>
      <c r="C12" s="37" t="s">
        <v>104</v>
      </c>
      <c r="D12" s="253" t="s">
        <v>260</v>
      </c>
      <c r="E12" s="219" t="s">
        <v>26</v>
      </c>
      <c r="F12" s="219">
        <v>12</v>
      </c>
      <c r="G12" s="220">
        <v>55769.767439504561</v>
      </c>
      <c r="H12" s="240">
        <f t="shared" si="1"/>
        <v>669237.20927405474</v>
      </c>
      <c r="I12" s="42"/>
      <c r="J12" s="233">
        <v>484001.77824744128</v>
      </c>
      <c r="K12" s="233">
        <v>185235.43102661346</v>
      </c>
      <c r="L12" s="42"/>
      <c r="M12" s="42"/>
      <c r="N12" s="42"/>
      <c r="O12" s="50"/>
    </row>
    <row r="13" spans="1:15" s="18" customFormat="1" ht="49.5" outlineLevel="1">
      <c r="B13" s="53"/>
      <c r="C13" s="37" t="s">
        <v>105</v>
      </c>
      <c r="D13" s="253" t="s">
        <v>261</v>
      </c>
      <c r="E13" s="219" t="s">
        <v>26</v>
      </c>
      <c r="F13" s="219">
        <v>14</v>
      </c>
      <c r="G13" s="220">
        <v>75309.767439504561</v>
      </c>
      <c r="H13" s="240">
        <f t="shared" si="1"/>
        <v>1054336.7441530637</v>
      </c>
      <c r="I13" s="42"/>
      <c r="J13" s="31"/>
      <c r="K13" s="31"/>
      <c r="L13" s="233">
        <v>1054336.7441530637</v>
      </c>
      <c r="M13" s="42"/>
      <c r="N13" s="42"/>
      <c r="O13" s="50"/>
    </row>
    <row r="14" spans="1:15" s="18" customFormat="1" ht="66" outlineLevel="1">
      <c r="B14" s="53"/>
      <c r="C14" s="37" t="s">
        <v>265</v>
      </c>
      <c r="D14" s="253" t="s">
        <v>262</v>
      </c>
      <c r="E14" s="219" t="s">
        <v>26</v>
      </c>
      <c r="F14" s="219">
        <v>15</v>
      </c>
      <c r="G14" s="220">
        <v>70749.767439504561</v>
      </c>
      <c r="H14" s="240">
        <f t="shared" si="1"/>
        <v>1061246.5115925684</v>
      </c>
      <c r="I14" s="42"/>
      <c r="J14" s="233">
        <v>767508.42847914272</v>
      </c>
      <c r="K14" s="233">
        <v>293738.08311342564</v>
      </c>
      <c r="L14" s="42"/>
      <c r="M14" s="42"/>
      <c r="N14" s="42"/>
      <c r="O14" s="50"/>
    </row>
    <row r="15" spans="1:15" s="18" customFormat="1" ht="66" outlineLevel="1">
      <c r="B15" s="53"/>
      <c r="C15" s="37" t="s">
        <v>266</v>
      </c>
      <c r="D15" s="253" t="s">
        <v>263</v>
      </c>
      <c r="E15" s="219" t="s">
        <v>26</v>
      </c>
      <c r="F15" s="219">
        <v>19</v>
      </c>
      <c r="G15" s="220">
        <v>70749.767439504561</v>
      </c>
      <c r="H15" s="240">
        <f t="shared" si="1"/>
        <v>1344245.5813505866</v>
      </c>
      <c r="I15" s="42"/>
      <c r="J15" s="233">
        <v>972177.34274024738</v>
      </c>
      <c r="K15" s="233">
        <v>241964.20464310559</v>
      </c>
      <c r="L15" s="233">
        <v>130104.03396723361</v>
      </c>
      <c r="M15" s="42"/>
      <c r="N15" s="42"/>
      <c r="O15" s="50"/>
    </row>
    <row r="16" spans="1:15" s="18" customFormat="1" ht="49.5" outlineLevel="1">
      <c r="B16" s="52"/>
      <c r="C16" s="37" t="s">
        <v>267</v>
      </c>
      <c r="D16" s="257" t="s">
        <v>578</v>
      </c>
      <c r="E16" s="219" t="s">
        <v>26</v>
      </c>
      <c r="F16" s="219">
        <v>1</v>
      </c>
      <c r="G16" s="220">
        <v>760648.83719752287</v>
      </c>
      <c r="H16" s="240">
        <f t="shared" si="1"/>
        <v>760648.83719752287</v>
      </c>
      <c r="I16" s="42"/>
      <c r="J16" s="233">
        <v>550111.95540786011</v>
      </c>
      <c r="K16" s="233">
        <v>210536.88178966279</v>
      </c>
      <c r="L16" s="42"/>
      <c r="M16" s="42"/>
      <c r="N16" s="42"/>
      <c r="O16" s="50"/>
    </row>
    <row r="17" spans="2:15" s="18" customFormat="1" ht="49.5" outlineLevel="1">
      <c r="B17" s="53"/>
      <c r="C17" s="37" t="s">
        <v>268</v>
      </c>
      <c r="D17" s="257" t="s">
        <v>264</v>
      </c>
      <c r="E17" s="219" t="s">
        <v>18</v>
      </c>
      <c r="F17" s="219">
        <v>50</v>
      </c>
      <c r="G17" s="220">
        <v>9970.4651159256846</v>
      </c>
      <c r="H17" s="240">
        <f t="shared" si="1"/>
        <v>498523.25579628424</v>
      </c>
      <c r="I17" s="42"/>
      <c r="J17" s="233">
        <v>360539.04200102267</v>
      </c>
      <c r="K17" s="233">
        <v>137984.21379526157</v>
      </c>
      <c r="L17" s="42"/>
      <c r="M17" s="42"/>
      <c r="N17" s="42"/>
      <c r="O17" s="50"/>
    </row>
    <row r="18" spans="2:15" s="18" customFormat="1" ht="33" outlineLevel="1">
      <c r="B18" s="53"/>
      <c r="C18" s="37"/>
      <c r="D18" s="218" t="s">
        <v>276</v>
      </c>
      <c r="E18" s="219" t="s">
        <v>207</v>
      </c>
      <c r="F18" s="219">
        <v>1</v>
      </c>
      <c r="G18" s="220">
        <v>124097.32557962842</v>
      </c>
      <c r="H18" s="240"/>
      <c r="I18" s="42"/>
      <c r="J18" s="233"/>
      <c r="K18" s="233"/>
      <c r="L18" s="42"/>
      <c r="M18" s="42"/>
      <c r="N18" s="42"/>
      <c r="O18" s="50"/>
    </row>
    <row r="19" spans="2:15" s="18" customFormat="1" ht="16.5" outlineLevel="1">
      <c r="B19" s="53"/>
      <c r="C19" s="37"/>
      <c r="D19" s="258"/>
      <c r="E19" s="259"/>
      <c r="F19" s="260"/>
      <c r="G19" s="261"/>
      <c r="H19" s="240">
        <f t="shared" si="1"/>
        <v>0</v>
      </c>
      <c r="I19" s="42"/>
      <c r="J19" s="233">
        <v>0</v>
      </c>
      <c r="K19" s="233">
        <v>0</v>
      </c>
      <c r="L19" s="42"/>
      <c r="M19" s="42"/>
      <c r="N19" s="42"/>
      <c r="O19" s="50"/>
    </row>
    <row r="20" spans="2:15" s="18" customFormat="1" ht="16.5" outlineLevel="1">
      <c r="B20" s="53"/>
      <c r="C20" s="24" t="s">
        <v>106</v>
      </c>
      <c r="D20" s="225" t="s">
        <v>269</v>
      </c>
      <c r="E20" s="25"/>
      <c r="F20" s="242"/>
      <c r="G20" s="262"/>
      <c r="H20" s="28">
        <f>SUM(H21:H25)</f>
        <v>1009589.6511339309</v>
      </c>
      <c r="I20" s="28"/>
      <c r="J20" s="28">
        <v>730149.45923148072</v>
      </c>
      <c r="K20" s="28">
        <v>279440.19190245005</v>
      </c>
      <c r="L20" s="28">
        <v>0</v>
      </c>
      <c r="M20" s="28">
        <v>0</v>
      </c>
      <c r="N20" s="28">
        <v>0</v>
      </c>
      <c r="O20" s="46">
        <v>0</v>
      </c>
    </row>
    <row r="21" spans="2:15" s="18" customFormat="1" ht="33" outlineLevel="1">
      <c r="B21" s="53"/>
      <c r="C21" s="37" t="s">
        <v>108</v>
      </c>
      <c r="D21" s="40" t="s">
        <v>270</v>
      </c>
      <c r="E21" s="259" t="s">
        <v>26</v>
      </c>
      <c r="F21" s="260">
        <v>5</v>
      </c>
      <c r="G21" s="261">
        <v>46629.767439504561</v>
      </c>
      <c r="H21" s="240">
        <f t="shared" si="1"/>
        <v>233148.83719752281</v>
      </c>
      <c r="I21" s="42"/>
      <c r="J21" s="233">
        <v>168616.5237619268</v>
      </c>
      <c r="K21" s="233">
        <v>64532.313435596021</v>
      </c>
      <c r="L21" s="42"/>
      <c r="M21" s="42"/>
      <c r="N21" s="42"/>
      <c r="O21" s="50"/>
    </row>
    <row r="22" spans="2:15" s="18" customFormat="1" ht="33" outlineLevel="1">
      <c r="B22" s="53"/>
      <c r="C22" s="37" t="s">
        <v>109</v>
      </c>
      <c r="D22" s="40" t="s">
        <v>579</v>
      </c>
      <c r="E22" s="259" t="s">
        <v>26</v>
      </c>
      <c r="F22" s="260">
        <v>5</v>
      </c>
      <c r="G22" s="261">
        <v>46629.767439504561</v>
      </c>
      <c r="H22" s="240">
        <f t="shared" si="1"/>
        <v>233148.83719752281</v>
      </c>
      <c r="I22" s="42"/>
      <c r="J22" s="233">
        <v>168616.5237619268</v>
      </c>
      <c r="K22" s="233">
        <v>64532.313435596021</v>
      </c>
      <c r="L22" s="42"/>
      <c r="M22" s="42"/>
      <c r="N22" s="42"/>
      <c r="O22" s="50"/>
    </row>
    <row r="23" spans="2:15" s="18" customFormat="1" ht="16.5" outlineLevel="1">
      <c r="B23" s="53"/>
      <c r="C23" s="37" t="s">
        <v>110</v>
      </c>
      <c r="D23" s="40" t="s">
        <v>580</v>
      </c>
      <c r="E23" s="259" t="s">
        <v>26</v>
      </c>
      <c r="F23" s="260">
        <v>1</v>
      </c>
      <c r="G23" s="261">
        <v>123597.32557962842</v>
      </c>
      <c r="H23" s="240">
        <f t="shared" si="1"/>
        <v>123597.32557962842</v>
      </c>
      <c r="I23" s="42"/>
      <c r="J23" s="233">
        <v>89387.32715124794</v>
      </c>
      <c r="K23" s="233">
        <v>34209.998428380473</v>
      </c>
      <c r="L23" s="42"/>
      <c r="M23" s="42"/>
      <c r="N23" s="42"/>
      <c r="O23" s="50"/>
    </row>
    <row r="24" spans="2:15" s="18" customFormat="1" ht="33" outlineLevel="1">
      <c r="B24" s="53"/>
      <c r="C24" s="37" t="s">
        <v>111</v>
      </c>
      <c r="D24" s="40" t="s">
        <v>581</v>
      </c>
      <c r="E24" s="259" t="s">
        <v>26</v>
      </c>
      <c r="F24" s="260">
        <v>1</v>
      </c>
      <c r="G24" s="261">
        <v>419694.65115925681</v>
      </c>
      <c r="H24" s="240">
        <f t="shared" si="1"/>
        <v>419694.65115925681</v>
      </c>
      <c r="I24" s="42"/>
      <c r="J24" s="233">
        <v>303529.08455637924</v>
      </c>
      <c r="K24" s="233">
        <v>116165.56660287756</v>
      </c>
      <c r="L24" s="42"/>
      <c r="M24" s="42"/>
      <c r="N24" s="42"/>
      <c r="O24" s="50"/>
    </row>
    <row r="25" spans="2:15" s="18" customFormat="1" ht="16.5" outlineLevel="1">
      <c r="B25" s="53"/>
      <c r="C25" s="37"/>
      <c r="D25" s="40"/>
      <c r="E25" s="259"/>
      <c r="F25" s="260"/>
      <c r="G25" s="261"/>
      <c r="H25" s="240">
        <f t="shared" si="1"/>
        <v>0</v>
      </c>
      <c r="I25" s="42"/>
      <c r="J25" s="233">
        <v>0</v>
      </c>
      <c r="K25" s="233">
        <v>0</v>
      </c>
      <c r="L25" s="42"/>
      <c r="M25" s="42"/>
      <c r="N25" s="42"/>
      <c r="O25" s="50"/>
    </row>
    <row r="26" spans="2:15" s="18" customFormat="1" ht="16.5" outlineLevel="1">
      <c r="B26" s="52"/>
      <c r="C26" s="24" t="s">
        <v>113</v>
      </c>
      <c r="D26" s="225" t="s">
        <v>107</v>
      </c>
      <c r="E26" s="25"/>
      <c r="F26" s="242"/>
      <c r="G26" s="262"/>
      <c r="H26" s="28">
        <f>SUM(H27:H43)</f>
        <v>5096431.1161586829</v>
      </c>
      <c r="I26" s="28"/>
      <c r="J26" s="28">
        <v>3685810.7839103737</v>
      </c>
      <c r="K26" s="28">
        <v>1410620.3322483094</v>
      </c>
      <c r="L26" s="28">
        <v>0</v>
      </c>
      <c r="M26" s="28">
        <v>0</v>
      </c>
      <c r="N26" s="28">
        <v>0</v>
      </c>
      <c r="O26" s="46">
        <v>0</v>
      </c>
    </row>
    <row r="27" spans="2:15" s="18" customFormat="1" ht="33" outlineLevel="1">
      <c r="B27" s="52"/>
      <c r="C27" s="37" t="s">
        <v>114</v>
      </c>
      <c r="D27" s="263" t="s">
        <v>582</v>
      </c>
      <c r="E27" s="259" t="s">
        <v>26</v>
      </c>
      <c r="F27" s="260">
        <v>1</v>
      </c>
      <c r="G27" s="261">
        <v>471389.30231851368</v>
      </c>
      <c r="H27" s="240">
        <f t="shared" ref="H27:H43" si="2">+F27*G27</f>
        <v>471389.30231851368</v>
      </c>
      <c r="I27" s="42"/>
      <c r="J27" s="233">
        <v>340915.38457114069</v>
      </c>
      <c r="K27" s="233">
        <v>130473.91774737302</v>
      </c>
      <c r="L27" s="42"/>
      <c r="M27" s="42"/>
      <c r="N27" s="42"/>
      <c r="O27" s="50"/>
    </row>
    <row r="28" spans="2:15" s="18" customFormat="1" ht="33" outlineLevel="1">
      <c r="B28" s="52"/>
      <c r="C28" s="37" t="s">
        <v>115</v>
      </c>
      <c r="D28" s="263" t="s">
        <v>583</v>
      </c>
      <c r="E28" s="259" t="s">
        <v>26</v>
      </c>
      <c r="F28" s="260">
        <v>1</v>
      </c>
      <c r="G28" s="261">
        <v>133194.65115925684</v>
      </c>
      <c r="H28" s="240">
        <f t="shared" si="2"/>
        <v>133194.65115925684</v>
      </c>
      <c r="I28" s="42"/>
      <c r="J28" s="233">
        <v>96328.248221668604</v>
      </c>
      <c r="K28" s="233">
        <v>36866.402937588231</v>
      </c>
      <c r="L28" s="42"/>
      <c r="M28" s="42"/>
      <c r="N28" s="42"/>
      <c r="O28" s="50"/>
    </row>
    <row r="29" spans="2:15" s="18" customFormat="1" ht="33" outlineLevel="1">
      <c r="B29" s="52"/>
      <c r="C29" s="37" t="s">
        <v>116</v>
      </c>
      <c r="D29" s="263" t="s">
        <v>584</v>
      </c>
      <c r="E29" s="259" t="s">
        <v>26</v>
      </c>
      <c r="F29" s="260">
        <v>1</v>
      </c>
      <c r="G29" s="261">
        <v>287291.97673888528</v>
      </c>
      <c r="H29" s="240">
        <f t="shared" si="2"/>
        <v>287291.97673888528</v>
      </c>
      <c r="I29" s="42"/>
      <c r="J29" s="233">
        <v>207773.60506998</v>
      </c>
      <c r="K29" s="233">
        <v>79518.371668905267</v>
      </c>
      <c r="L29" s="42"/>
      <c r="M29" s="42"/>
      <c r="N29" s="42"/>
      <c r="O29" s="50"/>
    </row>
    <row r="30" spans="2:15" s="18" customFormat="1" ht="33" outlineLevel="1">
      <c r="B30" s="52"/>
      <c r="C30" s="37" t="s">
        <v>118</v>
      </c>
      <c r="D30" s="263" t="s">
        <v>271</v>
      </c>
      <c r="E30" s="259" t="s">
        <v>26</v>
      </c>
      <c r="F30" s="260">
        <v>1</v>
      </c>
      <c r="G30" s="261">
        <v>183194.65115925684</v>
      </c>
      <c r="H30" s="240">
        <f t="shared" si="2"/>
        <v>183194.65115925684</v>
      </c>
      <c r="I30" s="42"/>
      <c r="J30" s="233">
        <v>132488.95264308408</v>
      </c>
      <c r="K30" s="233">
        <v>50705.698516172757</v>
      </c>
      <c r="L30" s="42"/>
      <c r="M30" s="42"/>
      <c r="N30" s="42"/>
      <c r="O30" s="50"/>
    </row>
    <row r="31" spans="2:15" s="18" customFormat="1" ht="51.75" customHeight="1" outlineLevel="1">
      <c r="B31" s="53"/>
      <c r="C31" s="37" t="s">
        <v>120</v>
      </c>
      <c r="D31" s="263" t="s">
        <v>112</v>
      </c>
      <c r="E31" s="259" t="s">
        <v>26</v>
      </c>
      <c r="F31" s="260">
        <v>34</v>
      </c>
      <c r="G31" s="261">
        <v>14319.465115925685</v>
      </c>
      <c r="H31" s="240">
        <f t="shared" si="2"/>
        <v>486861.81394147326</v>
      </c>
      <c r="I31" s="42"/>
      <c r="J31" s="233">
        <v>352105.32296023582</v>
      </c>
      <c r="K31" s="233">
        <v>134756.49098123747</v>
      </c>
      <c r="L31" s="42"/>
      <c r="M31" s="42"/>
      <c r="N31" s="42"/>
      <c r="O31" s="50"/>
    </row>
    <row r="32" spans="2:15" s="18" customFormat="1" ht="33" outlineLevel="1">
      <c r="B32" s="53"/>
      <c r="C32" s="37" t="s">
        <v>585</v>
      </c>
      <c r="D32" s="264" t="s">
        <v>586</v>
      </c>
      <c r="E32" s="259" t="s">
        <v>26</v>
      </c>
      <c r="F32" s="260">
        <v>1</v>
      </c>
      <c r="G32" s="261">
        <v>50032.44185987614</v>
      </c>
      <c r="H32" s="240">
        <f t="shared" si="2"/>
        <v>50032.44185987614</v>
      </c>
      <c r="I32" s="42"/>
      <c r="J32" s="233">
        <v>36184.166831532719</v>
      </c>
      <c r="K32" s="233">
        <v>13848.275028343425</v>
      </c>
      <c r="L32" s="42"/>
      <c r="M32" s="42"/>
      <c r="N32" s="42"/>
      <c r="O32" s="50"/>
    </row>
    <row r="33" spans="2:15" s="18" customFormat="1" ht="33" outlineLevel="1">
      <c r="B33" s="53"/>
      <c r="C33" s="37" t="s">
        <v>587</v>
      </c>
      <c r="D33" s="263" t="s">
        <v>588</v>
      </c>
      <c r="E33" s="259" t="s">
        <v>26</v>
      </c>
      <c r="F33" s="260">
        <v>1</v>
      </c>
      <c r="G33" s="261">
        <v>50032.44185987614</v>
      </c>
      <c r="H33" s="240">
        <f t="shared" si="2"/>
        <v>50032.44185987614</v>
      </c>
      <c r="I33" s="42"/>
      <c r="J33" s="233">
        <v>36184.166831532719</v>
      </c>
      <c r="K33" s="233">
        <v>13848.275028343425</v>
      </c>
      <c r="L33" s="42"/>
      <c r="M33" s="42"/>
      <c r="N33" s="42"/>
      <c r="O33" s="50"/>
    </row>
    <row r="34" spans="2:15" s="18" customFormat="1" ht="33" outlineLevel="1">
      <c r="B34" s="53"/>
      <c r="C34" s="37" t="s">
        <v>589</v>
      </c>
      <c r="D34" s="264" t="s">
        <v>590</v>
      </c>
      <c r="E34" s="259" t="s">
        <v>26</v>
      </c>
      <c r="F34" s="260">
        <v>1</v>
      </c>
      <c r="G34" s="261">
        <v>50032.44185987614</v>
      </c>
      <c r="H34" s="240">
        <f t="shared" si="2"/>
        <v>50032.44185987614</v>
      </c>
      <c r="I34" s="42"/>
      <c r="J34" s="233">
        <v>36184.166831532719</v>
      </c>
      <c r="K34" s="233">
        <v>13848.275028343425</v>
      </c>
      <c r="L34" s="42"/>
      <c r="M34" s="42"/>
      <c r="N34" s="42"/>
      <c r="O34" s="50"/>
    </row>
    <row r="35" spans="2:15" s="18" customFormat="1" ht="33" outlineLevel="1">
      <c r="B35" s="52"/>
      <c r="C35" s="37" t="s">
        <v>591</v>
      </c>
      <c r="D35" s="264" t="s">
        <v>592</v>
      </c>
      <c r="E35" s="259" t="s">
        <v>26</v>
      </c>
      <c r="F35" s="260">
        <v>1</v>
      </c>
      <c r="G35" s="261">
        <v>333194.65115925681</v>
      </c>
      <c r="H35" s="240"/>
      <c r="I35" s="42"/>
      <c r="J35" s="233"/>
      <c r="K35" s="233"/>
      <c r="L35" s="42"/>
      <c r="M35" s="42"/>
      <c r="N35" s="42"/>
      <c r="O35" s="50"/>
    </row>
    <row r="36" spans="2:15" s="18" customFormat="1" ht="79.5" customHeight="1" outlineLevel="1">
      <c r="B36" s="53"/>
      <c r="C36" s="37" t="s">
        <v>593</v>
      </c>
      <c r="D36" s="264" t="s">
        <v>366</v>
      </c>
      <c r="E36" s="259" t="s">
        <v>18</v>
      </c>
      <c r="F36" s="260">
        <v>80</v>
      </c>
      <c r="G36" s="261">
        <v>69345.715115925675</v>
      </c>
      <c r="H36" s="240"/>
      <c r="I36" s="42"/>
      <c r="J36" s="233"/>
      <c r="K36" s="233"/>
      <c r="L36" s="42"/>
      <c r="M36" s="42"/>
      <c r="N36" s="42"/>
      <c r="O36" s="50"/>
    </row>
    <row r="37" spans="2:15" s="18" customFormat="1" ht="70.5" customHeight="1" outlineLevel="1">
      <c r="B37" s="53"/>
      <c r="C37" s="37" t="s">
        <v>594</v>
      </c>
      <c r="D37" s="264" t="s">
        <v>595</v>
      </c>
      <c r="E37" s="259" t="s">
        <v>18</v>
      </c>
      <c r="F37" s="260">
        <v>10</v>
      </c>
      <c r="G37" s="261">
        <v>29219.465115925686</v>
      </c>
      <c r="H37" s="240"/>
      <c r="I37" s="42"/>
      <c r="J37" s="233"/>
      <c r="K37" s="233"/>
      <c r="L37" s="42"/>
      <c r="M37" s="42"/>
      <c r="N37" s="42"/>
      <c r="O37" s="50"/>
    </row>
    <row r="38" spans="2:15" s="18" customFormat="1" ht="64.5" customHeight="1" outlineLevel="1">
      <c r="B38" s="53"/>
      <c r="C38" s="37" t="s">
        <v>596</v>
      </c>
      <c r="D38" s="264" t="s">
        <v>597</v>
      </c>
      <c r="E38" s="259" t="s">
        <v>18</v>
      </c>
      <c r="F38" s="260">
        <v>10</v>
      </c>
      <c r="G38" s="261">
        <v>16519.465115925686</v>
      </c>
      <c r="H38" s="240"/>
      <c r="I38" s="42"/>
      <c r="J38" s="233"/>
      <c r="K38" s="233"/>
      <c r="L38" s="42"/>
      <c r="M38" s="42"/>
      <c r="N38" s="42"/>
      <c r="O38" s="50"/>
    </row>
    <row r="39" spans="2:15" s="18" customFormat="1" ht="73.5" customHeight="1" outlineLevel="1">
      <c r="B39" s="53"/>
      <c r="C39" s="37" t="s">
        <v>598</v>
      </c>
      <c r="D39" s="264" t="s">
        <v>599</v>
      </c>
      <c r="E39" s="259" t="s">
        <v>18</v>
      </c>
      <c r="F39" s="260">
        <v>10</v>
      </c>
      <c r="G39" s="261">
        <v>11199.465115925685</v>
      </c>
      <c r="H39" s="240"/>
      <c r="I39" s="42"/>
      <c r="J39" s="233"/>
      <c r="K39" s="233"/>
      <c r="L39" s="42"/>
      <c r="M39" s="42"/>
      <c r="N39" s="42"/>
      <c r="O39" s="50"/>
    </row>
    <row r="40" spans="2:15" s="18" customFormat="1" ht="66" outlineLevel="1">
      <c r="B40" s="53"/>
      <c r="C40" s="37" t="s">
        <v>600</v>
      </c>
      <c r="D40" s="43" t="s">
        <v>601</v>
      </c>
      <c r="E40" s="259" t="s">
        <v>18</v>
      </c>
      <c r="F40" s="260">
        <v>20</v>
      </c>
      <c r="G40" s="261">
        <v>22631.906975801823</v>
      </c>
      <c r="H40" s="240">
        <f t="shared" si="2"/>
        <v>452638.13951603649</v>
      </c>
      <c r="I40" s="42"/>
      <c r="J40" s="233">
        <v>327354.27945797628</v>
      </c>
      <c r="K40" s="233">
        <v>125283.86005806019</v>
      </c>
      <c r="L40" s="42"/>
      <c r="M40" s="42"/>
      <c r="N40" s="42"/>
      <c r="O40" s="50"/>
    </row>
    <row r="41" spans="2:15" s="18" customFormat="1" ht="33" outlineLevel="1">
      <c r="B41" s="52"/>
      <c r="C41" s="37" t="s">
        <v>602</v>
      </c>
      <c r="D41" s="265" t="s">
        <v>603</v>
      </c>
      <c r="E41" s="259" t="s">
        <v>207</v>
      </c>
      <c r="F41" s="260">
        <v>3</v>
      </c>
      <c r="G41" s="261">
        <v>634908.37207653199</v>
      </c>
      <c r="H41" s="240">
        <f t="shared" si="2"/>
        <v>1904725.1162295961</v>
      </c>
      <c r="I41" s="42"/>
      <c r="J41" s="233">
        <v>1377524.0386404931</v>
      </c>
      <c r="K41" s="233">
        <v>527201.0775891029</v>
      </c>
      <c r="L41" s="42"/>
      <c r="M41" s="42"/>
      <c r="N41" s="42"/>
      <c r="O41" s="50"/>
    </row>
    <row r="42" spans="2:15" s="18" customFormat="1" ht="33" outlineLevel="1">
      <c r="B42" s="53"/>
      <c r="C42" s="37" t="s">
        <v>604</v>
      </c>
      <c r="D42" s="263" t="s">
        <v>605</v>
      </c>
      <c r="E42" s="259" t="s">
        <v>207</v>
      </c>
      <c r="F42" s="260">
        <v>2</v>
      </c>
      <c r="G42" s="261">
        <v>249259.53487900912</v>
      </c>
      <c r="H42" s="240">
        <f t="shared" si="2"/>
        <v>498519.06975801825</v>
      </c>
      <c r="I42" s="42"/>
      <c r="J42" s="233">
        <v>360536.01459917397</v>
      </c>
      <c r="K42" s="233">
        <v>137983.05515884425</v>
      </c>
      <c r="L42" s="42"/>
      <c r="M42" s="42"/>
      <c r="N42" s="42"/>
      <c r="O42" s="50"/>
    </row>
    <row r="43" spans="2:15" s="18" customFormat="1" ht="33" outlineLevel="1">
      <c r="B43" s="53"/>
      <c r="C43" s="37" t="s">
        <v>606</v>
      </c>
      <c r="D43" s="263" t="s">
        <v>607</v>
      </c>
      <c r="E43" s="259" t="s">
        <v>207</v>
      </c>
      <c r="F43" s="260">
        <v>2</v>
      </c>
      <c r="G43" s="261">
        <v>264259.53487900912</v>
      </c>
      <c r="H43" s="240">
        <f t="shared" si="2"/>
        <v>528519.06975801825</v>
      </c>
      <c r="I43" s="42"/>
      <c r="J43" s="233">
        <v>382232.43725202326</v>
      </c>
      <c r="K43" s="233">
        <v>146286.63250599496</v>
      </c>
      <c r="L43" s="42"/>
      <c r="M43" s="42"/>
      <c r="N43" s="42"/>
      <c r="O43" s="50"/>
    </row>
    <row r="44" spans="2:15" s="18" customFormat="1" ht="16.5" outlineLevel="1">
      <c r="B44" s="53"/>
      <c r="C44" s="24" t="s">
        <v>122</v>
      </c>
      <c r="D44" s="225" t="s">
        <v>608</v>
      </c>
      <c r="E44" s="25"/>
      <c r="F44" s="242"/>
      <c r="G44" s="262"/>
      <c r="H44" s="28">
        <f>SUM(H45:H49)</f>
        <v>2739470.9301913297</v>
      </c>
      <c r="I44" s="28"/>
      <c r="J44" s="28">
        <v>1083130.5321852723</v>
      </c>
      <c r="K44" s="28">
        <v>414531.84679179394</v>
      </c>
      <c r="L44" s="28">
        <v>758742.36085436924</v>
      </c>
      <c r="M44" s="28">
        <v>453779.42355266638</v>
      </c>
      <c r="N44" s="28">
        <v>0</v>
      </c>
      <c r="O44" s="46">
        <v>0</v>
      </c>
    </row>
    <row r="45" spans="2:15" s="18" customFormat="1" ht="33" outlineLevel="1">
      <c r="B45" s="53"/>
      <c r="C45" s="37" t="s">
        <v>609</v>
      </c>
      <c r="D45" s="223" t="s">
        <v>610</v>
      </c>
      <c r="E45" s="44" t="s">
        <v>18</v>
      </c>
      <c r="F45" s="266">
        <v>30</v>
      </c>
      <c r="G45" s="261">
        <v>13552.976743950458</v>
      </c>
      <c r="H45" s="240">
        <f t="shared" ref="H45:H49" si="3">+F45*G45</f>
        <v>406589.30231851374</v>
      </c>
      <c r="I45" s="42"/>
      <c r="J45" s="233">
        <v>160757.0580682646</v>
      </c>
      <c r="K45" s="233">
        <v>61524.366810531952</v>
      </c>
      <c r="L45" s="233">
        <v>112611.71773694784</v>
      </c>
      <c r="M45" s="233">
        <v>67349.449558090404</v>
      </c>
      <c r="N45" s="42"/>
      <c r="O45" s="50"/>
    </row>
    <row r="46" spans="2:15" s="18" customFormat="1" ht="33" outlineLevel="1">
      <c r="B46" s="53"/>
      <c r="C46" s="37" t="s">
        <v>611</v>
      </c>
      <c r="D46" s="223" t="s">
        <v>612</v>
      </c>
      <c r="E46" s="44" t="s">
        <v>18</v>
      </c>
      <c r="F46" s="266">
        <v>50</v>
      </c>
      <c r="G46" s="261">
        <v>24362.976743950458</v>
      </c>
      <c r="H46" s="240">
        <f t="shared" si="3"/>
        <v>1218148.8371975229</v>
      </c>
      <c r="I46" s="42"/>
      <c r="J46" s="233">
        <v>481631.02728104999</v>
      </c>
      <c r="K46" s="233">
        <v>184328.1056884579</v>
      </c>
      <c r="L46" s="233">
        <v>337386.72472158738</v>
      </c>
      <c r="M46" s="233">
        <v>201780.15800526718</v>
      </c>
      <c r="N46" s="42"/>
      <c r="O46" s="50"/>
    </row>
    <row r="47" spans="2:15" s="18" customFormat="1" ht="16.5" outlineLevel="1">
      <c r="B47" s="53"/>
      <c r="C47" s="37" t="s">
        <v>613</v>
      </c>
      <c r="D47" s="223" t="s">
        <v>117</v>
      </c>
      <c r="E47" s="44" t="s">
        <v>26</v>
      </c>
      <c r="F47" s="266">
        <v>10</v>
      </c>
      <c r="G47" s="261">
        <v>31714.883719752281</v>
      </c>
      <c r="H47" s="240">
        <f t="shared" si="3"/>
        <v>317148.83719752281</v>
      </c>
      <c r="I47" s="42"/>
      <c r="J47" s="233">
        <v>125394.13542588735</v>
      </c>
      <c r="K47" s="233">
        <v>47990.395423607268</v>
      </c>
      <c r="L47" s="233">
        <v>87839.682774315879</v>
      </c>
      <c r="M47" s="233">
        <v>52534.091505705081</v>
      </c>
      <c r="N47" s="42"/>
      <c r="O47" s="50"/>
    </row>
    <row r="48" spans="2:15" s="18" customFormat="1" ht="33" outlineLevel="1">
      <c r="B48" s="53"/>
      <c r="C48" s="37" t="s">
        <v>614</v>
      </c>
      <c r="D48" s="223" t="s">
        <v>119</v>
      </c>
      <c r="E48" s="44" t="s">
        <v>26</v>
      </c>
      <c r="F48" s="266">
        <v>1</v>
      </c>
      <c r="G48" s="261">
        <v>206064.88371975228</v>
      </c>
      <c r="H48" s="240">
        <f t="shared" si="3"/>
        <v>206064.88371975228</v>
      </c>
      <c r="I48" s="42"/>
      <c r="J48" s="233">
        <v>81473.822083041116</v>
      </c>
      <c r="K48" s="233">
        <v>31181.370046996362</v>
      </c>
      <c r="L48" s="233">
        <v>57073.121178105044</v>
      </c>
      <c r="M48" s="233">
        <v>34133.599710169452</v>
      </c>
      <c r="N48" s="42"/>
      <c r="O48" s="50"/>
    </row>
    <row r="49" spans="2:15" s="18" customFormat="1" ht="16.5" outlineLevel="1">
      <c r="B49" s="53"/>
      <c r="C49" s="37" t="s">
        <v>615</v>
      </c>
      <c r="D49" s="45" t="s">
        <v>121</v>
      </c>
      <c r="E49" s="44" t="s">
        <v>26</v>
      </c>
      <c r="F49" s="267">
        <v>4</v>
      </c>
      <c r="G49" s="261">
        <v>147879.76743950456</v>
      </c>
      <c r="H49" s="240">
        <f t="shared" si="3"/>
        <v>591519.06975801825</v>
      </c>
      <c r="I49" s="42"/>
      <c r="J49" s="233">
        <v>233874.48932702944</v>
      </c>
      <c r="K49" s="233">
        <v>89507.608822200506</v>
      </c>
      <c r="L49" s="233">
        <v>163831.1144434131</v>
      </c>
      <c r="M49" s="233">
        <v>97982.124773434291</v>
      </c>
      <c r="N49" s="42"/>
      <c r="O49" s="50"/>
    </row>
    <row r="50" spans="2:15" s="18" customFormat="1" ht="16.5" outlineLevel="1">
      <c r="B50" s="53"/>
      <c r="C50" s="24" t="s">
        <v>126</v>
      </c>
      <c r="D50" s="225" t="s">
        <v>616</v>
      </c>
      <c r="E50" s="25"/>
      <c r="F50" s="242"/>
      <c r="G50" s="262"/>
      <c r="H50" s="28">
        <f>SUM(H51:H61)</f>
        <v>30295355.581299938</v>
      </c>
      <c r="I50" s="28"/>
      <c r="J50" s="28">
        <v>64301925.635870196</v>
      </c>
      <c r="K50" s="28">
        <v>24609403.201226015</v>
      </c>
      <c r="L50" s="28">
        <v>0</v>
      </c>
      <c r="M50" s="28">
        <v>0</v>
      </c>
      <c r="N50" s="28">
        <v>0</v>
      </c>
      <c r="O50" s="46">
        <v>0</v>
      </c>
    </row>
    <row r="51" spans="2:15" s="18" customFormat="1" ht="33" outlineLevel="1">
      <c r="B51" s="53"/>
      <c r="C51" s="37" t="s">
        <v>128</v>
      </c>
      <c r="D51" s="43" t="s">
        <v>617</v>
      </c>
      <c r="E51" s="44" t="s">
        <v>18</v>
      </c>
      <c r="F51" s="266">
        <v>30</v>
      </c>
      <c r="G51" s="261">
        <v>136328.21705308562</v>
      </c>
      <c r="H51" s="240">
        <f t="shared" ref="H51:H73" si="4">+F51*G51</f>
        <v>4089846.5115925688</v>
      </c>
      <c r="I51" s="42"/>
      <c r="J51" s="233">
        <v>2957834.6166931209</v>
      </c>
      <c r="K51" s="233">
        <v>1132011.8948994477</v>
      </c>
      <c r="L51" s="42"/>
      <c r="M51" s="42"/>
      <c r="N51" s="42"/>
      <c r="O51" s="50"/>
    </row>
    <row r="52" spans="2:15" s="18" customFormat="1" ht="49.5" outlineLevel="1">
      <c r="B52" s="53"/>
      <c r="C52" s="37" t="s">
        <v>129</v>
      </c>
      <c r="D52" s="265" t="s">
        <v>618</v>
      </c>
      <c r="E52" s="44" t="s">
        <v>26</v>
      </c>
      <c r="F52" s="266">
        <v>1</v>
      </c>
      <c r="G52" s="261">
        <v>6831946.5115925688</v>
      </c>
      <c r="H52" s="240">
        <f t="shared" si="4"/>
        <v>6831946.5115925688</v>
      </c>
      <c r="I52" s="42"/>
      <c r="J52" s="233">
        <v>4940959.9685723884</v>
      </c>
      <c r="K52" s="233">
        <v>1890986.5430201802</v>
      </c>
      <c r="L52" s="42"/>
      <c r="M52" s="42"/>
      <c r="N52" s="42"/>
      <c r="O52" s="50"/>
    </row>
    <row r="53" spans="2:15" s="18" customFormat="1" ht="33" outlineLevel="1">
      <c r="B53" s="53"/>
      <c r="C53" s="37" t="s">
        <v>130</v>
      </c>
      <c r="D53" s="265" t="s">
        <v>619</v>
      </c>
      <c r="E53" s="44" t="s">
        <v>26</v>
      </c>
      <c r="F53" s="266">
        <v>1</v>
      </c>
      <c r="G53" s="261">
        <v>956648.83719752287</v>
      </c>
      <c r="H53" s="240">
        <f t="shared" si="4"/>
        <v>956648.83719752287</v>
      </c>
      <c r="I53" s="42"/>
      <c r="J53" s="233">
        <v>691861.91673980874</v>
      </c>
      <c r="K53" s="233">
        <v>264786.92045771412</v>
      </c>
      <c r="L53" s="42"/>
      <c r="M53" s="42"/>
      <c r="N53" s="42"/>
      <c r="O53" s="50"/>
    </row>
    <row r="54" spans="2:15" s="18" customFormat="1" ht="49.5" outlineLevel="1">
      <c r="B54" s="53"/>
      <c r="C54" s="37" t="s">
        <v>131</v>
      </c>
      <c r="D54" s="265" t="s">
        <v>620</v>
      </c>
      <c r="E54" s="44" t="s">
        <v>26</v>
      </c>
      <c r="F54" s="266">
        <v>1</v>
      </c>
      <c r="G54" s="261">
        <v>2335524.4185987618</v>
      </c>
      <c r="H54" s="240">
        <f t="shared" si="4"/>
        <v>2335524.4185987618</v>
      </c>
      <c r="I54" s="42"/>
      <c r="J54" s="233">
        <v>1689084.1633989611</v>
      </c>
      <c r="K54" s="233">
        <v>646440.25519980083</v>
      </c>
      <c r="L54" s="42"/>
      <c r="M54" s="42"/>
      <c r="N54" s="42"/>
      <c r="O54" s="50"/>
    </row>
    <row r="55" spans="2:15" s="18" customFormat="1" ht="33" outlineLevel="1">
      <c r="B55" s="53"/>
      <c r="C55" s="37" t="s">
        <v>132</v>
      </c>
      <c r="D55" s="265" t="s">
        <v>621</v>
      </c>
      <c r="E55" s="44" t="s">
        <v>26</v>
      </c>
      <c r="F55" s="266">
        <v>0</v>
      </c>
      <c r="G55" s="261">
        <v>53580324.418598764</v>
      </c>
      <c r="H55" s="240">
        <f t="shared" si="4"/>
        <v>0</v>
      </c>
      <c r="I55" s="42"/>
      <c r="J55" s="233">
        <v>38750045.482089996</v>
      </c>
      <c r="K55" s="233">
        <v>14830278.936508767</v>
      </c>
      <c r="L55" s="42"/>
      <c r="M55" s="42"/>
      <c r="N55" s="42"/>
      <c r="O55" s="50"/>
    </row>
    <row r="56" spans="2:15" s="18" customFormat="1" ht="102.75" customHeight="1" outlineLevel="1">
      <c r="B56" s="53"/>
      <c r="C56" s="37" t="s">
        <v>133</v>
      </c>
      <c r="D56" s="43" t="s">
        <v>622</v>
      </c>
      <c r="E56" s="44" t="s">
        <v>26</v>
      </c>
      <c r="F56" s="266">
        <v>0</v>
      </c>
      <c r="G56" s="261">
        <v>5035648.8371975236</v>
      </c>
      <c r="H56" s="240">
        <f t="shared" si="4"/>
        <v>0</v>
      </c>
      <c r="I56" s="42"/>
      <c r="J56" s="233">
        <v>3641852.1834388836</v>
      </c>
      <c r="K56" s="233">
        <v>1393796.6537586399</v>
      </c>
      <c r="L56" s="42"/>
      <c r="M56" s="42"/>
      <c r="N56" s="42"/>
      <c r="O56" s="50"/>
    </row>
    <row r="57" spans="2:15" s="18" customFormat="1" ht="16.5" outlineLevel="1">
      <c r="B57" s="53"/>
      <c r="C57" s="37" t="s">
        <v>134</v>
      </c>
      <c r="D57" s="43" t="s">
        <v>318</v>
      </c>
      <c r="E57" s="44" t="s">
        <v>26</v>
      </c>
      <c r="F57" s="266">
        <v>1</v>
      </c>
      <c r="G57" s="261">
        <v>4281389.3023185134</v>
      </c>
      <c r="H57" s="240">
        <f t="shared" si="4"/>
        <v>4281389.3023185134</v>
      </c>
      <c r="I57" s="42"/>
      <c r="J57" s="233">
        <v>3096361.0614829995</v>
      </c>
      <c r="K57" s="233">
        <v>1185028.2408355139</v>
      </c>
      <c r="L57" s="42"/>
      <c r="M57" s="42"/>
      <c r="N57" s="42"/>
      <c r="O57" s="50"/>
    </row>
    <row r="58" spans="2:15" s="18" customFormat="1" ht="33" outlineLevel="1">
      <c r="B58" s="53"/>
      <c r="C58" s="37" t="s">
        <v>320</v>
      </c>
      <c r="D58" s="43" t="s">
        <v>123</v>
      </c>
      <c r="E58" s="44" t="s">
        <v>26</v>
      </c>
      <c r="F58" s="266">
        <v>1</v>
      </c>
      <c r="G58" s="261">
        <v>6500000</v>
      </c>
      <c r="H58" s="240">
        <f t="shared" si="4"/>
        <v>6500000</v>
      </c>
      <c r="I58" s="42"/>
      <c r="J58" s="233">
        <v>4700891.5747840116</v>
      </c>
      <c r="K58" s="233">
        <v>1799108.4252159884</v>
      </c>
      <c r="L58" s="42"/>
      <c r="M58" s="42"/>
      <c r="N58" s="42"/>
      <c r="O58" s="50"/>
    </row>
    <row r="59" spans="2:15" s="18" customFormat="1" ht="33" outlineLevel="1">
      <c r="B59" s="52"/>
      <c r="C59" s="37" t="s">
        <v>623</v>
      </c>
      <c r="D59" s="43" t="s">
        <v>124</v>
      </c>
      <c r="E59" s="44" t="s">
        <v>26</v>
      </c>
      <c r="F59" s="266">
        <v>1</v>
      </c>
      <c r="G59" s="261">
        <v>2300000</v>
      </c>
      <c r="H59" s="240">
        <f t="shared" si="4"/>
        <v>2300000</v>
      </c>
      <c r="I59" s="42"/>
      <c r="J59" s="233">
        <v>1663392.4033851118</v>
      </c>
      <c r="K59" s="233">
        <v>636607.59661488817</v>
      </c>
      <c r="L59" s="42"/>
      <c r="M59" s="42"/>
      <c r="N59" s="42"/>
      <c r="O59" s="50"/>
    </row>
    <row r="60" spans="2:15" s="18" customFormat="1" ht="33" outlineLevel="1">
      <c r="B60" s="53"/>
      <c r="C60" s="37" t="s">
        <v>624</v>
      </c>
      <c r="D60" s="43" t="s">
        <v>125</v>
      </c>
      <c r="E60" s="44" t="s">
        <v>26</v>
      </c>
      <c r="F60" s="267">
        <v>1</v>
      </c>
      <c r="G60" s="261">
        <v>3000000</v>
      </c>
      <c r="H60" s="240">
        <f t="shared" si="4"/>
        <v>3000000</v>
      </c>
      <c r="I60" s="42"/>
      <c r="J60" s="233">
        <v>2169642.2652849285</v>
      </c>
      <c r="K60" s="233">
        <v>830357.73471507162</v>
      </c>
      <c r="L60" s="42"/>
      <c r="M60" s="42"/>
      <c r="N60" s="42"/>
      <c r="O60" s="50"/>
    </row>
    <row r="61" spans="2:15" s="18" customFormat="1" ht="16.5" outlineLevel="1">
      <c r="B61" s="53"/>
      <c r="C61" s="37" t="s">
        <v>625</v>
      </c>
      <c r="D61" s="43"/>
      <c r="E61" s="44" t="s">
        <v>207</v>
      </c>
      <c r="F61" s="267"/>
      <c r="G61" s="261"/>
      <c r="H61" s="240">
        <f t="shared" si="4"/>
        <v>0</v>
      </c>
      <c r="I61" s="42"/>
      <c r="J61" s="233">
        <v>0</v>
      </c>
      <c r="K61" s="233">
        <v>0</v>
      </c>
      <c r="L61" s="42"/>
      <c r="M61" s="42"/>
      <c r="N61" s="42"/>
      <c r="O61" s="50"/>
    </row>
    <row r="62" spans="2:15" s="18" customFormat="1" ht="16.5" outlineLevel="1">
      <c r="B62" s="52"/>
      <c r="C62" s="24" t="s">
        <v>321</v>
      </c>
      <c r="D62" s="225" t="s">
        <v>127</v>
      </c>
      <c r="E62" s="25"/>
      <c r="F62" s="242"/>
      <c r="G62" s="262"/>
      <c r="H62" s="28">
        <f>SUM(H63:H73)</f>
        <v>46487411.627518252</v>
      </c>
      <c r="I62" s="28"/>
      <c r="J62" s="28">
        <v>33620351.023587205</v>
      </c>
      <c r="K62" s="28">
        <v>12308931.339843981</v>
      </c>
      <c r="L62" s="28">
        <v>558129.26408706093</v>
      </c>
      <c r="M62" s="28">
        <v>0</v>
      </c>
      <c r="N62" s="28">
        <v>0</v>
      </c>
      <c r="O62" s="46">
        <v>0</v>
      </c>
    </row>
    <row r="63" spans="2:15" s="18" customFormat="1" ht="16.5" outlineLevel="1">
      <c r="B63" s="53"/>
      <c r="C63" s="44"/>
      <c r="D63" s="268" t="s">
        <v>626</v>
      </c>
      <c r="E63" s="44" t="s">
        <v>26</v>
      </c>
      <c r="F63" s="266">
        <v>43</v>
      </c>
      <c r="G63" s="269">
        <v>350000</v>
      </c>
      <c r="H63" s="240">
        <f t="shared" si="4"/>
        <v>15050000</v>
      </c>
      <c r="I63" s="42"/>
      <c r="J63" s="233">
        <v>10884372.030846057</v>
      </c>
      <c r="K63" s="233">
        <v>4165627.9691539425</v>
      </c>
      <c r="L63" s="42"/>
      <c r="M63" s="42"/>
      <c r="N63" s="42"/>
      <c r="O63" s="50"/>
    </row>
    <row r="64" spans="2:15" s="18" customFormat="1" ht="16.5" outlineLevel="1">
      <c r="B64" s="53"/>
      <c r="C64" s="44"/>
      <c r="D64" s="263" t="s">
        <v>627</v>
      </c>
      <c r="E64" s="44" t="s">
        <v>26</v>
      </c>
      <c r="F64" s="266">
        <v>72</v>
      </c>
      <c r="G64" s="269">
        <v>152129.76743950456</v>
      </c>
      <c r="H64" s="240">
        <f t="shared" si="4"/>
        <v>10953343.255644329</v>
      </c>
      <c r="I64" s="42"/>
      <c r="J64" s="233">
        <v>7921612.1578731844</v>
      </c>
      <c r="K64" s="233">
        <v>3031731.097771144</v>
      </c>
      <c r="L64" s="42"/>
      <c r="M64" s="42"/>
      <c r="N64" s="42"/>
      <c r="O64" s="50"/>
    </row>
    <row r="65" spans="2:15" s="18" customFormat="1" ht="16.5" outlineLevel="1">
      <c r="B65" s="53"/>
      <c r="C65" s="44"/>
      <c r="D65" s="263" t="s">
        <v>368</v>
      </c>
      <c r="E65" s="44" t="s">
        <v>26</v>
      </c>
      <c r="F65" s="266">
        <v>19</v>
      </c>
      <c r="G65" s="270">
        <v>106129.76743950456</v>
      </c>
      <c r="H65" s="240">
        <f t="shared" si="4"/>
        <v>2016465.5813505866</v>
      </c>
      <c r="I65" s="42"/>
      <c r="J65" s="233">
        <v>1458336.3172635257</v>
      </c>
      <c r="K65" s="31"/>
      <c r="L65" s="233">
        <v>558129.26408706093</v>
      </c>
      <c r="M65" s="42"/>
      <c r="N65" s="42"/>
      <c r="O65" s="50"/>
    </row>
    <row r="66" spans="2:15" s="18" customFormat="1" ht="33" outlineLevel="1">
      <c r="B66" s="53"/>
      <c r="C66" s="44"/>
      <c r="D66" s="263" t="s">
        <v>369</v>
      </c>
      <c r="E66" s="44" t="s">
        <v>26</v>
      </c>
      <c r="F66" s="266">
        <v>15</v>
      </c>
      <c r="G66" s="270">
        <v>118129.76743950456</v>
      </c>
      <c r="H66" s="240">
        <f t="shared" si="4"/>
        <v>1771946.5115925684</v>
      </c>
      <c r="I66" s="42"/>
      <c r="J66" s="233">
        <v>1281496.6811251421</v>
      </c>
      <c r="K66" s="233">
        <v>490449.8304674261</v>
      </c>
      <c r="L66" s="42"/>
      <c r="M66" s="42"/>
      <c r="N66" s="42"/>
      <c r="O66" s="50"/>
    </row>
    <row r="67" spans="2:15" s="18" customFormat="1" ht="33" outlineLevel="1">
      <c r="B67" s="53"/>
      <c r="C67" s="44"/>
      <c r="D67" s="263" t="s">
        <v>628</v>
      </c>
      <c r="E67" s="44" t="s">
        <v>26</v>
      </c>
      <c r="F67" s="266">
        <v>45</v>
      </c>
      <c r="G67" s="270">
        <v>266129.76743950456</v>
      </c>
      <c r="H67" s="240">
        <f t="shared" si="4"/>
        <v>11975839.534777705</v>
      </c>
      <c r="I67" s="42"/>
      <c r="J67" s="233">
        <v>8661095.8723079674</v>
      </c>
      <c r="K67" s="233">
        <v>3314743.6624697372</v>
      </c>
      <c r="L67" s="42"/>
      <c r="M67" s="42"/>
      <c r="N67" s="42"/>
      <c r="O67" s="50"/>
    </row>
    <row r="68" spans="2:15" s="18" customFormat="1" ht="33" outlineLevel="1">
      <c r="B68" s="53"/>
      <c r="C68" s="44"/>
      <c r="D68" s="263" t="s">
        <v>629</v>
      </c>
      <c r="E68" s="44" t="s">
        <v>26</v>
      </c>
      <c r="F68" s="266">
        <v>14</v>
      </c>
      <c r="G68" s="270">
        <v>212129.76743950456</v>
      </c>
      <c r="H68" s="240">
        <f t="shared" si="4"/>
        <v>2969816.7441530637</v>
      </c>
      <c r="I68" s="42"/>
      <c r="J68" s="233">
        <v>2147813.309421788</v>
      </c>
      <c r="K68" s="233">
        <v>822003.43473127577</v>
      </c>
      <c r="L68" s="42"/>
      <c r="M68" s="42"/>
      <c r="N68" s="42"/>
      <c r="O68" s="50"/>
    </row>
    <row r="69" spans="2:15" s="18" customFormat="1" ht="16.5" outlineLevel="1">
      <c r="B69" s="53"/>
      <c r="C69" s="44"/>
      <c r="D69" s="263" t="s">
        <v>367</v>
      </c>
      <c r="E69" s="44" t="s">
        <v>26</v>
      </c>
      <c r="F69" s="266">
        <v>5</v>
      </c>
      <c r="G69" s="270">
        <v>350000</v>
      </c>
      <c r="H69" s="240">
        <f t="shared" si="4"/>
        <v>1750000</v>
      </c>
      <c r="I69" s="42"/>
      <c r="J69" s="233">
        <v>1265624.6547495415</v>
      </c>
      <c r="K69" s="233">
        <v>484375.3452504584</v>
      </c>
      <c r="L69" s="42"/>
      <c r="M69" s="42"/>
      <c r="N69" s="42"/>
      <c r="O69" s="50"/>
    </row>
    <row r="70" spans="2:15" s="18" customFormat="1" ht="16.5" outlineLevel="1">
      <c r="B70" s="53"/>
      <c r="C70" s="44"/>
      <c r="D70" s="263">
        <v>0</v>
      </c>
      <c r="E70" s="44">
        <v>0</v>
      </c>
      <c r="F70" s="266">
        <v>0</v>
      </c>
      <c r="G70" s="269">
        <v>0</v>
      </c>
      <c r="H70" s="240">
        <f t="shared" si="4"/>
        <v>0</v>
      </c>
      <c r="I70" s="42"/>
      <c r="J70" s="233">
        <v>0</v>
      </c>
      <c r="K70" s="233"/>
      <c r="L70" s="42"/>
      <c r="M70" s="42"/>
      <c r="N70" s="42"/>
      <c r="O70" s="50"/>
    </row>
    <row r="71" spans="2:15" s="18" customFormat="1" ht="16.5" outlineLevel="1">
      <c r="B71" s="53"/>
      <c r="C71" s="44"/>
      <c r="D71" s="263">
        <v>0</v>
      </c>
      <c r="E71" s="44">
        <v>0</v>
      </c>
      <c r="F71" s="266">
        <v>0</v>
      </c>
      <c r="G71" s="269">
        <v>0</v>
      </c>
      <c r="H71" s="240">
        <f t="shared" si="4"/>
        <v>0</v>
      </c>
      <c r="I71" s="42"/>
      <c r="J71" s="233">
        <v>0</v>
      </c>
      <c r="K71" s="233">
        <v>0</v>
      </c>
      <c r="L71" s="42"/>
      <c r="M71" s="42"/>
      <c r="N71" s="42"/>
      <c r="O71" s="50"/>
    </row>
    <row r="72" spans="2:15" s="18" customFormat="1" ht="16.5" outlineLevel="1">
      <c r="B72" s="53"/>
      <c r="C72" s="44"/>
      <c r="D72" s="263">
        <v>0</v>
      </c>
      <c r="E72" s="44">
        <v>0</v>
      </c>
      <c r="F72" s="266">
        <v>0</v>
      </c>
      <c r="G72" s="269">
        <v>0</v>
      </c>
      <c r="H72" s="240">
        <f t="shared" si="4"/>
        <v>0</v>
      </c>
      <c r="I72" s="42"/>
      <c r="J72" s="233"/>
      <c r="K72" s="233"/>
      <c r="L72" s="42">
        <v>0</v>
      </c>
      <c r="M72" s="42"/>
      <c r="N72" s="42"/>
      <c r="O72" s="50"/>
    </row>
    <row r="73" spans="2:15" s="18" customFormat="1" ht="16.5" outlineLevel="1">
      <c r="B73" s="53"/>
      <c r="C73" s="44"/>
      <c r="D73" s="263"/>
      <c r="E73" s="44"/>
      <c r="F73" s="266"/>
      <c r="G73" s="270"/>
      <c r="H73" s="240">
        <f t="shared" si="4"/>
        <v>0</v>
      </c>
      <c r="I73" s="42"/>
      <c r="J73" s="31"/>
      <c r="K73" s="31"/>
      <c r="L73" s="233">
        <v>0</v>
      </c>
      <c r="M73" s="42"/>
      <c r="N73" s="42"/>
      <c r="O73" s="50"/>
    </row>
    <row r="74" spans="2:15" s="18" customFormat="1" ht="16.5" outlineLevel="1">
      <c r="B74" s="53"/>
      <c r="C74" s="24">
        <v>7.7</v>
      </c>
      <c r="D74" s="225" t="s">
        <v>630</v>
      </c>
      <c r="E74" s="25"/>
      <c r="F74" s="242"/>
      <c r="G74" s="262"/>
      <c r="H74" s="28">
        <f>SUM(H75:H77)</f>
        <v>8293466.5813505864</v>
      </c>
      <c r="I74" s="28"/>
      <c r="J74" s="28">
        <v>5997951.8735421132</v>
      </c>
      <c r="K74" s="28">
        <v>2295514.7078084741</v>
      </c>
      <c r="L74" s="28">
        <v>0</v>
      </c>
      <c r="M74" s="28">
        <v>0</v>
      </c>
      <c r="N74" s="28">
        <v>0</v>
      </c>
      <c r="O74" s="46">
        <v>0</v>
      </c>
    </row>
    <row r="75" spans="2:15" s="18" customFormat="1" ht="16.5" outlineLevel="1">
      <c r="B75" s="53"/>
      <c r="C75" s="44" t="s">
        <v>631</v>
      </c>
      <c r="D75" s="263" t="s">
        <v>632</v>
      </c>
      <c r="E75" s="44" t="s">
        <v>26</v>
      </c>
      <c r="F75" s="266">
        <v>13</v>
      </c>
      <c r="G75" s="270">
        <v>430006.76743950456</v>
      </c>
      <c r="H75" s="240">
        <f t="shared" ref="H75:H78" si="5">+F75*G75</f>
        <v>5590087.9767135596</v>
      </c>
      <c r="I75" s="42"/>
      <c r="J75" s="233">
        <v>4042830.3803129499</v>
      </c>
      <c r="K75" s="233">
        <v>1547257.5964006097</v>
      </c>
      <c r="L75" s="42"/>
      <c r="M75" s="42"/>
      <c r="N75" s="42"/>
      <c r="O75" s="50"/>
    </row>
    <row r="76" spans="2:15" s="18" customFormat="1" ht="16.5" outlineLevel="1">
      <c r="B76" s="53"/>
      <c r="C76" s="44" t="s">
        <v>633</v>
      </c>
      <c r="D76" s="263" t="s">
        <v>634</v>
      </c>
      <c r="E76" s="44" t="s">
        <v>26</v>
      </c>
      <c r="F76" s="266">
        <v>5</v>
      </c>
      <c r="G76" s="270">
        <v>270129.76743950456</v>
      </c>
      <c r="H76" s="240">
        <f t="shared" si="5"/>
        <v>1350648.8371975229</v>
      </c>
      <c r="I76" s="42"/>
      <c r="J76" s="233">
        <v>976808.26758056262</v>
      </c>
      <c r="K76" s="233">
        <v>373840.56961696019</v>
      </c>
      <c r="L76" s="42"/>
      <c r="M76" s="42"/>
      <c r="N76" s="42"/>
      <c r="O76" s="50"/>
    </row>
    <row r="77" spans="2:15" s="18" customFormat="1" ht="16.5" outlineLevel="1">
      <c r="B77" s="53"/>
      <c r="C77" s="44" t="s">
        <v>635</v>
      </c>
      <c r="D77" s="263" t="s">
        <v>272</v>
      </c>
      <c r="E77" s="44" t="s">
        <v>26</v>
      </c>
      <c r="F77" s="266">
        <v>1</v>
      </c>
      <c r="G77" s="270">
        <v>1352729.7674395044</v>
      </c>
      <c r="H77" s="240">
        <f t="shared" si="5"/>
        <v>1352729.7674395044</v>
      </c>
      <c r="I77" s="42"/>
      <c r="J77" s="233">
        <v>978313.22564860026</v>
      </c>
      <c r="K77" s="233">
        <v>374416.54179090413</v>
      </c>
      <c r="L77" s="42"/>
      <c r="M77" s="42"/>
      <c r="N77" s="42"/>
      <c r="O77" s="50"/>
    </row>
    <row r="78" spans="2:15" s="18" customFormat="1" ht="16.5" outlineLevel="1">
      <c r="B78" s="53"/>
      <c r="C78" s="24"/>
      <c r="D78" s="271" t="s">
        <v>370</v>
      </c>
      <c r="E78" s="30" t="s">
        <v>26</v>
      </c>
      <c r="F78" s="252">
        <v>0</v>
      </c>
      <c r="G78" s="272">
        <v>60112394.359570317</v>
      </c>
      <c r="H78" s="28">
        <f t="shared" si="5"/>
        <v>0</v>
      </c>
      <c r="I78" s="28"/>
      <c r="J78" s="28">
        <v>0</v>
      </c>
      <c r="K78" s="28">
        <v>0</v>
      </c>
      <c r="L78" s="28">
        <v>0</v>
      </c>
      <c r="M78" s="28"/>
      <c r="N78" s="28"/>
      <c r="O78" s="46"/>
    </row>
    <row r="79" spans="2:15" collapsed="1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19" zoomScale="90" zoomScaleNormal="90" workbookViewId="0">
      <selection activeCell="H41" sqref="H41"/>
    </sheetView>
  </sheetViews>
  <sheetFormatPr baseColWidth="10" defaultRowHeight="15"/>
  <cols>
    <col min="3" max="3" width="42.140625" customWidth="1"/>
    <col min="6" max="6" width="13.140625" bestFit="1" customWidth="1"/>
    <col min="7" max="7" width="14.140625" bestFit="1" customWidth="1"/>
  </cols>
  <sheetData>
    <row r="1" spans="2:8" ht="15.75" thickBot="1"/>
    <row r="2" spans="2:8">
      <c r="B2" s="204" t="s">
        <v>279</v>
      </c>
    </row>
    <row r="3" spans="2:8" ht="15.75" thickBot="1">
      <c r="B3" s="205" t="s">
        <v>280</v>
      </c>
    </row>
    <row r="4" spans="2:8" ht="16.5">
      <c r="B4" s="474" t="s">
        <v>281</v>
      </c>
      <c r="C4" s="474" t="s">
        <v>282</v>
      </c>
      <c r="D4" s="474" t="s">
        <v>283</v>
      </c>
      <c r="E4" s="474" t="s">
        <v>284</v>
      </c>
      <c r="F4" s="206" t="s">
        <v>285</v>
      </c>
      <c r="G4" s="206" t="s">
        <v>285</v>
      </c>
      <c r="H4" s="206" t="s">
        <v>285</v>
      </c>
    </row>
    <row r="5" spans="2:8" ht="17.25" thickBot="1">
      <c r="B5" s="475"/>
      <c r="C5" s="475"/>
      <c r="D5" s="475"/>
      <c r="E5" s="475"/>
      <c r="F5" s="207" t="s">
        <v>286</v>
      </c>
      <c r="G5" s="207" t="s">
        <v>287</v>
      </c>
      <c r="H5" s="207" t="s">
        <v>288</v>
      </c>
    </row>
    <row r="6" spans="2:8" ht="17.25" thickBot="1">
      <c r="B6" s="208">
        <v>1</v>
      </c>
      <c r="C6" s="209" t="s">
        <v>289</v>
      </c>
      <c r="D6" s="209" t="s">
        <v>290</v>
      </c>
      <c r="E6" s="209"/>
      <c r="F6" s="209"/>
      <c r="G6" s="209"/>
      <c r="H6" s="210"/>
    </row>
    <row r="7" spans="2:8" ht="17.25" thickBot="1">
      <c r="B7" s="208">
        <v>101</v>
      </c>
      <c r="C7" s="209" t="s">
        <v>291</v>
      </c>
      <c r="D7" s="209" t="s">
        <v>292</v>
      </c>
      <c r="E7" s="209">
        <v>5</v>
      </c>
      <c r="F7" s="214">
        <f>28554550.7706781+2631913.78571462</f>
        <v>31186464.556392718</v>
      </c>
      <c r="G7" s="216">
        <f>+E7*F7</f>
        <v>155932322.78196359</v>
      </c>
      <c r="H7" s="210"/>
    </row>
    <row r="8" spans="2:8" ht="33.75" thickBot="1">
      <c r="B8" s="208">
        <v>102</v>
      </c>
      <c r="C8" s="209" t="s">
        <v>293</v>
      </c>
      <c r="D8" s="209" t="s">
        <v>292</v>
      </c>
      <c r="E8" s="209">
        <v>5</v>
      </c>
      <c r="F8" s="214">
        <v>312837.29752680287</v>
      </c>
      <c r="G8" s="216">
        <f>+E8*F8</f>
        <v>1564186.4876340143</v>
      </c>
      <c r="H8" s="210"/>
    </row>
    <row r="9" spans="2:8" ht="17.25" thickBot="1">
      <c r="B9" s="208">
        <v>103</v>
      </c>
      <c r="C9" s="209" t="s">
        <v>294</v>
      </c>
      <c r="D9" s="209" t="s">
        <v>292</v>
      </c>
      <c r="E9" s="209"/>
      <c r="F9" s="209"/>
      <c r="G9" s="209"/>
      <c r="H9" s="210"/>
    </row>
    <row r="10" spans="2:8" ht="17.25" thickBot="1">
      <c r="B10" s="208">
        <v>104</v>
      </c>
      <c r="C10" s="209" t="s">
        <v>295</v>
      </c>
      <c r="D10" s="209" t="s">
        <v>296</v>
      </c>
      <c r="E10" s="209">
        <v>1</v>
      </c>
      <c r="F10" s="214">
        <v>100000</v>
      </c>
      <c r="G10" s="216">
        <f>+E10*F10</f>
        <v>100000</v>
      </c>
      <c r="H10" s="210"/>
    </row>
    <row r="11" spans="2:8" ht="17.25" thickBot="1">
      <c r="B11" s="208">
        <v>105</v>
      </c>
      <c r="C11" s="209" t="s">
        <v>297</v>
      </c>
      <c r="D11" s="209" t="s">
        <v>296</v>
      </c>
      <c r="E11" s="209">
        <v>1</v>
      </c>
      <c r="F11" s="214">
        <v>500000</v>
      </c>
      <c r="G11" s="216">
        <f>+E11*F11</f>
        <v>500000</v>
      </c>
      <c r="H11" s="210"/>
    </row>
    <row r="12" spans="2:8" ht="17.25" thickBot="1">
      <c r="B12" s="208">
        <v>106</v>
      </c>
      <c r="C12" s="209" t="s">
        <v>298</v>
      </c>
      <c r="D12" s="209" t="s">
        <v>296</v>
      </c>
      <c r="E12" s="209">
        <v>1</v>
      </c>
      <c r="F12" s="214">
        <v>150000</v>
      </c>
      <c r="G12" s="216">
        <f>+E12*F12</f>
        <v>150000</v>
      </c>
      <c r="H12" s="210"/>
    </row>
    <row r="13" spans="2:8" ht="33.75" thickBot="1">
      <c r="B13" s="208">
        <v>107</v>
      </c>
      <c r="C13" s="209" t="s">
        <v>299</v>
      </c>
      <c r="D13" s="209" t="s">
        <v>296</v>
      </c>
      <c r="E13" s="209">
        <v>1</v>
      </c>
      <c r="F13" s="214">
        <f>375000*5</f>
        <v>1875000</v>
      </c>
      <c r="G13" s="216">
        <f>+E13*F13</f>
        <v>1875000</v>
      </c>
      <c r="H13" s="210"/>
    </row>
    <row r="14" spans="2:8" ht="17.25" thickBot="1">
      <c r="B14" s="208">
        <v>108</v>
      </c>
      <c r="C14" s="209" t="s">
        <v>300</v>
      </c>
      <c r="D14" s="209" t="s">
        <v>296</v>
      </c>
      <c r="E14" s="209"/>
      <c r="F14" s="209"/>
      <c r="G14" s="209"/>
      <c r="H14" s="210"/>
    </row>
    <row r="15" spans="2:8" ht="17.25" thickBot="1">
      <c r="B15" s="208">
        <v>109</v>
      </c>
      <c r="C15" s="209" t="s">
        <v>301</v>
      </c>
      <c r="D15" s="209" t="s">
        <v>296</v>
      </c>
      <c r="E15" s="209"/>
      <c r="F15" s="209"/>
      <c r="G15" s="209"/>
      <c r="H15" s="210"/>
    </row>
    <row r="16" spans="2:8" ht="17.25" thickBot="1">
      <c r="B16" s="208">
        <v>110</v>
      </c>
      <c r="C16" s="209" t="s">
        <v>302</v>
      </c>
      <c r="D16" s="209" t="s">
        <v>296</v>
      </c>
      <c r="E16" s="209">
        <v>1</v>
      </c>
      <c r="F16" s="214">
        <v>200000</v>
      </c>
      <c r="G16" s="216">
        <f>+E16*F16</f>
        <v>200000</v>
      </c>
      <c r="H16" s="210"/>
    </row>
    <row r="17" spans="2:8" ht="17.25" thickBot="1">
      <c r="B17" s="208">
        <v>111</v>
      </c>
      <c r="C17" s="209" t="s">
        <v>303</v>
      </c>
      <c r="D17" s="209" t="s">
        <v>296</v>
      </c>
      <c r="E17" s="209">
        <v>1</v>
      </c>
      <c r="F17" s="214">
        <v>200000</v>
      </c>
      <c r="G17" s="216">
        <f>+E17*F17</f>
        <v>200000</v>
      </c>
      <c r="H17" s="210"/>
    </row>
    <row r="18" spans="2:8" ht="17.25" thickBot="1">
      <c r="B18" s="208">
        <v>112</v>
      </c>
      <c r="C18" s="209" t="s">
        <v>304</v>
      </c>
      <c r="D18" s="209" t="s">
        <v>296</v>
      </c>
      <c r="E18" s="209"/>
      <c r="F18" s="214"/>
      <c r="G18" s="216"/>
      <c r="H18" s="210"/>
    </row>
    <row r="19" spans="2:8" ht="17.25" thickBot="1">
      <c r="B19" s="208">
        <v>113</v>
      </c>
      <c r="C19" s="209" t="s">
        <v>305</v>
      </c>
      <c r="D19" s="209" t="s">
        <v>296</v>
      </c>
      <c r="E19" s="209">
        <v>1</v>
      </c>
      <c r="F19" s="214">
        <v>50000</v>
      </c>
      <c r="G19" s="216">
        <f>+E19*F19</f>
        <v>50000</v>
      </c>
      <c r="H19" s="210"/>
    </row>
    <row r="20" spans="2:8" ht="17.25" thickBot="1">
      <c r="B20" s="208">
        <v>114</v>
      </c>
      <c r="C20" s="209" t="s">
        <v>306</v>
      </c>
      <c r="D20" s="209" t="s">
        <v>296</v>
      </c>
      <c r="E20" s="209">
        <v>1</v>
      </c>
      <c r="F20" s="214">
        <v>100000</v>
      </c>
      <c r="G20" s="216">
        <f>+E20*F20</f>
        <v>100000</v>
      </c>
      <c r="H20" s="210"/>
    </row>
    <row r="21" spans="2:8" ht="33.75" thickBot="1">
      <c r="B21" s="208">
        <v>115</v>
      </c>
      <c r="C21" s="209" t="s">
        <v>307</v>
      </c>
      <c r="D21" s="209" t="s">
        <v>296</v>
      </c>
      <c r="E21" s="209">
        <v>1</v>
      </c>
      <c r="F21" s="214">
        <v>100000</v>
      </c>
      <c r="G21" s="216">
        <f>+E21*F21</f>
        <v>100000</v>
      </c>
      <c r="H21" s="210"/>
    </row>
    <row r="22" spans="2:8" ht="17.25" thickBot="1">
      <c r="B22" s="208">
        <v>116</v>
      </c>
      <c r="C22" s="209" t="s">
        <v>308</v>
      </c>
      <c r="D22" s="209" t="s">
        <v>296</v>
      </c>
      <c r="E22" s="209">
        <v>1</v>
      </c>
      <c r="F22" s="214">
        <v>6765000</v>
      </c>
      <c r="G22" s="216">
        <f>(+E22*F22)+6358702.79392135</f>
        <v>13123702.79392135</v>
      </c>
      <c r="H22" s="210"/>
    </row>
    <row r="23" spans="2:8" ht="17.25" thickBot="1">
      <c r="B23" s="208">
        <v>117</v>
      </c>
      <c r="C23" s="209" t="s">
        <v>309</v>
      </c>
      <c r="D23" s="209" t="s">
        <v>296</v>
      </c>
      <c r="E23" s="209"/>
      <c r="F23" s="214"/>
      <c r="G23" s="216"/>
      <c r="H23" s="210"/>
    </row>
    <row r="24" spans="2:8" ht="17.25" thickBot="1">
      <c r="B24" s="208">
        <v>118</v>
      </c>
      <c r="C24" s="209" t="s">
        <v>310</v>
      </c>
      <c r="D24" s="209" t="s">
        <v>296</v>
      </c>
      <c r="E24" s="209">
        <v>1</v>
      </c>
      <c r="F24" s="214">
        <v>100000</v>
      </c>
      <c r="G24" s="216">
        <f>+E24*F24</f>
        <v>100000</v>
      </c>
      <c r="H24" s="210"/>
    </row>
    <row r="25" spans="2:8" ht="17.25" thickBot="1">
      <c r="B25" s="208">
        <v>119</v>
      </c>
      <c r="C25" s="209" t="s">
        <v>311</v>
      </c>
      <c r="D25" s="209" t="s">
        <v>296</v>
      </c>
      <c r="E25" s="209">
        <v>1</v>
      </c>
      <c r="F25" s="214">
        <v>7135247.966235294</v>
      </c>
      <c r="G25" s="216">
        <f>+E25*F25</f>
        <v>7135247.966235294</v>
      </c>
      <c r="H25" s="210"/>
    </row>
    <row r="26" spans="2:8" ht="17.25" thickBot="1">
      <c r="B26" s="208">
        <v>120</v>
      </c>
      <c r="C26" s="209" t="s">
        <v>312</v>
      </c>
      <c r="D26" s="209" t="s">
        <v>296</v>
      </c>
      <c r="E26" s="209"/>
      <c r="F26" s="214"/>
      <c r="G26" s="216"/>
      <c r="H26" s="210"/>
    </row>
    <row r="27" spans="2:8" ht="17.25" thickBot="1">
      <c r="B27" s="208">
        <v>121</v>
      </c>
      <c r="C27" s="209" t="s">
        <v>313</v>
      </c>
      <c r="D27" s="209" t="s">
        <v>296</v>
      </c>
      <c r="E27" s="209">
        <v>1</v>
      </c>
      <c r="F27" s="214">
        <v>2000000</v>
      </c>
      <c r="G27" s="216">
        <f>+E27*F27</f>
        <v>2000000</v>
      </c>
      <c r="H27" s="210"/>
    </row>
    <row r="28" spans="2:8" ht="17.25" thickBot="1">
      <c r="B28" s="208">
        <v>122</v>
      </c>
      <c r="C28" s="209" t="s">
        <v>314</v>
      </c>
      <c r="D28" s="209" t="s">
        <v>296</v>
      </c>
      <c r="E28" s="209">
        <v>1</v>
      </c>
      <c r="F28" s="214">
        <f>125000*5</f>
        <v>625000</v>
      </c>
      <c r="G28" s="216">
        <f>+E28*F28</f>
        <v>625000</v>
      </c>
      <c r="H28" s="210"/>
    </row>
    <row r="29" spans="2:8" ht="17.25" thickBot="1">
      <c r="B29" s="208">
        <v>123</v>
      </c>
      <c r="C29" s="209" t="s">
        <v>315</v>
      </c>
      <c r="D29" s="209" t="s">
        <v>296</v>
      </c>
      <c r="E29" s="209">
        <v>1</v>
      </c>
      <c r="F29" s="214">
        <v>700000</v>
      </c>
      <c r="G29" s="216">
        <f>+E29*F29</f>
        <v>700000</v>
      </c>
      <c r="H29" s="210"/>
    </row>
    <row r="30" spans="2:8" ht="17.25" thickBot="1">
      <c r="B30" s="208">
        <v>125</v>
      </c>
      <c r="C30" s="209" t="s">
        <v>316</v>
      </c>
      <c r="D30" s="209" t="s">
        <v>296</v>
      </c>
      <c r="E30" s="209"/>
      <c r="F30" s="214"/>
      <c r="G30" s="216"/>
      <c r="H30" s="210"/>
    </row>
    <row r="31" spans="2:8" ht="17.25" thickBot="1">
      <c r="B31" s="208">
        <v>1</v>
      </c>
      <c r="C31" s="209" t="s">
        <v>289</v>
      </c>
      <c r="D31" s="209" t="s">
        <v>290</v>
      </c>
      <c r="E31" s="209"/>
      <c r="F31" s="209"/>
      <c r="G31" s="215">
        <f>SUM(G7:G30)</f>
        <v>184455460.02975422</v>
      </c>
      <c r="H31" s="210"/>
    </row>
    <row r="32" spans="2:8" ht="17.25" thickBot="1">
      <c r="B32" s="208">
        <v>2</v>
      </c>
      <c r="C32" s="209" t="s">
        <v>142</v>
      </c>
      <c r="D32" s="209" t="s">
        <v>290</v>
      </c>
      <c r="E32" s="209"/>
      <c r="F32" s="209"/>
      <c r="G32" s="209"/>
      <c r="H32" s="210"/>
    </row>
    <row r="33" spans="2:8" ht="17.25" thickBot="1">
      <c r="B33" s="208">
        <v>3</v>
      </c>
      <c r="C33" s="209" t="s">
        <v>143</v>
      </c>
      <c r="D33" s="209" t="s">
        <v>290</v>
      </c>
      <c r="E33" s="209"/>
      <c r="F33" s="209"/>
      <c r="G33" s="209"/>
      <c r="H33" s="210"/>
    </row>
    <row r="34" spans="2:8" ht="17.25" thickBot="1">
      <c r="B34" s="211"/>
      <c r="C34" s="212" t="s">
        <v>317</v>
      </c>
      <c r="D34" s="212" t="s">
        <v>290</v>
      </c>
      <c r="E34" s="212"/>
      <c r="F34" s="212"/>
      <c r="G34" s="212"/>
      <c r="H34" s="213"/>
    </row>
    <row r="36" spans="2:8">
      <c r="F36" s="221">
        <v>994432591</v>
      </c>
      <c r="G36" s="217">
        <f>+G31/F36</f>
        <v>0.18548814841664238</v>
      </c>
    </row>
  </sheetData>
  <mergeCells count="4">
    <mergeCell ref="B4:B5"/>
    <mergeCell ref="C4:C5"/>
    <mergeCell ref="D4:D5"/>
    <mergeCell ref="E4:E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D14"/>
  <sheetViews>
    <sheetView view="pageBreakPreview" topLeftCell="A7" zoomScale="90" zoomScaleNormal="100" zoomScaleSheetLayoutView="90" workbookViewId="0">
      <selection activeCell="M10" sqref="M10"/>
    </sheetView>
  </sheetViews>
  <sheetFormatPr baseColWidth="10" defaultRowHeight="15"/>
  <cols>
    <col min="1" max="1" width="4.5703125" customWidth="1"/>
    <col min="2" max="2" width="51.42578125" bestFit="1" customWidth="1"/>
    <col min="3" max="3" width="36.140625" style="5" customWidth="1"/>
    <col min="4" max="5" width="12.140625" style="5" customWidth="1"/>
    <col min="6" max="9" width="8.5703125" style="5" customWidth="1"/>
    <col min="10" max="10" width="28" customWidth="1"/>
    <col min="11" max="11" width="4.5703125" style="5" customWidth="1"/>
    <col min="12" max="12" width="7.5703125" customWidth="1"/>
    <col min="13" max="13" width="3.140625" style="5" customWidth="1"/>
    <col min="14" max="51" width="3.140625" customWidth="1"/>
    <col min="52" max="56" width="3.140625" style="5" customWidth="1"/>
  </cols>
  <sheetData>
    <row r="2" spans="2:55" ht="27" customHeight="1">
      <c r="B2" s="68" t="s">
        <v>180</v>
      </c>
      <c r="C2" s="68"/>
      <c r="D2" s="69" t="s">
        <v>181</v>
      </c>
      <c r="E2" s="80">
        <f>8*4</f>
        <v>32</v>
      </c>
      <c r="F2" s="487" t="s">
        <v>182</v>
      </c>
      <c r="G2" s="487"/>
      <c r="H2" s="487"/>
      <c r="I2" s="487"/>
      <c r="J2" s="84"/>
      <c r="M2" s="486" t="s">
        <v>195</v>
      </c>
      <c r="N2" s="486"/>
      <c r="O2" s="486"/>
      <c r="P2" s="486" t="s">
        <v>196</v>
      </c>
      <c r="Q2" s="486"/>
      <c r="R2" s="486"/>
      <c r="S2" s="486"/>
      <c r="T2" s="486" t="s">
        <v>197</v>
      </c>
      <c r="U2" s="486"/>
      <c r="V2" s="486"/>
      <c r="W2" s="486"/>
      <c r="X2" s="486" t="s">
        <v>198</v>
      </c>
      <c r="Y2" s="486"/>
      <c r="Z2" s="486"/>
      <c r="AA2" s="486"/>
      <c r="AB2" s="486" t="s">
        <v>199</v>
      </c>
      <c r="AC2" s="486"/>
      <c r="AD2" s="486"/>
      <c r="AE2" s="486"/>
      <c r="AF2" s="486" t="s">
        <v>200</v>
      </c>
      <c r="AG2" s="486"/>
      <c r="AH2" s="486"/>
      <c r="AI2" s="486"/>
      <c r="AJ2" s="486" t="s">
        <v>201</v>
      </c>
      <c r="AK2" s="486"/>
      <c r="AL2" s="486"/>
      <c r="AM2" s="486"/>
      <c r="AN2" s="486" t="s">
        <v>202</v>
      </c>
      <c r="AO2" s="486"/>
      <c r="AP2" s="486"/>
      <c r="AQ2" s="486"/>
      <c r="AR2" s="486" t="s">
        <v>203</v>
      </c>
      <c r="AS2" s="486"/>
      <c r="AT2" s="486"/>
      <c r="AU2" s="486"/>
      <c r="AV2" s="486" t="s">
        <v>204</v>
      </c>
      <c r="AW2" s="486"/>
      <c r="AX2" s="486"/>
      <c r="AY2" s="486"/>
      <c r="AZ2" s="486" t="s">
        <v>205</v>
      </c>
      <c r="BA2" s="486"/>
      <c r="BB2" s="486"/>
      <c r="BC2" s="486"/>
    </row>
    <row r="3" spans="2:55" s="5" customFormat="1">
      <c r="B3" s="484" t="s">
        <v>171</v>
      </c>
      <c r="C3" s="484" t="s">
        <v>183</v>
      </c>
      <c r="D3" s="482" t="s">
        <v>179</v>
      </c>
      <c r="E3" s="481" t="s">
        <v>178</v>
      </c>
      <c r="F3" s="476" t="s">
        <v>189</v>
      </c>
      <c r="G3" s="477"/>
      <c r="H3" s="478"/>
      <c r="I3" s="106"/>
      <c r="J3" s="102"/>
      <c r="M3" s="88">
        <v>2</v>
      </c>
      <c r="N3" s="88">
        <v>3</v>
      </c>
      <c r="O3" s="88">
        <v>4</v>
      </c>
      <c r="P3" s="89">
        <v>1</v>
      </c>
      <c r="Q3" s="89">
        <v>2</v>
      </c>
      <c r="R3" s="89">
        <v>3</v>
      </c>
      <c r="S3" s="89">
        <v>4</v>
      </c>
      <c r="T3" s="89">
        <v>1</v>
      </c>
      <c r="U3" s="89">
        <v>2</v>
      </c>
      <c r="V3" s="89">
        <v>3</v>
      </c>
      <c r="W3" s="89">
        <v>4</v>
      </c>
      <c r="X3" s="89">
        <v>1</v>
      </c>
      <c r="Y3" s="89">
        <v>2</v>
      </c>
      <c r="Z3" s="89">
        <v>3</v>
      </c>
      <c r="AA3" s="89">
        <v>4</v>
      </c>
      <c r="AB3" s="89">
        <v>1</v>
      </c>
      <c r="AC3" s="89">
        <v>2</v>
      </c>
      <c r="AD3" s="89">
        <v>3</v>
      </c>
      <c r="AE3" s="89">
        <v>4</v>
      </c>
      <c r="AF3" s="89">
        <v>1</v>
      </c>
      <c r="AG3" s="89">
        <v>2</v>
      </c>
      <c r="AH3" s="89">
        <v>3</v>
      </c>
      <c r="AI3" s="89">
        <v>4</v>
      </c>
      <c r="AJ3" s="89">
        <v>1</v>
      </c>
      <c r="AK3" s="89">
        <v>2</v>
      </c>
      <c r="AL3" s="89">
        <v>3</v>
      </c>
      <c r="AM3" s="89">
        <v>4</v>
      </c>
      <c r="AN3" s="89">
        <v>1</v>
      </c>
      <c r="AO3" s="89">
        <v>2</v>
      </c>
      <c r="AP3" s="89">
        <v>3</v>
      </c>
      <c r="AQ3" s="89">
        <v>4</v>
      </c>
      <c r="AR3" s="89">
        <v>1</v>
      </c>
      <c r="AS3" s="89">
        <v>2</v>
      </c>
      <c r="AT3" s="89">
        <v>3</v>
      </c>
      <c r="AU3" s="89">
        <v>4</v>
      </c>
      <c r="AV3" s="89">
        <v>1</v>
      </c>
      <c r="AW3" s="89">
        <v>2</v>
      </c>
      <c r="AX3" s="89">
        <v>3</v>
      </c>
      <c r="AY3" s="89">
        <v>4</v>
      </c>
      <c r="AZ3" s="89">
        <v>1</v>
      </c>
      <c r="BA3" s="89">
        <v>2</v>
      </c>
      <c r="BB3" s="89">
        <v>3</v>
      </c>
      <c r="BC3" s="89">
        <v>4</v>
      </c>
    </row>
    <row r="4" spans="2:55" ht="27">
      <c r="B4" s="485"/>
      <c r="C4" s="485"/>
      <c r="D4" s="483"/>
      <c r="E4" s="476"/>
      <c r="F4" s="69" t="s">
        <v>187</v>
      </c>
      <c r="G4" s="69" t="s">
        <v>182</v>
      </c>
      <c r="H4" s="69" t="s">
        <v>188</v>
      </c>
      <c r="I4" s="69" t="s">
        <v>206</v>
      </c>
      <c r="J4" s="69" t="s">
        <v>172</v>
      </c>
      <c r="M4" s="93">
        <v>1</v>
      </c>
      <c r="N4" s="93">
        <v>2</v>
      </c>
      <c r="O4" s="93">
        <v>3</v>
      </c>
      <c r="P4" s="93">
        <v>4</v>
      </c>
      <c r="Q4" s="97">
        <v>5</v>
      </c>
      <c r="R4" s="90">
        <v>6</v>
      </c>
      <c r="S4" s="90">
        <v>7</v>
      </c>
      <c r="T4" s="90">
        <v>8</v>
      </c>
      <c r="U4" s="90">
        <v>9</v>
      </c>
      <c r="V4" s="90">
        <v>10</v>
      </c>
      <c r="W4" s="90">
        <v>11</v>
      </c>
      <c r="X4" s="98">
        <v>12</v>
      </c>
      <c r="Y4" s="90">
        <v>13</v>
      </c>
      <c r="Z4" s="90">
        <v>14</v>
      </c>
      <c r="AA4" s="90">
        <v>15</v>
      </c>
      <c r="AB4" s="90">
        <v>16</v>
      </c>
      <c r="AC4" s="90">
        <v>17</v>
      </c>
      <c r="AD4" s="90">
        <v>18</v>
      </c>
      <c r="AE4" s="90">
        <v>19</v>
      </c>
      <c r="AF4" s="90">
        <v>20</v>
      </c>
      <c r="AG4" s="90">
        <v>21</v>
      </c>
      <c r="AH4" s="98">
        <v>22</v>
      </c>
      <c r="AI4" s="90">
        <v>23</v>
      </c>
      <c r="AJ4" s="90">
        <v>24</v>
      </c>
      <c r="AK4" s="90">
        <v>25</v>
      </c>
      <c r="AL4" s="90">
        <v>26</v>
      </c>
      <c r="AM4" s="98">
        <v>27</v>
      </c>
      <c r="AN4" s="90">
        <v>28</v>
      </c>
      <c r="AO4" s="90">
        <v>29</v>
      </c>
      <c r="AP4" s="90">
        <v>30</v>
      </c>
      <c r="AQ4" s="90">
        <v>31</v>
      </c>
      <c r="AR4" s="98">
        <v>32</v>
      </c>
      <c r="AS4" s="90">
        <v>33</v>
      </c>
      <c r="AT4" s="90">
        <v>34</v>
      </c>
      <c r="AU4" s="90">
        <v>35</v>
      </c>
      <c r="AV4" s="90">
        <v>36</v>
      </c>
      <c r="AW4" s="90">
        <v>37</v>
      </c>
      <c r="AX4" s="90">
        <v>38</v>
      </c>
      <c r="AY4" s="90">
        <v>39</v>
      </c>
      <c r="AZ4" s="98">
        <v>40</v>
      </c>
      <c r="BA4" s="90">
        <v>41</v>
      </c>
      <c r="BB4" s="90">
        <v>42</v>
      </c>
      <c r="BC4" s="90">
        <v>43</v>
      </c>
    </row>
    <row r="5" spans="2:55">
      <c r="B5" s="72" t="s">
        <v>20</v>
      </c>
      <c r="C5" s="72" t="s">
        <v>20</v>
      </c>
      <c r="D5" s="73">
        <v>42409</v>
      </c>
      <c r="E5" s="73">
        <v>42439</v>
      </c>
      <c r="F5" s="74">
        <f>E5-D5</f>
        <v>30</v>
      </c>
      <c r="G5" s="74">
        <f>ROUND(F5/7,0)</f>
        <v>4</v>
      </c>
      <c r="H5" s="76">
        <f>G5/4</f>
        <v>1</v>
      </c>
      <c r="I5" s="108">
        <v>5</v>
      </c>
      <c r="J5" s="103">
        <v>2</v>
      </c>
      <c r="M5" s="94"/>
      <c r="N5" s="95"/>
      <c r="O5" s="95"/>
      <c r="P5" s="95"/>
      <c r="Q5" s="96"/>
      <c r="R5" s="99"/>
      <c r="S5" s="99"/>
      <c r="T5" s="99"/>
      <c r="U5" s="99"/>
      <c r="V5" s="99"/>
      <c r="W5" s="99"/>
      <c r="X5" s="91"/>
      <c r="Y5" s="99"/>
      <c r="Z5" s="99"/>
      <c r="AA5" s="99"/>
      <c r="AB5" s="99"/>
      <c r="AC5" s="99"/>
      <c r="AD5" s="99"/>
      <c r="AE5" s="99"/>
      <c r="AF5" s="99"/>
      <c r="AG5" s="99"/>
      <c r="AH5" s="91"/>
      <c r="AI5" s="99"/>
      <c r="AJ5" s="99"/>
      <c r="AK5" s="99"/>
      <c r="AL5" s="99"/>
      <c r="AM5" s="91"/>
      <c r="AN5" s="99"/>
      <c r="AO5" s="99"/>
      <c r="AP5" s="99"/>
      <c r="AQ5" s="99"/>
      <c r="AR5" s="91"/>
      <c r="AS5" s="99"/>
      <c r="AT5" s="99"/>
      <c r="AU5" s="99"/>
      <c r="AV5" s="99"/>
      <c r="AW5" s="99"/>
      <c r="AX5" s="99"/>
      <c r="AY5" s="99"/>
      <c r="AZ5" s="91"/>
      <c r="BA5" s="99"/>
      <c r="BB5" s="99"/>
      <c r="BC5" s="92"/>
    </row>
    <row r="6" spans="2:55" ht="81">
      <c r="B6" s="75" t="s">
        <v>173</v>
      </c>
      <c r="C6" s="81" t="s">
        <v>193</v>
      </c>
      <c r="D6" s="71">
        <v>42430</v>
      </c>
      <c r="E6" s="71">
        <v>42494</v>
      </c>
      <c r="F6" s="76">
        <f t="shared" ref="F6:F10" si="0">E6-D6</f>
        <v>64</v>
      </c>
      <c r="G6" s="76">
        <f t="shared" ref="G6:G12" si="1">ROUND(F6/7,0)</f>
        <v>9</v>
      </c>
      <c r="H6" s="76">
        <f>G6/4</f>
        <v>2.25</v>
      </c>
      <c r="I6" s="109">
        <v>12</v>
      </c>
      <c r="J6" s="104">
        <v>6</v>
      </c>
      <c r="M6" s="94"/>
      <c r="N6" s="95"/>
      <c r="O6" s="95"/>
      <c r="P6" s="95"/>
      <c r="Q6" s="95"/>
      <c r="R6" s="95"/>
      <c r="S6" s="95"/>
      <c r="T6" s="95"/>
      <c r="U6" s="95"/>
      <c r="V6" s="95"/>
      <c r="W6" s="95"/>
      <c r="X6" s="96"/>
      <c r="Y6" s="99"/>
      <c r="Z6" s="99"/>
      <c r="AA6" s="99"/>
      <c r="AB6" s="99"/>
      <c r="AC6" s="99"/>
      <c r="AD6" s="99"/>
      <c r="AE6" s="99"/>
      <c r="AF6" s="99"/>
      <c r="AG6" s="99"/>
      <c r="AH6" s="92"/>
      <c r="AI6" s="99"/>
      <c r="AJ6" s="99"/>
      <c r="AK6" s="99"/>
      <c r="AL6" s="99"/>
      <c r="AM6" s="92"/>
      <c r="AN6" s="99"/>
      <c r="AO6" s="99"/>
      <c r="AP6" s="99"/>
      <c r="AQ6" s="99"/>
      <c r="AR6" s="92"/>
      <c r="AS6" s="99"/>
      <c r="AT6" s="99"/>
      <c r="AU6" s="99"/>
      <c r="AV6" s="99"/>
      <c r="AW6" s="99"/>
      <c r="AX6" s="99"/>
      <c r="AY6" s="99"/>
      <c r="AZ6" s="92"/>
      <c r="BA6" s="99"/>
      <c r="BB6" s="99"/>
      <c r="BC6" s="92"/>
    </row>
    <row r="7" spans="2:55" ht="40.5">
      <c r="B7" s="75" t="s">
        <v>174</v>
      </c>
      <c r="C7" s="81" t="s">
        <v>192</v>
      </c>
      <c r="D7" s="71">
        <v>42481</v>
      </c>
      <c r="E7" s="71">
        <v>42572</v>
      </c>
      <c r="F7" s="76">
        <f t="shared" si="0"/>
        <v>91</v>
      </c>
      <c r="G7" s="76">
        <f t="shared" si="1"/>
        <v>13</v>
      </c>
      <c r="H7" s="76">
        <f t="shared" ref="H7:H12" si="2">G7/4</f>
        <v>3.25</v>
      </c>
      <c r="I7" s="109">
        <v>22</v>
      </c>
      <c r="J7" s="104">
        <f>J10-18</f>
        <v>14</v>
      </c>
      <c r="M7" s="94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6"/>
      <c r="AI7" s="99"/>
      <c r="AJ7" s="99"/>
      <c r="AK7" s="99"/>
      <c r="AL7" s="99"/>
      <c r="AM7" s="92"/>
      <c r="AN7" s="99"/>
      <c r="AO7" s="99"/>
      <c r="AP7" s="99"/>
      <c r="AQ7" s="99"/>
      <c r="AR7" s="92"/>
      <c r="AS7" s="99"/>
      <c r="AT7" s="99"/>
      <c r="AU7" s="99"/>
      <c r="AV7" s="99"/>
      <c r="AW7" s="99"/>
      <c r="AX7" s="99"/>
      <c r="AY7" s="99"/>
      <c r="AZ7" s="92"/>
      <c r="BA7" s="99"/>
      <c r="BB7" s="99"/>
      <c r="BC7" s="92"/>
    </row>
    <row r="8" spans="2:55" ht="54">
      <c r="B8" s="75" t="s">
        <v>175</v>
      </c>
      <c r="C8" s="81" t="s">
        <v>194</v>
      </c>
      <c r="D8" s="71">
        <v>42522</v>
      </c>
      <c r="E8" s="71">
        <v>42613</v>
      </c>
      <c r="F8" s="76">
        <f t="shared" si="0"/>
        <v>91</v>
      </c>
      <c r="G8" s="76">
        <f t="shared" si="1"/>
        <v>13</v>
      </c>
      <c r="H8" s="76">
        <f t="shared" si="2"/>
        <v>3.25</v>
      </c>
      <c r="I8" s="109">
        <v>27</v>
      </c>
      <c r="J8" s="104">
        <f>J10-13</f>
        <v>19</v>
      </c>
      <c r="M8" s="94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6"/>
      <c r="AN8" s="99"/>
      <c r="AO8" s="99"/>
      <c r="AP8" s="99"/>
      <c r="AQ8" s="99"/>
      <c r="AR8" s="92"/>
      <c r="AS8" s="99"/>
      <c r="AT8" s="99"/>
      <c r="AU8" s="99"/>
      <c r="AV8" s="99"/>
      <c r="AW8" s="99"/>
      <c r="AX8" s="99"/>
      <c r="AY8" s="99"/>
      <c r="AZ8" s="92"/>
      <c r="BA8" s="99"/>
      <c r="BB8" s="99"/>
      <c r="BC8" s="92"/>
    </row>
    <row r="9" spans="2:55" ht="27">
      <c r="B9" s="75" t="s">
        <v>176</v>
      </c>
      <c r="C9" s="81" t="s">
        <v>184</v>
      </c>
      <c r="D9" s="71">
        <v>42553</v>
      </c>
      <c r="E9" s="71">
        <v>42644</v>
      </c>
      <c r="F9" s="76">
        <f t="shared" si="0"/>
        <v>91</v>
      </c>
      <c r="G9" s="76">
        <f t="shared" si="1"/>
        <v>13</v>
      </c>
      <c r="H9" s="76">
        <f t="shared" si="2"/>
        <v>3.25</v>
      </c>
      <c r="I9" s="109">
        <v>32</v>
      </c>
      <c r="J9" s="104">
        <f>J10-8</f>
        <v>24</v>
      </c>
      <c r="M9" s="94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6"/>
      <c r="AS9" s="99"/>
      <c r="AT9" s="99"/>
      <c r="AU9" s="99"/>
      <c r="AV9" s="99"/>
      <c r="AW9" s="99"/>
      <c r="AX9" s="99"/>
      <c r="AY9" s="99"/>
      <c r="AZ9" s="92"/>
      <c r="BA9" s="99"/>
      <c r="BB9" s="99"/>
      <c r="BC9" s="92"/>
    </row>
    <row r="10" spans="2:55" ht="162">
      <c r="B10" s="77" t="s">
        <v>177</v>
      </c>
      <c r="C10" s="82" t="s">
        <v>185</v>
      </c>
      <c r="D10" s="78">
        <v>42581</v>
      </c>
      <c r="E10" s="78">
        <v>42709</v>
      </c>
      <c r="F10" s="79">
        <f t="shared" si="0"/>
        <v>128</v>
      </c>
      <c r="G10" s="79">
        <f t="shared" si="1"/>
        <v>18</v>
      </c>
      <c r="H10" s="85">
        <f t="shared" si="2"/>
        <v>4.5</v>
      </c>
      <c r="I10" s="110">
        <v>40</v>
      </c>
      <c r="J10" s="105">
        <v>32</v>
      </c>
      <c r="L10">
        <v>40</v>
      </c>
      <c r="M10" s="94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6"/>
      <c r="BA10" s="100"/>
      <c r="BB10" s="100"/>
      <c r="BC10" s="101"/>
    </row>
    <row r="11" spans="2:55" s="5" customFormat="1">
      <c r="B11" s="86"/>
      <c r="C11" s="87"/>
      <c r="D11" s="69" t="s">
        <v>190</v>
      </c>
      <c r="E11" s="69" t="s">
        <v>191</v>
      </c>
      <c r="F11" s="69" t="s">
        <v>187</v>
      </c>
      <c r="G11" s="69" t="s">
        <v>182</v>
      </c>
      <c r="H11" s="69" t="s">
        <v>188</v>
      </c>
      <c r="I11" s="102"/>
      <c r="J11" s="79"/>
    </row>
    <row r="12" spans="2:55">
      <c r="B12" s="479" t="s">
        <v>186</v>
      </c>
      <c r="C12" s="480"/>
      <c r="D12" s="78">
        <f>D5</f>
        <v>42409</v>
      </c>
      <c r="E12" s="78">
        <f>E10</f>
        <v>42709</v>
      </c>
      <c r="F12" s="79">
        <f>E12-D12</f>
        <v>300</v>
      </c>
      <c r="G12" s="79">
        <f t="shared" si="1"/>
        <v>43</v>
      </c>
      <c r="H12" s="70">
        <f t="shared" si="2"/>
        <v>10.75</v>
      </c>
      <c r="I12" s="107"/>
      <c r="J12" s="79">
        <f>G12</f>
        <v>43</v>
      </c>
    </row>
    <row r="14" spans="2:55">
      <c r="D14" s="83"/>
      <c r="E14" s="83"/>
      <c r="F14" s="83"/>
      <c r="G14" s="83"/>
      <c r="H14" s="83"/>
      <c r="I14" s="83"/>
    </row>
  </sheetData>
  <mergeCells count="18">
    <mergeCell ref="F2:I2"/>
    <mergeCell ref="AF2:AI2"/>
    <mergeCell ref="AJ2:AM2"/>
    <mergeCell ref="AN2:AQ2"/>
    <mergeCell ref="AR2:AU2"/>
    <mergeCell ref="AV2:AY2"/>
    <mergeCell ref="AZ2:BC2"/>
    <mergeCell ref="M2:O2"/>
    <mergeCell ref="P2:S2"/>
    <mergeCell ref="T2:W2"/>
    <mergeCell ref="X2:AA2"/>
    <mergeCell ref="AB2:AE2"/>
    <mergeCell ref="F3:H3"/>
    <mergeCell ref="B12:C12"/>
    <mergeCell ref="E3:E4"/>
    <mergeCell ref="D3:D4"/>
    <mergeCell ref="C3:C4"/>
    <mergeCell ref="B3:B4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B1:N60"/>
  <sheetViews>
    <sheetView topLeftCell="A29" workbookViewId="0">
      <selection activeCell="J41" sqref="J41"/>
    </sheetView>
  </sheetViews>
  <sheetFormatPr baseColWidth="10" defaultRowHeight="15"/>
  <cols>
    <col min="1" max="1" width="11.42578125" style="5"/>
    <col min="2" max="2" width="14.5703125" style="5" customWidth="1"/>
    <col min="3" max="3" width="14" style="5" customWidth="1"/>
    <col min="4" max="4" width="12.85546875" style="5" customWidth="1"/>
    <col min="5" max="6" width="14.28515625" style="5" customWidth="1"/>
    <col min="7" max="7" width="15.5703125" style="5" customWidth="1"/>
    <col min="8" max="8" width="16.140625" style="5" customWidth="1"/>
    <col min="9" max="9" width="20.140625" style="5" customWidth="1"/>
    <col min="10" max="10" width="11.42578125" style="5"/>
    <col min="11" max="11" width="0" style="5" hidden="1" customWidth="1"/>
    <col min="12" max="16384" width="11.42578125" style="5"/>
  </cols>
  <sheetData>
    <row r="1" spans="2:9" ht="15.75">
      <c r="B1" s="197"/>
      <c r="C1" s="196"/>
      <c r="D1" s="531"/>
      <c r="E1" s="532"/>
      <c r="F1" s="532"/>
      <c r="G1" s="533"/>
      <c r="H1" s="195"/>
      <c r="I1" s="194"/>
    </row>
    <row r="2" spans="2:9" ht="15.75">
      <c r="B2" s="534" t="s">
        <v>240</v>
      </c>
      <c r="C2" s="535"/>
      <c r="D2" s="193"/>
      <c r="E2" s="192"/>
      <c r="F2" s="192"/>
      <c r="G2" s="191"/>
      <c r="H2" s="190"/>
      <c r="I2" s="189"/>
    </row>
    <row r="3" spans="2:9" ht="15.75">
      <c r="B3" s="534"/>
      <c r="C3" s="535"/>
      <c r="D3" s="193"/>
      <c r="E3" s="192"/>
      <c r="F3" s="192"/>
      <c r="G3" s="191"/>
      <c r="H3" s="190"/>
      <c r="I3" s="189"/>
    </row>
    <row r="4" spans="2:9" ht="15.75">
      <c r="B4" s="534"/>
      <c r="C4" s="535"/>
      <c r="D4" s="193"/>
      <c r="E4" s="192"/>
      <c r="F4" s="192"/>
      <c r="G4" s="191"/>
      <c r="H4" s="190"/>
      <c r="I4" s="189"/>
    </row>
    <row r="5" spans="2:9" ht="15.75">
      <c r="B5" s="536"/>
      <c r="C5" s="535"/>
      <c r="D5" s="537"/>
      <c r="E5" s="538"/>
      <c r="F5" s="538"/>
      <c r="G5" s="539"/>
      <c r="H5" s="190"/>
      <c r="I5" s="189"/>
    </row>
    <row r="6" spans="2:9" ht="16.5" thickBot="1">
      <c r="B6" s="188"/>
      <c r="C6" s="187"/>
      <c r="D6" s="540" t="s">
        <v>244</v>
      </c>
      <c r="E6" s="541"/>
      <c r="F6" s="541"/>
      <c r="G6" s="542"/>
      <c r="H6" s="543" t="s">
        <v>243</v>
      </c>
      <c r="I6" s="544"/>
    </row>
    <row r="7" spans="2:9" ht="16.5" thickBot="1">
      <c r="B7" s="133"/>
      <c r="C7" s="119"/>
      <c r="D7" s="119"/>
      <c r="E7" s="119"/>
      <c r="F7" s="119"/>
      <c r="G7" s="117"/>
      <c r="H7" s="117"/>
      <c r="I7" s="116"/>
    </row>
    <row r="8" spans="2:9" ht="15.75">
      <c r="B8" s="182" t="s">
        <v>242</v>
      </c>
      <c r="C8" s="146"/>
      <c r="D8" s="181"/>
      <c r="E8" s="181"/>
      <c r="F8" s="181"/>
      <c r="G8" s="180"/>
      <c r="H8" s="180"/>
      <c r="I8" s="144"/>
    </row>
    <row r="9" spans="2:9" ht="15.75">
      <c r="B9" s="186"/>
      <c r="C9" s="173"/>
      <c r="D9" s="185"/>
      <c r="E9" s="185"/>
      <c r="F9" s="185"/>
      <c r="G9" s="184"/>
      <c r="H9" s="184"/>
      <c r="I9" s="170"/>
    </row>
    <row r="10" spans="2:9" ht="18.75" thickBot="1">
      <c r="B10" s="183" t="s">
        <v>241</v>
      </c>
      <c r="C10" s="528"/>
      <c r="D10" s="529"/>
      <c r="E10" s="529"/>
      <c r="F10" s="529"/>
      <c r="G10" s="529"/>
      <c r="H10" s="529"/>
      <c r="I10" s="530"/>
    </row>
    <row r="11" spans="2:9" ht="15.75">
      <c r="B11" s="182" t="s">
        <v>239</v>
      </c>
      <c r="C11" s="146"/>
      <c r="D11" s="181"/>
      <c r="E11" s="181"/>
      <c r="F11" s="181"/>
      <c r="G11" s="180"/>
      <c r="H11" s="180"/>
      <c r="I11" s="144"/>
    </row>
    <row r="12" spans="2:9" ht="16.5" thickBot="1">
      <c r="B12" s="166"/>
      <c r="C12" s="115"/>
      <c r="D12" s="115"/>
      <c r="E12" s="115"/>
      <c r="F12" s="115"/>
      <c r="G12" s="149"/>
      <c r="H12" s="149"/>
      <c r="I12" s="114"/>
    </row>
    <row r="13" spans="2:9" ht="15.75">
      <c r="B13" s="179" t="s">
        <v>19</v>
      </c>
      <c r="C13" s="509" t="s">
        <v>0</v>
      </c>
      <c r="D13" s="521"/>
      <c r="E13" s="521"/>
      <c r="F13" s="521"/>
      <c r="G13" s="522"/>
      <c r="H13" s="163" t="s">
        <v>232</v>
      </c>
      <c r="I13" s="178" t="s">
        <v>1</v>
      </c>
    </row>
    <row r="14" spans="2:9" ht="30.75" customHeight="1" thickBot="1">
      <c r="B14" s="177">
        <f>[22]Presupuesto!$A$59</f>
        <v>7.7</v>
      </c>
      <c r="C14" s="523" t="s">
        <v>246</v>
      </c>
      <c r="D14" s="524"/>
      <c r="E14" s="524"/>
      <c r="F14" s="524"/>
      <c r="G14" s="525"/>
      <c r="H14" s="176" t="str">
        <f>[22]Presupuesto!$C$59</f>
        <v>ML</v>
      </c>
      <c r="I14" s="175"/>
    </row>
    <row r="15" spans="2:9" ht="16.5" thickBot="1">
      <c r="B15" s="133"/>
      <c r="C15" s="119"/>
      <c r="D15" s="119"/>
      <c r="E15" s="119"/>
      <c r="F15" s="119"/>
      <c r="G15" s="117"/>
      <c r="H15" s="117"/>
      <c r="I15" s="116"/>
    </row>
    <row r="16" spans="2:9" ht="15.75">
      <c r="B16" s="147" t="s">
        <v>238</v>
      </c>
      <c r="C16" s="146"/>
      <c r="D16" s="146"/>
      <c r="E16" s="146"/>
      <c r="F16" s="146"/>
      <c r="G16" s="145"/>
      <c r="H16" s="145"/>
      <c r="I16" s="144"/>
    </row>
    <row r="17" spans="2:14" ht="16.5" thickBot="1">
      <c r="B17" s="174"/>
      <c r="C17" s="173"/>
      <c r="D17" s="173"/>
      <c r="E17" s="172"/>
      <c r="F17" s="172"/>
      <c r="G17" s="171"/>
      <c r="H17" s="171"/>
      <c r="I17" s="170"/>
    </row>
    <row r="18" spans="2:14" ht="15.75">
      <c r="B18" s="509" t="s">
        <v>0</v>
      </c>
      <c r="C18" s="521"/>
      <c r="D18" s="521"/>
      <c r="E18" s="526" t="s">
        <v>237</v>
      </c>
      <c r="F18" s="527"/>
      <c r="G18" s="169" t="s">
        <v>236</v>
      </c>
      <c r="H18" s="140" t="s">
        <v>218</v>
      </c>
      <c r="I18" s="139" t="s">
        <v>217</v>
      </c>
    </row>
    <row r="19" spans="2:14" ht="15.75">
      <c r="B19" s="506" t="s">
        <v>235</v>
      </c>
      <c r="C19" s="507"/>
      <c r="D19" s="508"/>
      <c r="E19" s="518" t="s">
        <v>234</v>
      </c>
      <c r="F19" s="517"/>
      <c r="G19" s="137">
        <f>K19</f>
        <v>5000</v>
      </c>
      <c r="H19" s="136">
        <v>50</v>
      </c>
      <c r="I19" s="135">
        <f>G19/H19</f>
        <v>100</v>
      </c>
      <c r="K19" s="137">
        <v>5000</v>
      </c>
    </row>
    <row r="20" spans="2:14" ht="15.75">
      <c r="B20" s="515"/>
      <c r="C20" s="516"/>
      <c r="D20" s="517"/>
      <c r="E20" s="518"/>
      <c r="F20" s="517"/>
      <c r="G20" s="137"/>
      <c r="H20" s="168"/>
      <c r="I20" s="135"/>
    </row>
    <row r="21" spans="2:14" ht="16.5" thickBot="1">
      <c r="B21" s="497"/>
      <c r="C21" s="498"/>
      <c r="D21" s="499"/>
      <c r="E21" s="519"/>
      <c r="F21" s="499"/>
      <c r="G21" s="150"/>
      <c r="H21" s="167"/>
      <c r="I21" s="135"/>
    </row>
    <row r="22" spans="2:14" ht="16.5" thickBot="1">
      <c r="B22" s="500" t="s">
        <v>215</v>
      </c>
      <c r="C22" s="501"/>
      <c r="D22" s="501"/>
      <c r="E22" s="501"/>
      <c r="F22" s="501"/>
      <c r="G22" s="501"/>
      <c r="H22" s="502"/>
      <c r="I22" s="134">
        <f>(SUM(I19:I21))</f>
        <v>100</v>
      </c>
    </row>
    <row r="23" spans="2:14" ht="16.5" thickBot="1">
      <c r="B23" s="125"/>
      <c r="C23" s="119"/>
      <c r="D23" s="119"/>
      <c r="E23" s="119"/>
      <c r="F23" s="119"/>
      <c r="G23" s="117"/>
      <c r="H23" s="117"/>
      <c r="I23" s="116"/>
    </row>
    <row r="24" spans="2:14" ht="15.75">
      <c r="B24" s="147" t="s">
        <v>233</v>
      </c>
      <c r="C24" s="146"/>
      <c r="D24" s="146"/>
      <c r="E24" s="146"/>
      <c r="F24" s="146"/>
      <c r="G24" s="145"/>
      <c r="H24" s="145"/>
      <c r="I24" s="144"/>
    </row>
    <row r="25" spans="2:14" ht="16.5" thickBot="1">
      <c r="B25" s="166"/>
      <c r="C25" s="115"/>
      <c r="D25" s="115"/>
      <c r="E25" s="115"/>
      <c r="F25" s="119"/>
      <c r="G25" s="117"/>
      <c r="H25" s="117"/>
      <c r="I25" s="116"/>
    </row>
    <row r="26" spans="2:14" ht="15.75">
      <c r="B26" s="509" t="s">
        <v>0</v>
      </c>
      <c r="C26" s="510"/>
      <c r="D26" s="510"/>
      <c r="E26" s="511"/>
      <c r="F26" s="165" t="s">
        <v>232</v>
      </c>
      <c r="G26" s="164" t="s">
        <v>1</v>
      </c>
      <c r="H26" s="163" t="s">
        <v>231</v>
      </c>
      <c r="I26" s="139" t="s">
        <v>217</v>
      </c>
    </row>
    <row r="27" spans="2:14" ht="15.75">
      <c r="B27" s="506" t="s">
        <v>230</v>
      </c>
      <c r="C27" s="512"/>
      <c r="D27" s="512"/>
      <c r="E27" s="520"/>
      <c r="F27" s="162" t="s">
        <v>229</v>
      </c>
      <c r="G27" s="154">
        <v>1</v>
      </c>
      <c r="H27" s="138">
        <f>K27</f>
        <v>800</v>
      </c>
      <c r="I27" s="135">
        <f t="shared" ref="I27:I31" si="0">H27*G27</f>
        <v>800</v>
      </c>
      <c r="K27" s="138">
        <v>800</v>
      </c>
    </row>
    <row r="28" spans="2:14" ht="15.75">
      <c r="B28" s="506" t="s">
        <v>252</v>
      </c>
      <c r="C28" s="512"/>
      <c r="D28" s="512"/>
      <c r="E28" s="520"/>
      <c r="F28" s="161" t="s">
        <v>245</v>
      </c>
      <c r="G28" s="154">
        <v>1</v>
      </c>
      <c r="H28" s="138">
        <v>500000</v>
      </c>
      <c r="I28" s="135">
        <f t="shared" si="0"/>
        <v>500000</v>
      </c>
      <c r="K28" s="160">
        <f>715000</f>
        <v>715000</v>
      </c>
    </row>
    <row r="29" spans="2:14" ht="15.75">
      <c r="B29" s="506" t="s">
        <v>247</v>
      </c>
      <c r="C29" s="512"/>
      <c r="D29" s="512"/>
      <c r="E29" s="520"/>
      <c r="F29" s="161" t="s">
        <v>248</v>
      </c>
      <c r="G29" s="154">
        <v>0.15</v>
      </c>
      <c r="H29" s="138">
        <f t="shared" ref="H29" si="1">L29</f>
        <v>0</v>
      </c>
      <c r="I29" s="135">
        <f t="shared" si="0"/>
        <v>0</v>
      </c>
      <c r="K29" s="160">
        <v>5000</v>
      </c>
      <c r="N29" s="5">
        <v>1</v>
      </c>
    </row>
    <row r="30" spans="2:14" ht="15.75">
      <c r="B30" s="506" t="s">
        <v>249</v>
      </c>
      <c r="C30" s="512"/>
      <c r="D30" s="512"/>
      <c r="E30" s="520"/>
      <c r="F30" s="161" t="s">
        <v>250</v>
      </c>
      <c r="G30" s="154">
        <v>0.76</v>
      </c>
      <c r="H30" s="160">
        <f>+(84000*1.0366)*1.0677</f>
        <v>92969.336880000003</v>
      </c>
      <c r="I30" s="135">
        <f t="shared" si="0"/>
        <v>70656.696028799997</v>
      </c>
      <c r="N30" s="5">
        <v>0.76</v>
      </c>
    </row>
    <row r="31" spans="2:14" ht="15.75">
      <c r="B31" s="506" t="s">
        <v>251</v>
      </c>
      <c r="C31" s="507"/>
      <c r="D31" s="507"/>
      <c r="E31" s="508"/>
      <c r="F31" s="161" t="s">
        <v>245</v>
      </c>
      <c r="G31" s="154">
        <v>1</v>
      </c>
      <c r="H31" s="160">
        <f>+(27170*1.0366)*1.0677</f>
        <v>30071.153369400003</v>
      </c>
      <c r="I31" s="135">
        <f t="shared" si="0"/>
        <v>30071.153369400003</v>
      </c>
    </row>
    <row r="32" spans="2:14" ht="15.75">
      <c r="B32" s="506"/>
      <c r="C32" s="507"/>
      <c r="D32" s="507"/>
      <c r="E32" s="508"/>
      <c r="F32" s="161"/>
      <c r="G32" s="154"/>
      <c r="H32" s="198"/>
      <c r="I32" s="135"/>
    </row>
    <row r="33" spans="2:11" ht="16.5" thickBot="1">
      <c r="B33" s="497"/>
      <c r="C33" s="498"/>
      <c r="D33" s="498"/>
      <c r="E33" s="499"/>
      <c r="F33" s="161"/>
      <c r="G33" s="154"/>
      <c r="H33" s="160"/>
      <c r="I33" s="135">
        <f t="shared" ref="I33" si="2">H33*G33</f>
        <v>0</v>
      </c>
    </row>
    <row r="34" spans="2:11" ht="16.5" thickBot="1">
      <c r="B34" s="500" t="s">
        <v>215</v>
      </c>
      <c r="C34" s="501"/>
      <c r="D34" s="501"/>
      <c r="E34" s="501"/>
      <c r="F34" s="501"/>
      <c r="G34" s="501"/>
      <c r="H34" s="502"/>
      <c r="I34" s="134">
        <f>SUM(I27:I33)</f>
        <v>601527.84939819993</v>
      </c>
    </row>
    <row r="35" spans="2:11" ht="16.5" thickBot="1">
      <c r="B35" s="133"/>
      <c r="C35" s="119"/>
      <c r="D35" s="119"/>
      <c r="E35" s="119"/>
      <c r="F35" s="119"/>
      <c r="G35" s="117"/>
      <c r="H35" s="117"/>
      <c r="I35" s="116"/>
    </row>
    <row r="36" spans="2:11" ht="15.75">
      <c r="B36" s="147" t="s">
        <v>228</v>
      </c>
      <c r="C36" s="146"/>
      <c r="D36" s="146"/>
      <c r="E36" s="146"/>
      <c r="F36" s="146"/>
      <c r="G36" s="145"/>
      <c r="H36" s="145"/>
      <c r="I36" s="144"/>
    </row>
    <row r="37" spans="2:11" ht="16.5" thickBot="1">
      <c r="B37" s="133"/>
      <c r="C37" s="119"/>
      <c r="D37" s="119"/>
      <c r="E37" s="119"/>
      <c r="F37" s="119"/>
      <c r="G37" s="117"/>
      <c r="H37" s="117"/>
      <c r="I37" s="116"/>
    </row>
    <row r="38" spans="2:11" ht="22.5">
      <c r="B38" s="503" t="s">
        <v>227</v>
      </c>
      <c r="C38" s="504"/>
      <c r="D38" s="505"/>
      <c r="E38" s="159"/>
      <c r="F38" s="158" t="s">
        <v>226</v>
      </c>
      <c r="G38" s="157" t="s">
        <v>225</v>
      </c>
      <c r="H38" s="156" t="s">
        <v>224</v>
      </c>
      <c r="I38" s="155" t="s">
        <v>217</v>
      </c>
    </row>
    <row r="39" spans="2:11" ht="15.75">
      <c r="B39" s="506" t="s">
        <v>253</v>
      </c>
      <c r="C39" s="507"/>
      <c r="D39" s="508"/>
      <c r="E39" s="154"/>
      <c r="F39" s="136">
        <v>500</v>
      </c>
      <c r="G39" s="153"/>
      <c r="H39" s="138"/>
      <c r="I39" s="199"/>
    </row>
    <row r="40" spans="2:11" ht="16.5" thickBot="1">
      <c r="B40" s="497"/>
      <c r="C40" s="498"/>
      <c r="D40" s="499"/>
      <c r="E40" s="152"/>
      <c r="F40" s="151"/>
      <c r="G40" s="150"/>
      <c r="H40" s="149"/>
      <c r="I40" s="148"/>
    </row>
    <row r="41" spans="2:11" ht="16.5" thickBot="1">
      <c r="B41" s="500" t="s">
        <v>215</v>
      </c>
      <c r="C41" s="501"/>
      <c r="D41" s="501"/>
      <c r="E41" s="501"/>
      <c r="F41" s="501"/>
      <c r="G41" s="501"/>
      <c r="H41" s="502"/>
      <c r="I41" s="134">
        <f>SUM(I39:I40)</f>
        <v>0</v>
      </c>
    </row>
    <row r="42" spans="2:11" ht="16.5" thickBot="1">
      <c r="B42" s="133"/>
      <c r="C42" s="119"/>
      <c r="D42" s="119"/>
      <c r="E42" s="119"/>
      <c r="F42" s="119"/>
      <c r="G42" s="117"/>
      <c r="H42" s="117"/>
      <c r="I42" s="116"/>
    </row>
    <row r="43" spans="2:11" ht="15.75">
      <c r="B43" s="147" t="s">
        <v>223</v>
      </c>
      <c r="C43" s="146"/>
      <c r="D43" s="146"/>
      <c r="E43" s="146"/>
      <c r="F43" s="146"/>
      <c r="G43" s="145"/>
      <c r="H43" s="145"/>
      <c r="I43" s="144"/>
    </row>
    <row r="44" spans="2:11" ht="16.5" thickBot="1">
      <c r="B44" s="133"/>
      <c r="C44" s="119"/>
      <c r="D44" s="119"/>
      <c r="E44" s="119"/>
      <c r="F44" s="119"/>
      <c r="G44" s="117"/>
      <c r="H44" s="117"/>
      <c r="I44" s="116"/>
    </row>
    <row r="45" spans="2:11" ht="15.75">
      <c r="B45" s="509" t="s">
        <v>222</v>
      </c>
      <c r="C45" s="510"/>
      <c r="D45" s="511"/>
      <c r="E45" s="143" t="s">
        <v>221</v>
      </c>
      <c r="F45" s="142" t="s">
        <v>220</v>
      </c>
      <c r="G45" s="141" t="s">
        <v>219</v>
      </c>
      <c r="H45" s="140" t="s">
        <v>218</v>
      </c>
      <c r="I45" s="139" t="s">
        <v>217</v>
      </c>
    </row>
    <row r="46" spans="2:11" ht="15.75">
      <c r="B46" s="506" t="s">
        <v>216</v>
      </c>
      <c r="C46" s="512"/>
      <c r="D46" s="512"/>
      <c r="E46" s="137">
        <f>K46</f>
        <v>200000</v>
      </c>
      <c r="F46" s="138">
        <f>E46*0.6</f>
        <v>120000</v>
      </c>
      <c r="G46" s="137">
        <f>+E46+F46</f>
        <v>320000</v>
      </c>
      <c r="H46" s="136">
        <v>18</v>
      </c>
      <c r="I46" s="135">
        <f>G46/H46</f>
        <v>17777.777777777777</v>
      </c>
      <c r="K46" s="137">
        <v>200000</v>
      </c>
    </row>
    <row r="47" spans="2:11" ht="15.75">
      <c r="B47" s="506"/>
      <c r="C47" s="512"/>
      <c r="D47" s="512"/>
      <c r="E47" s="137"/>
      <c r="F47" s="138"/>
      <c r="G47" s="137"/>
      <c r="H47" s="136"/>
      <c r="I47" s="135"/>
    </row>
    <row r="48" spans="2:11" ht="16.5" thickBot="1">
      <c r="B48" s="497"/>
      <c r="C48" s="492"/>
      <c r="D48" s="492"/>
      <c r="E48" s="137"/>
      <c r="F48" s="138"/>
      <c r="G48" s="137"/>
      <c r="H48" s="136"/>
      <c r="I48" s="135"/>
    </row>
    <row r="49" spans="2:9" ht="16.5" thickBot="1">
      <c r="B49" s="500" t="s">
        <v>215</v>
      </c>
      <c r="C49" s="513"/>
      <c r="D49" s="513"/>
      <c r="E49" s="513"/>
      <c r="F49" s="513"/>
      <c r="G49" s="513"/>
      <c r="H49" s="514"/>
      <c r="I49" s="134">
        <f>SUM(I46:I48)</f>
        <v>17777.777777777777</v>
      </c>
    </row>
    <row r="50" spans="2:9" ht="16.5" thickBot="1">
      <c r="B50" s="133"/>
      <c r="C50" s="119"/>
      <c r="D50" s="119"/>
      <c r="E50" s="119"/>
      <c r="F50" s="119"/>
      <c r="G50" s="117"/>
      <c r="H50" s="117"/>
      <c r="I50" s="116"/>
    </row>
    <row r="51" spans="2:9" ht="21" thickBot="1">
      <c r="B51" s="494" t="s">
        <v>214</v>
      </c>
      <c r="C51" s="495"/>
      <c r="D51" s="495"/>
      <c r="E51" s="495"/>
      <c r="F51" s="495"/>
      <c r="G51" s="495"/>
      <c r="H51" s="496"/>
      <c r="I51" s="132">
        <f>ROUND((SUM(I49+I41+I34+I22)),0)</f>
        <v>619406</v>
      </c>
    </row>
    <row r="52" spans="2:9" ht="15.75">
      <c r="B52" s="131"/>
      <c r="C52" s="130"/>
      <c r="D52" s="130"/>
      <c r="E52" s="130"/>
      <c r="F52" s="130"/>
      <c r="G52" s="129"/>
      <c r="H52" s="129"/>
      <c r="I52" s="128"/>
    </row>
    <row r="53" spans="2:9" ht="15.75">
      <c r="B53" s="488" t="s">
        <v>213</v>
      </c>
      <c r="C53" s="489"/>
      <c r="D53" s="489"/>
      <c r="E53" s="124"/>
      <c r="F53" s="490"/>
      <c r="G53" s="490"/>
      <c r="H53" s="490"/>
      <c r="I53" s="122"/>
    </row>
    <row r="54" spans="2:9" ht="15.75">
      <c r="B54" s="125"/>
      <c r="C54" s="124"/>
      <c r="D54" s="124"/>
      <c r="E54" s="124"/>
      <c r="F54" s="490"/>
      <c r="G54" s="490"/>
      <c r="H54" s="490"/>
      <c r="I54" s="122"/>
    </row>
    <row r="55" spans="2:9" ht="15.75">
      <c r="B55" s="125"/>
      <c r="C55" s="124"/>
      <c r="D55" s="124"/>
      <c r="E55" s="124"/>
      <c r="F55" s="127"/>
      <c r="G55" s="126"/>
      <c r="H55" s="126"/>
      <c r="I55" s="122"/>
    </row>
    <row r="56" spans="2:9" ht="15.75">
      <c r="B56" s="125"/>
      <c r="C56" s="124"/>
      <c r="D56" s="124"/>
      <c r="E56" s="124"/>
      <c r="F56" s="124"/>
      <c r="G56" s="123"/>
      <c r="H56" s="123"/>
      <c r="I56" s="122"/>
    </row>
    <row r="57" spans="2:9" ht="15.75">
      <c r="B57" s="121" t="s">
        <v>212</v>
      </c>
      <c r="C57" s="120"/>
      <c r="D57" s="120"/>
      <c r="E57" s="119"/>
      <c r="F57" s="118"/>
      <c r="G57" s="117"/>
      <c r="H57" s="117"/>
      <c r="I57" s="116"/>
    </row>
    <row r="58" spans="2:9" ht="16.5" thickBot="1">
      <c r="B58" s="491" t="s">
        <v>211</v>
      </c>
      <c r="C58" s="492"/>
      <c r="D58" s="492"/>
      <c r="E58" s="115"/>
      <c r="F58" s="493"/>
      <c r="G58" s="493"/>
      <c r="H58" s="493"/>
      <c r="I58" s="114"/>
    </row>
    <row r="60" spans="2:9">
      <c r="I60" s="113" t="s">
        <v>210</v>
      </c>
    </row>
  </sheetData>
  <mergeCells count="41">
    <mergeCell ref="C10:I10"/>
    <mergeCell ref="D1:G1"/>
    <mergeCell ref="B2:C5"/>
    <mergeCell ref="D5:G5"/>
    <mergeCell ref="D6:G6"/>
    <mergeCell ref="H6:I6"/>
    <mergeCell ref="C13:G13"/>
    <mergeCell ref="C14:G14"/>
    <mergeCell ref="B18:D18"/>
    <mergeCell ref="E18:F18"/>
    <mergeCell ref="B19:D19"/>
    <mergeCell ref="E19:F19"/>
    <mergeCell ref="B32:E32"/>
    <mergeCell ref="B20:D20"/>
    <mergeCell ref="E20:F20"/>
    <mergeCell ref="B21:D21"/>
    <mergeCell ref="E21:F21"/>
    <mergeCell ref="B22:H22"/>
    <mergeCell ref="B26:E26"/>
    <mergeCell ref="B27:E27"/>
    <mergeCell ref="B28:E28"/>
    <mergeCell ref="B29:E29"/>
    <mergeCell ref="B30:E30"/>
    <mergeCell ref="B31:E31"/>
    <mergeCell ref="B51:H51"/>
    <mergeCell ref="B33:E33"/>
    <mergeCell ref="B34:H34"/>
    <mergeCell ref="B38:D38"/>
    <mergeCell ref="B39:D39"/>
    <mergeCell ref="B40:D40"/>
    <mergeCell ref="B41:H41"/>
    <mergeCell ref="B45:D45"/>
    <mergeCell ref="B46:D46"/>
    <mergeCell ref="B47:D47"/>
    <mergeCell ref="B48:D48"/>
    <mergeCell ref="B49:H49"/>
    <mergeCell ref="B53:D53"/>
    <mergeCell ref="F53:H53"/>
    <mergeCell ref="F54:H54"/>
    <mergeCell ref="B58:D58"/>
    <mergeCell ref="F58:H58"/>
  </mergeCells>
  <hyperlinks>
    <hyperlink ref="I60" location="presupuesto!A1" display="IR A PRESUPUESTO"/>
  </hyperlinks>
  <pageMargins left="0.25" right="0.25" top="0.75" bottom="0.75" header="0.3" footer="0.3"/>
  <pageSetup scale="71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144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D176F036-8A70-4C79-872F-D053E6CDE5AB}"/>
</file>

<file path=customXml/itemProps2.xml><?xml version="1.0" encoding="utf-8"?>
<ds:datastoreItem xmlns:ds="http://schemas.openxmlformats.org/officeDocument/2006/customXml" ds:itemID="{E6B83BA3-3955-4329-8DDA-02659ACA504B}"/>
</file>

<file path=customXml/itemProps3.xml><?xml version="1.0" encoding="utf-8"?>
<ds:datastoreItem xmlns:ds="http://schemas.openxmlformats.org/officeDocument/2006/customXml" ds:itemID="{5BBEFC8F-BF05-4757-8720-02884A1E16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COMBINACION</vt:lpstr>
      <vt:lpstr>TESALIA 2016</vt:lpstr>
      <vt:lpstr>MEMORIAS sin reforz</vt:lpstr>
      <vt:lpstr>Hoja2</vt:lpstr>
      <vt:lpstr>MEMORIA RED HIDRAULICA</vt:lpstr>
      <vt:lpstr>MEMORIA RED electrica</vt:lpstr>
      <vt:lpstr>ADMON</vt:lpstr>
      <vt:lpstr>HITOS</vt:lpstr>
      <vt:lpstr>5,3,1</vt:lpstr>
      <vt:lpstr>Hoja1</vt:lpstr>
      <vt:lpstr>AREAS 2</vt:lpstr>
      <vt:lpstr>Formato 4</vt:lpstr>
      <vt:lpstr>'Formato 4'!_Hlk4607273</vt:lpstr>
      <vt:lpstr>HITOS!Área_de_impresión</vt:lpstr>
      <vt:lpstr>'TESALIA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</dc:title>
  <dc:creator>ELVER HERNANDEZ HERNANDEZ</dc:creator>
  <cp:lastModifiedBy>YINET LUCIA FLOREZ MONTIEL</cp:lastModifiedBy>
  <cp:lastPrinted>2018-02-22T19:41:46Z</cp:lastPrinted>
  <dcterms:created xsi:type="dcterms:W3CDTF">2015-04-29T19:59:23Z</dcterms:created>
  <dcterms:modified xsi:type="dcterms:W3CDTF">2019-09-11T13:53:02Z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