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600" yWindow="-135" windowWidth="11400" windowHeight="10125"/>
  </bookViews>
  <sheets>
    <sheet name="PPTO FINDETER" sheetId="7" r:id="rId1"/>
  </sheets>
  <externalReferences>
    <externalReference r:id="rId2"/>
    <externalReference r:id="rId3"/>
    <externalReference r:id="rId4"/>
  </externalReferences>
  <definedNames>
    <definedName name="_xlnm._FilterDatabase" localSheetId="0" hidden="1">'PPTO FINDETER'!$B$4:$E$56</definedName>
    <definedName name="_xlnm.Print_Area" localSheetId="0">'PPTO FINDETER'!$B$2:$G$32</definedName>
    <definedName name="OLE_LINK1" localSheetId="0">'PPTO FINDETER'!$B$2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7" l="1"/>
  <c r="G24" i="7"/>
  <c r="G21" i="7"/>
  <c r="G17" i="7"/>
  <c r="G16" i="7"/>
  <c r="G15" i="7"/>
  <c r="G14" i="7"/>
  <c r="G13" i="7"/>
  <c r="G8" i="7"/>
  <c r="E23" i="7"/>
  <c r="I13" i="7"/>
  <c r="I14" i="7"/>
  <c r="I15" i="7"/>
  <c r="I16" i="7"/>
  <c r="I17" i="7"/>
  <c r="I18" i="7"/>
  <c r="E20" i="7"/>
  <c r="H22" i="7"/>
  <c r="H15" i="7"/>
  <c r="H16" i="7"/>
  <c r="G20" i="7"/>
  <c r="Z29" i="7"/>
  <c r="Z28" i="7"/>
  <c r="Z27" i="7"/>
  <c r="AC25" i="7"/>
  <c r="AA22" i="7"/>
  <c r="AC22" i="7"/>
  <c r="AC20" i="7"/>
  <c r="AA19" i="7"/>
  <c r="AB17" i="7"/>
  <c r="AC17" i="7"/>
  <c r="AB16" i="7"/>
  <c r="AA16" i="7"/>
  <c r="AB15" i="7"/>
  <c r="AA15" i="7"/>
  <c r="AB14" i="7"/>
  <c r="AB19" i="7"/>
  <c r="AA14" i="7"/>
  <c r="AB13" i="7"/>
  <c r="AA13" i="7"/>
  <c r="S29" i="7"/>
  <c r="S28" i="7"/>
  <c r="S27" i="7"/>
  <c r="V25" i="7"/>
  <c r="T22" i="7"/>
  <c r="V22" i="7"/>
  <c r="V20" i="7"/>
  <c r="T19" i="7"/>
  <c r="U17" i="7"/>
  <c r="V17" i="7"/>
  <c r="U16" i="7"/>
  <c r="U15" i="7"/>
  <c r="U14" i="7"/>
  <c r="U19" i="7"/>
  <c r="U13" i="7"/>
  <c r="M16" i="7"/>
  <c r="M15" i="7"/>
  <c r="M14" i="7"/>
  <c r="M13" i="7"/>
  <c r="L29" i="7"/>
  <c r="L28" i="7"/>
  <c r="L27" i="7"/>
  <c r="O25" i="7"/>
  <c r="M22" i="7"/>
  <c r="O22" i="7"/>
  <c r="O20" i="7"/>
  <c r="M19" i="7"/>
  <c r="N17" i="7"/>
  <c r="O17" i="7"/>
  <c r="N16" i="7"/>
  <c r="N15" i="7"/>
  <c r="N14" i="7"/>
  <c r="N19" i="7"/>
  <c r="N13" i="7"/>
  <c r="AC14" i="7"/>
  <c r="O16" i="7"/>
  <c r="O14" i="7"/>
  <c r="AC13" i="7"/>
  <c r="AC15" i="7"/>
  <c r="T21" i="7"/>
  <c r="V21" i="7"/>
  <c r="O19" i="7"/>
  <c r="AC16" i="7"/>
  <c r="AC19" i="7"/>
  <c r="AA21" i="7"/>
  <c r="AC21" i="7"/>
  <c r="V19" i="7"/>
  <c r="O15" i="7"/>
  <c r="O13" i="7"/>
  <c r="M21" i="7"/>
  <c r="O21" i="7"/>
  <c r="AC12" i="7"/>
  <c r="O12" i="7"/>
  <c r="G23" i="7"/>
  <c r="G22" i="7"/>
  <c r="U23" i="7"/>
  <c r="V23" i="7"/>
  <c r="N23" i="7"/>
  <c r="U24" i="7"/>
  <c r="N24" i="7"/>
  <c r="O24" i="7"/>
  <c r="V24" i="7"/>
  <c r="AB24" i="7"/>
  <c r="AC24" i="7"/>
  <c r="O23" i="7"/>
  <c r="O18" i="7"/>
  <c r="O11" i="7"/>
  <c r="AB23" i="7"/>
  <c r="AC23" i="7"/>
  <c r="V18" i="7"/>
  <c r="F60" i="7"/>
  <c r="F61" i="7"/>
  <c r="F62" i="7"/>
  <c r="F63" i="7"/>
  <c r="F64" i="7"/>
  <c r="F65" i="7"/>
  <c r="F66" i="7"/>
  <c r="F59" i="7"/>
  <c r="AC18" i="7"/>
  <c r="AC11" i="7"/>
  <c r="F67" i="7"/>
  <c r="C80" i="7"/>
  <c r="C79" i="7"/>
  <c r="C78" i="7"/>
  <c r="C71" i="7"/>
  <c r="C76" i="7"/>
  <c r="C75" i="7"/>
  <c r="C74" i="7"/>
  <c r="C73" i="7"/>
  <c r="C72" i="7"/>
  <c r="C70" i="7"/>
  <c r="D70" i="7"/>
  <c r="C69" i="7"/>
  <c r="F19" i="7"/>
  <c r="G19" i="7"/>
  <c r="G18" i="7"/>
  <c r="F49" i="7"/>
  <c r="F50" i="7"/>
  <c r="F51" i="7"/>
  <c r="F52" i="7"/>
  <c r="F53" i="7"/>
  <c r="F54" i="7"/>
  <c r="F55" i="7"/>
  <c r="F48" i="7"/>
  <c r="F42" i="7"/>
  <c r="F35" i="7"/>
  <c r="F36" i="7"/>
  <c r="F37" i="7"/>
  <c r="F38" i="7"/>
  <c r="F39" i="7"/>
  <c r="F40" i="7"/>
  <c r="F41" i="7"/>
  <c r="F43" i="7"/>
  <c r="F44" i="7"/>
  <c r="F45" i="7"/>
  <c r="F34" i="7"/>
  <c r="T16" i="7"/>
  <c r="V16" i="7"/>
  <c r="T15" i="7"/>
  <c r="V15" i="7"/>
  <c r="T14" i="7"/>
  <c r="V14" i="7"/>
  <c r="T13" i="7"/>
  <c r="V13" i="7"/>
  <c r="D82" i="7"/>
  <c r="E82" i="7"/>
  <c r="D81" i="7"/>
  <c r="E81" i="7"/>
  <c r="V12" i="7"/>
  <c r="V11" i="7"/>
  <c r="D78" i="7"/>
  <c r="E78" i="7"/>
  <c r="F78" i="7"/>
  <c r="D76" i="7"/>
  <c r="D77" i="7"/>
  <c r="D75" i="7"/>
  <c r="E75" i="7"/>
  <c r="G12" i="7"/>
  <c r="D74" i="7"/>
  <c r="E74" i="7"/>
  <c r="E77" i="7"/>
  <c r="F77" i="7"/>
  <c r="E76" i="7"/>
  <c r="F76" i="7"/>
  <c r="G79" i="7"/>
  <c r="H81" i="7"/>
  <c r="G11" i="7"/>
  <c r="G27" i="7"/>
  <c r="O28" i="7"/>
  <c r="F75" i="7"/>
  <c r="G76" i="7"/>
  <c r="H78" i="7"/>
  <c r="F74" i="7"/>
  <c r="G75" i="7"/>
  <c r="H77" i="7"/>
  <c r="G77" i="7"/>
  <c r="H79" i="7"/>
  <c r="G78" i="7"/>
  <c r="H80" i="7"/>
  <c r="V28" i="7"/>
  <c r="G28" i="7"/>
  <c r="G29" i="7"/>
  <c r="G30" i="7"/>
  <c r="AC28" i="7"/>
  <c r="AC27" i="7"/>
  <c r="V27" i="7"/>
  <c r="V26" i="7"/>
  <c r="V31" i="7"/>
  <c r="V32" i="7"/>
  <c r="O29" i="7"/>
  <c r="O30" i="7"/>
  <c r="AC29" i="7"/>
  <c r="AC30" i="7"/>
  <c r="V29" i="7"/>
  <c r="V30" i="7"/>
  <c r="O27" i="7"/>
  <c r="O26" i="7"/>
  <c r="O31" i="7"/>
  <c r="AC26" i="7"/>
  <c r="AC31" i="7"/>
  <c r="AC32" i="7"/>
  <c r="G26" i="7"/>
  <c r="G31" i="7"/>
  <c r="D80" i="7"/>
  <c r="D72" i="7"/>
  <c r="E72" i="7"/>
  <c r="E80" i="7"/>
  <c r="E83" i="7"/>
  <c r="D83" i="7"/>
  <c r="F72" i="7"/>
  <c r="G73" i="7"/>
  <c r="H75" i="7"/>
  <c r="G6" i="7"/>
  <c r="O32" i="7"/>
  <c r="D71" i="7"/>
  <c r="G32" i="7"/>
  <c r="F71" i="7"/>
  <c r="E71" i="7"/>
  <c r="D73" i="7"/>
  <c r="G72" i="7"/>
  <c r="H74" i="7"/>
  <c r="E73" i="7"/>
</calcChain>
</file>

<file path=xl/comments1.xml><?xml version="1.0" encoding="utf-8"?>
<comments xmlns="http://schemas.openxmlformats.org/spreadsheetml/2006/main">
  <authors>
    <author>SONIA PATRICIA GRANADOS VERA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Actividades de Torrentes</t>
        </r>
      </text>
    </comment>
    <comment ref="N1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Torrentes con incremento de ipc+IVA</t>
        </r>
      </text>
    </comment>
    <comment ref="R1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Actividades de Torrentes</t>
        </r>
      </text>
    </comment>
    <comment ref="U1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Torrentes con incremento de ipc+IVA</t>
        </r>
      </text>
    </comment>
    <comment ref="Y1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Actividades de Torrentes</t>
        </r>
      </text>
    </comment>
    <comment ref="AB1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Torrentes con incremento de ipc+IVA</t>
        </r>
      </text>
    </comment>
    <comment ref="N2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U2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AB2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N21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U21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AB21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N22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DE IDRD</t>
        </r>
      </text>
    </comment>
    <comment ref="U22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DE IDRD</t>
        </r>
      </text>
    </comment>
    <comment ref="AB22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DE IDRD</t>
        </r>
      </text>
    </comment>
    <comment ref="M23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FUTBOL 8 MAXIMA.
LA MINIMA ES DE 30x50m</t>
        </r>
      </text>
    </comment>
    <comment ref="N23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DE DPS DE CANCHA SINTETICA 314.276.393 CON UN AREA DE 704m2 (INCLUIDO AIU, INTERVENTORIA, SUPERVISION Y CERRAMIENTO)</t>
        </r>
      </text>
    </comment>
    <comment ref="T23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FUTBOL 8 MAXIMA.
LA MINIMA ES DE 30x50m</t>
        </r>
      </text>
    </comment>
    <comment ref="U23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DE DPS DE CANCHA SINTETICA 314.276.393 CON UN AREA DE 704m2 (INCLUIDO AIU, INTERVENTORIA, SUPERVISION Y CERRAMIENTO)</t>
        </r>
      </text>
    </comment>
    <comment ref="AA23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FUTBOL 8 MAXIMA.
LA MINIMA ES DE 30x50m</t>
        </r>
      </text>
    </comment>
    <comment ref="AB23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DE DPS DE CANCHA SINTETICA 314.276.393 CON UN AREA DE 704m2 (INCLUIDO AIU, INTERVENTORIA, SUPERVISION Y CERRAMIENTO)</t>
        </r>
      </text>
    </comment>
    <comment ref="M24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MEDIDA DE COLDEPORTES</t>
        </r>
      </text>
    </comment>
    <comment ref="N24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DPS</t>
        </r>
      </text>
    </comment>
    <comment ref="T24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MEDIDA DE COLDEPORTES</t>
        </r>
      </text>
    </comment>
    <comment ref="U24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DPS</t>
        </r>
      </text>
    </comment>
    <comment ref="AA24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MEDIDA DE COLDEPORTES</t>
        </r>
      </text>
    </comment>
    <comment ref="AB24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DPS</t>
        </r>
      </text>
    </comment>
    <comment ref="N25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U25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AB25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</commentList>
</comments>
</file>

<file path=xl/sharedStrings.xml><?xml version="1.0" encoding="utf-8"?>
<sst xmlns="http://schemas.openxmlformats.org/spreadsheetml/2006/main" count="202" uniqueCount="69">
  <si>
    <t>VALOR TOTAL</t>
  </si>
  <si>
    <t>UND</t>
  </si>
  <si>
    <t>CANTIDAD</t>
  </si>
  <si>
    <t>PRECIOS UNITARIOS</t>
  </si>
  <si>
    <t>FORMATO OFERTA ECONOMICA</t>
  </si>
  <si>
    <t>DESCRIPCIÓN</t>
  </si>
  <si>
    <t>VALOR TOTAL ETAPA DE ESTUDIOS Y DISEÑOS</t>
  </si>
  <si>
    <t>VALOR TOTAL IVA 19% SOBRE VALOR DE LOS ESTUDIOS TÉCNICOS Y DISEÑOS</t>
  </si>
  <si>
    <t>ÍTEM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</si>
  <si>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</si>
  <si>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</si>
  <si>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</si>
  <si>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</si>
  <si>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</si>
  <si>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</si>
  <si>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</si>
  <si>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</si>
  <si>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</si>
  <si>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3. VALOR TOTAL OFERTA (1+2)</t>
  </si>
  <si>
    <t>Aulas, baterias sanitarias y zonas administrativas</t>
  </si>
  <si>
    <t>Zonas de servicios, cocina, comedor, laboratorios, cuartos tecnicos</t>
  </si>
  <si>
    <t>Circulación cubierta abierta, rampas cubiertas, escaleras cubiertas, plazoleta de entrada cubierta/salida cubierta.</t>
  </si>
  <si>
    <t>opcional</t>
  </si>
  <si>
    <t>TABLA A.1</t>
  </si>
  <si>
    <t>TABLA A.2</t>
  </si>
  <si>
    <t>“COLEGIO Y PARQUE RECREO DEPORTIVO EN LA URBANIZACIÓN LA LUCILA EN EL MUNICIPIO TURBO (ANTIOQUIA)”</t>
  </si>
  <si>
    <t>1. ETAPA I. EJECUCIÓN DE ESTUDIOS Y DISEÑOS. ELABORACIÓN DE LOS ESTUDIOS Y DISEÑOS DEL COLEGIO Y PARQUE RECREO DEPORTIVO EN LA URBANIZACIÓN LA LUCILA EN EL MUNICIPIO TURBO (ANTIOQUIA)</t>
  </si>
  <si>
    <t>ELABORACIÓN DE ESTUDIOS Y DISEÑOS DEL COLEGIO Y PARQUE RECREO DEPORTIVO EN LA URBANIZACIÓN LA LUCILA EN EL MUNICIPIO TURBO (ANTIOQUIA)</t>
  </si>
  <si>
    <t>2. ETAPA II.  EJECUCIÓN DE OBRA. CONSTRUCCIÓN COLEGIO Y PARQUE RECREO DEPORTIVO EN LA URBANIZACIÓN LA LUCILA EN EL MUNICIPIO TURBO (ANTIOQUIA)</t>
  </si>
  <si>
    <t>Biblioteca</t>
  </si>
  <si>
    <t>Zonas Duras</t>
  </si>
  <si>
    <t>Zonas Blandas</t>
  </si>
  <si>
    <t>Plazoletas</t>
  </si>
  <si>
    <t>Mobiliario, Juegos Infantiles y Gimnasio Biosaludable</t>
  </si>
  <si>
    <t>Gl</t>
  </si>
  <si>
    <r>
      <t>m</t>
    </r>
    <r>
      <rPr>
        <vertAlign val="superscript"/>
        <sz val="10"/>
        <color rgb="FF000000"/>
        <rFont val="Arial Narrow"/>
        <family val="2"/>
      </rPr>
      <t>2</t>
    </r>
    <r>
      <rPr>
        <sz val="10"/>
        <color rgb="FF000000"/>
        <rFont val="Arial Narrow"/>
        <family val="2"/>
      </rPr>
      <t xml:space="preserve"> </t>
    </r>
  </si>
  <si>
    <r>
      <t>m</t>
    </r>
    <r>
      <rPr>
        <vertAlign val="superscript"/>
        <sz val="10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/>
    </r>
  </si>
  <si>
    <t>TABLA 4</t>
  </si>
  <si>
    <t>Aire Libre: Zonas Duras (Circulaciones abiertas, cancha multifuncional)</t>
  </si>
  <si>
    <t>Aire Libre: Zonas Blandas</t>
  </si>
  <si>
    <t>COLEGIO (14.000 m2)</t>
  </si>
  <si>
    <t>PARQUE (6.000 m2)</t>
  </si>
  <si>
    <t>Cancha Multiple</t>
  </si>
  <si>
    <r>
      <t>m</t>
    </r>
    <r>
      <rPr>
        <vertAlign val="superscript"/>
        <sz val="10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/>
    </r>
  </si>
  <si>
    <r>
      <t>m</t>
    </r>
    <r>
      <rPr>
        <vertAlign val="superscript"/>
        <sz val="10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/>
    </r>
  </si>
  <si>
    <t>Cancha Sintetica Futbol</t>
  </si>
  <si>
    <t>Presescolar / Transición</t>
  </si>
  <si>
    <t>Basica Primaria</t>
  </si>
  <si>
    <t>Básica Secundaria y Media - Sin rotación</t>
  </si>
  <si>
    <t>Centro de Recursos</t>
  </si>
  <si>
    <t>Laboratorio Integrado</t>
  </si>
  <si>
    <t>Taller Especializado</t>
  </si>
  <si>
    <t>Cancha Multiuso (Descubierta)</t>
  </si>
  <si>
    <t>Bienestar Estudiantil</t>
  </si>
  <si>
    <t>Servicios Generales</t>
  </si>
  <si>
    <t>Servicios Sanitarios</t>
  </si>
  <si>
    <t>Especial</t>
  </si>
  <si>
    <t>Aula de Tecnonología e Innovación</t>
  </si>
  <si>
    <t>Taller de Artes</t>
  </si>
  <si>
    <t>Circulaciones - Sin rotación 50%</t>
  </si>
  <si>
    <t>Área Múltiple (Cafetería)</t>
  </si>
  <si>
    <t>Dirección Administrativa / Académica</t>
  </si>
  <si>
    <t>Parqueaderos Bicicletas</t>
  </si>
  <si>
    <t>Parqueaderos Autos</t>
  </si>
  <si>
    <t>Cocina, Alacenas y Äreas de Autoservicio</t>
  </si>
  <si>
    <t>PROGRAMA ARQUITECTONICO</t>
  </si>
  <si>
    <t>NTC</t>
  </si>
  <si>
    <t>COLEGIO</t>
  </si>
  <si>
    <t xml:space="preserve">PARQUE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</si>
</sst>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164" formatCode="#,##0&quot; m2&quot;"/>
    <numFmt numFmtId="165" formatCode="#,##0&quot; und&quot;"/>
    <numFmt numFmtId="166" formatCode="#,##0&quot; m3&quot;"/>
    <numFmt numFmtId="167" formatCode="#,##0.00&quot; m2&quot;"/>
    <numFmt numFmtId="168" formatCode="#,##0.00&quot; ml&quot;"/>
    <numFmt numFmtId="169" formatCode="_-&quot;$&quot;* #,##0_-;\-&quot;$&quot;* #,##0_-;_-&quot;$&quot;* &quot;-&quot;??_-;_-@_-"/>
    <numFmt numFmtId="170" formatCode="_-* #,##0.00_-;\-* #,##0.0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44" fontId="4" fillId="0" borderId="0" xfId="1" applyFont="1"/>
    <xf numFmtId="164" fontId="4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1" fontId="4" fillId="0" borderId="1" xfId="2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1" fontId="5" fillId="2" borderId="1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1" fontId="4" fillId="0" borderId="1" xfId="2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4" fillId="0" borderId="0" xfId="0" applyFont="1" applyFill="1" applyBorder="1"/>
    <xf numFmtId="44" fontId="4" fillId="0" borderId="0" xfId="1" applyFont="1" applyBorder="1" applyProtection="1"/>
    <xf numFmtId="165" fontId="4" fillId="0" borderId="0" xfId="0" applyNumberFormat="1" applyFont="1" applyBorder="1"/>
    <xf numFmtId="44" fontId="4" fillId="0" borderId="0" xfId="1" applyFont="1" applyBorder="1"/>
    <xf numFmtId="168" fontId="4" fillId="0" borderId="0" xfId="0" applyNumberFormat="1" applyFont="1" applyBorder="1" applyAlignment="1">
      <alignment horizontal="right"/>
    </xf>
    <xf numFmtId="167" fontId="4" fillId="0" borderId="0" xfId="0" applyNumberFormat="1" applyFont="1" applyBorder="1"/>
    <xf numFmtId="166" fontId="4" fillId="0" borderId="0" xfId="0" applyNumberFormat="1" applyFont="1" applyBorder="1" applyAlignment="1">
      <alignment horizontal="right"/>
    </xf>
    <xf numFmtId="44" fontId="6" fillId="0" borderId="0" xfId="1" applyFont="1" applyBorder="1"/>
    <xf numFmtId="167" fontId="6" fillId="0" borderId="0" xfId="0" applyNumberFormat="1" applyFont="1" applyBorder="1"/>
    <xf numFmtId="0" fontId="6" fillId="0" borderId="0" xfId="0" applyFont="1" applyBorder="1"/>
    <xf numFmtId="0" fontId="7" fillId="0" borderId="0" xfId="0" applyFont="1" applyFill="1" applyBorder="1" applyAlignment="1">
      <alignment vertical="center" wrapText="1"/>
    </xf>
    <xf numFmtId="44" fontId="7" fillId="0" borderId="0" xfId="1" applyFont="1" applyFill="1" applyBorder="1" applyAlignment="1">
      <alignment vertical="center"/>
    </xf>
    <xf numFmtId="164" fontId="6" fillId="0" borderId="0" xfId="0" applyNumberFormat="1" applyFont="1" applyBorder="1"/>
    <xf numFmtId="9" fontId="6" fillId="0" borderId="0" xfId="1" applyNumberFormat="1" applyFont="1" applyBorder="1"/>
    <xf numFmtId="0" fontId="7" fillId="0" borderId="0" xfId="0" applyFont="1" applyBorder="1" applyAlignment="1"/>
    <xf numFmtId="44" fontId="4" fillId="0" borderId="0" xfId="0" applyNumberFormat="1" applyFont="1"/>
    <xf numFmtId="44" fontId="4" fillId="4" borderId="0" xfId="0" applyNumberFormat="1" applyFont="1" applyFill="1"/>
    <xf numFmtId="4" fontId="4" fillId="4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7" borderId="1" xfId="0" applyNumberFormat="1" applyFont="1" applyFill="1" applyBorder="1" applyAlignment="1">
      <alignment horizontal="center" vertical="center" wrapText="1"/>
    </xf>
    <xf numFmtId="44" fontId="4" fillId="3" borderId="0" xfId="0" applyNumberFormat="1" applyFont="1" applyFill="1"/>
    <xf numFmtId="4" fontId="4" fillId="3" borderId="1" xfId="0" applyNumberFormat="1" applyFont="1" applyFill="1" applyBorder="1" applyAlignment="1">
      <alignment horizontal="center" vertical="center" wrapText="1"/>
    </xf>
    <xf numFmtId="44" fontId="4" fillId="8" borderId="0" xfId="0" applyNumberFormat="1" applyFont="1" applyFill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Border="1"/>
    <xf numFmtId="41" fontId="6" fillId="0" borderId="0" xfId="0" applyNumberFormat="1" applyFont="1" applyBorder="1"/>
    <xf numFmtId="9" fontId="7" fillId="0" borderId="0" xfId="1" applyNumberFormat="1" applyFont="1" applyBorder="1"/>
    <xf numFmtId="0" fontId="6" fillId="0" borderId="0" xfId="0" applyFont="1" applyBorder="1" applyAlignment="1"/>
    <xf numFmtId="41" fontId="4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9" fontId="7" fillId="0" borderId="1" xfId="1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4" fontId="6" fillId="0" borderId="0" xfId="0" applyNumberFormat="1" applyFont="1" applyBorder="1"/>
    <xf numFmtId="41" fontId="5" fillId="5" borderId="7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7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9" fontId="4" fillId="0" borderId="0" xfId="1" applyNumberFormat="1" applyFont="1" applyBorder="1" applyAlignment="1">
      <alignment horizontal="left" vertical="center"/>
    </xf>
    <xf numFmtId="44" fontId="4" fillId="0" borderId="0" xfId="1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4" fontId="6" fillId="0" borderId="0" xfId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9" fontId="6" fillId="0" borderId="0" xfId="1" applyNumberFormat="1" applyFont="1" applyBorder="1" applyAlignment="1">
      <alignment horizontal="left" vertical="center"/>
    </xf>
    <xf numFmtId="44" fontId="4" fillId="0" borderId="0" xfId="0" applyNumberFormat="1" applyFont="1" applyFill="1"/>
    <xf numFmtId="44" fontId="4" fillId="9" borderId="0" xfId="0" applyNumberFormat="1" applyFont="1" applyFill="1"/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1" fontId="4" fillId="0" borderId="0" xfId="0" applyNumberFormat="1" applyFont="1" applyAlignment="1">
      <alignment horizontal="center" vertical="center"/>
    </xf>
    <xf numFmtId="4" fontId="4" fillId="0" borderId="0" xfId="0" applyNumberFormat="1" applyFont="1"/>
    <xf numFmtId="170" fontId="5" fillId="2" borderId="1" xfId="2" applyNumberFormat="1" applyFont="1" applyFill="1" applyBorder="1" applyAlignment="1">
      <alignment vertical="center"/>
    </xf>
    <xf numFmtId="170" fontId="5" fillId="5" borderId="7" xfId="0" applyNumberFormat="1" applyFont="1" applyFill="1" applyBorder="1" applyAlignment="1">
      <alignment vertical="center" wrapText="1"/>
    </xf>
    <xf numFmtId="170" fontId="4" fillId="0" borderId="1" xfId="2" applyNumberFormat="1" applyFont="1" applyBorder="1" applyAlignment="1">
      <alignment vertical="center"/>
    </xf>
    <xf numFmtId="170" fontId="7" fillId="5" borderId="7" xfId="0" applyNumberFormat="1" applyFont="1" applyFill="1" applyBorder="1" applyAlignment="1">
      <alignment vertical="center" wrapText="1"/>
    </xf>
    <xf numFmtId="170" fontId="4" fillId="0" borderId="1" xfId="2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 indent="3"/>
    </xf>
    <xf numFmtId="0" fontId="5" fillId="5" borderId="6" xfId="0" applyFont="1" applyFill="1" applyBorder="1" applyAlignment="1">
      <alignment horizontal="left" vertical="center" wrapText="1" indent="3"/>
    </xf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pgranados\AppData\Local\Microsoft\Windows\INetCache\Content.Outlook\649CI1EC\20150407%20PROGRAMA%20ARQUITECTONICO%20-%20COLEGIO%20+%20CD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jimenez\AppData\Local\Microsoft\Windows\Temporary%20Internet%20Files\Content.Outlook\R8SMO6OL\COSTEO%20ETAPA%20II%20-%20EJECUCION%20DE%20OBRA%20-%20OBRA%20TUR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jimenez\AppData\Local\Microsoft\Windows\Temporary%20Internet%20Files\Content.Outlook\R8SMO6OL\COSTEO%20ETAPA%20II%20-%20OBRA%20TURB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 1440"/>
      <sheetName val="PROGR 940"/>
      <sheetName val="PROGR 470"/>
      <sheetName val="Optimizacion"/>
      <sheetName val="CDI 500"/>
      <sheetName val="CDI 300"/>
      <sheetName val="CDI 160"/>
      <sheetName val="CDI 95"/>
      <sheetName val="CDI 65"/>
      <sheetName val="Hoja4"/>
      <sheetName val="Hoja1"/>
    </sheetNames>
    <sheetDataSet>
      <sheetData sheetId="0"/>
      <sheetData sheetId="1">
        <row r="128">
          <cell r="K128">
            <v>1899.8399999999997</v>
          </cell>
        </row>
        <row r="129">
          <cell r="K129">
            <v>934.80000000000007</v>
          </cell>
        </row>
        <row r="130">
          <cell r="K130">
            <v>1436.6666666666665</v>
          </cell>
        </row>
        <row r="131">
          <cell r="K131">
            <v>608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5">
          <cell r="B25">
            <v>0.16910768663279427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  <sheetName val="COSTEO ETAPA II - OBRA TURBO"/>
    </sheetNames>
    <definedNames>
      <definedName name="PorcentajeUtilidad" refersTo="='COSTEO TOTAL OBRA'!$B$2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5">
          <cell r="B25">
            <v>0.14506372115817506</v>
          </cell>
        </row>
        <row r="27">
          <cell r="B27">
            <v>0.03</v>
          </cell>
        </row>
        <row r="29">
          <cell r="B29">
            <v>0.05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85"/>
  <sheetViews>
    <sheetView tabSelected="1" view="pageBreakPreview" zoomScaleNormal="90" zoomScaleSheetLayoutView="100" workbookViewId="0">
      <selection activeCell="F10" sqref="F10"/>
    </sheetView>
  </sheetViews>
  <sheetFormatPr baseColWidth="10" defaultRowHeight="12.75" x14ac:dyDescent="0.2"/>
  <cols>
    <col min="1" max="1" width="2.28515625" style="1" customWidth="1"/>
    <col min="2" max="2" width="7.42578125" style="1" customWidth="1"/>
    <col min="3" max="3" width="38.5703125" style="2" customWidth="1"/>
    <col min="4" max="4" width="13.28515625" style="3" bestFit="1" customWidth="1"/>
    <col min="5" max="5" width="13.85546875" style="2" customWidth="1"/>
    <col min="6" max="6" width="19.140625" style="1" customWidth="1"/>
    <col min="7" max="7" width="15.85546875" style="1" customWidth="1"/>
    <col min="8" max="9" width="0" style="1" hidden="1" customWidth="1"/>
    <col min="10" max="10" width="7.28515625" style="1" hidden="1" customWidth="1"/>
    <col min="11" max="11" width="37.5703125" style="1" hidden="1" customWidth="1"/>
    <col min="12" max="12" width="6.42578125" style="1" hidden="1" customWidth="1"/>
    <col min="13" max="13" width="11.42578125" style="1" hidden="1" customWidth="1"/>
    <col min="14" max="14" width="17.5703125" style="1" hidden="1" customWidth="1"/>
    <col min="15" max="15" width="13.42578125" style="1" hidden="1" customWidth="1"/>
    <col min="16" max="16" width="11.42578125" style="1" hidden="1" customWidth="1"/>
    <col min="17" max="17" width="4.85546875" style="1" hidden="1" customWidth="1"/>
    <col min="18" max="18" width="36.5703125" style="1" hidden="1" customWidth="1"/>
    <col min="19" max="19" width="6.42578125" style="1" hidden="1" customWidth="1"/>
    <col min="20" max="20" width="0" style="1" hidden="1" customWidth="1"/>
    <col min="21" max="21" width="17.5703125" style="1" hidden="1" customWidth="1"/>
    <col min="22" max="22" width="13.42578125" style="1" hidden="1" customWidth="1"/>
    <col min="23" max="23" width="0" style="1" hidden="1" customWidth="1"/>
    <col min="24" max="24" width="4.85546875" style="1" hidden="1" customWidth="1"/>
    <col min="25" max="25" width="34.5703125" style="1" hidden="1" customWidth="1"/>
    <col min="26" max="26" width="6.42578125" style="1" hidden="1" customWidth="1"/>
    <col min="27" max="27" width="0" style="1" hidden="1" customWidth="1"/>
    <col min="28" max="28" width="17.5703125" style="1" hidden="1" customWidth="1"/>
    <col min="29" max="29" width="12.7109375" style="1" hidden="1" customWidth="1"/>
    <col min="30" max="16384" width="11.42578125" style="1"/>
  </cols>
  <sheetData>
    <row r="1" spans="2:29" ht="21" customHeight="1" x14ac:dyDescent="0.2"/>
    <row r="2" spans="2:29" ht="20.100000000000001" customHeight="1" x14ac:dyDescent="0.2">
      <c r="B2" s="78" t="s">
        <v>4</v>
      </c>
      <c r="C2" s="78"/>
      <c r="D2" s="78"/>
      <c r="E2" s="78"/>
      <c r="F2" s="78"/>
      <c r="G2" s="78"/>
    </row>
    <row r="3" spans="2:29" ht="20.100000000000001" customHeight="1" x14ac:dyDescent="0.2">
      <c r="B3" s="78" t="s">
        <v>25</v>
      </c>
      <c r="C3" s="78"/>
      <c r="D3" s="78"/>
      <c r="E3" s="78"/>
      <c r="F3" s="78"/>
      <c r="G3" s="78"/>
    </row>
    <row r="4" spans="2:29" ht="30.75" customHeight="1" x14ac:dyDescent="0.2">
      <c r="B4" s="78" t="s">
        <v>26</v>
      </c>
      <c r="C4" s="78"/>
      <c r="D4" s="78"/>
      <c r="E4" s="78"/>
      <c r="F4" s="78"/>
      <c r="G4" s="78"/>
    </row>
    <row r="5" spans="2:29" ht="20.100000000000001" customHeight="1" x14ac:dyDescent="0.2">
      <c r="B5" s="79" t="s">
        <v>5</v>
      </c>
      <c r="C5" s="79"/>
      <c r="D5" s="79"/>
      <c r="E5" s="79"/>
      <c r="F5" s="79"/>
      <c r="G5" s="5" t="s">
        <v>0</v>
      </c>
    </row>
    <row r="6" spans="2:29" ht="20.100000000000001" customHeight="1" x14ac:dyDescent="0.2">
      <c r="B6" s="80" t="s">
        <v>6</v>
      </c>
      <c r="C6" s="80"/>
      <c r="D6" s="80"/>
      <c r="E6" s="80"/>
      <c r="F6" s="80"/>
      <c r="G6" s="73">
        <f>+G7+G8</f>
        <v>0</v>
      </c>
    </row>
    <row r="7" spans="2:29" ht="27.75" customHeight="1" thickBot="1" x14ac:dyDescent="0.25">
      <c r="B7" s="82" t="s">
        <v>27</v>
      </c>
      <c r="C7" s="82"/>
      <c r="D7" s="82"/>
      <c r="E7" s="82"/>
      <c r="F7" s="82"/>
      <c r="G7" s="77"/>
    </row>
    <row r="8" spans="2:29" ht="21" customHeight="1" thickBot="1" x14ac:dyDescent="0.25">
      <c r="B8" s="82" t="s">
        <v>7</v>
      </c>
      <c r="C8" s="82"/>
      <c r="D8" s="82"/>
      <c r="E8" s="82"/>
      <c r="F8" s="82"/>
      <c r="G8" s="77">
        <f>+ROUND(G7*0.19,0)</f>
        <v>0</v>
      </c>
      <c r="J8" s="91" t="s">
        <v>65</v>
      </c>
      <c r="K8" s="92"/>
      <c r="L8" s="92"/>
      <c r="M8" s="92"/>
      <c r="N8" s="92"/>
      <c r="O8" s="93"/>
      <c r="Q8" s="91" t="s">
        <v>66</v>
      </c>
      <c r="R8" s="92"/>
      <c r="S8" s="92"/>
      <c r="T8" s="92"/>
      <c r="U8" s="92"/>
      <c r="V8" s="93"/>
      <c r="X8" s="91"/>
      <c r="Y8" s="92"/>
      <c r="Z8" s="92"/>
      <c r="AA8" s="92"/>
      <c r="AB8" s="92"/>
      <c r="AC8" s="93"/>
    </row>
    <row r="9" spans="2:29" ht="30.75" customHeight="1" x14ac:dyDescent="0.2">
      <c r="B9" s="78" t="s">
        <v>28</v>
      </c>
      <c r="C9" s="78"/>
      <c r="D9" s="78"/>
      <c r="E9" s="78"/>
      <c r="F9" s="78"/>
      <c r="G9" s="78"/>
    </row>
    <row r="10" spans="2:29" ht="20.100000000000001" customHeight="1" x14ac:dyDescent="0.2">
      <c r="B10" s="4" t="s">
        <v>8</v>
      </c>
      <c r="C10" s="4" t="s">
        <v>5</v>
      </c>
      <c r="D10" s="4" t="s">
        <v>1</v>
      </c>
      <c r="E10" s="4" t="s">
        <v>2</v>
      </c>
      <c r="F10" s="4" t="s">
        <v>3</v>
      </c>
      <c r="G10" s="4" t="s">
        <v>0</v>
      </c>
      <c r="J10" s="70" t="s">
        <v>8</v>
      </c>
      <c r="K10" s="70" t="s">
        <v>5</v>
      </c>
      <c r="L10" s="70" t="s">
        <v>1</v>
      </c>
      <c r="M10" s="70" t="s">
        <v>2</v>
      </c>
      <c r="N10" s="70" t="s">
        <v>3</v>
      </c>
      <c r="O10" s="70" t="s">
        <v>0</v>
      </c>
      <c r="Q10" s="70" t="s">
        <v>8</v>
      </c>
      <c r="R10" s="70" t="s">
        <v>5</v>
      </c>
      <c r="S10" s="70" t="s">
        <v>1</v>
      </c>
      <c r="T10" s="70" t="s">
        <v>2</v>
      </c>
      <c r="U10" s="70" t="s">
        <v>3</v>
      </c>
      <c r="V10" s="70" t="s">
        <v>0</v>
      </c>
      <c r="X10" s="70" t="s">
        <v>8</v>
      </c>
      <c r="Y10" s="70" t="s">
        <v>5</v>
      </c>
      <c r="Z10" s="70" t="s">
        <v>1</v>
      </c>
      <c r="AA10" s="70" t="s">
        <v>2</v>
      </c>
      <c r="AB10" s="70" t="s">
        <v>3</v>
      </c>
      <c r="AC10" s="70" t="s">
        <v>0</v>
      </c>
    </row>
    <row r="11" spans="2:29" ht="20.100000000000001" customHeight="1" x14ac:dyDescent="0.2">
      <c r="B11" s="7" t="s">
        <v>9</v>
      </c>
      <c r="C11" s="83" t="s">
        <v>10</v>
      </c>
      <c r="D11" s="83"/>
      <c r="E11" s="83"/>
      <c r="F11" s="83"/>
      <c r="G11" s="73">
        <f>+G12+G18</f>
        <v>0</v>
      </c>
      <c r="J11" s="69" t="s">
        <v>9</v>
      </c>
      <c r="K11" s="83" t="s">
        <v>10</v>
      </c>
      <c r="L11" s="83"/>
      <c r="M11" s="83"/>
      <c r="N11" s="83"/>
      <c r="O11" s="8" t="e">
        <f>+O12+O18</f>
        <v>#REF!</v>
      </c>
      <c r="Q11" s="69" t="s">
        <v>9</v>
      </c>
      <c r="R11" s="83" t="s">
        <v>10</v>
      </c>
      <c r="S11" s="83"/>
      <c r="T11" s="83"/>
      <c r="U11" s="83"/>
      <c r="V11" s="8" t="e">
        <f>+V12+V18</f>
        <v>#REF!</v>
      </c>
      <c r="X11" s="69" t="s">
        <v>9</v>
      </c>
      <c r="Y11" s="83" t="s">
        <v>10</v>
      </c>
      <c r="Z11" s="83"/>
      <c r="AA11" s="83"/>
      <c r="AB11" s="83"/>
      <c r="AC11" s="8" t="e">
        <f>+AC12+AC18</f>
        <v>#REF!</v>
      </c>
    </row>
    <row r="12" spans="2:29" ht="20.100000000000001" customHeight="1" x14ac:dyDescent="0.2">
      <c r="B12" s="85" t="s">
        <v>67</v>
      </c>
      <c r="C12" s="86"/>
      <c r="D12" s="86"/>
      <c r="E12" s="86"/>
      <c r="F12" s="86"/>
      <c r="G12" s="74">
        <f>SUM(G13:G17)</f>
        <v>0</v>
      </c>
      <c r="J12" s="85" t="s">
        <v>40</v>
      </c>
      <c r="K12" s="86"/>
      <c r="L12" s="86"/>
      <c r="M12" s="86"/>
      <c r="N12" s="86"/>
      <c r="O12" s="54">
        <f>SUM(O13:O17)</f>
        <v>5152799620.8671398</v>
      </c>
      <c r="Q12" s="85" t="s">
        <v>40</v>
      </c>
      <c r="R12" s="86"/>
      <c r="S12" s="86"/>
      <c r="T12" s="86"/>
      <c r="U12" s="86"/>
      <c r="V12" s="54">
        <f>SUM(V13:V17)</f>
        <v>6030393556.70158</v>
      </c>
      <c r="X12" s="85" t="s">
        <v>40</v>
      </c>
      <c r="Y12" s="86"/>
      <c r="Z12" s="86"/>
      <c r="AA12" s="86"/>
      <c r="AB12" s="86"/>
      <c r="AC12" s="54">
        <f>SUM(AC13:AC17)</f>
        <v>239744911.20000002</v>
      </c>
    </row>
    <row r="13" spans="2:29" ht="20.100000000000001" customHeight="1" x14ac:dyDescent="0.2">
      <c r="B13" s="9">
        <v>1</v>
      </c>
      <c r="C13" s="10" t="s">
        <v>19</v>
      </c>
      <c r="D13" s="52" t="s">
        <v>35</v>
      </c>
      <c r="E13" s="57">
        <v>2400</v>
      </c>
      <c r="F13" s="11"/>
      <c r="G13" s="75">
        <f>ROUND(E13*F13,0)</f>
        <v>0</v>
      </c>
      <c r="I13" s="72">
        <f>+E13+E14+E15+E16+E17</f>
        <v>11560</v>
      </c>
      <c r="J13" s="68">
        <v>1</v>
      </c>
      <c r="K13" s="10" t="s">
        <v>19</v>
      </c>
      <c r="L13" s="52" t="s">
        <v>35</v>
      </c>
      <c r="M13" s="35">
        <f>+'[1]PROGR 940'!$K$128</f>
        <v>1899.8399999999997</v>
      </c>
      <c r="N13" s="11">
        <f>1269658*1.0909</f>
        <v>1385069.9121999999</v>
      </c>
      <c r="O13" s="11">
        <f>+M13*N13</f>
        <v>2631411221.9940472</v>
      </c>
      <c r="Q13" s="68">
        <v>1</v>
      </c>
      <c r="R13" s="10" t="s">
        <v>19</v>
      </c>
      <c r="S13" s="52" t="s">
        <v>35</v>
      </c>
      <c r="T13" s="35">
        <f>+F34+F35+F36+F37+F48+F49+F50+F54</f>
        <v>2116.4</v>
      </c>
      <c r="U13" s="11">
        <f>1269658*1.0909</f>
        <v>1385069.9121999999</v>
      </c>
      <c r="V13" s="11">
        <f>+T13*U13</f>
        <v>2931361962.1800799</v>
      </c>
      <c r="X13" s="68">
        <v>1</v>
      </c>
      <c r="Y13" s="10" t="s">
        <v>19</v>
      </c>
      <c r="Z13" s="52" t="s">
        <v>35</v>
      </c>
      <c r="AA13" s="35">
        <f>+N34+N35+N36+N37+N48+N49+N50+N54</f>
        <v>0</v>
      </c>
      <c r="AB13" s="11">
        <f>1269658*1.0909</f>
        <v>1385069.9121999999</v>
      </c>
      <c r="AC13" s="11">
        <f>+AA13*AB13</f>
        <v>0</v>
      </c>
    </row>
    <row r="14" spans="2:29" ht="30" customHeight="1" x14ac:dyDescent="0.2">
      <c r="B14" s="9">
        <v>2</v>
      </c>
      <c r="C14" s="10" t="s">
        <v>20</v>
      </c>
      <c r="D14" s="52" t="s">
        <v>35</v>
      </c>
      <c r="E14" s="57">
        <v>1060</v>
      </c>
      <c r="F14" s="11"/>
      <c r="G14" s="75">
        <f>ROUND(E14*F14,0)</f>
        <v>0</v>
      </c>
      <c r="H14" s="72"/>
      <c r="I14" s="72">
        <f>+I13-20625</f>
        <v>-9065</v>
      </c>
      <c r="J14" s="68">
        <v>2</v>
      </c>
      <c r="K14" s="10" t="s">
        <v>20</v>
      </c>
      <c r="L14" s="52" t="s">
        <v>35</v>
      </c>
      <c r="M14" s="36">
        <f>+'[1]PROGR 940'!$K$129</f>
        <v>934.80000000000007</v>
      </c>
      <c r="N14" s="11">
        <f>1444198*1.0909</f>
        <v>1575475.5981999999</v>
      </c>
      <c r="O14" s="11">
        <f t="shared" ref="O14:O17" si="0">+M14*N14</f>
        <v>1472754589.19736</v>
      </c>
      <c r="Q14" s="68">
        <v>2</v>
      </c>
      <c r="R14" s="10" t="s">
        <v>20</v>
      </c>
      <c r="S14" s="52" t="s">
        <v>35</v>
      </c>
      <c r="T14" s="36">
        <f>+F38+F39+F40+F41+F42+F53</f>
        <v>962.4</v>
      </c>
      <c r="U14" s="11">
        <f>1444198*1.0909</f>
        <v>1575475.5981999999</v>
      </c>
      <c r="V14" s="11">
        <f t="shared" ref="V14:V17" si="1">+T14*U14</f>
        <v>1516237715.7076797</v>
      </c>
      <c r="X14" s="68">
        <v>2</v>
      </c>
      <c r="Y14" s="10" t="s">
        <v>20</v>
      </c>
      <c r="Z14" s="52" t="s">
        <v>35</v>
      </c>
      <c r="AA14" s="36">
        <f>+N38+N39+N40+N41+N42+N53</f>
        <v>0</v>
      </c>
      <c r="AB14" s="11">
        <f>1444198*1.0909</f>
        <v>1575475.5981999999</v>
      </c>
      <c r="AC14" s="11">
        <f t="shared" ref="AC14:AC17" si="2">+AA14*AB14</f>
        <v>0</v>
      </c>
    </row>
    <row r="15" spans="2:29" ht="36" customHeight="1" x14ac:dyDescent="0.2">
      <c r="B15" s="9">
        <v>3</v>
      </c>
      <c r="C15" s="10" t="s">
        <v>21</v>
      </c>
      <c r="D15" s="52" t="s">
        <v>35</v>
      </c>
      <c r="E15" s="57">
        <v>2500</v>
      </c>
      <c r="F15" s="11"/>
      <c r="G15" s="75">
        <f>ROUND(E15*F15,0)</f>
        <v>0</v>
      </c>
      <c r="H15" s="72">
        <f>+E13+E14+E15+E16+E17+E20+E21+E22+E23+E24</f>
        <v>20279.5</v>
      </c>
      <c r="I15" s="1">
        <f>+I14*0.7</f>
        <v>-6345.5</v>
      </c>
      <c r="J15" s="68">
        <v>3</v>
      </c>
      <c r="K15" s="10" t="s">
        <v>21</v>
      </c>
      <c r="L15" s="52" t="s">
        <v>35</v>
      </c>
      <c r="M15" s="39">
        <f>+'[1]PROGR 940'!$K$130</f>
        <v>1436.6666666666665</v>
      </c>
      <c r="N15" s="11">
        <f>437504*1.0909</f>
        <v>477273.11359999998</v>
      </c>
      <c r="O15" s="11">
        <f t="shared" si="0"/>
        <v>685682373.20533323</v>
      </c>
      <c r="Q15" s="68">
        <v>3</v>
      </c>
      <c r="R15" s="10" t="s">
        <v>21</v>
      </c>
      <c r="S15" s="52" t="s">
        <v>35</v>
      </c>
      <c r="T15" s="39">
        <f>+F44+F45</f>
        <v>2151.4</v>
      </c>
      <c r="U15" s="11">
        <f>437504*1.0909</f>
        <v>477273.11359999998</v>
      </c>
      <c r="V15" s="11">
        <f t="shared" si="1"/>
        <v>1026805376.59904</v>
      </c>
      <c r="X15" s="68">
        <v>3</v>
      </c>
      <c r="Y15" s="10" t="s">
        <v>21</v>
      </c>
      <c r="Z15" s="52" t="s">
        <v>35</v>
      </c>
      <c r="AA15" s="39">
        <f>+N44+N45</f>
        <v>0</v>
      </c>
      <c r="AB15" s="11">
        <f>437504*1.0909</f>
        <v>477273.11359999998</v>
      </c>
      <c r="AC15" s="11">
        <f t="shared" si="2"/>
        <v>0</v>
      </c>
    </row>
    <row r="16" spans="2:29" ht="30" customHeight="1" x14ac:dyDescent="0.2">
      <c r="B16" s="9">
        <v>4</v>
      </c>
      <c r="C16" s="10" t="s">
        <v>38</v>
      </c>
      <c r="D16" s="52" t="s">
        <v>35</v>
      </c>
      <c r="E16" s="57">
        <v>1600</v>
      </c>
      <c r="F16" s="11"/>
      <c r="G16" s="75">
        <f>ROUND(E16*F16,0)</f>
        <v>0</v>
      </c>
      <c r="H16" s="72">
        <f>+H27-H15</f>
        <v>385.5</v>
      </c>
      <c r="I16" s="72">
        <f>+I14-I15</f>
        <v>-2719.5</v>
      </c>
      <c r="J16" s="68">
        <v>4</v>
      </c>
      <c r="K16" s="10" t="s">
        <v>38</v>
      </c>
      <c r="L16" s="52" t="s">
        <v>35</v>
      </c>
      <c r="M16" s="37">
        <f>+'[1]PROGR 940'!$K$131</f>
        <v>608</v>
      </c>
      <c r="N16" s="11">
        <f>185757*1.0909</f>
        <v>202642.3113</v>
      </c>
      <c r="O16" s="11">
        <f t="shared" si="0"/>
        <v>123206525.2704</v>
      </c>
      <c r="Q16" s="68">
        <v>4</v>
      </c>
      <c r="R16" s="10" t="s">
        <v>38</v>
      </c>
      <c r="S16" s="52" t="s">
        <v>35</v>
      </c>
      <c r="T16" s="37">
        <f>+F43+F51+F52</f>
        <v>1560.6</v>
      </c>
      <c r="U16" s="11">
        <f>185757*1.0909</f>
        <v>202642.3113</v>
      </c>
      <c r="V16" s="11">
        <f t="shared" si="1"/>
        <v>316243591.01477998</v>
      </c>
      <c r="X16" s="68">
        <v>4</v>
      </c>
      <c r="Y16" s="10" t="s">
        <v>38</v>
      </c>
      <c r="Z16" s="52" t="s">
        <v>35</v>
      </c>
      <c r="AA16" s="37">
        <f>+N43+N51+N52</f>
        <v>0</v>
      </c>
      <c r="AB16" s="11">
        <f>185757*1.0909</f>
        <v>202642.3113</v>
      </c>
      <c r="AC16" s="11">
        <f t="shared" si="2"/>
        <v>0</v>
      </c>
    </row>
    <row r="17" spans="2:29" ht="20.100000000000001" customHeight="1" x14ac:dyDescent="0.2">
      <c r="B17" s="9">
        <v>5</v>
      </c>
      <c r="C17" s="10" t="s">
        <v>39</v>
      </c>
      <c r="D17" s="52" t="s">
        <v>35</v>
      </c>
      <c r="E17" s="12">
        <v>4000</v>
      </c>
      <c r="F17" s="11"/>
      <c r="G17" s="75">
        <f>ROUND(E17*F17,0)</f>
        <v>0</v>
      </c>
      <c r="I17" s="72">
        <f>+I16+E22</f>
        <v>-1819.5</v>
      </c>
      <c r="J17" s="68">
        <v>5</v>
      </c>
      <c r="K17" s="10" t="s">
        <v>39</v>
      </c>
      <c r="L17" s="52" t="s">
        <v>35</v>
      </c>
      <c r="M17" s="12">
        <v>3000</v>
      </c>
      <c r="N17" s="11">
        <f>73256*1.0909</f>
        <v>79914.970400000006</v>
      </c>
      <c r="O17" s="11">
        <f t="shared" si="0"/>
        <v>239744911.20000002</v>
      </c>
      <c r="Q17" s="68">
        <v>5</v>
      </c>
      <c r="R17" s="10" t="s">
        <v>39</v>
      </c>
      <c r="S17" s="52" t="s">
        <v>35</v>
      </c>
      <c r="T17" s="12">
        <v>3000</v>
      </c>
      <c r="U17" s="11">
        <f>73256*1.0909</f>
        <v>79914.970400000006</v>
      </c>
      <c r="V17" s="11">
        <f t="shared" si="1"/>
        <v>239744911.20000002</v>
      </c>
      <c r="X17" s="68">
        <v>5</v>
      </c>
      <c r="Y17" s="10" t="s">
        <v>39</v>
      </c>
      <c r="Z17" s="52" t="s">
        <v>35</v>
      </c>
      <c r="AA17" s="12">
        <v>3000</v>
      </c>
      <c r="AB17" s="11">
        <f>73256*1.0909</f>
        <v>79914.970400000006</v>
      </c>
      <c r="AC17" s="11">
        <f t="shared" si="2"/>
        <v>239744911.20000002</v>
      </c>
    </row>
    <row r="18" spans="2:29" ht="20.100000000000001" customHeight="1" x14ac:dyDescent="0.2">
      <c r="B18" s="85" t="s">
        <v>68</v>
      </c>
      <c r="C18" s="86"/>
      <c r="D18" s="86"/>
      <c r="E18" s="86"/>
      <c r="F18" s="86"/>
      <c r="G18" s="76">
        <f>SUM(G19:G25)</f>
        <v>0</v>
      </c>
      <c r="I18" s="72">
        <f>+I17+E23+E24</f>
        <v>-507.5</v>
      </c>
      <c r="J18" s="85" t="s">
        <v>41</v>
      </c>
      <c r="K18" s="86"/>
      <c r="L18" s="86"/>
      <c r="M18" s="86"/>
      <c r="N18" s="86"/>
      <c r="O18" s="54" t="e">
        <f>SUM(O19:O25)</f>
        <v>#REF!</v>
      </c>
      <c r="Q18" s="85" t="s">
        <v>41</v>
      </c>
      <c r="R18" s="86"/>
      <c r="S18" s="86"/>
      <c r="T18" s="86"/>
      <c r="U18" s="86"/>
      <c r="V18" s="54" t="e">
        <f>SUM(V19:V25)</f>
        <v>#REF!</v>
      </c>
      <c r="X18" s="85" t="s">
        <v>41</v>
      </c>
      <c r="Y18" s="86"/>
      <c r="Z18" s="86"/>
      <c r="AA18" s="86"/>
      <c r="AB18" s="86"/>
      <c r="AC18" s="54" t="e">
        <f>SUM(AC19:AC25)</f>
        <v>#REF!</v>
      </c>
    </row>
    <row r="19" spans="2:29" ht="20.100000000000001" hidden="1" customHeight="1" x14ac:dyDescent="0.2">
      <c r="B19" s="41">
        <v>6</v>
      </c>
      <c r="C19" s="10" t="s">
        <v>29</v>
      </c>
      <c r="D19" s="52" t="s">
        <v>36</v>
      </c>
      <c r="E19" s="57"/>
      <c r="F19" s="11">
        <f>+F14</f>
        <v>0</v>
      </c>
      <c r="G19" s="75">
        <f t="shared" ref="G19:G22" si="3">+E19*F19</f>
        <v>0</v>
      </c>
      <c r="J19" s="68">
        <v>6</v>
      </c>
      <c r="K19" s="10" t="s">
        <v>29</v>
      </c>
      <c r="L19" s="52" t="s">
        <v>36</v>
      </c>
      <c r="M19" s="57">
        <f>19*2.9</f>
        <v>55.1</v>
      </c>
      <c r="N19" s="11">
        <f>+N14</f>
        <v>1575475.5981999999</v>
      </c>
      <c r="O19" s="11">
        <f t="shared" ref="O19:O24" si="4">+M19*N19</f>
        <v>86808705.460819989</v>
      </c>
      <c r="Q19" s="68">
        <v>6</v>
      </c>
      <c r="R19" s="10" t="s">
        <v>29</v>
      </c>
      <c r="S19" s="52" t="s">
        <v>36</v>
      </c>
      <c r="T19" s="57">
        <f>19*2.9</f>
        <v>55.1</v>
      </c>
      <c r="U19" s="11">
        <f>+U14</f>
        <v>1575475.5981999999</v>
      </c>
      <c r="V19" s="11">
        <f t="shared" ref="V19:V24" si="5">+T19*U19</f>
        <v>86808705.460819989</v>
      </c>
      <c r="X19" s="68">
        <v>6</v>
      </c>
      <c r="Y19" s="10" t="s">
        <v>29</v>
      </c>
      <c r="Z19" s="52" t="s">
        <v>36</v>
      </c>
      <c r="AA19" s="57">
        <f>19*2.9</f>
        <v>55.1</v>
      </c>
      <c r="AB19" s="11">
        <f>+AB14</f>
        <v>1575475.5981999999</v>
      </c>
      <c r="AC19" s="11">
        <f t="shared" ref="AC19:AC24" si="6">+AA19*AB19</f>
        <v>86808705.460819989</v>
      </c>
    </row>
    <row r="20" spans="2:29" ht="20.100000000000001" customHeight="1" x14ac:dyDescent="0.2">
      <c r="B20" s="41">
        <v>6</v>
      </c>
      <c r="C20" s="10" t="s">
        <v>30</v>
      </c>
      <c r="D20" s="52" t="s">
        <v>36</v>
      </c>
      <c r="E20" s="57">
        <f>-I18</f>
        <v>507.5</v>
      </c>
      <c r="F20" s="11"/>
      <c r="G20" s="75">
        <f>ROUND(E20*F20,0)</f>
        <v>0</v>
      </c>
      <c r="I20" s="72"/>
      <c r="J20" s="68">
        <v>7</v>
      </c>
      <c r="K20" s="10" t="s">
        <v>30</v>
      </c>
      <c r="L20" s="52" t="s">
        <v>36</v>
      </c>
      <c r="M20" s="57">
        <v>1400</v>
      </c>
      <c r="N20" s="11">
        <v>291243</v>
      </c>
      <c r="O20" s="11">
        <f t="shared" si="4"/>
        <v>407740200</v>
      </c>
      <c r="Q20" s="68">
        <v>7</v>
      </c>
      <c r="R20" s="10" t="s">
        <v>30</v>
      </c>
      <c r="S20" s="52" t="s">
        <v>36</v>
      </c>
      <c r="T20" s="57">
        <v>1400</v>
      </c>
      <c r="U20" s="11">
        <v>291243</v>
      </c>
      <c r="V20" s="11">
        <f t="shared" si="5"/>
        <v>407740200</v>
      </c>
      <c r="X20" s="68">
        <v>7</v>
      </c>
      <c r="Y20" s="10" t="s">
        <v>30</v>
      </c>
      <c r="Z20" s="52" t="s">
        <v>36</v>
      </c>
      <c r="AA20" s="57">
        <v>1400</v>
      </c>
      <c r="AB20" s="11">
        <v>291243</v>
      </c>
      <c r="AC20" s="11">
        <f t="shared" si="6"/>
        <v>407740200</v>
      </c>
    </row>
    <row r="21" spans="2:29" ht="20.100000000000001" customHeight="1" x14ac:dyDescent="0.2">
      <c r="B21" s="41">
        <v>7</v>
      </c>
      <c r="C21" s="10" t="s">
        <v>31</v>
      </c>
      <c r="D21" s="52" t="s">
        <v>36</v>
      </c>
      <c r="E21" s="57">
        <v>6000</v>
      </c>
      <c r="F21" s="11"/>
      <c r="G21" s="75">
        <f>ROUND(E21*F21,0)</f>
        <v>0</v>
      </c>
      <c r="H21" s="72"/>
      <c r="J21" s="68">
        <v>8</v>
      </c>
      <c r="K21" s="10" t="s">
        <v>31</v>
      </c>
      <c r="L21" s="52" t="s">
        <v>36</v>
      </c>
      <c r="M21" s="57">
        <f>6000-M19-M20-M22-M23-M24</f>
        <v>2994.4199999999996</v>
      </c>
      <c r="N21" s="11">
        <v>48648</v>
      </c>
      <c r="O21" s="11">
        <f t="shared" si="4"/>
        <v>145672544.15999997</v>
      </c>
      <c r="Q21" s="68">
        <v>8</v>
      </c>
      <c r="R21" s="10" t="s">
        <v>31</v>
      </c>
      <c r="S21" s="52" t="s">
        <v>36</v>
      </c>
      <c r="T21" s="57">
        <f>6000-T19-T20-T22-T23-T24</f>
        <v>2994.4199999999996</v>
      </c>
      <c r="U21" s="11">
        <v>48648</v>
      </c>
      <c r="V21" s="11">
        <f t="shared" si="5"/>
        <v>145672544.15999997</v>
      </c>
      <c r="X21" s="68">
        <v>8</v>
      </c>
      <c r="Y21" s="10" t="s">
        <v>31</v>
      </c>
      <c r="Z21" s="52" t="s">
        <v>36</v>
      </c>
      <c r="AA21" s="57">
        <f>6000-AA19-AA20-AA22-AA23-AA24</f>
        <v>2994.4199999999996</v>
      </c>
      <c r="AB21" s="11">
        <v>48648</v>
      </c>
      <c r="AC21" s="11">
        <f t="shared" si="6"/>
        <v>145672544.15999997</v>
      </c>
    </row>
    <row r="22" spans="2:29" ht="20.100000000000001" customHeight="1" x14ac:dyDescent="0.2">
      <c r="B22" s="41">
        <v>8</v>
      </c>
      <c r="C22" s="10" t="s">
        <v>32</v>
      </c>
      <c r="D22" s="52" t="s">
        <v>36</v>
      </c>
      <c r="E22" s="57">
        <v>900</v>
      </c>
      <c r="F22" s="11"/>
      <c r="G22" s="75">
        <f t="shared" si="3"/>
        <v>0</v>
      </c>
      <c r="H22" s="72">
        <f>+E20+E22+E23+E24</f>
        <v>2719.5</v>
      </c>
      <c r="I22" s="72"/>
      <c r="J22" s="68">
        <v>9</v>
      </c>
      <c r="K22" s="10" t="s">
        <v>32</v>
      </c>
      <c r="L22" s="52" t="s">
        <v>36</v>
      </c>
      <c r="M22" s="57">
        <f>10*10*3.1416*3</f>
        <v>942.4799999999999</v>
      </c>
      <c r="N22" s="11">
        <v>133434</v>
      </c>
      <c r="O22" s="11">
        <f t="shared" si="4"/>
        <v>125758876.31999999</v>
      </c>
      <c r="Q22" s="68">
        <v>9</v>
      </c>
      <c r="R22" s="10" t="s">
        <v>32</v>
      </c>
      <c r="S22" s="52" t="s">
        <v>36</v>
      </c>
      <c r="T22" s="57">
        <f>10*10*3.1416*3</f>
        <v>942.4799999999999</v>
      </c>
      <c r="U22" s="11">
        <v>133434</v>
      </c>
      <c r="V22" s="11">
        <f t="shared" si="5"/>
        <v>125758876.31999999</v>
      </c>
      <c r="X22" s="68">
        <v>9</v>
      </c>
      <c r="Y22" s="10" t="s">
        <v>32</v>
      </c>
      <c r="Z22" s="52" t="s">
        <v>36</v>
      </c>
      <c r="AA22" s="57">
        <f>10*10*3.1416*3</f>
        <v>942.4799999999999</v>
      </c>
      <c r="AB22" s="11">
        <v>133434</v>
      </c>
      <c r="AC22" s="11">
        <f t="shared" si="6"/>
        <v>125758876.31999999</v>
      </c>
    </row>
    <row r="23" spans="2:29" ht="20.100000000000001" customHeight="1" x14ac:dyDescent="0.2">
      <c r="B23" s="51">
        <v>9</v>
      </c>
      <c r="C23" s="10" t="s">
        <v>45</v>
      </c>
      <c r="D23" s="52" t="s">
        <v>36</v>
      </c>
      <c r="E23" s="57">
        <f>32*22</f>
        <v>704</v>
      </c>
      <c r="F23" s="11"/>
      <c r="G23" s="75">
        <f>ROUND(E23*F23,0)</f>
        <v>0</v>
      </c>
      <c r="H23" s="72"/>
      <c r="J23" s="68">
        <v>10</v>
      </c>
      <c r="K23" s="10" t="s">
        <v>45</v>
      </c>
      <c r="L23" s="52" t="s">
        <v>43</v>
      </c>
      <c r="M23" s="57">
        <v>0</v>
      </c>
      <c r="N23" s="11">
        <f>+F23</f>
        <v>0</v>
      </c>
      <c r="O23" s="11">
        <f t="shared" si="4"/>
        <v>0</v>
      </c>
      <c r="Q23" s="68">
        <v>10</v>
      </c>
      <c r="R23" s="10" t="s">
        <v>45</v>
      </c>
      <c r="S23" s="52" t="s">
        <v>43</v>
      </c>
      <c r="T23" s="57">
        <v>0</v>
      </c>
      <c r="U23" s="11">
        <f>+F23</f>
        <v>0</v>
      </c>
      <c r="V23" s="11">
        <f t="shared" si="5"/>
        <v>0</v>
      </c>
      <c r="X23" s="68">
        <v>10</v>
      </c>
      <c r="Y23" s="10" t="s">
        <v>45</v>
      </c>
      <c r="Z23" s="52" t="s">
        <v>43</v>
      </c>
      <c r="AA23" s="57">
        <v>0</v>
      </c>
      <c r="AB23" s="11">
        <f>+N23</f>
        <v>0</v>
      </c>
      <c r="AC23" s="11">
        <f t="shared" si="6"/>
        <v>0</v>
      </c>
    </row>
    <row r="24" spans="2:29" ht="20.100000000000001" customHeight="1" x14ac:dyDescent="0.2">
      <c r="B24" s="51">
        <v>10</v>
      </c>
      <c r="C24" s="10" t="s">
        <v>42</v>
      </c>
      <c r="D24" s="52" t="s">
        <v>36</v>
      </c>
      <c r="E24" s="57">
        <v>608</v>
      </c>
      <c r="F24" s="11"/>
      <c r="G24" s="75">
        <f>ROUND(E24*F24,0)</f>
        <v>0</v>
      </c>
      <c r="I24" s="72"/>
      <c r="J24" s="68">
        <v>11</v>
      </c>
      <c r="K24" s="10" t="s">
        <v>42</v>
      </c>
      <c r="L24" s="52" t="s">
        <v>44</v>
      </c>
      <c r="M24" s="57">
        <v>608</v>
      </c>
      <c r="N24" s="11" t="e">
        <f>+#REF!*1.0909</f>
        <v>#REF!</v>
      </c>
      <c r="O24" s="11" t="e">
        <f t="shared" si="4"/>
        <v>#REF!</v>
      </c>
      <c r="Q24" s="68">
        <v>11</v>
      </c>
      <c r="R24" s="10" t="s">
        <v>42</v>
      </c>
      <c r="S24" s="52" t="s">
        <v>44</v>
      </c>
      <c r="T24" s="57">
        <v>608</v>
      </c>
      <c r="U24" s="11" t="e">
        <f>+#REF!*1.0909</f>
        <v>#REF!</v>
      </c>
      <c r="V24" s="11" t="e">
        <f t="shared" si="5"/>
        <v>#REF!</v>
      </c>
      <c r="X24" s="68">
        <v>11</v>
      </c>
      <c r="Y24" s="10" t="s">
        <v>42</v>
      </c>
      <c r="Z24" s="52" t="s">
        <v>44</v>
      </c>
      <c r="AA24" s="57">
        <v>608</v>
      </c>
      <c r="AB24" s="11" t="e">
        <f>+U24</f>
        <v>#REF!</v>
      </c>
      <c r="AC24" s="11" t="e">
        <f t="shared" si="6"/>
        <v>#REF!</v>
      </c>
    </row>
    <row r="25" spans="2:29" ht="20.100000000000001" customHeight="1" x14ac:dyDescent="0.2">
      <c r="B25" s="51">
        <v>11</v>
      </c>
      <c r="C25" s="10" t="s">
        <v>33</v>
      </c>
      <c r="D25" s="52" t="s">
        <v>34</v>
      </c>
      <c r="E25" s="57">
        <v>1</v>
      </c>
      <c r="F25" s="11"/>
      <c r="G25" s="75">
        <f>ROUND(E25*F25,0)</f>
        <v>0</v>
      </c>
      <c r="H25" s="72"/>
      <c r="J25" s="68">
        <v>12</v>
      </c>
      <c r="K25" s="10" t="s">
        <v>33</v>
      </c>
      <c r="L25" s="52" t="s">
        <v>34</v>
      </c>
      <c r="M25" s="57">
        <v>1</v>
      </c>
      <c r="N25" s="11">
        <v>42855006</v>
      </c>
      <c r="O25" s="11">
        <f>+M25*N25</f>
        <v>42855006</v>
      </c>
      <c r="Q25" s="68">
        <v>12</v>
      </c>
      <c r="R25" s="10" t="s">
        <v>33</v>
      </c>
      <c r="S25" s="52" t="s">
        <v>34</v>
      </c>
      <c r="T25" s="57">
        <v>1</v>
      </c>
      <c r="U25" s="11">
        <v>42855006</v>
      </c>
      <c r="V25" s="11">
        <f>+T25*U25</f>
        <v>42855006</v>
      </c>
      <c r="X25" s="68">
        <v>12</v>
      </c>
      <c r="Y25" s="10" t="s">
        <v>33</v>
      </c>
      <c r="Z25" s="52" t="s">
        <v>34</v>
      </c>
      <c r="AA25" s="57">
        <v>1</v>
      </c>
      <c r="AB25" s="11">
        <v>42855006</v>
      </c>
      <c r="AC25" s="11">
        <f>+AA25*AB25</f>
        <v>42855006</v>
      </c>
    </row>
    <row r="26" spans="2:29" ht="20.100000000000001" customHeight="1" x14ac:dyDescent="0.2">
      <c r="B26" s="7" t="s">
        <v>11</v>
      </c>
      <c r="C26" s="84" t="s">
        <v>12</v>
      </c>
      <c r="D26" s="84"/>
      <c r="E26" s="84"/>
      <c r="F26" s="84"/>
      <c r="G26" s="73">
        <f>SUM(G27:G30)</f>
        <v>0</v>
      </c>
      <c r="J26" s="69" t="s">
        <v>11</v>
      </c>
      <c r="K26" s="84" t="s">
        <v>12</v>
      </c>
      <c r="L26" s="84"/>
      <c r="M26" s="84"/>
      <c r="N26" s="84"/>
      <c r="O26" s="8">
        <f>SUM(O27:O30)</f>
        <v>0</v>
      </c>
      <c r="Q26" s="69" t="s">
        <v>11</v>
      </c>
      <c r="R26" s="84" t="s">
        <v>12</v>
      </c>
      <c r="S26" s="84"/>
      <c r="T26" s="84"/>
      <c r="U26" s="84"/>
      <c r="V26" s="8">
        <f>SUM(V27:V30)</f>
        <v>0</v>
      </c>
      <c r="X26" s="69" t="s">
        <v>11</v>
      </c>
      <c r="Y26" s="84" t="s">
        <v>12</v>
      </c>
      <c r="Z26" s="84"/>
      <c r="AA26" s="84"/>
      <c r="AB26" s="84"/>
      <c r="AC26" s="8">
        <f>SUM(AC27:AC30)</f>
        <v>0</v>
      </c>
    </row>
    <row r="27" spans="2:29" ht="20.100000000000001" customHeight="1" x14ac:dyDescent="0.2">
      <c r="B27" s="9"/>
      <c r="C27" s="14" t="s">
        <v>13</v>
      </c>
      <c r="D27" s="15"/>
      <c r="E27" s="82"/>
      <c r="F27" s="82"/>
      <c r="G27" s="75">
        <f>ROUND($G$11*D27,0)</f>
        <v>0</v>
      </c>
      <c r="H27" s="1">
        <v>20665</v>
      </c>
      <c r="J27" s="68"/>
      <c r="K27" s="14" t="s">
        <v>13</v>
      </c>
      <c r="L27" s="15">
        <f>+'[2]COSTEO TOTAL OBRA'!$B$25</f>
        <v>0.16910768663279427</v>
      </c>
      <c r="M27" s="82"/>
      <c r="N27" s="82"/>
      <c r="O27" s="11">
        <f>+$G$11*L27</f>
        <v>0</v>
      </c>
      <c r="Q27" s="68"/>
      <c r="R27" s="14" t="s">
        <v>13</v>
      </c>
      <c r="S27" s="15">
        <f>+'[2]COSTEO TOTAL OBRA'!$B$25</f>
        <v>0.16910768663279427</v>
      </c>
      <c r="T27" s="82"/>
      <c r="U27" s="82"/>
      <c r="V27" s="11">
        <f>+$G$11*S27</f>
        <v>0</v>
      </c>
      <c r="X27" s="68"/>
      <c r="Y27" s="14" t="s">
        <v>13</v>
      </c>
      <c r="Z27" s="15">
        <f>+'[2]COSTEO TOTAL OBRA'!$B$25</f>
        <v>0.16910768663279427</v>
      </c>
      <c r="AA27" s="82"/>
      <c r="AB27" s="82"/>
      <c r="AC27" s="11">
        <f>+$G$11*Z27</f>
        <v>0</v>
      </c>
    </row>
    <row r="28" spans="2:29" ht="18.75" customHeight="1" x14ac:dyDescent="0.2">
      <c r="B28" s="9"/>
      <c r="C28" s="14" t="s">
        <v>14</v>
      </c>
      <c r="D28" s="16"/>
      <c r="E28" s="82"/>
      <c r="F28" s="82"/>
      <c r="G28" s="75">
        <f>ROUND($G$11*D28,0)</f>
        <v>0</v>
      </c>
      <c r="J28" s="68"/>
      <c r="K28" s="14" t="s">
        <v>14</v>
      </c>
      <c r="L28" s="16">
        <f>+'[3]COSTEO TOTAL OBRA'!$B$27</f>
        <v>0.03</v>
      </c>
      <c r="M28" s="82"/>
      <c r="N28" s="82"/>
      <c r="O28" s="11">
        <f>+$G$11*L28</f>
        <v>0</v>
      </c>
      <c r="Q28" s="68"/>
      <c r="R28" s="14" t="s">
        <v>14</v>
      </c>
      <c r="S28" s="16">
        <f>+'[3]COSTEO TOTAL OBRA'!$B$27</f>
        <v>0.03</v>
      </c>
      <c r="T28" s="82"/>
      <c r="U28" s="82"/>
      <c r="V28" s="11">
        <f>+$G$11*S28</f>
        <v>0</v>
      </c>
      <c r="X28" s="68"/>
      <c r="Y28" s="14" t="s">
        <v>14</v>
      </c>
      <c r="Z28" s="16">
        <f>+'[3]COSTEO TOTAL OBRA'!$B$27</f>
        <v>0.03</v>
      </c>
      <c r="AA28" s="82"/>
      <c r="AB28" s="82"/>
      <c r="AC28" s="11">
        <f>+$G$11*Z28</f>
        <v>0</v>
      </c>
    </row>
    <row r="29" spans="2:29" ht="20.100000000000001" customHeight="1" x14ac:dyDescent="0.2">
      <c r="B29" s="9"/>
      <c r="C29" s="14" t="s">
        <v>15</v>
      </c>
      <c r="D29" s="16"/>
      <c r="E29" s="82"/>
      <c r="F29" s="82"/>
      <c r="G29" s="75">
        <f>ROUND($G$11*D29,0)</f>
        <v>0</v>
      </c>
      <c r="J29" s="68"/>
      <c r="K29" s="14" t="s">
        <v>15</v>
      </c>
      <c r="L29" s="16">
        <f>+[3]!PorcentajeUtilidad</f>
        <v>0.05</v>
      </c>
      <c r="M29" s="82"/>
      <c r="N29" s="82"/>
      <c r="O29" s="11">
        <f t="shared" ref="O29" si="7">+$G$11*L29</f>
        <v>0</v>
      </c>
      <c r="Q29" s="68"/>
      <c r="R29" s="14" t="s">
        <v>15</v>
      </c>
      <c r="S29" s="16">
        <f>+[3]!PorcentajeUtilidad</f>
        <v>0.05</v>
      </c>
      <c r="T29" s="82"/>
      <c r="U29" s="82"/>
      <c r="V29" s="11">
        <f t="shared" ref="V29" si="8">+$G$11*S29</f>
        <v>0</v>
      </c>
      <c r="X29" s="68"/>
      <c r="Y29" s="14" t="s">
        <v>15</v>
      </c>
      <c r="Z29" s="16">
        <f>+[3]!PorcentajeUtilidad</f>
        <v>0.05</v>
      </c>
      <c r="AA29" s="82"/>
      <c r="AB29" s="82"/>
      <c r="AC29" s="11">
        <f t="shared" ref="AC29" si="9">+$G$11*Z29</f>
        <v>0</v>
      </c>
    </row>
    <row r="30" spans="2:29" ht="20.100000000000001" customHeight="1" x14ac:dyDescent="0.2">
      <c r="B30" s="9"/>
      <c r="C30" s="14" t="s">
        <v>16</v>
      </c>
      <c r="D30" s="16">
        <v>0.19</v>
      </c>
      <c r="E30" s="82"/>
      <c r="F30" s="82"/>
      <c r="G30" s="75">
        <f>ROUND(G29*D30,0)</f>
        <v>0</v>
      </c>
      <c r="J30" s="68"/>
      <c r="K30" s="14" t="s">
        <v>16</v>
      </c>
      <c r="L30" s="16">
        <v>0.19</v>
      </c>
      <c r="M30" s="82"/>
      <c r="N30" s="82"/>
      <c r="O30" s="11">
        <f>+O29*L30</f>
        <v>0</v>
      </c>
      <c r="Q30" s="68"/>
      <c r="R30" s="14" t="s">
        <v>16</v>
      </c>
      <c r="S30" s="16">
        <v>0.19</v>
      </c>
      <c r="T30" s="82"/>
      <c r="U30" s="82"/>
      <c r="V30" s="11">
        <f>+V29*S30</f>
        <v>0</v>
      </c>
      <c r="X30" s="68"/>
      <c r="Y30" s="14" t="s">
        <v>16</v>
      </c>
      <c r="Z30" s="16">
        <v>0.19</v>
      </c>
      <c r="AA30" s="82"/>
      <c r="AB30" s="82"/>
      <c r="AC30" s="11">
        <f>+AC29*Z30</f>
        <v>0</v>
      </c>
    </row>
    <row r="31" spans="2:29" ht="20.100000000000001" customHeight="1" x14ac:dyDescent="0.2">
      <c r="B31" s="7">
        <v>2</v>
      </c>
      <c r="C31" s="17" t="s">
        <v>17</v>
      </c>
      <c r="D31" s="7"/>
      <c r="E31" s="87"/>
      <c r="F31" s="87"/>
      <c r="G31" s="73">
        <f>+G11+G26</f>
        <v>0</v>
      </c>
      <c r="J31" s="69">
        <v>2</v>
      </c>
      <c r="K31" s="17" t="s">
        <v>17</v>
      </c>
      <c r="L31" s="69"/>
      <c r="M31" s="87"/>
      <c r="N31" s="87"/>
      <c r="O31" s="8" t="e">
        <f>+O11+O26</f>
        <v>#REF!</v>
      </c>
      <c r="Q31" s="69">
        <v>2</v>
      </c>
      <c r="R31" s="17" t="s">
        <v>17</v>
      </c>
      <c r="S31" s="69"/>
      <c r="T31" s="87"/>
      <c r="U31" s="87"/>
      <c r="V31" s="8" t="e">
        <f>+V11+V26</f>
        <v>#REF!</v>
      </c>
      <c r="X31" s="69">
        <v>2</v>
      </c>
      <c r="Y31" s="17" t="s">
        <v>17</v>
      </c>
      <c r="Z31" s="69"/>
      <c r="AA31" s="87"/>
      <c r="AB31" s="87"/>
      <c r="AC31" s="8" t="e">
        <f>+AC11+AC26</f>
        <v>#REF!</v>
      </c>
    </row>
    <row r="32" spans="2:29" ht="20.100000000000001" customHeight="1" x14ac:dyDescent="0.2">
      <c r="B32" s="88" t="s">
        <v>18</v>
      </c>
      <c r="C32" s="89"/>
      <c r="D32" s="89"/>
      <c r="E32" s="89"/>
      <c r="F32" s="90"/>
      <c r="G32" s="73">
        <f>+G6+G31</f>
        <v>0</v>
      </c>
      <c r="J32" s="88" t="s">
        <v>18</v>
      </c>
      <c r="K32" s="89"/>
      <c r="L32" s="89"/>
      <c r="M32" s="89"/>
      <c r="N32" s="90"/>
      <c r="O32" s="8" t="e">
        <f>+G6+O31</f>
        <v>#REF!</v>
      </c>
      <c r="Q32" s="88" t="s">
        <v>18</v>
      </c>
      <c r="R32" s="89"/>
      <c r="S32" s="89"/>
      <c r="T32" s="89"/>
      <c r="U32" s="90"/>
      <c r="V32" s="8" t="e">
        <f>+O6+V31</f>
        <v>#REF!</v>
      </c>
      <c r="X32" s="88" t="s">
        <v>18</v>
      </c>
      <c r="Y32" s="89"/>
      <c r="Z32" s="89"/>
      <c r="AA32" s="89"/>
      <c r="AB32" s="90"/>
      <c r="AC32" s="8" t="e">
        <f>+V6+AC31</f>
        <v>#REF!</v>
      </c>
    </row>
    <row r="33" spans="2:10" ht="20.100000000000001" hidden="1" customHeight="1" x14ac:dyDescent="0.2">
      <c r="B33" s="18"/>
      <c r="C33" s="19"/>
      <c r="D33" s="81" t="s">
        <v>23</v>
      </c>
      <c r="E33" s="81"/>
      <c r="F33" s="81"/>
    </row>
    <row r="34" spans="2:10" ht="20.100000000000001" hidden="1" customHeight="1" x14ac:dyDescent="0.2">
      <c r="B34" s="58"/>
      <c r="C34" s="59" t="s">
        <v>46</v>
      </c>
      <c r="D34" s="20">
        <v>40</v>
      </c>
      <c r="E34" s="21">
        <v>4</v>
      </c>
      <c r="F34" s="34">
        <f>+D34*E34</f>
        <v>160</v>
      </c>
      <c r="G34" s="33"/>
    </row>
    <row r="35" spans="2:10" ht="20.100000000000001" hidden="1" customHeight="1" x14ac:dyDescent="0.2">
      <c r="B35" s="58"/>
      <c r="C35" s="59" t="s">
        <v>47</v>
      </c>
      <c r="D35" s="20">
        <v>66</v>
      </c>
      <c r="E35" s="2">
        <v>10</v>
      </c>
      <c r="F35" s="34">
        <f t="shared" ref="F35:F45" si="10">+D35*E35</f>
        <v>660</v>
      </c>
      <c r="G35" s="33"/>
    </row>
    <row r="36" spans="2:10" ht="20.100000000000001" hidden="1" customHeight="1" x14ac:dyDescent="0.2">
      <c r="B36" s="58"/>
      <c r="C36" s="59" t="s">
        <v>48</v>
      </c>
      <c r="D36" s="20">
        <v>66</v>
      </c>
      <c r="E36" s="2">
        <v>12</v>
      </c>
      <c r="F36" s="34">
        <f>+D36*E36</f>
        <v>792</v>
      </c>
      <c r="G36" s="33"/>
    </row>
    <row r="37" spans="2:10" ht="20.100000000000001" hidden="1" customHeight="1" x14ac:dyDescent="0.2">
      <c r="B37" s="58"/>
      <c r="C37" s="59" t="s">
        <v>56</v>
      </c>
      <c r="D37" s="22">
        <v>22</v>
      </c>
      <c r="E37" s="2">
        <v>2</v>
      </c>
      <c r="F37" s="34">
        <f>+D37*E37</f>
        <v>44</v>
      </c>
      <c r="G37" s="33"/>
    </row>
    <row r="38" spans="2:10" ht="20.100000000000001" hidden="1" customHeight="1" x14ac:dyDescent="0.2">
      <c r="B38" s="58"/>
      <c r="C38" s="59" t="s">
        <v>49</v>
      </c>
      <c r="D38" s="20">
        <v>230.4</v>
      </c>
      <c r="E38" s="2">
        <v>1</v>
      </c>
      <c r="F38" s="67">
        <f t="shared" si="10"/>
        <v>230.4</v>
      </c>
      <c r="G38" s="33"/>
    </row>
    <row r="39" spans="2:10" ht="20.100000000000001" hidden="1" customHeight="1" x14ac:dyDescent="0.2">
      <c r="B39" s="58"/>
      <c r="C39" s="59" t="s">
        <v>50</v>
      </c>
      <c r="D39" s="20">
        <v>92</v>
      </c>
      <c r="E39" s="21">
        <v>2</v>
      </c>
      <c r="F39" s="67">
        <f t="shared" si="10"/>
        <v>184</v>
      </c>
      <c r="G39" s="33"/>
    </row>
    <row r="40" spans="2:10" ht="20.100000000000001" hidden="1" customHeight="1" x14ac:dyDescent="0.2">
      <c r="B40" s="58"/>
      <c r="C40" s="59" t="s">
        <v>57</v>
      </c>
      <c r="D40" s="20">
        <v>92</v>
      </c>
      <c r="E40" s="21">
        <v>1</v>
      </c>
      <c r="F40" s="67">
        <f t="shared" si="10"/>
        <v>92</v>
      </c>
      <c r="G40" s="33"/>
    </row>
    <row r="41" spans="2:10" ht="15" hidden="1" customHeight="1" x14ac:dyDescent="0.2">
      <c r="B41" s="58"/>
      <c r="C41" s="59" t="s">
        <v>58</v>
      </c>
      <c r="D41" s="20">
        <v>120</v>
      </c>
      <c r="E41" s="21">
        <v>2</v>
      </c>
      <c r="F41" s="67">
        <f t="shared" si="10"/>
        <v>240</v>
      </c>
    </row>
    <row r="42" spans="2:10" ht="15" hidden="1" customHeight="1" x14ac:dyDescent="0.2">
      <c r="B42" s="58"/>
      <c r="C42" s="59" t="s">
        <v>51</v>
      </c>
      <c r="D42" s="20">
        <v>120</v>
      </c>
      <c r="E42" s="21">
        <v>1</v>
      </c>
      <c r="F42" s="67">
        <f t="shared" ref="F42" si="11">+D42*E42</f>
        <v>120</v>
      </c>
      <c r="G42" s="1" t="s">
        <v>22</v>
      </c>
    </row>
    <row r="43" spans="2:10" hidden="1" x14ac:dyDescent="0.2">
      <c r="B43" s="58"/>
      <c r="C43" s="59" t="s">
        <v>52</v>
      </c>
      <c r="D43" s="20">
        <v>540</v>
      </c>
      <c r="E43" s="21">
        <v>2</v>
      </c>
      <c r="F43" s="40">
        <f t="shared" si="10"/>
        <v>1080</v>
      </c>
    </row>
    <row r="44" spans="2:10" hidden="1" x14ac:dyDescent="0.2">
      <c r="B44" s="58"/>
      <c r="C44" s="59" t="s">
        <v>59</v>
      </c>
      <c r="D44" s="20">
        <v>1703.4</v>
      </c>
      <c r="E44" s="21">
        <v>1</v>
      </c>
      <c r="F44" s="38">
        <f t="shared" si="10"/>
        <v>1703.4</v>
      </c>
    </row>
    <row r="45" spans="2:10" hidden="1" x14ac:dyDescent="0.2">
      <c r="B45" s="58"/>
      <c r="C45" s="59" t="s">
        <v>60</v>
      </c>
      <c r="D45" s="20">
        <v>448</v>
      </c>
      <c r="E45" s="21">
        <v>1</v>
      </c>
      <c r="F45" s="38">
        <f t="shared" si="10"/>
        <v>448</v>
      </c>
    </row>
    <row r="46" spans="2:10" hidden="1" x14ac:dyDescent="0.2">
      <c r="B46" s="58"/>
      <c r="C46" s="59"/>
      <c r="D46" s="20"/>
      <c r="E46" s="21"/>
      <c r="J46" s="55"/>
    </row>
    <row r="47" spans="2:10" hidden="1" x14ac:dyDescent="0.2">
      <c r="B47" s="58"/>
      <c r="C47" s="60"/>
      <c r="D47" s="81" t="s">
        <v>24</v>
      </c>
      <c r="E47" s="81"/>
      <c r="F47" s="81"/>
    </row>
    <row r="48" spans="2:10" hidden="1" x14ac:dyDescent="0.2">
      <c r="B48" s="58"/>
      <c r="C48" s="61" t="s">
        <v>61</v>
      </c>
      <c r="D48" s="20">
        <v>149.76</v>
      </c>
      <c r="E48" s="21">
        <v>1</v>
      </c>
      <c r="F48" s="34">
        <f>+D48*E48</f>
        <v>149.76</v>
      </c>
    </row>
    <row r="49" spans="2:7" ht="12.75" hidden="1" customHeight="1" x14ac:dyDescent="0.2">
      <c r="B49" s="58"/>
      <c r="C49" s="61" t="s">
        <v>53</v>
      </c>
      <c r="D49" s="23">
        <v>49.92</v>
      </c>
      <c r="E49" s="2">
        <v>1</v>
      </c>
      <c r="F49" s="34">
        <f t="shared" ref="F49:F55" si="12">+D49*E49</f>
        <v>49.92</v>
      </c>
    </row>
    <row r="50" spans="2:7" hidden="1" x14ac:dyDescent="0.2">
      <c r="B50" s="58"/>
      <c r="C50" s="61" t="s">
        <v>54</v>
      </c>
      <c r="D50" s="24">
        <v>49.92</v>
      </c>
      <c r="E50" s="2">
        <v>1</v>
      </c>
      <c r="F50" s="34">
        <f t="shared" si="12"/>
        <v>49.92</v>
      </c>
    </row>
    <row r="51" spans="2:7" hidden="1" x14ac:dyDescent="0.2">
      <c r="B51" s="58"/>
      <c r="C51" s="61" t="s">
        <v>62</v>
      </c>
      <c r="D51" s="24">
        <v>1.1000000000000001</v>
      </c>
      <c r="E51" s="2">
        <v>96</v>
      </c>
      <c r="F51" s="40">
        <f t="shared" si="12"/>
        <v>105.60000000000001</v>
      </c>
    </row>
    <row r="52" spans="2:7" hidden="1" x14ac:dyDescent="0.2">
      <c r="B52" s="58"/>
      <c r="C52" s="61" t="s">
        <v>63</v>
      </c>
      <c r="D52" s="24">
        <v>18.75</v>
      </c>
      <c r="E52" s="2">
        <v>20</v>
      </c>
      <c r="F52" s="40">
        <f t="shared" si="12"/>
        <v>375</v>
      </c>
    </row>
    <row r="53" spans="2:7" hidden="1" x14ac:dyDescent="0.2">
      <c r="B53" s="58"/>
      <c r="C53" s="63" t="s">
        <v>64</v>
      </c>
      <c r="D53" s="20">
        <v>96</v>
      </c>
      <c r="E53" s="2">
        <v>1</v>
      </c>
      <c r="F53" s="67">
        <f t="shared" si="12"/>
        <v>96</v>
      </c>
    </row>
    <row r="54" spans="2:7" hidden="1" x14ac:dyDescent="0.2">
      <c r="B54" s="58"/>
      <c r="C54" s="63" t="s">
        <v>55</v>
      </c>
      <c r="D54" s="23">
        <v>210.8</v>
      </c>
      <c r="E54" s="2">
        <v>1</v>
      </c>
      <c r="F54" s="34">
        <f t="shared" si="12"/>
        <v>210.8</v>
      </c>
    </row>
    <row r="55" spans="2:7" hidden="1" x14ac:dyDescent="0.2">
      <c r="B55" s="58"/>
      <c r="C55" s="63"/>
      <c r="D55" s="20">
        <v>5110.2</v>
      </c>
      <c r="E55" s="21"/>
      <c r="F55" s="66">
        <f t="shared" si="12"/>
        <v>0</v>
      </c>
    </row>
    <row r="56" spans="2:7" hidden="1" x14ac:dyDescent="0.2">
      <c r="B56" s="62"/>
      <c r="C56" s="63"/>
      <c r="D56" s="20"/>
      <c r="E56" s="21"/>
      <c r="F56" s="33"/>
      <c r="G56" s="27"/>
    </row>
    <row r="57" spans="2:7" hidden="1" x14ac:dyDescent="0.2">
      <c r="B57" s="62"/>
      <c r="C57" s="63"/>
      <c r="D57" s="20"/>
      <c r="E57" s="21"/>
      <c r="F57" s="33"/>
      <c r="G57" s="27"/>
    </row>
    <row r="58" spans="2:7" hidden="1" x14ac:dyDescent="0.2">
      <c r="B58" s="62"/>
      <c r="C58" s="63"/>
      <c r="D58" s="81" t="s">
        <v>37</v>
      </c>
      <c r="E58" s="81"/>
      <c r="F58" s="81"/>
      <c r="G58" s="27"/>
    </row>
    <row r="59" spans="2:7" hidden="1" x14ac:dyDescent="0.2">
      <c r="B59" s="62"/>
      <c r="C59" s="56"/>
      <c r="D59" s="20">
        <v>2.2000000000000002</v>
      </c>
      <c r="E59" s="21">
        <v>980</v>
      </c>
      <c r="F59" s="33">
        <f>+D59*E59</f>
        <v>2156</v>
      </c>
      <c r="G59" s="27"/>
    </row>
    <row r="60" spans="2:7" hidden="1" x14ac:dyDescent="0.2">
      <c r="B60" s="62"/>
      <c r="C60" s="63"/>
      <c r="D60" s="20">
        <v>2.2000000000000002</v>
      </c>
      <c r="E60" s="21">
        <v>980</v>
      </c>
      <c r="F60" s="33">
        <f t="shared" ref="F60:F66" si="13">+D60*E60</f>
        <v>2156</v>
      </c>
      <c r="G60" s="27"/>
    </row>
    <row r="61" spans="2:7" hidden="1" x14ac:dyDescent="0.2">
      <c r="B61" s="62"/>
      <c r="C61" s="63"/>
      <c r="D61" s="23">
        <v>2.2000000000000002</v>
      </c>
      <c r="E61" s="21">
        <v>980</v>
      </c>
      <c r="F61" s="33">
        <f t="shared" si="13"/>
        <v>2156</v>
      </c>
      <c r="G61" s="27"/>
    </row>
    <row r="62" spans="2:7" hidden="1" x14ac:dyDescent="0.2">
      <c r="B62" s="56"/>
      <c r="C62" s="63"/>
      <c r="D62" s="26">
        <v>2.2999999999999998</v>
      </c>
      <c r="E62" s="21">
        <v>980</v>
      </c>
      <c r="F62" s="33">
        <f t="shared" si="13"/>
        <v>2254</v>
      </c>
      <c r="G62" s="27"/>
    </row>
    <row r="63" spans="2:7" hidden="1" x14ac:dyDescent="0.2">
      <c r="B63" s="64"/>
      <c r="C63" s="63"/>
      <c r="D63" s="26">
        <v>2.4</v>
      </c>
      <c r="E63" s="21">
        <v>980</v>
      </c>
      <c r="F63" s="33">
        <f t="shared" si="13"/>
        <v>2352</v>
      </c>
      <c r="G63" s="27"/>
    </row>
    <row r="64" spans="2:7" hidden="1" x14ac:dyDescent="0.2">
      <c r="B64" s="64"/>
      <c r="C64" s="65"/>
      <c r="D64" s="26">
        <v>2.2000000000000002</v>
      </c>
      <c r="E64" s="21">
        <v>980</v>
      </c>
      <c r="F64" s="33">
        <f t="shared" si="13"/>
        <v>2156</v>
      </c>
      <c r="G64" s="27"/>
    </row>
    <row r="65" spans="2:9" hidden="1" x14ac:dyDescent="0.2">
      <c r="B65" s="64"/>
      <c r="C65" s="65"/>
      <c r="D65" s="26">
        <v>3</v>
      </c>
      <c r="E65" s="21">
        <v>980</v>
      </c>
      <c r="F65" s="33">
        <f t="shared" si="13"/>
        <v>2940</v>
      </c>
      <c r="G65" s="27"/>
    </row>
    <row r="66" spans="2:9" hidden="1" x14ac:dyDescent="0.2">
      <c r="B66" s="64"/>
      <c r="C66" s="65"/>
      <c r="D66" s="26">
        <v>3.5</v>
      </c>
      <c r="E66" s="21">
        <v>980</v>
      </c>
      <c r="F66" s="33">
        <f t="shared" si="13"/>
        <v>3430</v>
      </c>
      <c r="G66" s="27"/>
    </row>
    <row r="67" spans="2:9" hidden="1" x14ac:dyDescent="0.2">
      <c r="B67" s="64"/>
      <c r="C67" s="31"/>
      <c r="D67" s="28"/>
      <c r="E67" s="29"/>
      <c r="F67" s="53">
        <f>SUM(F59:F66)</f>
        <v>19600</v>
      </c>
      <c r="G67" s="27"/>
    </row>
    <row r="68" spans="2:9" hidden="1" x14ac:dyDescent="0.2">
      <c r="B68" s="64"/>
      <c r="C68" s="31"/>
      <c r="D68" s="28"/>
      <c r="E68" s="29"/>
      <c r="F68" s="53"/>
      <c r="G68" s="27"/>
    </row>
    <row r="69" spans="2:9" hidden="1" x14ac:dyDescent="0.2">
      <c r="B69" s="64"/>
      <c r="C69" s="32" t="str">
        <f>+B6</f>
        <v>VALOR TOTAL ETAPA DE ESTUDIOS Y DISEÑOS</v>
      </c>
      <c r="D69" s="30"/>
      <c r="E69" s="25"/>
      <c r="F69" s="27"/>
      <c r="G69" s="27"/>
    </row>
    <row r="70" spans="2:9" hidden="1" x14ac:dyDescent="0.2">
      <c r="B70" s="27"/>
      <c r="C70" s="44" t="str">
        <f>+C31</f>
        <v>COSTO TOTAL OBRA  (A+B)</v>
      </c>
      <c r="D70" s="47" t="str">
        <f>+G5</f>
        <v>VALOR TOTAL</v>
      </c>
      <c r="E70" s="48">
        <v>0.9</v>
      </c>
      <c r="F70" s="49">
        <v>0.1</v>
      </c>
      <c r="G70" s="27"/>
    </row>
    <row r="71" spans="2:9" hidden="1" x14ac:dyDescent="0.2">
      <c r="B71" s="27"/>
      <c r="C71" s="44" t="str">
        <f>+B32</f>
        <v>3. VALOR TOTAL OFERTA (1+2)</v>
      </c>
      <c r="D71" s="6">
        <f>+G6</f>
        <v>0</v>
      </c>
      <c r="E71" s="6">
        <f>+E70*D71</f>
        <v>0</v>
      </c>
      <c r="F71" s="6">
        <f>+F70*D71</f>
        <v>0</v>
      </c>
      <c r="G71" s="27"/>
    </row>
    <row r="72" spans="2:9" hidden="1" x14ac:dyDescent="0.2">
      <c r="B72" s="32"/>
      <c r="C72" s="31" t="str">
        <f>+C13</f>
        <v>Aulas, baterias sanitarias y zonas administrativas</v>
      </c>
      <c r="D72" s="6">
        <f>+G31</f>
        <v>0</v>
      </c>
      <c r="E72" s="6">
        <f>+E70*D72</f>
        <v>0</v>
      </c>
      <c r="F72" s="6">
        <f>+F70*D72</f>
        <v>0</v>
      </c>
      <c r="G72" s="43">
        <f>+E71+F71</f>
        <v>0</v>
      </c>
    </row>
    <row r="73" spans="2:9" hidden="1" x14ac:dyDescent="0.2">
      <c r="B73" s="27"/>
      <c r="C73" s="45" t="str">
        <f>+C14</f>
        <v>Zonas de servicios, cocina, comedor, laboratorios, cuartos tecnicos</v>
      </c>
      <c r="D73" s="6">
        <f>+D71+D72</f>
        <v>0</v>
      </c>
      <c r="E73" s="6">
        <f>+E71+E72</f>
        <v>0</v>
      </c>
      <c r="F73" s="6"/>
      <c r="G73" s="43">
        <f>+E72+F72</f>
        <v>0</v>
      </c>
      <c r="I73" s="46"/>
    </row>
    <row r="74" spans="2:9" hidden="1" x14ac:dyDescent="0.2">
      <c r="B74" s="27"/>
      <c r="C74" s="45" t="str">
        <f>+C15</f>
        <v>Circulación cubierta abierta, rampas cubiertas, escaleras cubiertas, plazoleta de entrada cubierta/salida cubierta.</v>
      </c>
      <c r="D74" s="6">
        <f>+G13</f>
        <v>0</v>
      </c>
      <c r="E74" s="6">
        <f>+$E$70*D74</f>
        <v>0</v>
      </c>
      <c r="F74" s="6">
        <f>+$F$70*D74</f>
        <v>0</v>
      </c>
      <c r="G74" s="43"/>
      <c r="H74" s="46">
        <f>+G72-D71</f>
        <v>0</v>
      </c>
      <c r="I74" s="46"/>
    </row>
    <row r="75" spans="2:9" hidden="1" x14ac:dyDescent="0.2">
      <c r="B75" s="27"/>
      <c r="C75" s="45" t="str">
        <f>+C16</f>
        <v>Aire Libre: Zonas Duras (Circulaciones abiertas, cancha multifuncional)</v>
      </c>
      <c r="D75" s="6">
        <f>+G14</f>
        <v>0</v>
      </c>
      <c r="E75" s="6">
        <f>+$E$70*D75</f>
        <v>0</v>
      </c>
      <c r="F75" s="6">
        <f>+$F$70*D75</f>
        <v>0</v>
      </c>
      <c r="G75" s="43">
        <f>+E74+F74</f>
        <v>0</v>
      </c>
      <c r="H75" s="46">
        <f>+G73-D72</f>
        <v>0</v>
      </c>
      <c r="I75" s="46"/>
    </row>
    <row r="76" spans="2:9" hidden="1" x14ac:dyDescent="0.2">
      <c r="B76" s="32"/>
      <c r="C76" s="45" t="str">
        <f>+C17</f>
        <v>Aire Libre: Zonas Blandas</v>
      </c>
      <c r="D76" s="6">
        <f>+G15</f>
        <v>0</v>
      </c>
      <c r="E76" s="6">
        <f>+$E$70*D76</f>
        <v>0</v>
      </c>
      <c r="F76" s="6">
        <f>+$F$70*D76</f>
        <v>0</v>
      </c>
      <c r="G76" s="43">
        <f>+E75+F75</f>
        <v>0</v>
      </c>
      <c r="H76" s="46"/>
      <c r="I76" s="46"/>
    </row>
    <row r="77" spans="2:9" hidden="1" x14ac:dyDescent="0.2">
      <c r="B77" s="27"/>
      <c r="C77" s="25"/>
      <c r="D77" s="6">
        <f>+G16</f>
        <v>0</v>
      </c>
      <c r="E77" s="6">
        <f>+$E$70*D77</f>
        <v>0</v>
      </c>
      <c r="F77" s="6">
        <f>+$F$70*D77</f>
        <v>0</v>
      </c>
      <c r="G77" s="43">
        <f>+E76+F76</f>
        <v>0</v>
      </c>
      <c r="H77" s="46">
        <f>+G75-D74</f>
        <v>0</v>
      </c>
      <c r="I77" s="46"/>
    </row>
    <row r="78" spans="2:9" hidden="1" x14ac:dyDescent="0.2">
      <c r="B78" s="42"/>
      <c r="C78" s="25" t="str">
        <f>+C27</f>
        <v>Administración</v>
      </c>
      <c r="D78" s="6">
        <f>+G17</f>
        <v>0</v>
      </c>
      <c r="E78" s="6">
        <f>+$E$70*D78</f>
        <v>0</v>
      </c>
      <c r="F78" s="6">
        <f>+$F$70*D78</f>
        <v>0</v>
      </c>
      <c r="G78" s="43">
        <f>+E77+F77</f>
        <v>0</v>
      </c>
      <c r="H78" s="46">
        <f>+G76-D75</f>
        <v>0</v>
      </c>
      <c r="I78" s="46"/>
    </row>
    <row r="79" spans="2:9" hidden="1" x14ac:dyDescent="0.2">
      <c r="B79" s="42"/>
      <c r="C79" s="25" t="str">
        <f>+C28</f>
        <v xml:space="preserve">Imprevistos </v>
      </c>
      <c r="D79" s="30"/>
      <c r="E79" s="25"/>
      <c r="F79" s="27"/>
      <c r="G79" s="43">
        <f>+E78+F78</f>
        <v>0</v>
      </c>
      <c r="H79" s="46">
        <f>+G77-D76</f>
        <v>0</v>
      </c>
      <c r="I79" s="46"/>
    </row>
    <row r="80" spans="2:9" hidden="1" x14ac:dyDescent="0.2">
      <c r="B80" s="42"/>
      <c r="C80" s="2" t="str">
        <f>+C29</f>
        <v>Utilidad</v>
      </c>
      <c r="D80" s="15">
        <f>+D27</f>
        <v>0</v>
      </c>
      <c r="E80" s="15">
        <f>+$E$70*D80</f>
        <v>0</v>
      </c>
      <c r="F80" s="16"/>
      <c r="G80" s="27"/>
      <c r="H80" s="46">
        <f>+G78-D77</f>
        <v>0</v>
      </c>
      <c r="I80" s="46"/>
    </row>
    <row r="81" spans="2:22" hidden="1" x14ac:dyDescent="0.2">
      <c r="B81" s="42"/>
      <c r="D81" s="15">
        <f>+D28</f>
        <v>0</v>
      </c>
      <c r="E81" s="15">
        <f t="shared" ref="E81:E82" si="14">+$E$70*D81</f>
        <v>0</v>
      </c>
      <c r="F81" s="16"/>
      <c r="G81" s="27"/>
      <c r="H81" s="46">
        <f>+G79-D78</f>
        <v>0</v>
      </c>
    </row>
    <row r="82" spans="2:22" hidden="1" x14ac:dyDescent="0.2">
      <c r="B82" s="42"/>
      <c r="D82" s="15">
        <f>+D29</f>
        <v>0</v>
      </c>
      <c r="E82" s="15">
        <f t="shared" si="14"/>
        <v>0</v>
      </c>
      <c r="F82" s="16"/>
      <c r="G82" s="27"/>
    </row>
    <row r="83" spans="2:22" hidden="1" x14ac:dyDescent="0.2">
      <c r="D83" s="50">
        <f>SUM(D80:D82)</f>
        <v>0</v>
      </c>
      <c r="E83" s="50">
        <f>SUM(E80:E82)</f>
        <v>0</v>
      </c>
    </row>
    <row r="84" spans="2:22" hidden="1" x14ac:dyDescent="0.2"/>
    <row r="85" spans="2:22" s="13" customFormat="1" x14ac:dyDescent="0.2">
      <c r="B85" s="1"/>
      <c r="C85" s="2"/>
      <c r="D85" s="3"/>
      <c r="E85" s="2"/>
      <c r="F85" s="1"/>
      <c r="G85" s="1"/>
      <c r="H85" s="1"/>
      <c r="I85" s="1"/>
      <c r="O85" s="71"/>
      <c r="V85" s="71"/>
    </row>
  </sheetData>
  <protectedRanges>
    <protectedRange algorithmName="SHA-512" hashValue="o2/33zTvZ23u5hWnn+HlgDnAUjqe2WeEqY6LYNCpdxiuIKcaR+SyC7elzlgiXIKQm6rvdPOTKt7iEcs4oGR8+A==" saltValue="xGO01pkEghMW9WEQYKwXtg==" spinCount="100000" sqref="E67:E68 E70:E78" name="Rango3"/>
    <protectedRange algorithmName="SHA-512" hashValue="S49TPy8jCvJulP9RtW3/XafmwiJwToB43jjPpqcvrwGpkczwk1gnzDVidIlshvsV745R6o9FlivsnMih8VKsSg==" saltValue="UxRISIMQwVLDmUniAkP3Rw==" spinCount="100000" sqref="C64:C73 D70:E78 B67:B76" name="Rango2"/>
    <protectedRange algorithmName="SHA-512" hashValue="IOqUsuzjDHWvzizWHpIOERR5V8g4R/GdXSiq6YJg2gl3JBqlNTc/a+ZQwaAvvb6lVUIwe2CS6fky05SWVlRQ+Q==" saltValue="E1b6/krMX7iYU379jx7glA==" spinCount="100000" sqref="D5:E5 B40:B45 B9 B26:B38 B11:B12 D6 E48 E39:E41 F25 D58:E58 E6:E24 C34:C37 E26:E34 D42:E47 J26:J32 J11:J12 N25 M10:M24 M26:M32 L10:L32 Q26:Q32 Q11:Q12 U25 T10:T24 T26:T32 S10:S32 X26:X32 X11:X12 AB25 AA10:AA24 AA26:AA32 Z10:Z32 D9:D41" name="Rango1"/>
    <protectedRange algorithmName="SHA-512" hashValue="IOqUsuzjDHWvzizWHpIOERR5V8g4R/GdXSiq6YJg2gl3JBqlNTc/a+ZQwaAvvb6lVUIwe2CS6fky05SWVlRQ+Q==" saltValue="E1b6/krMX7iYU379jx7glA==" spinCount="100000" sqref="C9:C12 C26:C33 C38:C43 K10:K12 K26:K32 R10:R12 R26:R32 Y10:Y12 Y26:Y32" name="Rango1_1"/>
    <protectedRange algorithmName="SHA-512" hashValue="IOqUsuzjDHWvzizWHpIOERR5V8g4R/GdXSiq6YJg2gl3JBqlNTc/a+ZQwaAvvb6lVUIwe2CS6fky05SWVlRQ+Q==" saltValue="E1b6/krMX7iYU379jx7glA==" spinCount="100000" sqref="D48" name="Rango1_2"/>
    <protectedRange algorithmName="SHA-512" hashValue="IOqUsuzjDHWvzizWHpIOERR5V8g4R/GdXSiq6YJg2gl3JBqlNTc/a+ZQwaAvvb6lVUIwe2CS6fky05SWVlRQ+Q==" saltValue="E1b6/krMX7iYU379jx7glA==" spinCount="100000" sqref="E55:E57 E59:E66" name="Rango1_5"/>
    <protectedRange algorithmName="SHA-512" hashValue="IOqUsuzjDHWvzizWHpIOERR5V8g4R/GdXSiq6YJg2gl3JBqlNTc/a+ZQwaAvvb6lVUIwe2CS6fky05SWVlRQ+Q==" saltValue="E1b6/krMX7iYU379jx7glA==" spinCount="100000" sqref="C19:C20 K19:K20 R19:R20 Y19:Y20" name="Rango1_1_2"/>
  </protectedRanges>
  <mergeCells count="54">
    <mergeCell ref="AA30:AB30"/>
    <mergeCell ref="AA31:AB31"/>
    <mergeCell ref="X32:AB32"/>
    <mergeCell ref="X18:AB18"/>
    <mergeCell ref="Y26:AB26"/>
    <mergeCell ref="AA27:AB27"/>
    <mergeCell ref="AA28:AB28"/>
    <mergeCell ref="AA29:AB29"/>
    <mergeCell ref="X8:AC8"/>
    <mergeCell ref="Y11:AB11"/>
    <mergeCell ref="X12:AB12"/>
    <mergeCell ref="R11:U11"/>
    <mergeCell ref="Q12:U12"/>
    <mergeCell ref="T30:U30"/>
    <mergeCell ref="T31:U31"/>
    <mergeCell ref="Q32:U32"/>
    <mergeCell ref="J8:O8"/>
    <mergeCell ref="Q8:V8"/>
    <mergeCell ref="Q18:U18"/>
    <mergeCell ref="R26:U26"/>
    <mergeCell ref="T27:U27"/>
    <mergeCell ref="M28:N28"/>
    <mergeCell ref="M29:N29"/>
    <mergeCell ref="T28:U28"/>
    <mergeCell ref="T29:U29"/>
    <mergeCell ref="M30:N30"/>
    <mergeCell ref="M31:N31"/>
    <mergeCell ref="J32:N32"/>
    <mergeCell ref="K11:N11"/>
    <mergeCell ref="J12:N12"/>
    <mergeCell ref="J18:N18"/>
    <mergeCell ref="K26:N26"/>
    <mergeCell ref="M27:N27"/>
    <mergeCell ref="D33:F33"/>
    <mergeCell ref="E29:F29"/>
    <mergeCell ref="E30:F30"/>
    <mergeCell ref="E31:F31"/>
    <mergeCell ref="B32:F32"/>
    <mergeCell ref="D47:F47"/>
    <mergeCell ref="D58:F58"/>
    <mergeCell ref="B7:F7"/>
    <mergeCell ref="B8:F8"/>
    <mergeCell ref="B9:G9"/>
    <mergeCell ref="C11:F11"/>
    <mergeCell ref="C26:F26"/>
    <mergeCell ref="B12:F12"/>
    <mergeCell ref="B18:F18"/>
    <mergeCell ref="E27:F27"/>
    <mergeCell ref="E28:F28"/>
    <mergeCell ref="B2:G2"/>
    <mergeCell ref="B3:G3"/>
    <mergeCell ref="B4:G4"/>
    <mergeCell ref="B5:F5"/>
    <mergeCell ref="B6:F6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7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PPTO FINDETER</vt:lpstr>
      <vt:lpstr>'PPTO FINDETER'!Área_de_impresión</vt:lpstr>
      <vt:lpstr>'PPTO FINDETER'!OLE_LINK1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Henao Trujillo</dc:creator>
  <cp:lastModifiedBy>ANGELA ACUNA FUENTES</cp:lastModifiedBy>
  <cp:lastPrinted>2017-03-27T21:49:27Z</cp:lastPrinted>
  <dcterms:created xsi:type="dcterms:W3CDTF">2016-08-09T20:59:59Z</dcterms:created>
  <dcterms:modified xsi:type="dcterms:W3CDTF">2017-06-12T23:00:37Z</dcterms:modified>
</cp:coreProperties>
</file>