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esktop\proyectos\EQUIPAMIENTOS\11. COLEGIO CDI Y PARQUE VILLAVICENCIO\OBRA\"/>
    </mc:Choice>
  </mc:AlternateContent>
  <bookViews>
    <workbookView xWindow="6855" yWindow="510" windowWidth="12315" windowHeight="10125"/>
  </bookViews>
  <sheets>
    <sheet name="PPTO FINDETER" sheetId="7" r:id="rId1"/>
  </sheets>
  <definedNames>
    <definedName name="_xlnm._FilterDatabase" localSheetId="0" hidden="1">'PPTO FINDETER'!$B$3:$E$53</definedName>
    <definedName name="_xlnm.Print_Area" localSheetId="0">'PPTO FINDETER'!$B$1:$G$74</definedName>
    <definedName name="OLE_LINK1" localSheetId="0">'PPTO FINDETER'!$B$1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7" l="1"/>
  <c r="G7" i="7"/>
  <c r="I19" i="7" l="1"/>
  <c r="I20" i="7" l="1"/>
  <c r="I21" i="7" s="1"/>
  <c r="I22" i="7" s="1"/>
  <c r="I23" i="7" s="1"/>
  <c r="J23" i="7"/>
  <c r="G22" i="7" l="1"/>
  <c r="G19" i="7"/>
  <c r="G18" i="7"/>
  <c r="G16" i="7"/>
  <c r="G15" i="7"/>
  <c r="G14" i="7"/>
  <c r="G13" i="7"/>
  <c r="G12" i="7"/>
  <c r="G11" i="7" l="1"/>
  <c r="G20" i="7" l="1"/>
  <c r="G21" i="7"/>
  <c r="G17" i="7" l="1"/>
  <c r="G10" i="7" s="1"/>
  <c r="F57" i="7"/>
  <c r="F58" i="7"/>
  <c r="F59" i="7"/>
  <c r="F60" i="7"/>
  <c r="F61" i="7"/>
  <c r="F62" i="7"/>
  <c r="F63" i="7"/>
  <c r="F56" i="7"/>
  <c r="G26" i="7" l="1"/>
  <c r="G27" i="7" s="1"/>
  <c r="G24" i="7"/>
  <c r="G25" i="7"/>
  <c r="F64" i="7"/>
  <c r="C77" i="7"/>
  <c r="C76" i="7"/>
  <c r="C75" i="7"/>
  <c r="C68" i="7"/>
  <c r="C73" i="7"/>
  <c r="C72" i="7"/>
  <c r="C71" i="7"/>
  <c r="C70" i="7"/>
  <c r="C69" i="7"/>
  <c r="C67" i="7"/>
  <c r="D67" i="7"/>
  <c r="C66" i="7"/>
  <c r="G23" i="7" l="1"/>
  <c r="F46" i="7"/>
  <c r="F47" i="7"/>
  <c r="F48" i="7"/>
  <c r="F49" i="7"/>
  <c r="F50" i="7"/>
  <c r="F51" i="7"/>
  <c r="F52" i="7"/>
  <c r="F45" i="7"/>
  <c r="F39" i="7"/>
  <c r="F32" i="7"/>
  <c r="F33" i="7"/>
  <c r="F34" i="7"/>
  <c r="F35" i="7"/>
  <c r="F36" i="7"/>
  <c r="F37" i="7"/>
  <c r="F38" i="7"/>
  <c r="F40" i="7"/>
  <c r="F41" i="7"/>
  <c r="F42" i="7"/>
  <c r="F31" i="7"/>
  <c r="G28" i="7" l="1"/>
  <c r="J15" i="7"/>
  <c r="J13" i="7"/>
  <c r="J14" i="7"/>
  <c r="J12" i="7"/>
  <c r="D79" i="7"/>
  <c r="E79" i="7" s="1"/>
  <c r="D78" i="7"/>
  <c r="E78" i="7" s="1"/>
  <c r="D75" i="7" l="1"/>
  <c r="G5" i="7"/>
  <c r="G29" i="7" l="1"/>
  <c r="D68" i="7"/>
  <c r="E68" i="7" s="1"/>
  <c r="E75" i="7"/>
  <c r="F75" i="7"/>
  <c r="D73" i="7"/>
  <c r="D74" i="7"/>
  <c r="F68" i="7" l="1"/>
  <c r="G69" i="7" s="1"/>
  <c r="D72" i="7"/>
  <c r="E72" i="7" s="1"/>
  <c r="D71" i="7"/>
  <c r="E71" i="7" s="1"/>
  <c r="E74" i="7"/>
  <c r="F74" i="7"/>
  <c r="E73" i="7"/>
  <c r="F73" i="7"/>
  <c r="G76" i="7"/>
  <c r="F72" i="7" l="1"/>
  <c r="G73" i="7" s="1"/>
  <c r="F71" i="7"/>
  <c r="G72" i="7" s="1"/>
  <c r="G74" i="7"/>
  <c r="G75" i="7"/>
  <c r="D77" i="7" l="1"/>
  <c r="D69" i="7" l="1"/>
  <c r="E77" i="7"/>
  <c r="E80" i="7" s="1"/>
  <c r="D80" i="7"/>
  <c r="F69" i="7" l="1"/>
  <c r="D70" i="7"/>
  <c r="E69" i="7"/>
  <c r="E70" i="7" l="1"/>
  <c r="G70" i="7"/>
</calcChain>
</file>

<file path=xl/sharedStrings.xml><?xml version="1.0" encoding="utf-8"?>
<sst xmlns="http://schemas.openxmlformats.org/spreadsheetml/2006/main" count="77" uniqueCount="66">
  <si>
    <t>VALOR TOTAL</t>
  </si>
  <si>
    <t>UND</t>
  </si>
  <si>
    <t>CANTIDAD</t>
  </si>
  <si>
    <t>PRECIOS UNITARIOS</t>
  </si>
  <si>
    <t>FORMATO OFERTA ECONOMICA</t>
  </si>
  <si>
    <t>DESCRIPCIÓN</t>
  </si>
  <si>
    <t>VALOR TOTAL ETAPA DE ESTUDIOS Y DISEÑOS</t>
  </si>
  <si>
    <t>VALOR TOTAL IVA 19% SOBRE VALOR DE LOS ESTUDIOS TÉCNICOS Y DISEÑOS</t>
  </si>
  <si>
    <t>ÍTEM</t>
  </si>
  <si>
    <t>A</t>
  </si>
  <si>
    <t>VALOR DIRECTO OBRA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</si>
  <si>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</si>
  <si>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</si>
  <si>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</si>
  <si>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</si>
  <si>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</si>
  <si>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</si>
  <si>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  (A+B)</t>
  </si>
  <si>
    <t>3. VALOR TOTAL OFERTA (1+2)</t>
  </si>
  <si>
    <t>Circulación cubierta abierta, rampas cubiertas, escaleras cubiertas, plazoleta de entrada cubierta/salida cubierta.</t>
  </si>
  <si>
    <t>opcional</t>
  </si>
  <si>
    <t>TABLA A.1</t>
  </si>
  <si>
    <t>TABLA A.2</t>
  </si>
  <si>
    <t>Zonas Duras</t>
  </si>
  <si>
    <t>Zonas Blandas</t>
  </si>
  <si>
    <t>Plazoletas</t>
  </si>
  <si>
    <t>Mobiliario, Juegos Infantiles y Gimnasio Biosaludable</t>
  </si>
  <si>
    <t>Gl</t>
  </si>
  <si>
    <r>
      <t>m</t>
    </r>
    <r>
      <rPr>
        <vertAlign val="superscript"/>
        <sz val="10"/>
        <color rgb="FF000000"/>
        <rFont val="Arial Narrow"/>
        <family val="2"/>
      </rPr>
      <t>2</t>
    </r>
    <r>
      <rPr>
        <sz val="10"/>
        <color rgb="FF000000"/>
        <rFont val="Arial Narrow"/>
        <family val="2"/>
      </rPr>
      <t xml:space="preserve"> </t>
    </r>
  </si>
  <si>
    <r>
      <t>m</t>
    </r>
    <r>
      <rPr>
        <vertAlign val="superscript"/>
        <sz val="10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/>
    </r>
  </si>
  <si>
    <t>TABLA 4</t>
  </si>
  <si>
    <t>Aire Libre: Zonas Duras (Circulaciones abiertas, cancha multifuncional)</t>
  </si>
  <si>
    <t>Aire Libre: Zonas Blandas</t>
  </si>
  <si>
    <t>Presescolar / Transición</t>
  </si>
  <si>
    <t>Basica Primaria</t>
  </si>
  <si>
    <t>Básica Secundaria y Media - Sin rotación</t>
  </si>
  <si>
    <t>Centro de Recursos</t>
  </si>
  <si>
    <t>Laboratorio Integrado</t>
  </si>
  <si>
    <t>Taller Especializado</t>
  </si>
  <si>
    <t>Cancha Multiuso (Descubierta)</t>
  </si>
  <si>
    <t>Bienestar Estudiantil</t>
  </si>
  <si>
    <t>Servicios Generales</t>
  </si>
  <si>
    <t>Servicios Sanitarios</t>
  </si>
  <si>
    <t>Especial</t>
  </si>
  <si>
    <t>Aula de Tecnonología e Innovación</t>
  </si>
  <si>
    <t>Taller de Artes</t>
  </si>
  <si>
    <t>Circulaciones - Sin rotación 50%</t>
  </si>
  <si>
    <t>Área Múltiple (Cafetería)</t>
  </si>
  <si>
    <t>Dirección Administrativa / Académica</t>
  </si>
  <si>
    <t>Parqueaderos Bicicletas</t>
  </si>
  <si>
    <t>Parqueaderos Autos</t>
  </si>
  <si>
    <t>Cocina, Alacenas y Äreas de Autoservicio</t>
  </si>
  <si>
    <t>“COLEGIO, CDI Y PARQUE RECREO DEPORTIVO EN LA URBANIZACIÓN LA MADRID EN EL MUNICIPIO VILLAVICENCIO, META”</t>
  </si>
  <si>
    <t>1. ETAPA I. EJECUCIÓN DE ESTUDIOS Y DISEÑOS. ELABORACIÓN DE LOS ESTUDIOS Y DISEÑOS DEL COLEGIO, CDI Y PARQUE RECREO DEPORTIVO EN LA URBANIZACIÓN LA MADRID EN EL MUNICIPIO VILLAVICENCIO, META</t>
  </si>
  <si>
    <t>ELABORACIÓN DE ESTUDIOS Y DISEÑOS DEL COLEGIO, CDI Y PARQUE RECREO DEPORTIVO EN LA URBANIZACIÓN LA MADRID EN EL MUNICIPIO VILLAVICENCIO, META</t>
  </si>
  <si>
    <t>2. ETAPA II.  EJECUCIÓN DE OBRA. CONSTRUCCIÓN COLEGIO, CDI Y PARQUE RECREO DEPORTIVO EN LA URBANIZACIÓN LA MADRID EN EL MUNICIPIO VILLAVICENCIO, META</t>
  </si>
  <si>
    <t>Zonas de servicios: baterias sanitarias, cocina, comedor, laboratorios, cuartos tecnicos, lactario, preparación de teteros</t>
  </si>
  <si>
    <t>COLEGIO Y CDI</t>
  </si>
  <si>
    <t>PARQUE</t>
  </si>
  <si>
    <t>colegio</t>
  </si>
  <si>
    <t>parque</t>
  </si>
  <si>
    <t>CDI</t>
  </si>
  <si>
    <t>Area</t>
  </si>
  <si>
    <t>Total</t>
  </si>
  <si>
    <t>Cancha Multiple (Incluye malla contra impacto)</t>
  </si>
  <si>
    <t>Aulas, aulas multiples y zonas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</si>
</sst>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-;\-* #,##0_-;_-* &quot;-&quot;_-;_-@_-"/>
    <numFmt numFmtId="165" formatCode="_-&quot;$&quot;* #,##0.00_-;\-&quot;$&quot;* #,##0.00_-;_-&quot;$&quot;* &quot;-&quot;??_-;_-@_-"/>
    <numFmt numFmtId="166" formatCode="#,##0&quot; m2&quot;"/>
    <numFmt numFmtId="167" formatCode="#,##0&quot; und&quot;"/>
    <numFmt numFmtId="168" formatCode="#,##0&quot; m3&quot;"/>
    <numFmt numFmtId="169" formatCode="#,##0.00&quot; m2&quot;"/>
    <numFmt numFmtId="170" formatCode="#,##0.00&quot; ml&quot;"/>
    <numFmt numFmtId="171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vertAlign val="superscript"/>
      <sz val="10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165" fontId="2" fillId="0" borderId="0" xfId="1" applyFont="1"/>
    <xf numFmtId="166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2" fillId="0" borderId="1" xfId="2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64" fontId="3" fillId="2" borderId="1" xfId="2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2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2" fillId="0" borderId="0" xfId="0" applyFont="1" applyFill="1" applyBorder="1"/>
    <xf numFmtId="165" fontId="2" fillId="0" borderId="0" xfId="1" applyFont="1" applyBorder="1" applyProtection="1"/>
    <xf numFmtId="167" fontId="2" fillId="0" borderId="0" xfId="0" applyNumberFormat="1" applyFont="1" applyBorder="1"/>
    <xf numFmtId="165" fontId="2" fillId="0" borderId="0" xfId="1" applyFont="1" applyBorder="1"/>
    <xf numFmtId="170" fontId="2" fillId="0" borderId="0" xfId="0" applyNumberFormat="1" applyFont="1" applyBorder="1" applyAlignment="1">
      <alignment horizontal="right"/>
    </xf>
    <xf numFmtId="169" fontId="2" fillId="0" borderId="0" xfId="0" applyNumberFormat="1" applyFont="1" applyBorder="1"/>
    <xf numFmtId="168" fontId="2" fillId="0" borderId="0" xfId="0" applyNumberFormat="1" applyFont="1" applyBorder="1" applyAlignment="1">
      <alignment horizontal="right"/>
    </xf>
    <xf numFmtId="165" fontId="4" fillId="0" borderId="0" xfId="1" applyFont="1" applyBorder="1"/>
    <xf numFmtId="169" fontId="4" fillId="0" borderId="0" xfId="0" applyNumberFormat="1" applyFont="1" applyBorder="1"/>
    <xf numFmtId="0" fontId="4" fillId="0" borderId="0" xfId="0" applyFont="1" applyBorder="1"/>
    <xf numFmtId="0" fontId="5" fillId="0" borderId="0" xfId="0" applyFont="1" applyFill="1" applyBorder="1" applyAlignment="1">
      <alignment vertical="center" wrapText="1"/>
    </xf>
    <xf numFmtId="165" fontId="5" fillId="0" borderId="0" xfId="1" applyFont="1" applyFill="1" applyBorder="1" applyAlignment="1">
      <alignment vertical="center"/>
    </xf>
    <xf numFmtId="166" fontId="4" fillId="0" borderId="0" xfId="0" applyNumberFormat="1" applyFont="1" applyBorder="1"/>
    <xf numFmtId="9" fontId="4" fillId="0" borderId="0" xfId="1" applyNumberFormat="1" applyFont="1" applyBorder="1"/>
    <xf numFmtId="0" fontId="5" fillId="0" borderId="0" xfId="0" applyFont="1" applyBorder="1" applyAlignment="1"/>
    <xf numFmtId="165" fontId="2" fillId="0" borderId="0" xfId="0" applyNumberFormat="1" applyFont="1"/>
    <xf numFmtId="165" fontId="2" fillId="4" borderId="0" xfId="0" applyNumberFormat="1" applyFont="1" applyFill="1"/>
    <xf numFmtId="4" fontId="2" fillId="4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center" vertical="center" wrapText="1"/>
    </xf>
    <xf numFmtId="165" fontId="2" fillId="3" borderId="0" xfId="0" applyNumberFormat="1" applyFont="1" applyFill="1"/>
    <xf numFmtId="4" fontId="2" fillId="3" borderId="1" xfId="0" applyNumberFormat="1" applyFont="1" applyFill="1" applyBorder="1" applyAlignment="1">
      <alignment horizontal="center" vertical="center" wrapText="1"/>
    </xf>
    <xf numFmtId="165" fontId="2" fillId="8" borderId="0" xfId="0" applyNumberFormat="1" applyFont="1" applyFill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Border="1"/>
    <xf numFmtId="164" fontId="4" fillId="0" borderId="0" xfId="0" applyNumberFormat="1" applyFont="1" applyBorder="1"/>
    <xf numFmtId="9" fontId="5" fillId="0" borderId="0" xfId="1" applyNumberFormat="1" applyFont="1" applyBorder="1"/>
    <xf numFmtId="0" fontId="4" fillId="0" borderId="0" xfId="0" applyFont="1" applyBorder="1" applyAlignment="1"/>
    <xf numFmtId="164" fontId="2" fillId="0" borderId="0" xfId="0" applyNumberFormat="1" applyFont="1"/>
    <xf numFmtId="166" fontId="5" fillId="0" borderId="1" xfId="0" applyNumberFormat="1" applyFont="1" applyBorder="1" applyAlignment="1">
      <alignment horizontal="center" vertical="center"/>
    </xf>
    <xf numFmtId="9" fontId="5" fillId="0" borderId="1" xfId="1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165" fontId="4" fillId="0" borderId="0" xfId="0" applyNumberFormat="1" applyFont="1" applyBorder="1"/>
    <xf numFmtId="164" fontId="3" fillId="5" borderId="5" xfId="0" applyNumberFormat="1" applyFont="1" applyFill="1" applyBorder="1" applyAlignment="1">
      <alignment vertical="center" wrapText="1"/>
    </xf>
    <xf numFmtId="0" fontId="2" fillId="0" borderId="1" xfId="0" applyFont="1" applyBorder="1"/>
    <xf numFmtId="0" fontId="5" fillId="0" borderId="0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71" fontId="2" fillId="0" borderId="0" xfId="1" applyNumberFormat="1" applyFont="1" applyBorder="1" applyAlignment="1">
      <alignment horizontal="left" vertical="center"/>
    </xf>
    <xf numFmtId="165" fontId="2" fillId="0" borderId="0" xfId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65" fontId="4" fillId="0" borderId="0" xfId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9" fontId="4" fillId="0" borderId="0" xfId="1" applyNumberFormat="1" applyFont="1" applyBorder="1" applyAlignment="1">
      <alignment horizontal="left" vertical="center"/>
    </xf>
    <xf numFmtId="165" fontId="2" fillId="0" borderId="0" xfId="0" applyNumberFormat="1" applyFont="1" applyFill="1"/>
    <xf numFmtId="165" fontId="2" fillId="9" borderId="0" xfId="0" applyNumberFormat="1" applyFont="1" applyFill="1"/>
    <xf numFmtId="10" fontId="2" fillId="0" borderId="0" xfId="3" applyNumberFormat="1" applyFont="1"/>
    <xf numFmtId="164" fontId="4" fillId="0" borderId="0" xfId="0" applyNumberFormat="1" applyFont="1" applyBorder="1" applyAlignment="1">
      <alignment horizontal="center" vertical="center"/>
    </xf>
    <xf numFmtId="0" fontId="2" fillId="0" borderId="6" xfId="0" applyFont="1" applyBorder="1"/>
    <xf numFmtId="4" fontId="2" fillId="0" borderId="0" xfId="0" applyNumberFormat="1" applyFont="1"/>
    <xf numFmtId="9" fontId="2" fillId="0" borderId="0" xfId="0" applyNumberFormat="1" applyFont="1"/>
    <xf numFmtId="9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 indent="3"/>
    </xf>
    <xf numFmtId="0" fontId="3" fillId="5" borderId="4" xfId="0" applyFont="1" applyFill="1" applyBorder="1" applyAlignment="1">
      <alignment horizontal="left" vertical="center" wrapText="1" indent="3"/>
    </xf>
    <xf numFmtId="9" fontId="2" fillId="0" borderId="1" xfId="0" applyNumberFormat="1" applyFont="1" applyBorder="1" applyAlignment="1">
      <alignment horizontal="center" vertical="center" wrapText="1"/>
    </xf>
  </cellXfs>
  <cellStyles count="4">
    <cellStyle name="Millares [0]" xfId="2" builtinId="6"/>
    <cellStyle name="Moneda" xfId="1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N82"/>
  <sheetViews>
    <sheetView tabSelected="1" view="pageBreakPreview" topLeftCell="A10" zoomScale="85" zoomScaleNormal="70" zoomScaleSheetLayoutView="85" workbookViewId="0">
      <selection activeCell="G15" sqref="G15"/>
    </sheetView>
  </sheetViews>
  <sheetFormatPr baseColWidth="10" defaultRowHeight="12.75" x14ac:dyDescent="0.2"/>
  <cols>
    <col min="1" max="1" width="2.28515625" style="1" customWidth="1"/>
    <col min="2" max="2" width="7.42578125" style="1" customWidth="1"/>
    <col min="3" max="3" width="38.5703125" style="2" customWidth="1"/>
    <col min="4" max="4" width="13.28515625" style="3" bestFit="1" customWidth="1"/>
    <col min="5" max="5" width="13.85546875" style="2" customWidth="1"/>
    <col min="6" max="6" width="17.42578125" style="1" bestFit="1" customWidth="1"/>
    <col min="7" max="7" width="18.7109375" style="1" customWidth="1"/>
    <col min="8" max="8" width="14.5703125" style="1" hidden="1" customWidth="1"/>
    <col min="9" max="22" width="0" style="1" hidden="1" customWidth="1"/>
    <col min="23" max="16384" width="11.42578125" style="1"/>
  </cols>
  <sheetData>
    <row r="1" spans="2:14" ht="20.100000000000001" customHeight="1" x14ac:dyDescent="0.2">
      <c r="B1" s="74" t="s">
        <v>4</v>
      </c>
      <c r="C1" s="74"/>
      <c r="D1" s="74"/>
      <c r="E1" s="74"/>
      <c r="F1" s="74"/>
      <c r="G1" s="74"/>
    </row>
    <row r="2" spans="2:14" ht="20.100000000000001" customHeight="1" x14ac:dyDescent="0.2">
      <c r="B2" s="74" t="s">
        <v>52</v>
      </c>
      <c r="C2" s="74"/>
      <c r="D2" s="74"/>
      <c r="E2" s="74"/>
      <c r="F2" s="74"/>
      <c r="G2" s="74"/>
    </row>
    <row r="3" spans="2:14" ht="30.75" customHeight="1" x14ac:dyDescent="0.2">
      <c r="B3" s="74" t="s">
        <v>53</v>
      </c>
      <c r="C3" s="74"/>
      <c r="D3" s="74"/>
      <c r="E3" s="74"/>
      <c r="F3" s="74"/>
      <c r="G3" s="74"/>
    </row>
    <row r="4" spans="2:14" ht="20.100000000000001" customHeight="1" x14ac:dyDescent="0.2">
      <c r="B4" s="75" t="s">
        <v>5</v>
      </c>
      <c r="C4" s="75"/>
      <c r="D4" s="75"/>
      <c r="E4" s="75"/>
      <c r="F4" s="75"/>
      <c r="G4" s="5" t="s">
        <v>0</v>
      </c>
    </row>
    <row r="5" spans="2:14" ht="20.100000000000001" customHeight="1" x14ac:dyDescent="0.2">
      <c r="B5" s="76" t="s">
        <v>6</v>
      </c>
      <c r="C5" s="76"/>
      <c r="D5" s="76"/>
      <c r="E5" s="76"/>
      <c r="F5" s="76"/>
      <c r="G5" s="8">
        <f>+G6+G7</f>
        <v>0</v>
      </c>
      <c r="H5" s="46">
        <v>315754235</v>
      </c>
    </row>
    <row r="6" spans="2:14" ht="27.75" customHeight="1" x14ac:dyDescent="0.2">
      <c r="B6" s="78" t="s">
        <v>54</v>
      </c>
      <c r="C6" s="78"/>
      <c r="D6" s="78"/>
      <c r="E6" s="78"/>
      <c r="F6" s="78"/>
      <c r="G6" s="6"/>
    </row>
    <row r="7" spans="2:14" ht="21" customHeight="1" x14ac:dyDescent="0.2">
      <c r="B7" s="78" t="s">
        <v>7</v>
      </c>
      <c r="C7" s="78"/>
      <c r="D7" s="78"/>
      <c r="E7" s="78"/>
      <c r="F7" s="78"/>
      <c r="G7" s="6">
        <f>+ROUND(G6*0.19,0)</f>
        <v>0</v>
      </c>
    </row>
    <row r="8" spans="2:14" ht="30.75" customHeight="1" x14ac:dyDescent="0.2">
      <c r="B8" s="74" t="s">
        <v>55</v>
      </c>
      <c r="C8" s="74"/>
      <c r="D8" s="74"/>
      <c r="E8" s="74"/>
      <c r="F8" s="74"/>
      <c r="G8" s="74"/>
    </row>
    <row r="9" spans="2:14" ht="20.100000000000001" customHeight="1" x14ac:dyDescent="0.2">
      <c r="B9" s="4" t="s">
        <v>8</v>
      </c>
      <c r="C9" s="4" t="s">
        <v>5</v>
      </c>
      <c r="D9" s="4" t="s">
        <v>1</v>
      </c>
      <c r="E9" s="4" t="s">
        <v>2</v>
      </c>
      <c r="F9" s="4" t="s">
        <v>3</v>
      </c>
      <c r="G9" s="4" t="s">
        <v>0</v>
      </c>
    </row>
    <row r="10" spans="2:14" ht="20.100000000000001" customHeight="1" x14ac:dyDescent="0.2">
      <c r="B10" s="7" t="s">
        <v>9</v>
      </c>
      <c r="C10" s="83" t="s">
        <v>10</v>
      </c>
      <c r="D10" s="83"/>
      <c r="E10" s="83"/>
      <c r="F10" s="83"/>
      <c r="G10" s="8">
        <f>+G11+G17</f>
        <v>0</v>
      </c>
    </row>
    <row r="11" spans="2:14" ht="20.100000000000001" customHeight="1" x14ac:dyDescent="0.2">
      <c r="B11" s="85" t="s">
        <v>57</v>
      </c>
      <c r="C11" s="86"/>
      <c r="D11" s="86"/>
      <c r="E11" s="86"/>
      <c r="F11" s="86"/>
      <c r="G11" s="54">
        <f>SUM(G12:G16)</f>
        <v>0</v>
      </c>
      <c r="H11" s="46">
        <v>10283283601</v>
      </c>
    </row>
    <row r="12" spans="2:14" ht="20.100000000000001" customHeight="1" x14ac:dyDescent="0.2">
      <c r="B12" s="9">
        <v>1</v>
      </c>
      <c r="C12" s="10" t="s">
        <v>65</v>
      </c>
      <c r="D12" s="52" t="s">
        <v>28</v>
      </c>
      <c r="E12" s="57">
        <v>4450</v>
      </c>
      <c r="F12" s="11"/>
      <c r="G12" s="11">
        <f>ROUND(E12*F12,0)</f>
        <v>0</v>
      </c>
      <c r="J12" s="35">
        <f>+F31+F32+F33+F34+F45+F46+F47+F51</f>
        <v>2116.4</v>
      </c>
    </row>
    <row r="13" spans="2:14" ht="45.75" customHeight="1" x14ac:dyDescent="0.2">
      <c r="B13" s="9">
        <v>2</v>
      </c>
      <c r="C13" s="10" t="s">
        <v>56</v>
      </c>
      <c r="D13" s="52" t="s">
        <v>28</v>
      </c>
      <c r="E13" s="57">
        <v>1363</v>
      </c>
      <c r="F13" s="11"/>
      <c r="G13" s="11">
        <f>ROUND(+E13*F13,0)</f>
        <v>0</v>
      </c>
      <c r="J13" s="36">
        <f>+F35+F36+F37+F38+F39+F50</f>
        <v>962.4</v>
      </c>
      <c r="N13" s="1">
        <v>10290.959999999999</v>
      </c>
    </row>
    <row r="14" spans="2:14" ht="38.25" customHeight="1" x14ac:dyDescent="0.2">
      <c r="B14" s="9">
        <v>3</v>
      </c>
      <c r="C14" s="10" t="s">
        <v>19</v>
      </c>
      <c r="D14" s="52" t="s">
        <v>28</v>
      </c>
      <c r="E14" s="57">
        <v>2924</v>
      </c>
      <c r="F14" s="11"/>
      <c r="G14" s="11">
        <f>ROUND(E14*F14,0)</f>
        <v>0</v>
      </c>
      <c r="J14" s="39">
        <f>+F41+F42</f>
        <v>2151.4</v>
      </c>
      <c r="N14" s="1">
        <v>2410.02</v>
      </c>
    </row>
    <row r="15" spans="2:14" ht="30" customHeight="1" x14ac:dyDescent="0.2">
      <c r="B15" s="9">
        <v>4</v>
      </c>
      <c r="C15" s="10" t="s">
        <v>31</v>
      </c>
      <c r="D15" s="52" t="s">
        <v>28</v>
      </c>
      <c r="E15" s="57">
        <v>1800</v>
      </c>
      <c r="F15" s="11"/>
      <c r="G15" s="11">
        <f>ROUND(E15*F15,0)</f>
        <v>0</v>
      </c>
      <c r="J15" s="37">
        <f>+F40+F48+F49</f>
        <v>1560.6</v>
      </c>
      <c r="N15" s="1">
        <v>3624.33</v>
      </c>
    </row>
    <row r="16" spans="2:14" ht="20.100000000000001" customHeight="1" x14ac:dyDescent="0.2">
      <c r="B16" s="9">
        <v>5</v>
      </c>
      <c r="C16" s="10" t="s">
        <v>32</v>
      </c>
      <c r="D16" s="52" t="s">
        <v>28</v>
      </c>
      <c r="E16" s="12">
        <v>2000</v>
      </c>
      <c r="F16" s="11"/>
      <c r="G16" s="11">
        <f>ROUND(E16*F16,0)</f>
        <v>0</v>
      </c>
      <c r="J16" s="12">
        <v>500</v>
      </c>
      <c r="N16" s="1">
        <v>3625.29</v>
      </c>
    </row>
    <row r="17" spans="2:14" ht="20.100000000000001" customHeight="1" x14ac:dyDescent="0.2">
      <c r="B17" s="85" t="s">
        <v>58</v>
      </c>
      <c r="C17" s="86"/>
      <c r="D17" s="86"/>
      <c r="E17" s="86"/>
      <c r="F17" s="86"/>
      <c r="G17" s="54">
        <f>SUM(G18:G22)</f>
        <v>0</v>
      </c>
      <c r="J17" s="13" t="s">
        <v>62</v>
      </c>
      <c r="N17" s="1">
        <v>4578.17</v>
      </c>
    </row>
    <row r="18" spans="2:14" ht="20.100000000000001" customHeight="1" x14ac:dyDescent="0.2">
      <c r="B18" s="41">
        <v>6</v>
      </c>
      <c r="C18" s="10" t="s">
        <v>23</v>
      </c>
      <c r="D18" s="52" t="s">
        <v>29</v>
      </c>
      <c r="E18" s="57">
        <v>1500</v>
      </c>
      <c r="F18" s="11"/>
      <c r="G18" s="11">
        <f t="shared" ref="G18:G22" si="0">ROUND(E18*F18,0)</f>
        <v>0</v>
      </c>
      <c r="J18" s="1">
        <v>10290.959999999999</v>
      </c>
      <c r="K18" s="13" t="s">
        <v>59</v>
      </c>
      <c r="N18" s="1">
        <f>SUM(N13:N17)</f>
        <v>24528.769999999997</v>
      </c>
    </row>
    <row r="19" spans="2:14" ht="20.100000000000001" customHeight="1" x14ac:dyDescent="0.2">
      <c r="B19" s="41">
        <v>7</v>
      </c>
      <c r="C19" s="10" t="s">
        <v>24</v>
      </c>
      <c r="D19" s="52" t="s">
        <v>29</v>
      </c>
      <c r="E19" s="57">
        <v>5762</v>
      </c>
      <c r="F19" s="11"/>
      <c r="G19" s="11">
        <f t="shared" si="0"/>
        <v>0</v>
      </c>
      <c r="I19" s="1">
        <f>+J19+J20+J21</f>
        <v>9659.64</v>
      </c>
      <c r="J19" s="1">
        <v>2410.02</v>
      </c>
      <c r="K19" s="13" t="s">
        <v>60</v>
      </c>
    </row>
    <row r="20" spans="2:14" ht="20.100000000000001" customHeight="1" x14ac:dyDescent="0.2">
      <c r="B20" s="41">
        <v>8</v>
      </c>
      <c r="C20" s="10" t="s">
        <v>25</v>
      </c>
      <c r="D20" s="52" t="s">
        <v>29</v>
      </c>
      <c r="E20" s="57">
        <v>800</v>
      </c>
      <c r="F20" s="11"/>
      <c r="G20" s="11">
        <f t="shared" si="0"/>
        <v>0</v>
      </c>
      <c r="I20" s="1">
        <f>+I19*0.7</f>
        <v>6761.7479999999996</v>
      </c>
      <c r="J20" s="1">
        <v>3624.33</v>
      </c>
      <c r="K20" s="13" t="s">
        <v>60</v>
      </c>
    </row>
    <row r="21" spans="2:14" ht="20.100000000000001" customHeight="1" x14ac:dyDescent="0.2">
      <c r="B21" s="51">
        <v>9</v>
      </c>
      <c r="C21" s="10" t="s">
        <v>64</v>
      </c>
      <c r="D21" s="52" t="s">
        <v>29</v>
      </c>
      <c r="E21" s="57">
        <v>608</v>
      </c>
      <c r="F21" s="11"/>
      <c r="G21" s="11">
        <f t="shared" si="0"/>
        <v>0</v>
      </c>
      <c r="I21" s="1">
        <f>+I19-I20</f>
        <v>2897.8919999999998</v>
      </c>
      <c r="J21" s="1">
        <v>3625.29</v>
      </c>
      <c r="K21" s="13" t="s">
        <v>60</v>
      </c>
    </row>
    <row r="22" spans="2:14" ht="28.5" customHeight="1" x14ac:dyDescent="0.2">
      <c r="B22" s="51">
        <v>10</v>
      </c>
      <c r="C22" s="10" t="s">
        <v>26</v>
      </c>
      <c r="D22" s="52" t="s">
        <v>27</v>
      </c>
      <c r="E22" s="57">
        <v>1</v>
      </c>
      <c r="F22" s="11"/>
      <c r="G22" s="11">
        <f t="shared" si="0"/>
        <v>0</v>
      </c>
      <c r="I22" s="1">
        <f>+I21-900</f>
        <v>1997.8919999999998</v>
      </c>
      <c r="J22" s="70">
        <v>4578.17</v>
      </c>
      <c r="K22" s="69" t="s">
        <v>61</v>
      </c>
    </row>
    <row r="23" spans="2:14" ht="20.100000000000001" customHeight="1" x14ac:dyDescent="0.2">
      <c r="B23" s="7" t="s">
        <v>11</v>
      </c>
      <c r="C23" s="84" t="s">
        <v>12</v>
      </c>
      <c r="D23" s="84"/>
      <c r="E23" s="84"/>
      <c r="F23" s="84"/>
      <c r="G23" s="8">
        <f>SUM(G24:G27)</f>
        <v>0</v>
      </c>
      <c r="I23" s="71">
        <f>+I22-E21</f>
        <v>1389.8919999999998</v>
      </c>
      <c r="J23" s="1">
        <f>SUM(J18:J22)</f>
        <v>24528.769999999997</v>
      </c>
      <c r="K23" s="13" t="s">
        <v>63</v>
      </c>
    </row>
    <row r="24" spans="2:14" ht="20.100000000000001" customHeight="1" x14ac:dyDescent="0.2">
      <c r="B24" s="9"/>
      <c r="C24" s="14" t="s">
        <v>13</v>
      </c>
      <c r="D24" s="15"/>
      <c r="E24" s="78"/>
      <c r="F24" s="78"/>
      <c r="G24" s="11">
        <f>ROUND($G$10*D24,0)</f>
        <v>0</v>
      </c>
    </row>
    <row r="25" spans="2:14" ht="25.5" customHeight="1" x14ac:dyDescent="0.2">
      <c r="B25" s="9"/>
      <c r="C25" s="14" t="s">
        <v>14</v>
      </c>
      <c r="D25" s="16"/>
      <c r="E25" s="87"/>
      <c r="F25" s="78"/>
      <c r="G25" s="11">
        <f>ROUND($G$10*D25,0)</f>
        <v>0</v>
      </c>
    </row>
    <row r="26" spans="2:14" ht="20.100000000000001" customHeight="1" x14ac:dyDescent="0.2">
      <c r="B26" s="9"/>
      <c r="C26" s="14" t="s">
        <v>15</v>
      </c>
      <c r="D26" s="16"/>
      <c r="E26" s="78"/>
      <c r="F26" s="78"/>
      <c r="G26" s="11">
        <f>ROUND($G$10*D26,0)</f>
        <v>0</v>
      </c>
    </row>
    <row r="27" spans="2:14" ht="20.100000000000001" customHeight="1" x14ac:dyDescent="0.2">
      <c r="B27" s="9"/>
      <c r="C27" s="14" t="s">
        <v>16</v>
      </c>
      <c r="D27" s="16">
        <v>0.19</v>
      </c>
      <c r="E27" s="78"/>
      <c r="F27" s="78"/>
      <c r="G27" s="11">
        <f>ROUND(G26*D27,0)</f>
        <v>0</v>
      </c>
    </row>
    <row r="28" spans="2:14" ht="20.100000000000001" customHeight="1" x14ac:dyDescent="0.2">
      <c r="B28" s="7">
        <v>2</v>
      </c>
      <c r="C28" s="17" t="s">
        <v>17</v>
      </c>
      <c r="D28" s="7"/>
      <c r="E28" s="79"/>
      <c r="F28" s="79"/>
      <c r="G28" s="8">
        <f>+G10+G23</f>
        <v>0</v>
      </c>
      <c r="H28" s="46">
        <v>12470538023</v>
      </c>
      <c r="I28" s="68">
        <v>0.15620000000000001</v>
      </c>
    </row>
    <row r="29" spans="2:14" ht="20.100000000000001" customHeight="1" x14ac:dyDescent="0.2">
      <c r="B29" s="80" t="s">
        <v>18</v>
      </c>
      <c r="C29" s="81"/>
      <c r="D29" s="81"/>
      <c r="E29" s="81"/>
      <c r="F29" s="82"/>
      <c r="G29" s="8">
        <f>+G5+G28</f>
        <v>0</v>
      </c>
      <c r="H29" s="46"/>
      <c r="I29" s="72">
        <v>0.03</v>
      </c>
    </row>
    <row r="30" spans="2:14" ht="20.100000000000001" hidden="1" customHeight="1" x14ac:dyDescent="0.2">
      <c r="B30" s="18"/>
      <c r="C30" s="19"/>
      <c r="D30" s="77" t="s">
        <v>21</v>
      </c>
      <c r="E30" s="77"/>
      <c r="F30" s="77"/>
    </row>
    <row r="31" spans="2:14" ht="20.100000000000001" hidden="1" customHeight="1" x14ac:dyDescent="0.2">
      <c r="B31" s="58"/>
      <c r="C31" s="59" t="s">
        <v>33</v>
      </c>
      <c r="D31" s="20">
        <v>40</v>
      </c>
      <c r="E31" s="21">
        <v>4</v>
      </c>
      <c r="F31" s="34">
        <f>+D31*E31</f>
        <v>160</v>
      </c>
      <c r="G31" s="33"/>
    </row>
    <row r="32" spans="2:14" ht="20.100000000000001" hidden="1" customHeight="1" x14ac:dyDescent="0.2">
      <c r="B32" s="58"/>
      <c r="C32" s="59" t="s">
        <v>34</v>
      </c>
      <c r="D32" s="20">
        <v>66</v>
      </c>
      <c r="E32" s="2">
        <v>10</v>
      </c>
      <c r="F32" s="34">
        <f t="shared" ref="F32:F42" si="1">+D32*E32</f>
        <v>660</v>
      </c>
      <c r="G32" s="33"/>
    </row>
    <row r="33" spans="2:9" ht="20.100000000000001" hidden="1" customHeight="1" x14ac:dyDescent="0.2">
      <c r="B33" s="58"/>
      <c r="C33" s="59" t="s">
        <v>35</v>
      </c>
      <c r="D33" s="20">
        <v>66</v>
      </c>
      <c r="E33" s="2">
        <v>12</v>
      </c>
      <c r="F33" s="34">
        <f>+D33*E33</f>
        <v>792</v>
      </c>
      <c r="G33" s="33"/>
    </row>
    <row r="34" spans="2:9" ht="20.100000000000001" hidden="1" customHeight="1" x14ac:dyDescent="0.2">
      <c r="B34" s="58"/>
      <c r="C34" s="59" t="s">
        <v>43</v>
      </c>
      <c r="D34" s="22">
        <v>22</v>
      </c>
      <c r="E34" s="2">
        <v>2</v>
      </c>
      <c r="F34" s="34">
        <f>+D34*E34</f>
        <v>44</v>
      </c>
      <c r="G34" s="33"/>
    </row>
    <row r="35" spans="2:9" ht="20.100000000000001" hidden="1" customHeight="1" x14ac:dyDescent="0.2">
      <c r="B35" s="58"/>
      <c r="C35" s="59" t="s">
        <v>36</v>
      </c>
      <c r="D35" s="20">
        <v>230.4</v>
      </c>
      <c r="E35" s="2">
        <v>1</v>
      </c>
      <c r="F35" s="67">
        <f t="shared" si="1"/>
        <v>230.4</v>
      </c>
      <c r="G35" s="33"/>
    </row>
    <row r="36" spans="2:9" ht="20.100000000000001" hidden="1" customHeight="1" x14ac:dyDescent="0.2">
      <c r="B36" s="58"/>
      <c r="C36" s="59" t="s">
        <v>37</v>
      </c>
      <c r="D36" s="20">
        <v>92</v>
      </c>
      <c r="E36" s="21">
        <v>2</v>
      </c>
      <c r="F36" s="67">
        <f t="shared" si="1"/>
        <v>184</v>
      </c>
      <c r="G36" s="33"/>
    </row>
    <row r="37" spans="2:9" ht="20.100000000000001" hidden="1" customHeight="1" x14ac:dyDescent="0.2">
      <c r="B37" s="58"/>
      <c r="C37" s="59" t="s">
        <v>44</v>
      </c>
      <c r="D37" s="20">
        <v>92</v>
      </c>
      <c r="E37" s="21">
        <v>1</v>
      </c>
      <c r="F37" s="67">
        <f t="shared" si="1"/>
        <v>92</v>
      </c>
      <c r="G37" s="33"/>
    </row>
    <row r="38" spans="2:9" ht="15" hidden="1" customHeight="1" x14ac:dyDescent="0.2">
      <c r="B38" s="58"/>
      <c r="C38" s="59" t="s">
        <v>45</v>
      </c>
      <c r="D38" s="20">
        <v>120</v>
      </c>
      <c r="E38" s="21">
        <v>2</v>
      </c>
      <c r="F38" s="67">
        <f t="shared" si="1"/>
        <v>240</v>
      </c>
    </row>
    <row r="39" spans="2:9" ht="15" hidden="1" customHeight="1" x14ac:dyDescent="0.2">
      <c r="B39" s="58"/>
      <c r="C39" s="59" t="s">
        <v>38</v>
      </c>
      <c r="D39" s="20">
        <v>120</v>
      </c>
      <c r="E39" s="21">
        <v>1</v>
      </c>
      <c r="F39" s="67">
        <f t="shared" ref="F39" si="2">+D39*E39</f>
        <v>120</v>
      </c>
      <c r="G39" s="1" t="s">
        <v>20</v>
      </c>
    </row>
    <row r="40" spans="2:9" hidden="1" x14ac:dyDescent="0.2">
      <c r="B40" s="58"/>
      <c r="C40" s="59" t="s">
        <v>39</v>
      </c>
      <c r="D40" s="20">
        <v>540</v>
      </c>
      <c r="E40" s="21">
        <v>2</v>
      </c>
      <c r="F40" s="40">
        <f t="shared" si="1"/>
        <v>1080</v>
      </c>
    </row>
    <row r="41" spans="2:9" hidden="1" x14ac:dyDescent="0.2">
      <c r="B41" s="58"/>
      <c r="C41" s="59" t="s">
        <v>46</v>
      </c>
      <c r="D41" s="20">
        <v>1703.4</v>
      </c>
      <c r="E41" s="21">
        <v>1</v>
      </c>
      <c r="F41" s="38">
        <f t="shared" si="1"/>
        <v>1703.4</v>
      </c>
    </row>
    <row r="42" spans="2:9" hidden="1" x14ac:dyDescent="0.2">
      <c r="B42" s="58"/>
      <c r="C42" s="59" t="s">
        <v>47</v>
      </c>
      <c r="D42" s="20">
        <v>448</v>
      </c>
      <c r="E42" s="21">
        <v>1</v>
      </c>
      <c r="F42" s="38">
        <f t="shared" si="1"/>
        <v>448</v>
      </c>
    </row>
    <row r="43" spans="2:9" hidden="1" x14ac:dyDescent="0.2">
      <c r="B43" s="58"/>
      <c r="C43" s="59"/>
      <c r="D43" s="20"/>
      <c r="E43" s="21"/>
      <c r="I43" s="55"/>
    </row>
    <row r="44" spans="2:9" hidden="1" x14ac:dyDescent="0.2">
      <c r="B44" s="58"/>
      <c r="C44" s="60"/>
      <c r="D44" s="77" t="s">
        <v>22</v>
      </c>
      <c r="E44" s="77"/>
      <c r="F44" s="77"/>
    </row>
    <row r="45" spans="2:9" hidden="1" x14ac:dyDescent="0.2">
      <c r="B45" s="58"/>
      <c r="C45" s="61" t="s">
        <v>48</v>
      </c>
      <c r="D45" s="20">
        <v>149.76</v>
      </c>
      <c r="E45" s="21">
        <v>1</v>
      </c>
      <c r="F45" s="34">
        <f>+D45*E45</f>
        <v>149.76</v>
      </c>
    </row>
    <row r="46" spans="2:9" ht="12.75" hidden="1" customHeight="1" x14ac:dyDescent="0.2">
      <c r="B46" s="58"/>
      <c r="C46" s="61" t="s">
        <v>40</v>
      </c>
      <c r="D46" s="23">
        <v>49.92</v>
      </c>
      <c r="E46" s="2">
        <v>1</v>
      </c>
      <c r="F46" s="34">
        <f t="shared" ref="F46:F52" si="3">+D46*E46</f>
        <v>49.92</v>
      </c>
    </row>
    <row r="47" spans="2:9" hidden="1" x14ac:dyDescent="0.2">
      <c r="B47" s="58"/>
      <c r="C47" s="61" t="s">
        <v>41</v>
      </c>
      <c r="D47" s="24">
        <v>49.92</v>
      </c>
      <c r="E47" s="2">
        <v>1</v>
      </c>
      <c r="F47" s="34">
        <f t="shared" si="3"/>
        <v>49.92</v>
      </c>
    </row>
    <row r="48" spans="2:9" hidden="1" x14ac:dyDescent="0.2">
      <c r="B48" s="58"/>
      <c r="C48" s="61" t="s">
        <v>49</v>
      </c>
      <c r="D48" s="24">
        <v>1.1000000000000001</v>
      </c>
      <c r="E48" s="2">
        <v>96</v>
      </c>
      <c r="F48" s="40">
        <f t="shared" si="3"/>
        <v>105.60000000000001</v>
      </c>
    </row>
    <row r="49" spans="2:7" hidden="1" x14ac:dyDescent="0.2">
      <c r="B49" s="58"/>
      <c r="C49" s="61" t="s">
        <v>50</v>
      </c>
      <c r="D49" s="24">
        <v>18.75</v>
      </c>
      <c r="E49" s="2">
        <v>20</v>
      </c>
      <c r="F49" s="40">
        <f t="shared" si="3"/>
        <v>375</v>
      </c>
    </row>
    <row r="50" spans="2:7" hidden="1" x14ac:dyDescent="0.2">
      <c r="B50" s="58"/>
      <c r="C50" s="63" t="s">
        <v>51</v>
      </c>
      <c r="D50" s="20">
        <v>96</v>
      </c>
      <c r="E50" s="2">
        <v>1</v>
      </c>
      <c r="F50" s="67">
        <f t="shared" si="3"/>
        <v>96</v>
      </c>
    </row>
    <row r="51" spans="2:7" hidden="1" x14ac:dyDescent="0.2">
      <c r="B51" s="58"/>
      <c r="C51" s="63" t="s">
        <v>42</v>
      </c>
      <c r="D51" s="23">
        <v>210.8</v>
      </c>
      <c r="E51" s="2">
        <v>1</v>
      </c>
      <c r="F51" s="34">
        <f t="shared" si="3"/>
        <v>210.8</v>
      </c>
    </row>
    <row r="52" spans="2:7" hidden="1" x14ac:dyDescent="0.2">
      <c r="B52" s="58"/>
      <c r="C52" s="63"/>
      <c r="D52" s="20">
        <v>5110.2</v>
      </c>
      <c r="E52" s="21"/>
      <c r="F52" s="66">
        <f t="shared" si="3"/>
        <v>0</v>
      </c>
    </row>
    <row r="53" spans="2:7" hidden="1" x14ac:dyDescent="0.2">
      <c r="B53" s="62"/>
      <c r="C53" s="63"/>
      <c r="D53" s="20"/>
      <c r="E53" s="21"/>
      <c r="F53" s="33"/>
      <c r="G53" s="27"/>
    </row>
    <row r="54" spans="2:7" hidden="1" x14ac:dyDescent="0.2">
      <c r="B54" s="62"/>
      <c r="C54" s="63"/>
      <c r="D54" s="20"/>
      <c r="E54" s="21"/>
      <c r="F54" s="33"/>
      <c r="G54" s="27"/>
    </row>
    <row r="55" spans="2:7" hidden="1" x14ac:dyDescent="0.2">
      <c r="B55" s="62"/>
      <c r="C55" s="63"/>
      <c r="D55" s="77" t="s">
        <v>30</v>
      </c>
      <c r="E55" s="77"/>
      <c r="F55" s="77"/>
      <c r="G55" s="27"/>
    </row>
    <row r="56" spans="2:7" hidden="1" x14ac:dyDescent="0.2">
      <c r="B56" s="62"/>
      <c r="C56" s="56"/>
      <c r="D56" s="20">
        <v>2.2000000000000002</v>
      </c>
      <c r="E56" s="21">
        <v>980</v>
      </c>
      <c r="F56" s="33">
        <f>+D56*E56</f>
        <v>2156</v>
      </c>
      <c r="G56" s="27"/>
    </row>
    <row r="57" spans="2:7" hidden="1" x14ac:dyDescent="0.2">
      <c r="B57" s="62"/>
      <c r="C57" s="63"/>
      <c r="D57" s="20">
        <v>2.2000000000000002</v>
      </c>
      <c r="E57" s="21">
        <v>980</v>
      </c>
      <c r="F57" s="33">
        <f t="shared" ref="F57:F63" si="4">+D57*E57</f>
        <v>2156</v>
      </c>
      <c r="G57" s="27"/>
    </row>
    <row r="58" spans="2:7" hidden="1" x14ac:dyDescent="0.2">
      <c r="B58" s="62"/>
      <c r="C58" s="63"/>
      <c r="D58" s="23">
        <v>2.2000000000000002</v>
      </c>
      <c r="E58" s="21">
        <v>980</v>
      </c>
      <c r="F58" s="33">
        <f t="shared" si="4"/>
        <v>2156</v>
      </c>
      <c r="G58" s="27"/>
    </row>
    <row r="59" spans="2:7" hidden="1" x14ac:dyDescent="0.2">
      <c r="B59" s="56"/>
      <c r="C59" s="63"/>
      <c r="D59" s="26">
        <v>2.2999999999999998</v>
      </c>
      <c r="E59" s="21">
        <v>980</v>
      </c>
      <c r="F59" s="33">
        <f t="shared" si="4"/>
        <v>2254</v>
      </c>
      <c r="G59" s="27"/>
    </row>
    <row r="60" spans="2:7" hidden="1" x14ac:dyDescent="0.2">
      <c r="B60" s="64"/>
      <c r="C60" s="63"/>
      <c r="D60" s="26">
        <v>2.4</v>
      </c>
      <c r="E60" s="21">
        <v>980</v>
      </c>
      <c r="F60" s="33">
        <f t="shared" si="4"/>
        <v>2352</v>
      </c>
      <c r="G60" s="27"/>
    </row>
    <row r="61" spans="2:7" hidden="1" x14ac:dyDescent="0.2">
      <c r="B61" s="64"/>
      <c r="C61" s="65"/>
      <c r="D61" s="26">
        <v>2.2000000000000002</v>
      </c>
      <c r="E61" s="21">
        <v>980</v>
      </c>
      <c r="F61" s="33">
        <f t="shared" si="4"/>
        <v>2156</v>
      </c>
      <c r="G61" s="27"/>
    </row>
    <row r="62" spans="2:7" hidden="1" x14ac:dyDescent="0.2">
      <c r="B62" s="64"/>
      <c r="C62" s="65"/>
      <c r="D62" s="26">
        <v>3</v>
      </c>
      <c r="E62" s="21">
        <v>980</v>
      </c>
      <c r="F62" s="33">
        <f t="shared" si="4"/>
        <v>2940</v>
      </c>
      <c r="G62" s="27"/>
    </row>
    <row r="63" spans="2:7" hidden="1" x14ac:dyDescent="0.2">
      <c r="B63" s="64"/>
      <c r="C63" s="65"/>
      <c r="D63" s="26">
        <v>3.5</v>
      </c>
      <c r="E63" s="21">
        <v>980</v>
      </c>
      <c r="F63" s="33">
        <f t="shared" si="4"/>
        <v>3430</v>
      </c>
      <c r="G63" s="27"/>
    </row>
    <row r="64" spans="2:7" hidden="1" x14ac:dyDescent="0.2">
      <c r="B64" s="64"/>
      <c r="C64" s="31"/>
      <c r="D64" s="28"/>
      <c r="E64" s="29"/>
      <c r="F64" s="53">
        <f>SUM(F56:F63)</f>
        <v>19600</v>
      </c>
      <c r="G64" s="27"/>
    </row>
    <row r="65" spans="2:8" hidden="1" x14ac:dyDescent="0.2">
      <c r="B65" s="64"/>
      <c r="C65" s="31"/>
      <c r="D65" s="28"/>
      <c r="E65" s="29"/>
      <c r="F65" s="53"/>
      <c r="G65" s="27"/>
    </row>
    <row r="66" spans="2:8" hidden="1" x14ac:dyDescent="0.2">
      <c r="B66" s="64"/>
      <c r="C66" s="32" t="str">
        <f>+B5</f>
        <v>VALOR TOTAL ETAPA DE ESTUDIOS Y DISEÑOS</v>
      </c>
      <c r="D66" s="30"/>
      <c r="E66" s="25"/>
      <c r="F66" s="27"/>
      <c r="G66" s="27"/>
    </row>
    <row r="67" spans="2:8" hidden="1" x14ac:dyDescent="0.2">
      <c r="B67" s="27"/>
      <c r="C67" s="44" t="str">
        <f>+C28</f>
        <v>COSTO TOTAL OBRA  (A+B)</v>
      </c>
      <c r="D67" s="47" t="str">
        <f>+G4</f>
        <v>VALOR TOTAL</v>
      </c>
      <c r="E67" s="48">
        <v>0.9</v>
      </c>
      <c r="F67" s="49">
        <v>0.1</v>
      </c>
      <c r="G67" s="27"/>
    </row>
    <row r="68" spans="2:8" hidden="1" x14ac:dyDescent="0.2">
      <c r="B68" s="27"/>
      <c r="C68" s="44" t="str">
        <f>+B29</f>
        <v>3. VALOR TOTAL OFERTA (1+2)</v>
      </c>
      <c r="D68" s="6">
        <f>+G5</f>
        <v>0</v>
      </c>
      <c r="E68" s="6">
        <f>+E67*D68</f>
        <v>0</v>
      </c>
      <c r="F68" s="6">
        <f>+F67*D68</f>
        <v>0</v>
      </c>
      <c r="G68" s="27"/>
    </row>
    <row r="69" spans="2:8" hidden="1" x14ac:dyDescent="0.2">
      <c r="B69" s="32"/>
      <c r="C69" s="31" t="str">
        <f>+C12</f>
        <v>Aulas, aulas multiples y zonas administrativas</v>
      </c>
      <c r="D69" s="6">
        <f>+G28</f>
        <v>0</v>
      </c>
      <c r="E69" s="6">
        <f>+E67*D69</f>
        <v>0</v>
      </c>
      <c r="F69" s="6">
        <f>+F67*D69</f>
        <v>0</v>
      </c>
      <c r="G69" s="43">
        <f>+E68+F68</f>
        <v>0</v>
      </c>
    </row>
    <row r="70" spans="2:8" hidden="1" x14ac:dyDescent="0.2">
      <c r="B70" s="27"/>
      <c r="C70" s="45" t="str">
        <f>+C13</f>
        <v>Zonas de servicios: baterias sanitarias, cocina, comedor, laboratorios, cuartos tecnicos, lactario, preparación de teteros</v>
      </c>
      <c r="D70" s="6">
        <f>+D68+D69</f>
        <v>0</v>
      </c>
      <c r="E70" s="6">
        <f>+E68+E69</f>
        <v>0</v>
      </c>
      <c r="F70" s="6"/>
      <c r="G70" s="43">
        <f>+E69+F69</f>
        <v>0</v>
      </c>
    </row>
    <row r="71" spans="2:8" hidden="1" x14ac:dyDescent="0.2">
      <c r="B71" s="27"/>
      <c r="C71" s="45" t="str">
        <f>+C14</f>
        <v>Circulación cubierta abierta, rampas cubiertas, escaleras cubiertas, plazoleta de entrada cubierta/salida cubierta.</v>
      </c>
      <c r="D71" s="6">
        <f>+G12</f>
        <v>0</v>
      </c>
      <c r="E71" s="6">
        <f>+$E$67*D71</f>
        <v>0</v>
      </c>
      <c r="F71" s="6">
        <f>+$F$67*D71</f>
        <v>0</v>
      </c>
      <c r="G71" s="43"/>
      <c r="H71" s="46"/>
    </row>
    <row r="72" spans="2:8" hidden="1" x14ac:dyDescent="0.2">
      <c r="B72" s="27"/>
      <c r="C72" s="45" t="str">
        <f>+C15</f>
        <v>Aire Libre: Zonas Duras (Circulaciones abiertas, cancha multifuncional)</v>
      </c>
      <c r="D72" s="6">
        <f>+G13</f>
        <v>0</v>
      </c>
      <c r="E72" s="6">
        <f>+$E$67*D72</f>
        <v>0</v>
      </c>
      <c r="F72" s="6">
        <f>+$F$67*D72</f>
        <v>0</v>
      </c>
      <c r="G72" s="43">
        <f>+E71+F71</f>
        <v>0</v>
      </c>
      <c r="H72" s="46"/>
    </row>
    <row r="73" spans="2:8" hidden="1" x14ac:dyDescent="0.2">
      <c r="B73" s="32"/>
      <c r="C73" s="45" t="str">
        <f>+C16</f>
        <v>Aire Libre: Zonas Blandas</v>
      </c>
      <c r="D73" s="6">
        <f>+G14</f>
        <v>0</v>
      </c>
      <c r="E73" s="6">
        <f>+$E$67*D73</f>
        <v>0</v>
      </c>
      <c r="F73" s="6">
        <f>+$F$67*D73</f>
        <v>0</v>
      </c>
      <c r="G73" s="43">
        <f>+E72+F72</f>
        <v>0</v>
      </c>
      <c r="H73" s="46"/>
    </row>
    <row r="74" spans="2:8" hidden="1" x14ac:dyDescent="0.2">
      <c r="B74" s="27"/>
      <c r="C74" s="25"/>
      <c r="D74" s="6">
        <f>+G15</f>
        <v>0</v>
      </c>
      <c r="E74" s="6">
        <f>+$E$67*D74</f>
        <v>0</v>
      </c>
      <c r="F74" s="6">
        <f>+$F$67*D74</f>
        <v>0</v>
      </c>
      <c r="G74" s="43">
        <f>+E73+F73</f>
        <v>0</v>
      </c>
      <c r="H74" s="46"/>
    </row>
    <row r="75" spans="2:8" hidden="1" x14ac:dyDescent="0.2">
      <c r="B75" s="42"/>
      <c r="C75" s="25" t="str">
        <f>+C24</f>
        <v>Administración</v>
      </c>
      <c r="D75" s="6">
        <f>+G16</f>
        <v>0</v>
      </c>
      <c r="E75" s="6">
        <f>+$E$67*D75</f>
        <v>0</v>
      </c>
      <c r="F75" s="6">
        <f>+$F$67*D75</f>
        <v>0</v>
      </c>
      <c r="G75" s="43">
        <f>+E74+F74</f>
        <v>0</v>
      </c>
      <c r="H75" s="46"/>
    </row>
    <row r="76" spans="2:8" hidden="1" x14ac:dyDescent="0.2">
      <c r="B76" s="42"/>
      <c r="C76" s="25" t="str">
        <f>+C25</f>
        <v xml:space="preserve">Imprevistos </v>
      </c>
      <c r="D76" s="30"/>
      <c r="E76" s="25"/>
      <c r="F76" s="27"/>
      <c r="G76" s="43">
        <f>+E75+F75</f>
        <v>0</v>
      </c>
      <c r="H76" s="46"/>
    </row>
    <row r="77" spans="2:8" hidden="1" x14ac:dyDescent="0.2">
      <c r="B77" s="42"/>
      <c r="C77" s="2" t="str">
        <f>+C26</f>
        <v>Utilidad</v>
      </c>
      <c r="D77" s="15">
        <f>+D24</f>
        <v>0</v>
      </c>
      <c r="E77" s="15">
        <f>+$E$67*D77</f>
        <v>0</v>
      </c>
      <c r="F77" s="16"/>
      <c r="G77" s="27"/>
      <c r="H77" s="46"/>
    </row>
    <row r="78" spans="2:8" hidden="1" x14ac:dyDescent="0.2">
      <c r="B78" s="42"/>
      <c r="D78" s="15">
        <f>+D25</f>
        <v>0</v>
      </c>
      <c r="E78" s="15">
        <f t="shared" ref="E78:E79" si="5">+$E$67*D78</f>
        <v>0</v>
      </c>
      <c r="F78" s="16"/>
      <c r="G78" s="27"/>
      <c r="H78" s="46"/>
    </row>
    <row r="79" spans="2:8" hidden="1" x14ac:dyDescent="0.2">
      <c r="B79" s="42"/>
      <c r="D79" s="15">
        <f>+D26</f>
        <v>0</v>
      </c>
      <c r="E79" s="15">
        <f t="shared" si="5"/>
        <v>0</v>
      </c>
      <c r="F79" s="16"/>
      <c r="G79" s="27"/>
    </row>
    <row r="80" spans="2:8" hidden="1" x14ac:dyDescent="0.2">
      <c r="D80" s="50">
        <f>SUM(D77:D79)</f>
        <v>0</v>
      </c>
      <c r="E80" s="50">
        <f>SUM(E77:E79)</f>
        <v>0</v>
      </c>
    </row>
    <row r="81" spans="2:9" hidden="1" x14ac:dyDescent="0.2"/>
    <row r="82" spans="2:9" s="13" customFormat="1" x14ac:dyDescent="0.2">
      <c r="B82" s="1"/>
      <c r="C82" s="2"/>
      <c r="D82" s="3"/>
      <c r="E82" s="2"/>
      <c r="F82" s="1"/>
      <c r="G82" s="1"/>
      <c r="H82" s="1"/>
      <c r="I82" s="73">
        <v>0.05</v>
      </c>
    </row>
  </sheetData>
  <protectedRanges>
    <protectedRange algorithmName="SHA-512" hashValue="o2/33zTvZ23u5hWnn+HlgDnAUjqe2WeEqY6LYNCpdxiuIKcaR+SyC7elzlgiXIKQm6rvdPOTKt7iEcs4oGR8+A==" saltValue="xGO01pkEghMW9WEQYKwXtg==" spinCount="100000" sqref="E64:E65 E67:E75" name="Rango3"/>
    <protectedRange algorithmName="SHA-512" hashValue="S49TPy8jCvJulP9RtW3/XafmwiJwToB43jjPpqcvrwGpkczwk1gnzDVidIlshvsV745R6o9FlivsnMih8VKsSg==" saltValue="UxRISIMQwVLDmUniAkP3Rw==" spinCount="100000" sqref="C61:C70 D67:E75 B64:B73" name="Rango2"/>
    <protectedRange algorithmName="SHA-512" hashValue="IOqUsuzjDHWvzizWHpIOERR5V8g4R/GdXSiq6YJg2gl3JBqlNTc/a+ZQwaAvvb6lVUIwe2CS6fky05SWVlRQ+Q==" saltValue="E1b6/krMX7iYU379jx7glA==" spinCount="100000" sqref="D4:E4 B37:B42 B8 B23:B35 B10:B11 D5 E45 E36:E38 F22 D55:E55 E5:E11 C31:C34 E23:E31 D22:D38 D39:E44 J12:J16 E17 D8:D17 D18:E21" name="Rango1"/>
    <protectedRange algorithmName="SHA-512" hashValue="IOqUsuzjDHWvzizWHpIOERR5V8g4R/GdXSiq6YJg2gl3JBqlNTc/a+ZQwaAvvb6lVUIwe2CS6fky05SWVlRQ+Q==" saltValue="E1b6/krMX7iYU379jx7glA==" spinCount="100000" sqref="C8:C11 C23:C30 C35:C40" name="Rango1_1"/>
    <protectedRange algorithmName="SHA-512" hashValue="IOqUsuzjDHWvzizWHpIOERR5V8g4R/GdXSiq6YJg2gl3JBqlNTc/a+ZQwaAvvb6lVUIwe2CS6fky05SWVlRQ+Q==" saltValue="E1b6/krMX7iYU379jx7glA==" spinCount="100000" sqref="D45" name="Rango1_2"/>
    <protectedRange algorithmName="SHA-512" hashValue="IOqUsuzjDHWvzizWHpIOERR5V8g4R/GdXSiq6YJg2gl3JBqlNTc/a+ZQwaAvvb6lVUIwe2CS6fky05SWVlRQ+Q==" saltValue="E1b6/krMX7iYU379jx7glA==" spinCount="100000" sqref="E52:E54 E56:E63" name="Rango1_5"/>
    <protectedRange algorithmName="SHA-512" hashValue="IOqUsuzjDHWvzizWHpIOERR5V8g4R/GdXSiq6YJg2gl3JBqlNTc/a+ZQwaAvvb6lVUIwe2CS6fky05SWVlRQ+Q==" saltValue="E1b6/krMX7iYU379jx7glA==" spinCount="100000" sqref="C18" name="Rango1_1_2"/>
    <protectedRange algorithmName="SHA-512" hashValue="IOqUsuzjDHWvzizWHpIOERR5V8g4R/GdXSiq6YJg2gl3JBqlNTc/a+ZQwaAvvb6lVUIwe2CS6fky05SWVlRQ+Q==" saltValue="E1b6/krMX7iYU379jx7glA==" spinCount="100000" sqref="E12:E16" name="Rango1_4"/>
  </protectedRanges>
  <mergeCells count="21">
    <mergeCell ref="D44:F44"/>
    <mergeCell ref="D55:F55"/>
    <mergeCell ref="B6:F6"/>
    <mergeCell ref="B7:F7"/>
    <mergeCell ref="B8:G8"/>
    <mergeCell ref="C10:F10"/>
    <mergeCell ref="C23:F23"/>
    <mergeCell ref="B11:F11"/>
    <mergeCell ref="B17:F17"/>
    <mergeCell ref="E24:F24"/>
    <mergeCell ref="E25:F25"/>
    <mergeCell ref="D30:F30"/>
    <mergeCell ref="E26:F26"/>
    <mergeCell ref="E27:F27"/>
    <mergeCell ref="E28:F28"/>
    <mergeCell ref="B29:F29"/>
    <mergeCell ref="B1:G1"/>
    <mergeCell ref="B2:G2"/>
    <mergeCell ref="B3:G3"/>
    <mergeCell ref="B4:F4"/>
    <mergeCell ref="B5:F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PPTO FINDETER</vt:lpstr>
      <vt:lpstr>'PPTO FINDETER'!Área_de_impresión</vt:lpstr>
      <vt:lpstr>'PPTO FINDETER'!OLE_LINK1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Augusto Henao Trujillo</dc:creator>
  <cp:lastModifiedBy>MIGUEL ECHEVERRI OCHOA</cp:lastModifiedBy>
  <cp:lastPrinted>2017-01-31T15:37:20Z</cp:lastPrinted>
  <dcterms:created xsi:type="dcterms:W3CDTF">2016-08-09T20:59:59Z</dcterms:created>
  <dcterms:modified xsi:type="dcterms:W3CDTF">2017-06-12T20:20:06Z</dcterms:modified>
</cp:coreProperties>
</file>