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scritorio\MIS PROCESOS\LETICIA OBRA\"/>
    </mc:Choice>
  </mc:AlternateContent>
  <bookViews>
    <workbookView xWindow="120" yWindow="45" windowWidth="23715" windowHeight="10035"/>
  </bookViews>
  <sheets>
    <sheet name="PRESUPUESTO OFICIAL" sheetId="2" r:id="rId1"/>
    <sheet name="Con reembolsables" sheetId="1" state="hidden" r:id="rId2"/>
  </sheets>
  <externalReferences>
    <externalReference r:id="rId3"/>
  </externalReferences>
  <definedNames>
    <definedName name="_xlnm.Print_Area" localSheetId="1">'Con reembolsables'!$A$1:$I$28</definedName>
    <definedName name="_xlnm.Print_Area" localSheetId="0">'PRESUPUESTO OFICIAL'!$A$1:$I$26</definedName>
  </definedNames>
  <calcPr calcId="152511"/>
</workbook>
</file>

<file path=xl/calcChain.xml><?xml version="1.0" encoding="utf-8"?>
<calcChain xmlns="http://schemas.openxmlformats.org/spreadsheetml/2006/main">
  <c r="H7" i="2" l="1"/>
  <c r="H5" i="2" s="1"/>
  <c r="G17" i="2"/>
  <c r="G16" i="2"/>
  <c r="G15" i="2"/>
  <c r="G14" i="2"/>
  <c r="G13" i="2"/>
  <c r="G12" i="2"/>
  <c r="H25" i="1"/>
  <c r="H24" i="1"/>
  <c r="E22" i="1"/>
  <c r="G16" i="1"/>
  <c r="F16" i="1"/>
  <c r="G15" i="1"/>
  <c r="F15" i="1"/>
  <c r="G14" i="1"/>
  <c r="F14" i="1"/>
  <c r="G13" i="1"/>
  <c r="F13" i="1"/>
  <c r="G12" i="1"/>
  <c r="F12" i="1"/>
  <c r="G11" i="1"/>
  <c r="F11" i="1"/>
  <c r="M4" i="2" l="1"/>
  <c r="L4" i="2"/>
  <c r="L13" i="2"/>
  <c r="M13" i="2"/>
  <c r="L17" i="2"/>
  <c r="M17" i="2"/>
  <c r="H23" i="1"/>
  <c r="L15" i="2"/>
  <c r="M15" i="2"/>
  <c r="M12" i="2"/>
  <c r="L12" i="2"/>
  <c r="L14" i="2"/>
  <c r="M14" i="2"/>
  <c r="L16" i="2"/>
  <c r="M16" i="2"/>
  <c r="H16" i="2"/>
  <c r="H14" i="2"/>
  <c r="H13" i="2"/>
  <c r="H15" i="2"/>
  <c r="H17" i="2"/>
  <c r="H12" i="2"/>
  <c r="H12" i="1"/>
  <c r="H16" i="1"/>
  <c r="H15" i="1"/>
  <c r="H14" i="1"/>
  <c r="H11" i="1"/>
  <c r="H13" i="1"/>
  <c r="H11" i="2" l="1"/>
  <c r="H21" i="2" s="1"/>
  <c r="H22" i="2" s="1"/>
  <c r="H10" i="1"/>
  <c r="H20" i="2" l="1"/>
  <c r="H19" i="2"/>
  <c r="H18" i="1"/>
  <c r="H20" i="1"/>
  <c r="H21" i="1" s="1"/>
  <c r="H19" i="1"/>
  <c r="H18" i="2" l="1"/>
  <c r="H23" i="2" s="1"/>
  <c r="H17" i="1"/>
  <c r="M5" i="2" l="1"/>
  <c r="H25" i="2"/>
  <c r="L5" i="2"/>
  <c r="M6" i="2"/>
  <c r="L6" i="2"/>
  <c r="H22" i="1"/>
  <c r="H26" i="1" l="1"/>
  <c r="H27" i="1" s="1"/>
</calcChain>
</file>

<file path=xl/sharedStrings.xml><?xml version="1.0" encoding="utf-8"?>
<sst xmlns="http://schemas.openxmlformats.org/spreadsheetml/2006/main" count="85" uniqueCount="46">
  <si>
    <t>1. ETAPA 1.  EJECUCIÓN DE ESTUDIOS Y DISEÑOS || REVISIÓN, AJUSTE Y COMPLEMENTACIÓN DE ESTUDIOS Y DISEÑOS CENTRO DE DESARROLLO INFANTIL (CDI) EN EL MUNICIPIO DE POTOSI (NARIÑO)</t>
  </si>
  <si>
    <t>DESCRIPCIÓN</t>
  </si>
  <si>
    <t>VALOR TOTAL</t>
  </si>
  <si>
    <t>VALOR TOTAL ETAPA DE ESTUDIOS Y DISEÑOS</t>
  </si>
  <si>
    <t>REVISIÓN, AJUSTE Y COMPLEMENTACIÓN DE ESTUDIOS Y DISEÑOS CENTRO DE DESARROLLO INFANTIL (CDI) EN EL MUNICIPIO DE POTOSI  (NARIÑO)</t>
  </si>
  <si>
    <t>VALOR TOTAL IVA 16% SOBRE VALOR DE LOS ESTUDIOS TÉCNICOS Y DISEÑOS</t>
  </si>
  <si>
    <t>ÍTEM</t>
  </si>
  <si>
    <t>UND</t>
  </si>
  <si>
    <t>CANTIDAD</t>
  </si>
  <si>
    <t>PRECIOS UNITARIOS</t>
  </si>
  <si>
    <t>A</t>
  </si>
  <si>
    <t>VALOR DIRECTO OBRA</t>
  </si>
  <si>
    <t>Aulas, comedor y zona administrativa (incluye redes eléctricas)</t>
  </si>
  <si>
    <t>M2</t>
  </si>
  <si>
    <t>Zona de servicios: cocina, cuartos técnicos y baterías sanitarias. (incluye redes generales)</t>
  </si>
  <si>
    <t>Circulaciones, rampas, escaleras y áreas de ingreso y salida, con cubierta. (incluye estructura)</t>
  </si>
  <si>
    <t>Zonas duras sin cubierta (Circulaciones abiertas y parqueadero)</t>
  </si>
  <si>
    <t>Zonas blandas (arborización y empradización, incluye preparación del suelo, suministro e instalación de juegos infantiles incluyendo placa y acabados de piso)</t>
  </si>
  <si>
    <t>Cerramiento Perimetral (incluye cimentación y muro de contención)</t>
  </si>
  <si>
    <t>ML</t>
  </si>
  <si>
    <t>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</si>
  <si>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</si>
  <si>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</si>
  <si>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</si>
  <si>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</si>
  <si>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</si>
  <si>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>COSTO TOTAL OBRA  (A+B)</t>
  </si>
  <si>
    <t>C</t>
  </si>
  <si>
    <t>GASTOS REEMBOLSABLES</t>
  </si>
  <si>
    <t>Gastos reembolsables para conexión de servicios publicos</t>
  </si>
  <si>
    <t>Gastos reembolsables de implementacion de tecnologias alternativas de aprovechamiento de agua y energia</t>
  </si>
  <si>
    <t>COSTO TOTAL OBRA + GASTOS REEMBOLSABLES  (A+B+C)</t>
  </si>
  <si>
    <t>3. VALOR TOTAL OFERTA (1+2)</t>
  </si>
  <si>
    <t>FOMATO 4 PROPUESTA ECONÓMICA 
REVISIÓN, AJUSTE Y COMPLEMENTACIÓN DE ESTUDIOS Y DISEÑOS, Y CONSTRUCCIÓN Y PUESTA EN FUNCIONAMIENTO, DE UN CENTRO DE DESARROLLO INFANTIL (CDI) EN EL MUNICIPIO DE APARTADO (ANTIOQUIA)</t>
  </si>
  <si>
    <r>
      <t>2. </t>
    </r>
    <r>
      <rPr>
        <b/>
        <sz val="11"/>
        <rFont val="Arial Narrow"/>
        <family val="2"/>
      </rPr>
      <t>ETAPA 2.  EJECUCIÓN DE  OBRA || CONSTRUCCIÓN Y PUESTA EN FUNCIONAMIENTO, DE UN CENTRO DE DESARROLLO INFANTIL (CDI) 
EN EL MUNICIPIO DE POTOSI  (NARIÑO)</t>
    </r>
  </si>
  <si>
    <t>1. ETAPA 1.  EJECUCIÓN DE ESTUDIOS Y DISEÑOS. REVISIÓN, AJUSTE Y COMPLEMENTACIÓN DE ESTUDIOS Y DISEÑOS CENTRO DE DESARROLLO INFANTIL (CDI) EN EL MUNICIPIO DE POTOSI (NARIÑO)</t>
  </si>
  <si>
    <t>etapa 1</t>
  </si>
  <si>
    <t>estapa 2</t>
  </si>
  <si>
    <t>min</t>
  </si>
  <si>
    <t>max</t>
  </si>
  <si>
    <t>total</t>
  </si>
  <si>
    <t>2. COSTO TOTAL OBRA  (A+B)</t>
  </si>
  <si>
    <t>1. VALOR TOTAL ETAPA DE ESTUDIOS Y DISEÑOS</t>
  </si>
  <si>
    <t>3. COSTO ACTIVIDADES CON EJECUCIÓN CONDICIONAL</t>
  </si>
  <si>
    <t>4. VALOR TOTAL OFERTA (1+2+3)</t>
  </si>
  <si>
    <r>
      <t>2. </t>
    </r>
    <r>
      <rPr>
        <b/>
        <sz val="11"/>
        <rFont val="Arial Narrow"/>
        <family val="2"/>
      </rPr>
      <t>ETAPA 2.  EJECUCIÓN DE  OBRA || CONSTRUCCIÓN Y PUESTA EN FUNCIONAMIENTO, DE UN
 CENTRO DE DESARROLLO INFANTIL (CDI) EN EL MUNICIPIO DE POTOSI  (NARIÑO)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</si>
</sst>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i/>
      <sz val="11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left" vertical="center" wrapText="1"/>
    </xf>
    <xf numFmtId="4" fontId="7" fillId="4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vertical="center" wrapText="1"/>
    </xf>
    <xf numFmtId="9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9" fontId="7" fillId="4" borderId="1" xfId="0" applyNumberFormat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justify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4" fontId="4" fillId="4" borderId="10" xfId="0" applyNumberFormat="1" applyFont="1" applyFill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4" fontId="7" fillId="4" borderId="10" xfId="0" applyNumberFormat="1" applyFont="1" applyFill="1" applyBorder="1" applyAlignment="1">
      <alignment horizontal="right" vertical="center" wrapText="1"/>
    </xf>
    <xf numFmtId="0" fontId="8" fillId="0" borderId="9" xfId="0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vertical="center" wrapText="1"/>
    </xf>
    <xf numFmtId="4" fontId="8" fillId="0" borderId="10" xfId="0" applyNumberFormat="1" applyFont="1" applyBorder="1" applyAlignment="1">
      <alignment horizontal="right" vertical="center" wrapText="1"/>
    </xf>
    <xf numFmtId="4" fontId="9" fillId="5" borderId="13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9" fontId="8" fillId="2" borderId="5" xfId="0" applyNumberFormat="1" applyFont="1" applyFill="1" applyBorder="1" applyAlignment="1">
      <alignment horizontal="center" vertical="center" wrapText="1"/>
    </xf>
    <xf numFmtId="0" fontId="0" fillId="0" borderId="1" xfId="0" applyBorder="1"/>
    <xf numFmtId="4" fontId="0" fillId="0" borderId="1" xfId="0" applyNumberFormat="1" applyBorder="1"/>
    <xf numFmtId="43" fontId="0" fillId="0" borderId="1" xfId="5" applyFont="1" applyBorder="1"/>
    <xf numFmtId="164" fontId="3" fillId="0" borderId="0" xfId="5" applyNumberFormat="1" applyFont="1"/>
    <xf numFmtId="4" fontId="3" fillId="0" borderId="0" xfId="0" applyNumberFormat="1" applyFont="1"/>
    <xf numFmtId="4" fontId="7" fillId="4" borderId="16" xfId="0" applyNumberFormat="1" applyFont="1" applyFill="1" applyBorder="1" applyAlignment="1">
      <alignment horizontal="right" vertical="center" wrapText="1"/>
    </xf>
    <xf numFmtId="0" fontId="7" fillId="5" borderId="11" xfId="0" applyFont="1" applyFill="1" applyBorder="1" applyAlignment="1">
      <alignment horizontal="left" vertical="center"/>
    </xf>
    <xf numFmtId="0" fontId="7" fillId="5" borderId="12" xfId="0" applyFont="1" applyFill="1" applyBorder="1" applyAlignment="1">
      <alignment horizontal="lef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left" vertical="center" wrapText="1"/>
    </xf>
    <xf numFmtId="0" fontId="7" fillId="4" borderId="18" xfId="0" applyFont="1" applyFill="1" applyBorder="1" applyAlignment="1">
      <alignment horizontal="left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4" fillId="6" borderId="10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4" borderId="2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right"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6">
    <cellStyle name="Millares" xfId="5" builtinId="3"/>
    <cellStyle name="Millares 10" xfId="1"/>
    <cellStyle name="Moneda 11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RAESTRUCTURA\22.CONTRATO%20DAPRE-MINCULTURA\5.Contratacion\5.%20Potos&#237;\OBRA\EP\COSTEO%20OBRA%20POTOSI%2014-OCT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RESUMEN PTO"/>
      <sheetName val="POTOSI 2017"/>
      <sheetName val="POTOSI 2017(2)"/>
      <sheetName val="TESALIA 2016"/>
      <sheetName val="HITOS"/>
      <sheetName val="AREAS POTOSI"/>
      <sheetName val="POTOSI FORMATO PROP ECONOMICA"/>
    </sheetNames>
    <sheetDataSet>
      <sheetData sheetId="0">
        <row r="4">
          <cell r="H4">
            <v>758</v>
          </cell>
          <cell r="J4">
            <v>243</v>
          </cell>
          <cell r="L4">
            <v>561</v>
          </cell>
          <cell r="N4">
            <v>369</v>
          </cell>
          <cell r="P4">
            <v>1500</v>
          </cell>
        </row>
        <row r="8">
          <cell r="L8">
            <v>1169381.2050281714</v>
          </cell>
        </row>
        <row r="9">
          <cell r="L9">
            <v>2099757.7009222074</v>
          </cell>
        </row>
        <row r="10">
          <cell r="L10">
            <v>549551.01490061497</v>
          </cell>
        </row>
        <row r="11">
          <cell r="L11">
            <v>362759.67348024849</v>
          </cell>
        </row>
        <row r="12">
          <cell r="L12">
            <v>60374.2557534238</v>
          </cell>
        </row>
        <row r="13">
          <cell r="H13">
            <v>271</v>
          </cell>
          <cell r="L13">
            <v>730427.84356793854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M27"/>
  <sheetViews>
    <sheetView tabSelected="1" view="pageBreakPreview" zoomScale="80" zoomScaleNormal="100" zoomScaleSheetLayoutView="80" workbookViewId="0">
      <selection activeCell="J9" sqref="J9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10.140625" style="1" customWidth="1"/>
    <col min="6" max="6" width="10.42578125" style="1" bestFit="1" customWidth="1"/>
    <col min="7" max="7" width="21.7109375" style="1" customWidth="1"/>
    <col min="8" max="8" width="28.5703125" style="1" customWidth="1"/>
    <col min="9" max="9" width="3" style="1" customWidth="1"/>
    <col min="12" max="12" width="17.85546875" bestFit="1" customWidth="1"/>
    <col min="13" max="13" width="28.28515625" customWidth="1"/>
  </cols>
  <sheetData>
    <row r="1" spans="2:13" ht="17.25" thickBot="1" x14ac:dyDescent="0.35"/>
    <row r="2" spans="2:13" ht="100.5" customHeight="1" x14ac:dyDescent="0.3">
      <c r="B2" s="54" t="s">
        <v>33</v>
      </c>
      <c r="C2" s="55"/>
      <c r="D2" s="55"/>
      <c r="E2" s="55"/>
      <c r="F2" s="55"/>
      <c r="G2" s="55"/>
      <c r="H2" s="56"/>
    </row>
    <row r="3" spans="2:13" ht="43.5" customHeight="1" x14ac:dyDescent="0.3">
      <c r="B3" s="57" t="s">
        <v>35</v>
      </c>
      <c r="C3" s="58"/>
      <c r="D3" s="58"/>
      <c r="E3" s="58"/>
      <c r="F3" s="58"/>
      <c r="G3" s="58"/>
      <c r="H3" s="59"/>
      <c r="K3" s="39"/>
      <c r="L3" s="39" t="s">
        <v>38</v>
      </c>
      <c r="M3" s="39" t="s">
        <v>39</v>
      </c>
    </row>
    <row r="4" spans="2:13" ht="26.25" customHeight="1" x14ac:dyDescent="0.3">
      <c r="B4" s="60" t="s">
        <v>1</v>
      </c>
      <c r="C4" s="61"/>
      <c r="D4" s="61"/>
      <c r="E4" s="61"/>
      <c r="F4" s="61"/>
      <c r="G4" s="61"/>
      <c r="H4" s="24" t="s">
        <v>2</v>
      </c>
      <c r="K4" s="39" t="s">
        <v>36</v>
      </c>
      <c r="L4" s="41">
        <f>+H5*0.9</f>
        <v>32739669</v>
      </c>
      <c r="M4" s="41">
        <f>+H5</f>
        <v>36377410</v>
      </c>
    </row>
    <row r="5" spans="2:13" ht="27.75" customHeight="1" x14ac:dyDescent="0.3">
      <c r="B5" s="62" t="s">
        <v>42</v>
      </c>
      <c r="C5" s="63"/>
      <c r="D5" s="63"/>
      <c r="E5" s="63"/>
      <c r="F5" s="63"/>
      <c r="G5" s="63"/>
      <c r="H5" s="25">
        <f>+H6+H7</f>
        <v>36377410</v>
      </c>
      <c r="K5" s="39" t="s">
        <v>37</v>
      </c>
      <c r="L5" s="41">
        <f>+H23*0.9</f>
        <v>2304307730.7000003</v>
      </c>
      <c r="M5" s="40">
        <f>+H23</f>
        <v>2560341923</v>
      </c>
    </row>
    <row r="6" spans="2:13" ht="36" customHeight="1" x14ac:dyDescent="0.3">
      <c r="B6" s="64" t="s">
        <v>4</v>
      </c>
      <c r="C6" s="65"/>
      <c r="D6" s="65"/>
      <c r="E6" s="65"/>
      <c r="F6" s="65"/>
      <c r="G6" s="65"/>
      <c r="H6" s="26">
        <v>31359836</v>
      </c>
      <c r="K6" s="39" t="s">
        <v>40</v>
      </c>
      <c r="L6" s="41">
        <f>+H25*0.9</f>
        <v>2391047399.7000003</v>
      </c>
      <c r="M6" s="41">
        <f>+H25</f>
        <v>2656719333</v>
      </c>
    </row>
    <row r="7" spans="2:13" s="1" customFormat="1" ht="23.25" customHeight="1" x14ac:dyDescent="0.3">
      <c r="B7" s="66" t="s">
        <v>5</v>
      </c>
      <c r="C7" s="67"/>
      <c r="D7" s="67"/>
      <c r="E7" s="67"/>
      <c r="F7" s="67"/>
      <c r="G7" s="67"/>
      <c r="H7" s="26">
        <f>+ROUND(H6*0.16, )</f>
        <v>5017574</v>
      </c>
    </row>
    <row r="8" spans="2:13" s="1" customFormat="1" ht="23.25" customHeight="1" x14ac:dyDescent="0.3">
      <c r="B8" s="36"/>
      <c r="C8" s="35"/>
      <c r="D8" s="35"/>
      <c r="E8" s="35"/>
      <c r="F8" s="35"/>
      <c r="G8" s="35"/>
      <c r="H8" s="37"/>
    </row>
    <row r="9" spans="2:13" s="1" customFormat="1" ht="48" customHeight="1" x14ac:dyDescent="0.3">
      <c r="B9" s="69" t="s">
        <v>45</v>
      </c>
      <c r="C9" s="70"/>
      <c r="D9" s="70"/>
      <c r="E9" s="70"/>
      <c r="F9" s="70"/>
      <c r="G9" s="70"/>
      <c r="H9" s="71"/>
    </row>
    <row r="10" spans="2:13" s="1" customFormat="1" ht="32.25" customHeight="1" x14ac:dyDescent="0.3">
      <c r="B10" s="27" t="s">
        <v>6</v>
      </c>
      <c r="C10" s="68" t="s">
        <v>1</v>
      </c>
      <c r="D10" s="68"/>
      <c r="E10" s="19" t="s">
        <v>7</v>
      </c>
      <c r="F10" s="19" t="s">
        <v>8</v>
      </c>
      <c r="G10" s="19" t="s">
        <v>9</v>
      </c>
      <c r="H10" s="28" t="s">
        <v>2</v>
      </c>
    </row>
    <row r="11" spans="2:13" s="1" customFormat="1" ht="17.25" customHeight="1" x14ac:dyDescent="0.3">
      <c r="B11" s="29" t="s">
        <v>10</v>
      </c>
      <c r="C11" s="53" t="s">
        <v>11</v>
      </c>
      <c r="D11" s="53"/>
      <c r="E11" s="53"/>
      <c r="F11" s="53"/>
      <c r="G11" s="20"/>
      <c r="H11" s="30">
        <f>SUM(H12:H17)</f>
        <v>2035247950</v>
      </c>
    </row>
    <row r="12" spans="2:13" s="1" customFormat="1" ht="34.5" customHeight="1" x14ac:dyDescent="0.3">
      <c r="B12" s="31">
        <v>1</v>
      </c>
      <c r="C12" s="52" t="s">
        <v>12</v>
      </c>
      <c r="D12" s="52"/>
      <c r="E12" s="21" t="s">
        <v>13</v>
      </c>
      <c r="F12" s="22">
        <v>675</v>
      </c>
      <c r="G12" s="23">
        <f>ROUND([1]BASE!L8,0)</f>
        <v>1169381</v>
      </c>
      <c r="H12" s="32">
        <f t="shared" ref="H12:H17" si="0">+ROUND(F12*G12,0)</f>
        <v>789332175</v>
      </c>
      <c r="L12" s="42">
        <f>+G12*0.9</f>
        <v>1052442.9000000001</v>
      </c>
      <c r="M12" s="43">
        <f>+G12</f>
        <v>1169381</v>
      </c>
    </row>
    <row r="13" spans="2:13" s="1" customFormat="1" ht="34.5" customHeight="1" x14ac:dyDescent="0.3">
      <c r="B13" s="31">
        <v>2</v>
      </c>
      <c r="C13" s="52" t="s">
        <v>14</v>
      </c>
      <c r="D13" s="52"/>
      <c r="E13" s="21" t="s">
        <v>13</v>
      </c>
      <c r="F13" s="22">
        <v>243</v>
      </c>
      <c r="G13" s="23">
        <f>ROUND([1]BASE!L9,0)</f>
        <v>2099758</v>
      </c>
      <c r="H13" s="32">
        <f t="shared" si="0"/>
        <v>510241194</v>
      </c>
      <c r="L13" s="42">
        <f t="shared" ref="L13:L17" si="1">+G13*0.9</f>
        <v>1889782.2</v>
      </c>
      <c r="M13" s="43">
        <f t="shared" ref="M13:M17" si="2">+G13</f>
        <v>2099758</v>
      </c>
    </row>
    <row r="14" spans="2:13" s="1" customFormat="1" ht="53.25" customHeight="1" x14ac:dyDescent="0.3">
      <c r="B14" s="31">
        <v>3</v>
      </c>
      <c r="C14" s="52" t="s">
        <v>15</v>
      </c>
      <c r="D14" s="52"/>
      <c r="E14" s="21" t="s">
        <v>13</v>
      </c>
      <c r="F14" s="22">
        <v>561</v>
      </c>
      <c r="G14" s="23">
        <f>ROUND([1]BASE!L10,0)</f>
        <v>549551</v>
      </c>
      <c r="H14" s="32">
        <f t="shared" si="0"/>
        <v>308298111</v>
      </c>
      <c r="L14" s="42">
        <f t="shared" si="1"/>
        <v>494595.9</v>
      </c>
      <c r="M14" s="43">
        <f t="shared" si="2"/>
        <v>549551</v>
      </c>
    </row>
    <row r="15" spans="2:13" s="1" customFormat="1" ht="34.5" customHeight="1" x14ac:dyDescent="0.3">
      <c r="B15" s="31">
        <v>4</v>
      </c>
      <c r="C15" s="52" t="s">
        <v>16</v>
      </c>
      <c r="D15" s="52"/>
      <c r="E15" s="21" t="s">
        <v>13</v>
      </c>
      <c r="F15" s="22">
        <v>369</v>
      </c>
      <c r="G15" s="23">
        <f>ROUND([1]BASE!L11,0)</f>
        <v>362760</v>
      </c>
      <c r="H15" s="32">
        <f t="shared" si="0"/>
        <v>133858440</v>
      </c>
      <c r="L15" s="42">
        <f t="shared" si="1"/>
        <v>326484</v>
      </c>
      <c r="M15" s="43">
        <f t="shared" si="2"/>
        <v>362760</v>
      </c>
    </row>
    <row r="16" spans="2:13" s="1" customFormat="1" ht="71.25" customHeight="1" x14ac:dyDescent="0.3">
      <c r="B16" s="31">
        <v>5</v>
      </c>
      <c r="C16" s="52" t="s">
        <v>17</v>
      </c>
      <c r="D16" s="52"/>
      <c r="E16" s="21" t="s">
        <v>13</v>
      </c>
      <c r="F16" s="22">
        <v>1583</v>
      </c>
      <c r="G16" s="23">
        <f>ROUND([1]BASE!L12,0)</f>
        <v>60374</v>
      </c>
      <c r="H16" s="32">
        <f t="shared" si="0"/>
        <v>95572042</v>
      </c>
      <c r="L16" s="42">
        <f t="shared" si="1"/>
        <v>54336.6</v>
      </c>
      <c r="M16" s="43">
        <f t="shared" si="2"/>
        <v>60374</v>
      </c>
    </row>
    <row r="17" spans="2:13" s="1" customFormat="1" ht="36" customHeight="1" x14ac:dyDescent="0.3">
      <c r="B17" s="31">
        <v>6</v>
      </c>
      <c r="C17" s="52" t="s">
        <v>18</v>
      </c>
      <c r="D17" s="52"/>
      <c r="E17" s="21" t="s">
        <v>19</v>
      </c>
      <c r="F17" s="22">
        <v>271</v>
      </c>
      <c r="G17" s="23">
        <f>ROUND([1]BASE!L13,0)</f>
        <v>730428</v>
      </c>
      <c r="H17" s="32">
        <f t="shared" si="0"/>
        <v>197945988</v>
      </c>
      <c r="L17" s="42">
        <f t="shared" si="1"/>
        <v>657385.20000000007</v>
      </c>
      <c r="M17" s="43">
        <f t="shared" si="2"/>
        <v>730428</v>
      </c>
    </row>
    <row r="18" spans="2:13" s="1" customFormat="1" ht="28.5" customHeight="1" x14ac:dyDescent="0.3">
      <c r="B18" s="29" t="s">
        <v>20</v>
      </c>
      <c r="C18" s="53" t="s">
        <v>21</v>
      </c>
      <c r="D18" s="53"/>
      <c r="E18" s="53"/>
      <c r="F18" s="53"/>
      <c r="G18" s="20"/>
      <c r="H18" s="30">
        <f>SUM(H19:H22)</f>
        <v>525093973</v>
      </c>
    </row>
    <row r="19" spans="2:13" s="1" customFormat="1" ht="25.5" customHeight="1" x14ac:dyDescent="0.3">
      <c r="B19" s="31"/>
      <c r="C19" s="47" t="s">
        <v>22</v>
      </c>
      <c r="D19" s="47"/>
      <c r="E19" s="38">
        <v>0.17</v>
      </c>
      <c r="F19" s="48"/>
      <c r="G19" s="48"/>
      <c r="H19" s="33">
        <f>ROUND(+H11*E19,0)</f>
        <v>345992152</v>
      </c>
    </row>
    <row r="20" spans="2:13" s="1" customFormat="1" ht="28.5" customHeight="1" x14ac:dyDescent="0.3">
      <c r="B20" s="31"/>
      <c r="C20" s="47" t="s">
        <v>23</v>
      </c>
      <c r="D20" s="47"/>
      <c r="E20" s="38">
        <v>0.03</v>
      </c>
      <c r="F20" s="48"/>
      <c r="G20" s="48"/>
      <c r="H20" s="33">
        <f>ROUND(+H11*E20,0)</f>
        <v>61057439</v>
      </c>
    </row>
    <row r="21" spans="2:13" s="1" customFormat="1" ht="24" customHeight="1" x14ac:dyDescent="0.3">
      <c r="B21" s="31"/>
      <c r="C21" s="47" t="s">
        <v>24</v>
      </c>
      <c r="D21" s="47"/>
      <c r="E21" s="38">
        <v>0.05</v>
      </c>
      <c r="F21" s="48"/>
      <c r="G21" s="48"/>
      <c r="H21" s="33">
        <f>ROUND(+E21*H11,0)</f>
        <v>101762398</v>
      </c>
    </row>
    <row r="22" spans="2:13" s="1" customFormat="1" ht="24" customHeight="1" x14ac:dyDescent="0.3">
      <c r="B22" s="31"/>
      <c r="C22" s="47" t="s">
        <v>25</v>
      </c>
      <c r="D22" s="47"/>
      <c r="E22" s="38">
        <v>0.16</v>
      </c>
      <c r="F22" s="48"/>
      <c r="G22" s="48"/>
      <c r="H22" s="33">
        <f>ROUND(+H21*E22,0)</f>
        <v>16281984</v>
      </c>
    </row>
    <row r="23" spans="2:13" s="1" customFormat="1" ht="27.75" customHeight="1" x14ac:dyDescent="0.3">
      <c r="B23" s="49" t="s">
        <v>41</v>
      </c>
      <c r="C23" s="50"/>
      <c r="D23" s="50"/>
      <c r="E23" s="50"/>
      <c r="F23" s="50"/>
      <c r="G23" s="51"/>
      <c r="H23" s="30">
        <f>+H18+H11</f>
        <v>2560341923</v>
      </c>
    </row>
    <row r="24" spans="2:13" s="1" customFormat="1" ht="27.75" customHeight="1" x14ac:dyDescent="0.3">
      <c r="B24" s="49" t="s">
        <v>43</v>
      </c>
      <c r="C24" s="50"/>
      <c r="D24" s="50"/>
      <c r="E24" s="50"/>
      <c r="F24" s="50"/>
      <c r="G24" s="51"/>
      <c r="H24" s="44">
        <v>60000000</v>
      </c>
    </row>
    <row r="25" spans="2:13" s="1" customFormat="1" ht="45.75" customHeight="1" thickBot="1" x14ac:dyDescent="0.35">
      <c r="B25" s="45" t="s">
        <v>44</v>
      </c>
      <c r="C25" s="46"/>
      <c r="D25" s="46"/>
      <c r="E25" s="46"/>
      <c r="F25" s="46"/>
      <c r="G25" s="46"/>
      <c r="H25" s="34">
        <f>+H23+H5+H24</f>
        <v>2656719333</v>
      </c>
    </row>
    <row r="27" spans="2:13" s="1" customFormat="1" ht="16.5" customHeight="1" x14ac:dyDescent="0.3"/>
  </sheetData>
  <mergeCells count="27">
    <mergeCell ref="C14:D14"/>
    <mergeCell ref="B2:H2"/>
    <mergeCell ref="B3:H3"/>
    <mergeCell ref="B4:G4"/>
    <mergeCell ref="B5:G5"/>
    <mergeCell ref="B6:G6"/>
    <mergeCell ref="B7:G7"/>
    <mergeCell ref="C10:D10"/>
    <mergeCell ref="C11:F11"/>
    <mergeCell ref="C12:D12"/>
    <mergeCell ref="C13:D13"/>
    <mergeCell ref="B9:H9"/>
    <mergeCell ref="C15:D15"/>
    <mergeCell ref="C16:D16"/>
    <mergeCell ref="C17:D17"/>
    <mergeCell ref="C18:F18"/>
    <mergeCell ref="C19:D19"/>
    <mergeCell ref="F19:G19"/>
    <mergeCell ref="B25:G25"/>
    <mergeCell ref="C20:D20"/>
    <mergeCell ref="F20:G20"/>
    <mergeCell ref="C21:D21"/>
    <mergeCell ref="F21:G21"/>
    <mergeCell ref="C22:D22"/>
    <mergeCell ref="F22:G22"/>
    <mergeCell ref="B23:G23"/>
    <mergeCell ref="B24:G24"/>
  </mergeCell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2:I29"/>
  <sheetViews>
    <sheetView view="pageBreakPreview" topLeftCell="A11" zoomScale="80" zoomScaleNormal="100" zoomScaleSheetLayoutView="80" workbookViewId="0">
      <selection activeCell="M25" sqref="M25:N25"/>
    </sheetView>
  </sheetViews>
  <sheetFormatPr baseColWidth="10" defaultRowHeight="16.5" x14ac:dyDescent="0.3"/>
  <cols>
    <col min="1" max="1" width="2.85546875" customWidth="1"/>
    <col min="2" max="2" width="11.42578125" style="1"/>
    <col min="3" max="4" width="18.5703125" style="1" customWidth="1"/>
    <col min="5" max="5" width="7.42578125" style="1" bestFit="1" customWidth="1"/>
    <col min="6" max="6" width="10.42578125" style="1" bestFit="1" customWidth="1"/>
    <col min="7" max="7" width="16.28515625" style="1" customWidth="1"/>
    <col min="8" max="8" width="19" style="1" customWidth="1"/>
    <col min="9" max="9" width="6.5703125" style="1" customWidth="1"/>
  </cols>
  <sheetData>
    <row r="2" spans="2:8" ht="100.5" customHeight="1" x14ac:dyDescent="0.3">
      <c r="B2" s="97" t="s">
        <v>33</v>
      </c>
      <c r="C2" s="98"/>
      <c r="D2" s="98"/>
      <c r="E2" s="98"/>
      <c r="F2" s="98"/>
      <c r="G2" s="98"/>
      <c r="H2" s="99"/>
    </row>
    <row r="3" spans="2:8" ht="43.5" customHeight="1" x14ac:dyDescent="0.3">
      <c r="B3" s="100" t="s">
        <v>0</v>
      </c>
      <c r="C3" s="100"/>
      <c r="D3" s="100"/>
      <c r="E3" s="100"/>
      <c r="F3" s="100"/>
      <c r="G3" s="100"/>
      <c r="H3" s="100"/>
    </row>
    <row r="4" spans="2:8" ht="16.5" customHeight="1" x14ac:dyDescent="0.3">
      <c r="B4" s="101" t="s">
        <v>1</v>
      </c>
      <c r="C4" s="102"/>
      <c r="D4" s="102"/>
      <c r="E4" s="102"/>
      <c r="F4" s="102"/>
      <c r="G4" s="103"/>
      <c r="H4" s="2" t="s">
        <v>2</v>
      </c>
    </row>
    <row r="5" spans="2:8" ht="27.75" customHeight="1" x14ac:dyDescent="0.3">
      <c r="B5" s="104" t="s">
        <v>3</v>
      </c>
      <c r="C5" s="105"/>
      <c r="D5" s="105"/>
      <c r="E5" s="105"/>
      <c r="F5" s="105"/>
      <c r="G5" s="106"/>
      <c r="H5" s="3">
        <v>36377410</v>
      </c>
    </row>
    <row r="6" spans="2:8" ht="36" customHeight="1" x14ac:dyDescent="0.3">
      <c r="B6" s="107" t="s">
        <v>4</v>
      </c>
      <c r="C6" s="108"/>
      <c r="D6" s="108"/>
      <c r="E6" s="108"/>
      <c r="F6" s="108"/>
      <c r="G6" s="109"/>
      <c r="H6" s="4">
        <v>31359836</v>
      </c>
    </row>
    <row r="7" spans="2:8" ht="23.25" customHeight="1" x14ac:dyDescent="0.3">
      <c r="B7" s="94" t="s">
        <v>5</v>
      </c>
      <c r="C7" s="95"/>
      <c r="D7" s="95"/>
      <c r="E7" s="95"/>
      <c r="F7" s="95"/>
      <c r="G7" s="96"/>
      <c r="H7" s="4">
        <v>5017574</v>
      </c>
    </row>
    <row r="8" spans="2:8" ht="34.5" customHeight="1" x14ac:dyDescent="0.3">
      <c r="B8" s="72" t="s">
        <v>34</v>
      </c>
      <c r="C8" s="73"/>
      <c r="D8" s="73"/>
      <c r="E8" s="73"/>
      <c r="F8" s="73"/>
      <c r="G8" s="74"/>
      <c r="H8" s="18"/>
    </row>
    <row r="9" spans="2:8" ht="32.25" customHeight="1" x14ac:dyDescent="0.3">
      <c r="B9" s="5" t="s">
        <v>6</v>
      </c>
      <c r="C9" s="86" t="s">
        <v>1</v>
      </c>
      <c r="D9" s="87"/>
      <c r="E9" s="5" t="s">
        <v>7</v>
      </c>
      <c r="F9" s="5" t="s">
        <v>8</v>
      </c>
      <c r="G9" s="5" t="s">
        <v>9</v>
      </c>
      <c r="H9" s="5" t="s">
        <v>2</v>
      </c>
    </row>
    <row r="10" spans="2:8" ht="17.25" customHeight="1" x14ac:dyDescent="0.3">
      <c r="B10" s="6" t="s">
        <v>10</v>
      </c>
      <c r="C10" s="78" t="s">
        <v>11</v>
      </c>
      <c r="D10" s="79"/>
      <c r="E10" s="79"/>
      <c r="F10" s="79"/>
      <c r="G10" s="7"/>
      <c r="H10" s="8">
        <f>SUM(H11:H16)</f>
        <v>2127295531</v>
      </c>
    </row>
    <row r="11" spans="2:8" ht="34.5" customHeight="1" x14ac:dyDescent="0.3">
      <c r="B11" s="9">
        <v>1</v>
      </c>
      <c r="C11" s="80" t="s">
        <v>12</v>
      </c>
      <c r="D11" s="81"/>
      <c r="E11" s="9" t="s">
        <v>13</v>
      </c>
      <c r="F11" s="10">
        <f>[1]BASE!H4</f>
        <v>758</v>
      </c>
      <c r="G11" s="11">
        <f>ROUND([1]BASE!L8,0)</f>
        <v>1169381</v>
      </c>
      <c r="H11" s="11">
        <f t="shared" ref="H11:H16" si="0">+ROUND(F11*G11,0)</f>
        <v>886390798</v>
      </c>
    </row>
    <row r="12" spans="2:8" ht="34.5" customHeight="1" x14ac:dyDescent="0.3">
      <c r="B12" s="9">
        <v>2</v>
      </c>
      <c r="C12" s="80" t="s">
        <v>14</v>
      </c>
      <c r="D12" s="81"/>
      <c r="E12" s="9" t="s">
        <v>13</v>
      </c>
      <c r="F12" s="10">
        <f>[1]BASE!J4</f>
        <v>243</v>
      </c>
      <c r="G12" s="11">
        <f>ROUND([1]BASE!L9,0)</f>
        <v>2099758</v>
      </c>
      <c r="H12" s="11">
        <f t="shared" si="0"/>
        <v>510241194</v>
      </c>
    </row>
    <row r="13" spans="2:8" ht="53.25" customHeight="1" x14ac:dyDescent="0.3">
      <c r="B13" s="9">
        <v>3</v>
      </c>
      <c r="C13" s="80" t="s">
        <v>15</v>
      </c>
      <c r="D13" s="81"/>
      <c r="E13" s="9" t="s">
        <v>13</v>
      </c>
      <c r="F13" s="10">
        <f>[1]BASE!L4</f>
        <v>561</v>
      </c>
      <c r="G13" s="11">
        <f>ROUND([1]BASE!L10,0)</f>
        <v>549551</v>
      </c>
      <c r="H13" s="11">
        <f t="shared" si="0"/>
        <v>308298111</v>
      </c>
    </row>
    <row r="14" spans="2:8" ht="34.5" customHeight="1" x14ac:dyDescent="0.3">
      <c r="B14" s="9">
        <v>4</v>
      </c>
      <c r="C14" s="80" t="s">
        <v>16</v>
      </c>
      <c r="D14" s="81"/>
      <c r="E14" s="9" t="s">
        <v>13</v>
      </c>
      <c r="F14" s="10">
        <f>[1]BASE!N4</f>
        <v>369</v>
      </c>
      <c r="G14" s="11">
        <f>ROUND([1]BASE!L11,0)</f>
        <v>362760</v>
      </c>
      <c r="H14" s="11">
        <f t="shared" si="0"/>
        <v>133858440</v>
      </c>
    </row>
    <row r="15" spans="2:8" ht="71.25" customHeight="1" x14ac:dyDescent="0.3">
      <c r="B15" s="9">
        <v>5</v>
      </c>
      <c r="C15" s="80" t="s">
        <v>17</v>
      </c>
      <c r="D15" s="81"/>
      <c r="E15" s="9" t="s">
        <v>13</v>
      </c>
      <c r="F15" s="10">
        <f>[1]BASE!P4</f>
        <v>1500</v>
      </c>
      <c r="G15" s="11">
        <f>ROUND([1]BASE!L12,0)</f>
        <v>60374</v>
      </c>
      <c r="H15" s="11">
        <f t="shared" si="0"/>
        <v>90561000</v>
      </c>
    </row>
    <row r="16" spans="2:8" ht="36" customHeight="1" x14ac:dyDescent="0.3">
      <c r="B16" s="9">
        <v>6</v>
      </c>
      <c r="C16" s="80" t="s">
        <v>18</v>
      </c>
      <c r="D16" s="81"/>
      <c r="E16" s="9" t="s">
        <v>19</v>
      </c>
      <c r="F16" s="10">
        <f>+[1]BASE!H13</f>
        <v>271</v>
      </c>
      <c r="G16" s="11">
        <f>ROUND([1]BASE!L13,0)</f>
        <v>730428</v>
      </c>
      <c r="H16" s="11">
        <f t="shared" si="0"/>
        <v>197945988</v>
      </c>
    </row>
    <row r="17" spans="2:8" x14ac:dyDescent="0.3">
      <c r="B17" s="6" t="s">
        <v>20</v>
      </c>
      <c r="C17" s="78" t="s">
        <v>21</v>
      </c>
      <c r="D17" s="79"/>
      <c r="E17" s="79"/>
      <c r="F17" s="79"/>
      <c r="G17" s="7"/>
      <c r="H17" s="8">
        <f>SUM(H18:H21)</f>
        <v>548842247</v>
      </c>
    </row>
    <row r="18" spans="2:8" ht="17.25" customHeight="1" x14ac:dyDescent="0.3">
      <c r="B18" s="9"/>
      <c r="C18" s="82" t="s">
        <v>22</v>
      </c>
      <c r="D18" s="83"/>
      <c r="E18" s="12">
        <v>0.17</v>
      </c>
      <c r="F18" s="84"/>
      <c r="G18" s="85"/>
      <c r="H18" s="13">
        <f>ROUND(+H10*E18,0)</f>
        <v>361640240</v>
      </c>
    </row>
    <row r="19" spans="2:8" x14ac:dyDescent="0.3">
      <c r="B19" s="9"/>
      <c r="C19" s="82" t="s">
        <v>23</v>
      </c>
      <c r="D19" s="83"/>
      <c r="E19" s="12">
        <v>0.03</v>
      </c>
      <c r="F19" s="84"/>
      <c r="G19" s="85"/>
      <c r="H19" s="13">
        <f>ROUND(+H10*E19,0)</f>
        <v>63818866</v>
      </c>
    </row>
    <row r="20" spans="2:8" x14ac:dyDescent="0.3">
      <c r="B20" s="9"/>
      <c r="C20" s="82" t="s">
        <v>24</v>
      </c>
      <c r="D20" s="83"/>
      <c r="E20" s="12">
        <v>0.05</v>
      </c>
      <c r="F20" s="84"/>
      <c r="G20" s="85"/>
      <c r="H20" s="13">
        <f>ROUND(+E20*H10,0)</f>
        <v>106364777</v>
      </c>
    </row>
    <row r="21" spans="2:8" ht="17.25" customHeight="1" x14ac:dyDescent="0.3">
      <c r="B21" s="9"/>
      <c r="C21" s="82" t="s">
        <v>25</v>
      </c>
      <c r="D21" s="83"/>
      <c r="E21" s="12">
        <v>0.16</v>
      </c>
      <c r="F21" s="84"/>
      <c r="G21" s="85"/>
      <c r="H21" s="13">
        <f>ROUND(+H20*E21,0)</f>
        <v>17018364</v>
      </c>
    </row>
    <row r="22" spans="2:8" ht="16.5" customHeight="1" x14ac:dyDescent="0.3">
      <c r="B22" s="75" t="s">
        <v>26</v>
      </c>
      <c r="C22" s="76"/>
      <c r="D22" s="77"/>
      <c r="E22" s="14">
        <f>SUM(E18:E20)</f>
        <v>0.25</v>
      </c>
      <c r="F22" s="15"/>
      <c r="G22" s="16"/>
      <c r="H22" s="8">
        <f>+H17+H10</f>
        <v>2676137778</v>
      </c>
    </row>
    <row r="23" spans="2:8" ht="24" customHeight="1" x14ac:dyDescent="0.3">
      <c r="B23" s="6" t="s">
        <v>27</v>
      </c>
      <c r="C23" s="78" t="s">
        <v>28</v>
      </c>
      <c r="D23" s="79"/>
      <c r="E23" s="79"/>
      <c r="F23" s="79"/>
      <c r="G23" s="7"/>
      <c r="H23" s="8">
        <f>SUM(H24:H25)</f>
        <v>60000000</v>
      </c>
    </row>
    <row r="24" spans="2:8" ht="34.5" customHeight="1" x14ac:dyDescent="0.3">
      <c r="B24" s="9">
        <v>1</v>
      </c>
      <c r="C24" s="80" t="s">
        <v>29</v>
      </c>
      <c r="D24" s="81"/>
      <c r="E24" s="9" t="s">
        <v>7</v>
      </c>
      <c r="F24" s="10">
        <v>1</v>
      </c>
      <c r="G24" s="11">
        <v>10000000</v>
      </c>
      <c r="H24" s="11">
        <f>+ROUND(F24*G24,0)</f>
        <v>10000000</v>
      </c>
    </row>
    <row r="25" spans="2:8" ht="60" customHeight="1" x14ac:dyDescent="0.3">
      <c r="B25" s="9">
        <v>2</v>
      </c>
      <c r="C25" s="80" t="s">
        <v>30</v>
      </c>
      <c r="D25" s="81"/>
      <c r="E25" s="9" t="s">
        <v>7</v>
      </c>
      <c r="F25" s="10">
        <v>1</v>
      </c>
      <c r="G25" s="11">
        <v>50000000</v>
      </c>
      <c r="H25" s="11">
        <f>+ROUND(F25*G25,0)</f>
        <v>50000000</v>
      </c>
    </row>
    <row r="26" spans="2:8" ht="36" customHeight="1" x14ac:dyDescent="0.3">
      <c r="B26" s="88" t="s">
        <v>31</v>
      </c>
      <c r="C26" s="89"/>
      <c r="D26" s="89"/>
      <c r="E26" s="89"/>
      <c r="F26" s="89"/>
      <c r="G26" s="90"/>
      <c r="H26" s="8">
        <f>SUM(H22+H23)</f>
        <v>2736137778</v>
      </c>
    </row>
    <row r="27" spans="2:8" ht="30" customHeight="1" x14ac:dyDescent="0.3">
      <c r="B27" s="91" t="s">
        <v>32</v>
      </c>
      <c r="C27" s="92"/>
      <c r="D27" s="92"/>
      <c r="E27" s="92"/>
      <c r="F27" s="92"/>
      <c r="G27" s="93"/>
      <c r="H27" s="17">
        <f>+H26+H5</f>
        <v>2772515188</v>
      </c>
    </row>
    <row r="29" spans="2:8" ht="16.5" customHeight="1" x14ac:dyDescent="0.3"/>
  </sheetData>
  <mergeCells count="30">
    <mergeCell ref="B7:G7"/>
    <mergeCell ref="B2:H2"/>
    <mergeCell ref="B3:H3"/>
    <mergeCell ref="B4:G4"/>
    <mergeCell ref="B5:G5"/>
    <mergeCell ref="B6:G6"/>
    <mergeCell ref="B26:G26"/>
    <mergeCell ref="B27:G27"/>
    <mergeCell ref="C19:D19"/>
    <mergeCell ref="F19:G19"/>
    <mergeCell ref="C20:D20"/>
    <mergeCell ref="F20:G20"/>
    <mergeCell ref="C21:D21"/>
    <mergeCell ref="F21:G21"/>
    <mergeCell ref="B8:G8"/>
    <mergeCell ref="B22:D22"/>
    <mergeCell ref="C23:F23"/>
    <mergeCell ref="C24:D24"/>
    <mergeCell ref="C25:D25"/>
    <mergeCell ref="C14:D14"/>
    <mergeCell ref="C15:D15"/>
    <mergeCell ref="C16:D16"/>
    <mergeCell ref="C17:F17"/>
    <mergeCell ref="C18:D18"/>
    <mergeCell ref="F18:G18"/>
    <mergeCell ref="C9:D9"/>
    <mergeCell ref="C10:F10"/>
    <mergeCell ref="C11:D11"/>
    <mergeCell ref="C12:D12"/>
    <mergeCell ref="C13:D13"/>
  </mergeCells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PRESUPUESTO OFICIAL</vt:lpstr>
      <vt:lpstr>Con reembolsables</vt:lpstr>
      <vt:lpstr>'Con reembolsables'!Área_de_impresión</vt:lpstr>
      <vt:lpstr>'PRESUPUESTO OFICIAL'!Área_de_impresión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weasprilla</cp:lastModifiedBy>
  <cp:lastPrinted>2016-11-11T14:59:49Z</cp:lastPrinted>
  <dcterms:created xsi:type="dcterms:W3CDTF">2016-10-25T02:20:54Z</dcterms:created>
  <dcterms:modified xsi:type="dcterms:W3CDTF">2016-11-11T19:37:53Z</dcterms:modified>
</cp:coreProperties>
</file>