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521" windowWidth="9870" windowHeight="7005" activeTab="0"/>
  </bookViews>
  <sheets>
    <sheet name="presup" sheetId="1" r:id="rId1"/>
  </sheets>
  <definedNames>
    <definedName name="_xlnm._FilterDatabase" localSheetId="0" hidden="1">'presup'!$H$11:$Q$260</definedName>
    <definedName name="_xlnm.Print_Area" localSheetId="0">'presup'!$F$4:$Q$260</definedName>
    <definedName name="_xlnm.Print_Titles" localSheetId="0">'presup'!$4:$12</definedName>
  </definedNames>
  <calcPr fullCalcOnLoad="1"/>
</workbook>
</file>

<file path=xl/sharedStrings.xml><?xml version="1.0" encoding="utf-8"?>
<sst xmlns="http://schemas.openxmlformats.org/spreadsheetml/2006/main" count="2773" uniqueCount="659">
  <si>
    <t>Control Integral de Obras</t>
  </si>
  <si>
    <t>Pres.</t>
  </si>
  <si>
    <t>Cap.</t>
  </si>
  <si>
    <t>Sub.</t>
  </si>
  <si>
    <t>Item</t>
  </si>
  <si>
    <t>Fren.</t>
  </si>
  <si>
    <t>Código Alterno</t>
  </si>
  <si>
    <t>Tipo</t>
  </si>
  <si>
    <t>Descripción</t>
  </si>
  <si>
    <t>Unidad</t>
  </si>
  <si>
    <t>Cantidad</t>
  </si>
  <si>
    <t>Valor Unitario</t>
  </si>
  <si>
    <t>Valor Parcial</t>
  </si>
  <si>
    <t xml:space="preserve">   </t>
  </si>
  <si>
    <t xml:space="preserve">  </t>
  </si>
  <si>
    <t xml:space="preserve">               </t>
  </si>
  <si>
    <t xml:space="preserve">(04) VIGIA DEL FUERTE B                                                                                                 </t>
  </si>
  <si>
    <t>001</t>
  </si>
  <si>
    <t xml:space="preserve">1              </t>
  </si>
  <si>
    <t xml:space="preserve">Cap. </t>
  </si>
  <si>
    <t xml:space="preserve">     PRELIMINARES                                                                                                       </t>
  </si>
  <si>
    <t xml:space="preserve">1.1            </t>
  </si>
  <si>
    <t xml:space="preserve">Sub. </t>
  </si>
  <si>
    <t xml:space="preserve">          OBRAS PRELIMINARES                                                                                            </t>
  </si>
  <si>
    <t>002</t>
  </si>
  <si>
    <t xml:space="preserve">1.1.1.3        </t>
  </si>
  <si>
    <t xml:space="preserve">Isa. </t>
  </si>
  <si>
    <t xml:space="preserve">               Adecuación o alquiler espacio para campamento (oficinas, almacen, baños)                                 </t>
  </si>
  <si>
    <t xml:space="preserve">gl   </t>
  </si>
  <si>
    <t xml:space="preserve">        1,00</t>
  </si>
  <si>
    <t>003</t>
  </si>
  <si>
    <t xml:space="preserve">1.1.4          </t>
  </si>
  <si>
    <t xml:space="preserve">Apu. </t>
  </si>
  <si>
    <t xml:space="preserve">m²   </t>
  </si>
  <si>
    <t>007</t>
  </si>
  <si>
    <t xml:space="preserve">1.1.5          </t>
  </si>
  <si>
    <t xml:space="preserve">               Valla informativa de licencias de construcción de 2.00x1.00 m en lámina                                  </t>
  </si>
  <si>
    <t xml:space="preserve">u    </t>
  </si>
  <si>
    <t>008</t>
  </si>
  <si>
    <t xml:space="preserve">1.1.8          </t>
  </si>
  <si>
    <t xml:space="preserve">               Cerramiento provisional lámina de zinc  h=2.13 m                                                         </t>
  </si>
  <si>
    <t xml:space="preserve">m    </t>
  </si>
  <si>
    <t>010</t>
  </si>
  <si>
    <t xml:space="preserve">1.1.9          </t>
  </si>
  <si>
    <t>011</t>
  </si>
  <si>
    <t xml:space="preserve">1.3            </t>
  </si>
  <si>
    <t xml:space="preserve">          DEMOLICIONES                                                                                                  </t>
  </si>
  <si>
    <t xml:space="preserve">1.3.1.3        </t>
  </si>
  <si>
    <t xml:space="preserve">               Demolición de pañete, enchapes y acabados de muro (indiferente del material), e &lt;= 4cm.Cargue/retiro     </t>
  </si>
  <si>
    <t xml:space="preserve">       60,43</t>
  </si>
  <si>
    <t>009</t>
  </si>
  <si>
    <t xml:space="preserve">1.3.1.17       </t>
  </si>
  <si>
    <t xml:space="preserve">               Demolición de muros e.&lt;=15 cm.  en mampostería de arcilla con o sin enchape, Incluye cargue, retiro      </t>
  </si>
  <si>
    <t xml:space="preserve">       11,98</t>
  </si>
  <si>
    <t xml:space="preserve">1.3.1.20       </t>
  </si>
  <si>
    <t xml:space="preserve">               Demolición de mesones en concreto con o sin enchape, ancho variable. Incluye cargue, retiro              </t>
  </si>
  <si>
    <t xml:space="preserve">        7,63</t>
  </si>
  <si>
    <t xml:space="preserve">1.3.2          </t>
  </si>
  <si>
    <t xml:space="preserve">          DESMONTES                                                                                                     </t>
  </si>
  <si>
    <t xml:space="preserve">1.3.2.1        </t>
  </si>
  <si>
    <t xml:space="preserve">       14,00</t>
  </si>
  <si>
    <t>004</t>
  </si>
  <si>
    <t xml:space="preserve">1.3.2.5        </t>
  </si>
  <si>
    <t xml:space="preserve">               Desmonte de cubierta (indiferente del tipo y tamaño). Incluye transporte y almacenamiento                </t>
  </si>
  <si>
    <t xml:space="preserve">1.3.2.13       </t>
  </si>
  <si>
    <t xml:space="preserve">               Desmonte de división de baño (indiferente del material). Incluye transporte y almacenamiento             </t>
  </si>
  <si>
    <t xml:space="preserve">        3,84</t>
  </si>
  <si>
    <t xml:space="preserve">3              </t>
  </si>
  <si>
    <t xml:space="preserve">     DESAGÜES E INSTALACIONES SUBTERRANEAS                                                                              </t>
  </si>
  <si>
    <t xml:space="preserve">3.1            </t>
  </si>
  <si>
    <t xml:space="preserve">          OBRAS CIVILES                                                                                                 </t>
  </si>
  <si>
    <t xml:space="preserve">3.1.1          </t>
  </si>
  <si>
    <t xml:space="preserve">               Caja de inspeccion70x70                                                                                  </t>
  </si>
  <si>
    <t xml:space="preserve">        3,00</t>
  </si>
  <si>
    <t xml:space="preserve">3.1.4          </t>
  </si>
  <si>
    <t xml:space="preserve">               Caja para medidor (incluye tapa)                                                                         </t>
  </si>
  <si>
    <t xml:space="preserve">3.1.5          </t>
  </si>
  <si>
    <t xml:space="preserve">               Excavación manual (zanjas para instalaciones hidrosanitarias)                                            </t>
  </si>
  <si>
    <t xml:space="preserve">m³   </t>
  </si>
  <si>
    <t xml:space="preserve">       16,00</t>
  </si>
  <si>
    <t>005</t>
  </si>
  <si>
    <t xml:space="preserve">3.1.8          </t>
  </si>
  <si>
    <t xml:space="preserve">               Relleno con gravilla                                                                                     </t>
  </si>
  <si>
    <t xml:space="preserve">        5,00</t>
  </si>
  <si>
    <t xml:space="preserve">3.1.9          </t>
  </si>
  <si>
    <t xml:space="preserve">               Relleno con material de la excavación                                                                    </t>
  </si>
  <si>
    <t xml:space="preserve">       10,00</t>
  </si>
  <si>
    <t xml:space="preserve">3.1.11         </t>
  </si>
  <si>
    <t xml:space="preserve">               Tanque séptico                                                                                           </t>
  </si>
  <si>
    <t xml:space="preserve">3.2            </t>
  </si>
  <si>
    <t xml:space="preserve">          REDES DE DESAGUES DE AGUAS LLUVIAS                                                                            </t>
  </si>
  <si>
    <t xml:space="preserve">3.2.10         </t>
  </si>
  <si>
    <t xml:space="preserve">               Tubería PVC-S 6"                                       </t>
  </si>
  <si>
    <t xml:space="preserve">       12,00</t>
  </si>
  <si>
    <t xml:space="preserve">3.3.4          </t>
  </si>
  <si>
    <t xml:space="preserve">               Sifón PVC-S 4" + Grava                                 </t>
  </si>
  <si>
    <t xml:space="preserve">        6,00</t>
  </si>
  <si>
    <t xml:space="preserve">5              </t>
  </si>
  <si>
    <t xml:space="preserve">     MAMPOSTERIA                                                                                                        </t>
  </si>
  <si>
    <t xml:space="preserve">5.1            </t>
  </si>
  <si>
    <t xml:space="preserve">          MAMPOSTERIA EN BLOQUES DE CONCRETO                                                                            </t>
  </si>
  <si>
    <t xml:space="preserve">5.1.1.1        </t>
  </si>
  <si>
    <t xml:space="preserve">               Muro en bloque concreto estructural liso12x20x40cm, Incluye grouting, refuerzo y anclajes                </t>
  </si>
  <si>
    <t xml:space="preserve">       71,22</t>
  </si>
  <si>
    <t xml:space="preserve">5.1.5          </t>
  </si>
  <si>
    <t xml:space="preserve">               Calados en concreto                                                                                      </t>
  </si>
  <si>
    <t xml:space="preserve">        1,38</t>
  </si>
  <si>
    <t xml:space="preserve">5.2            </t>
  </si>
  <si>
    <t xml:space="preserve">          MAMPOSTERÍA EN LADRILLO DE ARCILLA                                                                            </t>
  </si>
  <si>
    <t xml:space="preserve">5.2.6.3        </t>
  </si>
  <si>
    <t xml:space="preserve">               Muro en bloque hueco Nº5 11,5x23x33 cm                                                                   </t>
  </si>
  <si>
    <t xml:space="preserve">       13,00</t>
  </si>
  <si>
    <t xml:space="preserve">6              </t>
  </si>
  <si>
    <t xml:space="preserve">     PREFABRICADOS Y OTROS ELEMENTOS EN CONCRETO                                                                        </t>
  </si>
  <si>
    <t xml:space="preserve">6.1            </t>
  </si>
  <si>
    <t xml:space="preserve">          ELEMENTOS PREFABRICADOS EN CONCRETO                                                                           </t>
  </si>
  <si>
    <t>006</t>
  </si>
  <si>
    <t xml:space="preserve">6.1.21.1       </t>
  </si>
  <si>
    <t xml:space="preserve">6.1.29         </t>
  </si>
  <si>
    <t xml:space="preserve">               Remate superior prefabricado en concreto para muro de fachada (h=.10 x ancho variable)                   </t>
  </si>
  <si>
    <t xml:space="preserve">       32,47</t>
  </si>
  <si>
    <t xml:space="preserve">6.2            </t>
  </si>
  <si>
    <t xml:space="preserve">          ELEMENTOS EN CONCRETO FUNDIDOS EN SITIO                                                                       </t>
  </si>
  <si>
    <t xml:space="preserve">6.2.7          </t>
  </si>
  <si>
    <t xml:space="preserve">               Bordillo en concreto e=10 x h=30 cm                                                                      </t>
  </si>
  <si>
    <t xml:space="preserve">6.2.11         </t>
  </si>
  <si>
    <t xml:space="preserve">               Mesón en concreto para lavamanos corrido con acabado en granito pulido. (incluye soportes)               </t>
  </si>
  <si>
    <t xml:space="preserve">        5,17</t>
  </si>
  <si>
    <t xml:space="preserve">6.3            </t>
  </si>
  <si>
    <t xml:space="preserve">          ELEMENTOS EN LAMINAS DE FIBROCEMENTO                                                                          </t>
  </si>
  <si>
    <t xml:space="preserve">6.3.8          </t>
  </si>
  <si>
    <t xml:space="preserve">               Paneles en láminas de fibrocemento para divisiones baños                                                 </t>
  </si>
  <si>
    <t xml:space="preserve">        5,40</t>
  </si>
  <si>
    <t xml:space="preserve">7              </t>
  </si>
  <si>
    <t xml:space="preserve">     INSTALACIONES HIDROSANITARIAS Y DE GAS                                                                             </t>
  </si>
  <si>
    <t xml:space="preserve">7.1            </t>
  </si>
  <si>
    <t xml:space="preserve">          ACOMETIDA                                                                                                     </t>
  </si>
  <si>
    <t xml:space="preserve">7.1.1          </t>
  </si>
  <si>
    <t xml:space="preserve">               Adaptador macho PVC-P   1/2"                                                                             </t>
  </si>
  <si>
    <t xml:space="preserve">7.1.10         </t>
  </si>
  <si>
    <t xml:space="preserve">               Codo 90° PVC-P 1/2"                                    </t>
  </si>
  <si>
    <t xml:space="preserve">7.1.11         </t>
  </si>
  <si>
    <t xml:space="preserve">               Collar de derivación 2x1/2"                            </t>
  </si>
  <si>
    <t xml:space="preserve">7.1.12         </t>
  </si>
  <si>
    <t xml:space="preserve">               Conexiones PF+PAD 1/2"                                                                                   </t>
  </si>
  <si>
    <t xml:space="preserve">7.1.14         </t>
  </si>
  <si>
    <t xml:space="preserve">               Manguera PF+PAD 1/2"                                                                                     </t>
  </si>
  <si>
    <t xml:space="preserve">7.1.15         </t>
  </si>
  <si>
    <t xml:space="preserve">               Medidor agua 1/2"(inc. registro+universal)             </t>
  </si>
  <si>
    <t>014</t>
  </si>
  <si>
    <t xml:space="preserve">7.1.21         </t>
  </si>
  <si>
    <t xml:space="preserve">               Tubería HG 1/2"                                                                                          </t>
  </si>
  <si>
    <t>015</t>
  </si>
  <si>
    <t xml:space="preserve">7.1.37         </t>
  </si>
  <si>
    <t xml:space="preserve">               Tubería PVC-P RDE 21 Ø 1-1/2"                          </t>
  </si>
  <si>
    <t xml:space="preserve">       23,00</t>
  </si>
  <si>
    <t>017</t>
  </si>
  <si>
    <t xml:space="preserve">7.1.27         </t>
  </si>
  <si>
    <t xml:space="preserve">               Unión HG 1/2"                                                                                            </t>
  </si>
  <si>
    <t xml:space="preserve">        2,00</t>
  </si>
  <si>
    <t>018</t>
  </si>
  <si>
    <t xml:space="preserve">7.1.39         </t>
  </si>
  <si>
    <t xml:space="preserve">               Unión PVC-P  1-1/2"                                    </t>
  </si>
  <si>
    <t>019</t>
  </si>
  <si>
    <t xml:space="preserve">7.1.48         </t>
  </si>
  <si>
    <t xml:space="preserve">               Válvula cheque 1-1/2"                                  </t>
  </si>
  <si>
    <t>020</t>
  </si>
  <si>
    <t xml:space="preserve">7.1.33         </t>
  </si>
  <si>
    <t xml:space="preserve">               Válvula compuerta 1/2"                                                                                   </t>
  </si>
  <si>
    <t xml:space="preserve">        4,00</t>
  </si>
  <si>
    <t>021</t>
  </si>
  <si>
    <t xml:space="preserve">7.1.36         </t>
  </si>
  <si>
    <t xml:space="preserve">               Válvula flotador 1/2"                                                                                    </t>
  </si>
  <si>
    <t>022</t>
  </si>
  <si>
    <t xml:space="preserve">7.1.56         </t>
  </si>
  <si>
    <t xml:space="preserve">               Válvula compuerta 1"                                   </t>
  </si>
  <si>
    <t>023</t>
  </si>
  <si>
    <t xml:space="preserve">7.1.49         </t>
  </si>
  <si>
    <t xml:space="preserve">               Válvula compuerta 1-1/2"                               </t>
  </si>
  <si>
    <t>024</t>
  </si>
  <si>
    <t xml:space="preserve">7.1.42         </t>
  </si>
  <si>
    <t xml:space="preserve">               Codo 90° H.G. 1-1/2"                                   </t>
  </si>
  <si>
    <t>025</t>
  </si>
  <si>
    <t xml:space="preserve">7.1.45         </t>
  </si>
  <si>
    <t xml:space="preserve">               Tee HG  1-1/2"                                                                                           </t>
  </si>
  <si>
    <t>026</t>
  </si>
  <si>
    <t xml:space="preserve">7.1.47         </t>
  </si>
  <si>
    <t xml:space="preserve">               Tubería HG 1-1/2"                                                                                        </t>
  </si>
  <si>
    <t xml:space="preserve">7.2            </t>
  </si>
  <si>
    <t xml:space="preserve">          REDES PVC-P                                                                                                   </t>
  </si>
  <si>
    <t xml:space="preserve">7.2.1          </t>
  </si>
  <si>
    <t xml:space="preserve">               Adaptador macho PVC-P Ø 1/2"                           </t>
  </si>
  <si>
    <t xml:space="preserve">7.2.11         </t>
  </si>
  <si>
    <t xml:space="preserve">               Buje PVC-P  1"x3/4"                                    </t>
  </si>
  <si>
    <t xml:space="preserve">7.2.12         </t>
  </si>
  <si>
    <t xml:space="preserve">               Buje PVC-P 1-1/2"x1/2"                                                                                   </t>
  </si>
  <si>
    <t xml:space="preserve">7.2.18         </t>
  </si>
  <si>
    <t xml:space="preserve">               Buje  3/4"x1/2"                                                                                          </t>
  </si>
  <si>
    <t xml:space="preserve">7.2.14         </t>
  </si>
  <si>
    <t xml:space="preserve">               Buje PVC-P 1-1/2"x1"                                   </t>
  </si>
  <si>
    <t xml:space="preserve">7.2.25         </t>
  </si>
  <si>
    <t xml:space="preserve">               Codo PVC-P  1/2"                                                                                         </t>
  </si>
  <si>
    <t xml:space="preserve">       17,00</t>
  </si>
  <si>
    <t xml:space="preserve">7.2.24         </t>
  </si>
  <si>
    <t xml:space="preserve">               Codo PVC-P 3/4"                                                                                          </t>
  </si>
  <si>
    <t xml:space="preserve">7.2.22         </t>
  </si>
  <si>
    <t xml:space="preserve">               Codo 90° PVC-P 1-1/2"                                  </t>
  </si>
  <si>
    <t xml:space="preserve">7.2.21         </t>
  </si>
  <si>
    <t xml:space="preserve">               Codo 90° PVC-P 1"                                      </t>
  </si>
  <si>
    <t>027</t>
  </si>
  <si>
    <t xml:space="preserve">7.2.26         </t>
  </si>
  <si>
    <t xml:space="preserve">               Tee PVC-P  3/4"                                                                                          </t>
  </si>
  <si>
    <t xml:space="preserve">        9,00</t>
  </si>
  <si>
    <t>028</t>
  </si>
  <si>
    <t xml:space="preserve">               Tee PVC-P 1/2"                                         </t>
  </si>
  <si>
    <t>029</t>
  </si>
  <si>
    <t xml:space="preserve">7.2.27         </t>
  </si>
  <si>
    <t xml:space="preserve">               Tee PVC-P  1"                                                                                            </t>
  </si>
  <si>
    <t>030</t>
  </si>
  <si>
    <t xml:space="preserve">7.2.28         </t>
  </si>
  <si>
    <t xml:space="preserve">               Tee PVC-P 1-1/2"                                       </t>
  </si>
  <si>
    <t>032</t>
  </si>
  <si>
    <t xml:space="preserve">7.2.30         </t>
  </si>
  <si>
    <t xml:space="preserve">               Tubería PVC-P RDE  9 1/2"                                                                                </t>
  </si>
  <si>
    <t xml:space="preserve">       36,00</t>
  </si>
  <si>
    <t>033</t>
  </si>
  <si>
    <t xml:space="preserve">7.2.31         </t>
  </si>
  <si>
    <t xml:space="preserve">               Tubería PVC-P  RDE 11  3/4"                                                                              </t>
  </si>
  <si>
    <t xml:space="preserve">        8,00</t>
  </si>
  <si>
    <t>034</t>
  </si>
  <si>
    <t xml:space="preserve">7.2.32         </t>
  </si>
  <si>
    <t xml:space="preserve">               Tubería PVC-P RDE 13,5  1"                                                                               </t>
  </si>
  <si>
    <t>036</t>
  </si>
  <si>
    <t xml:space="preserve">7.2.34         </t>
  </si>
  <si>
    <t>037</t>
  </si>
  <si>
    <t xml:space="preserve">7.2.45         </t>
  </si>
  <si>
    <t xml:space="preserve">               Adaptador macho PVC-P Ø 1"                             </t>
  </si>
  <si>
    <t xml:space="preserve">7.3            </t>
  </si>
  <si>
    <t xml:space="preserve">          PUNTOS HIDRAULICOS                                                                                            </t>
  </si>
  <si>
    <t xml:space="preserve">7.3.1          </t>
  </si>
  <si>
    <t xml:space="preserve">               Salida suministro 1/2" para ducha                                                                        </t>
  </si>
  <si>
    <t xml:space="preserve">7.3.2          </t>
  </si>
  <si>
    <t xml:space="preserve">               Salida suministro 1/2" para lavamanos                                                                    </t>
  </si>
  <si>
    <t xml:space="preserve">        7,00</t>
  </si>
  <si>
    <t xml:space="preserve">7.3.3          </t>
  </si>
  <si>
    <t xml:space="preserve">7.3.4          </t>
  </si>
  <si>
    <t xml:space="preserve">               Salida suministro 1/2" para orinal                                                                       </t>
  </si>
  <si>
    <t xml:space="preserve">7.3.6          </t>
  </si>
  <si>
    <t xml:space="preserve">               Salida suministro 1/2" para sanitario                                                                    </t>
  </si>
  <si>
    <t xml:space="preserve">7.3.8          </t>
  </si>
  <si>
    <t xml:space="preserve">               Tapón de prueba 1/2"                                   </t>
  </si>
  <si>
    <t xml:space="preserve">       34,00</t>
  </si>
  <si>
    <t xml:space="preserve">7.5            </t>
  </si>
  <si>
    <t xml:space="preserve">          REDES DE DESAGUES DE AGUAS RESIDUALES                                                                         </t>
  </si>
  <si>
    <t xml:space="preserve">7.5.6          </t>
  </si>
  <si>
    <t xml:space="preserve">               Buje 4"x3"                                                                                               </t>
  </si>
  <si>
    <t xml:space="preserve">7.5.7          </t>
  </si>
  <si>
    <t xml:space="preserve">               Codo cxc  2"                                                                                             </t>
  </si>
  <si>
    <t xml:space="preserve">7.5.8          </t>
  </si>
  <si>
    <t xml:space="preserve">               Codo cxc  3"                                                                                             </t>
  </si>
  <si>
    <t xml:space="preserve">7.5.10         </t>
  </si>
  <si>
    <t xml:space="preserve">               Semicodo CxC 2"                                                                                          </t>
  </si>
  <si>
    <t xml:space="preserve">       18,00</t>
  </si>
  <si>
    <t xml:space="preserve">7.5.12         </t>
  </si>
  <si>
    <t xml:space="preserve">               Semicodo CxC 4"                                                                                          </t>
  </si>
  <si>
    <t xml:space="preserve">7.5.13         </t>
  </si>
  <si>
    <t xml:space="preserve">               Tee PVC-S 2"                                           </t>
  </si>
  <si>
    <t>012</t>
  </si>
  <si>
    <t xml:space="preserve">7.5.14         </t>
  </si>
  <si>
    <t xml:space="preserve">               Tee PVC-S 3"                                                                                             </t>
  </si>
  <si>
    <t>013</t>
  </si>
  <si>
    <t xml:space="preserve">7.5.16         </t>
  </si>
  <si>
    <t xml:space="preserve">               Tubería PVC-L 2"                                       </t>
  </si>
  <si>
    <t xml:space="preserve">       30,00</t>
  </si>
  <si>
    <t xml:space="preserve">7.5.17         </t>
  </si>
  <si>
    <t xml:space="preserve">               Tubería PVC-L  3"                                                                                        </t>
  </si>
  <si>
    <t>016</t>
  </si>
  <si>
    <t xml:space="preserve">7.5.34         </t>
  </si>
  <si>
    <t xml:space="preserve">               Tubería PVC-N  4"                                                                                        </t>
  </si>
  <si>
    <t xml:space="preserve">7.5.19         </t>
  </si>
  <si>
    <t xml:space="preserve">               Tubería PVC-S  2"                                                                                        </t>
  </si>
  <si>
    <t xml:space="preserve">7.5.20         </t>
  </si>
  <si>
    <t xml:space="preserve">               Tubería PVC-S 3"                                       </t>
  </si>
  <si>
    <t xml:space="preserve">7.5.21         </t>
  </si>
  <si>
    <t xml:space="preserve">               Tubería PVC-S 4"                                       </t>
  </si>
  <si>
    <t xml:space="preserve">7.5.25         </t>
  </si>
  <si>
    <t xml:space="preserve">               Yee PVC-S 4"x2"                                        </t>
  </si>
  <si>
    <t xml:space="preserve">7.5.26         </t>
  </si>
  <si>
    <t xml:space="preserve">               Yee PVC-S 4"x3"                                        </t>
  </si>
  <si>
    <t xml:space="preserve">7.5.28         </t>
  </si>
  <si>
    <t xml:space="preserve">               Yee PVC-S 2"                                           </t>
  </si>
  <si>
    <t xml:space="preserve">7.5.31         </t>
  </si>
  <si>
    <t xml:space="preserve">               Yee PVC-S 4"                                           </t>
  </si>
  <si>
    <t xml:space="preserve">7.6            </t>
  </si>
  <si>
    <t xml:space="preserve">          SALIDAS SANITARIAS                                                                                            </t>
  </si>
  <si>
    <t xml:space="preserve">7.6.2          </t>
  </si>
  <si>
    <t xml:space="preserve">               Salida sanitaria 2" para lavamanos                                                                       </t>
  </si>
  <si>
    <t xml:space="preserve">7.6.3          </t>
  </si>
  <si>
    <t xml:space="preserve">               Salida sanitaria 2" para orinal                                                                          </t>
  </si>
  <si>
    <t xml:space="preserve">7.6.4          </t>
  </si>
  <si>
    <t xml:space="preserve">               Salida sanitaria 3" para poceta de aseo                                                                  </t>
  </si>
  <si>
    <t xml:space="preserve">7.6.5          </t>
  </si>
  <si>
    <t xml:space="preserve">               Salida sanitaria 4" para sanitarios                                                                      </t>
  </si>
  <si>
    <t xml:space="preserve">7.6.6          </t>
  </si>
  <si>
    <t xml:space="preserve">               Sifon 2"                                                                                                 </t>
  </si>
  <si>
    <t xml:space="preserve">7.6.7          </t>
  </si>
  <si>
    <t xml:space="preserve">               Sifón 3"                                                                                                 </t>
  </si>
  <si>
    <t xml:space="preserve">7.6.8          </t>
  </si>
  <si>
    <t xml:space="preserve">               Tapón de prueba 2"                                                                                       </t>
  </si>
  <si>
    <t xml:space="preserve">7.6.9          </t>
  </si>
  <si>
    <t xml:space="preserve">               Tapón de prueba 3"                                                                                       </t>
  </si>
  <si>
    <t xml:space="preserve">7.6.10         </t>
  </si>
  <si>
    <t xml:space="preserve">               Tapón de prueba 4"                                                                                       </t>
  </si>
  <si>
    <t xml:space="preserve">7.7            </t>
  </si>
  <si>
    <t xml:space="preserve">          OBRAS COMPLEMENTARIAS                                                                                         </t>
  </si>
  <si>
    <t xml:space="preserve">7.7.1          </t>
  </si>
  <si>
    <t xml:space="preserve">               Abrazadera 1/2"                                        </t>
  </si>
  <si>
    <t xml:space="preserve">7.7.2          </t>
  </si>
  <si>
    <t xml:space="preserve">               Abrazadera  1/2" - 2 1/2"                                                                                </t>
  </si>
  <si>
    <t xml:space="preserve">7.7.6          </t>
  </si>
  <si>
    <t xml:space="preserve">               Desinfección del sistema de agua potable                                                                 </t>
  </si>
  <si>
    <t xml:space="preserve">7.7.9          </t>
  </si>
  <si>
    <t xml:space="preserve">               Prueba de estanqueidad                                                                                   </t>
  </si>
  <si>
    <t xml:space="preserve">7.7.10         </t>
  </si>
  <si>
    <t xml:space="preserve">               Prueba de presión                                                                                        </t>
  </si>
  <si>
    <t xml:space="preserve">7.7.11         </t>
  </si>
  <si>
    <t xml:space="preserve">               Tanque plastico 1 m3                                                                                     </t>
  </si>
  <si>
    <t xml:space="preserve">9.             </t>
  </si>
  <si>
    <t xml:space="preserve">     PAÑETES                                                                                                            </t>
  </si>
  <si>
    <t xml:space="preserve">9.1            </t>
  </si>
  <si>
    <t xml:space="preserve">          SOBRE MUROS  (incluye filos y dilataciones)                                                                   </t>
  </si>
  <si>
    <t xml:space="preserve">9.1.1          </t>
  </si>
  <si>
    <t xml:space="preserve">               Pañete impermeabilizado integralmente  (incluye filos y dilataciones).                                   </t>
  </si>
  <si>
    <t xml:space="preserve">      158,19</t>
  </si>
  <si>
    <t xml:space="preserve">10.            </t>
  </si>
  <si>
    <t xml:space="preserve">     PISOS                                                                                                              </t>
  </si>
  <si>
    <t xml:space="preserve">10.2           </t>
  </si>
  <si>
    <t xml:space="preserve">          BASES PISOS Y AFINADOS                                                                                        </t>
  </si>
  <si>
    <t xml:space="preserve">10.1.2         </t>
  </si>
  <si>
    <t xml:space="preserve">               Alistado de pisos h=4cm                                                                                  </t>
  </si>
  <si>
    <t xml:space="preserve">      173,63</t>
  </si>
  <si>
    <t xml:space="preserve">          ACABADOS PISOS                                                                                                </t>
  </si>
  <si>
    <t xml:space="preserve">10.2.4.1       </t>
  </si>
  <si>
    <t xml:space="preserve">               Baldosa de granito vibroprensada color blanco huila tipo Alfa o similar 30 x 30. (Incluye destronque     </t>
  </si>
  <si>
    <t xml:space="preserve">10.3           </t>
  </si>
  <si>
    <t xml:space="preserve">          GUARDAESCOBAS                                                                                                 </t>
  </si>
  <si>
    <t xml:space="preserve">10.3.2.1       </t>
  </si>
  <si>
    <t xml:space="preserve">               Zócalo de granito vibroprensado                                                                          </t>
  </si>
  <si>
    <t xml:space="preserve">       75,00</t>
  </si>
  <si>
    <t xml:space="preserve">10.3.2.6       </t>
  </si>
  <si>
    <t xml:space="preserve">               Guardaescoba media caña en granito pulido                                                                </t>
  </si>
  <si>
    <t xml:space="preserve">       50,36</t>
  </si>
  <si>
    <t xml:space="preserve">10.3.2.8       </t>
  </si>
  <si>
    <t xml:space="preserve">               Bocapuerta en granito pulido + dilatacion en bronce                                                      </t>
  </si>
  <si>
    <t xml:space="preserve">        8,64</t>
  </si>
  <si>
    <t xml:space="preserve">11.            </t>
  </si>
  <si>
    <t xml:space="preserve">     CUBIERTAS E IMPERMEABILIZACIONES                                                                                   </t>
  </si>
  <si>
    <t xml:space="preserve">11.2           </t>
  </si>
  <si>
    <t xml:space="preserve">          CUBIERTAS                                                                                                     </t>
  </si>
  <si>
    <t xml:space="preserve">11.2.1.2       </t>
  </si>
  <si>
    <t xml:space="preserve">               Cubierta sandwich deck en aluminio y aluzinc con inyección en poliuretano 50 mm de espesor,              </t>
  </si>
  <si>
    <t xml:space="preserve">11.2.1.6       </t>
  </si>
  <si>
    <t xml:space="preserve">               Tapa remate borde de cubierta sandwich deck            </t>
  </si>
  <si>
    <t xml:space="preserve">11.2.3.7       </t>
  </si>
  <si>
    <t xml:space="preserve">               Pergola metálica acero 1/4"/soportes tubulares/0.05x0.10 y 0.05x0.05+cortasoles+teja policarbonato       </t>
  </si>
  <si>
    <t xml:space="preserve">       35,23</t>
  </si>
  <si>
    <t xml:space="preserve">11.2.1.9       </t>
  </si>
  <si>
    <t xml:space="preserve">               Caballete de cubierta en lámina Alucinc                </t>
  </si>
  <si>
    <t xml:space="preserve">11.3.6         </t>
  </si>
  <si>
    <t xml:space="preserve">               Mantenimiento estructura cubierta (incluye anticorrosivo y esmalte)                                      </t>
  </si>
  <si>
    <t xml:space="preserve">12.            </t>
  </si>
  <si>
    <t xml:space="preserve">     CARPINTERIA METALICA                                                                                               </t>
  </si>
  <si>
    <t xml:space="preserve">12.1           </t>
  </si>
  <si>
    <t xml:space="preserve">          CARPINTERIA EN LAMINA                                                                                         </t>
  </si>
  <si>
    <t xml:space="preserve">12.1.4         </t>
  </si>
  <si>
    <t xml:space="preserve">               Persiana en aluminio anodizado color natural                                                             </t>
  </si>
  <si>
    <t xml:space="preserve">        1,13</t>
  </si>
  <si>
    <t xml:space="preserve">12.1.23        </t>
  </si>
  <si>
    <t xml:space="preserve">               Mantenimiento ventanas y puertas metálicas (Ajuste, reemplazo de bisagras, manijas y cerraduras)         </t>
  </si>
  <si>
    <t xml:space="preserve">       65,00</t>
  </si>
  <si>
    <t xml:space="preserve">12.2.1.10      </t>
  </si>
  <si>
    <t xml:space="preserve">               Puerta en lámina cold rolled galvanizada C.18 con pintura electrostática para baños de 0,60x1,80Mt       </t>
  </si>
  <si>
    <t xml:space="preserve">12.2.1.41      </t>
  </si>
  <si>
    <t xml:space="preserve">        3,15</t>
  </si>
  <si>
    <t xml:space="preserve">12.2.3         </t>
  </si>
  <si>
    <t xml:space="preserve">          REJAS Y REJILLAS                                                                                              </t>
  </si>
  <si>
    <t xml:space="preserve">12.2.3.7       </t>
  </si>
  <si>
    <t xml:space="preserve">               Puerta reja de acceso y control                                                                          </t>
  </si>
  <si>
    <t xml:space="preserve">        4,42</t>
  </si>
  <si>
    <t xml:space="preserve">12.2.3.11      </t>
  </si>
  <si>
    <t xml:space="preserve">               Mantenimiento de rejas (raspado, soldaduras, anticorrosivo, esmalte)                                     </t>
  </si>
  <si>
    <t xml:space="preserve">       45,00</t>
  </si>
  <si>
    <t xml:space="preserve">14.            </t>
  </si>
  <si>
    <t xml:space="preserve">     ENCHAPES                                                                                                           </t>
  </si>
  <si>
    <t xml:space="preserve">14.1           </t>
  </si>
  <si>
    <t xml:space="preserve">          SOBRE MUROS                                                                                                   </t>
  </si>
  <si>
    <t xml:space="preserve">14.1.1.6       </t>
  </si>
  <si>
    <t xml:space="preserve">               Cerámica Artica Blanco 30 x 45 Corona o similar                                                          </t>
  </si>
  <si>
    <t xml:space="preserve">      115,10</t>
  </si>
  <si>
    <t xml:space="preserve">16.            </t>
  </si>
  <si>
    <t xml:space="preserve">     APARATOS SANITARIOS Y ACCESORIOS                                                                                   </t>
  </si>
  <si>
    <t xml:space="preserve">16.1           </t>
  </si>
  <si>
    <t xml:space="preserve">          APARATOS SANITARIOS                                                                                           </t>
  </si>
  <si>
    <t xml:space="preserve">16.1.1         </t>
  </si>
  <si>
    <t xml:space="preserve">               Sanitario para discapacitados. Color blanco tipo corona o similar.                                       </t>
  </si>
  <si>
    <t xml:space="preserve">16.1.3         </t>
  </si>
  <si>
    <t xml:space="preserve">               Sanitarios de tanque. Color blanco tipo corona o similar.                                                </t>
  </si>
  <si>
    <t xml:space="preserve">16.1.4         </t>
  </si>
  <si>
    <t xml:space="preserve">16.1.6         </t>
  </si>
  <si>
    <t xml:space="preserve">               Lavamanos de incrustar tipo San Lorenzo de Corona o similar. Inc. Griferia tipo push.                    </t>
  </si>
  <si>
    <t xml:space="preserve">16.1.7         </t>
  </si>
  <si>
    <t xml:space="preserve">               Lavamanos de colgar, discapacitados. Corona o similar.  Inc. Griferia                                    </t>
  </si>
  <si>
    <t xml:space="preserve">16.2           </t>
  </si>
  <si>
    <t xml:space="preserve">          ACCESORIOS                                                                                                    </t>
  </si>
  <si>
    <t xml:space="preserve">16.2.1         </t>
  </si>
  <si>
    <t xml:space="preserve">               Dispensador papel en acero inoxidable 400 m                                                              </t>
  </si>
  <si>
    <t xml:space="preserve">16.2.3         </t>
  </si>
  <si>
    <t xml:space="preserve">               Dispensador jabón liquido en acero inoxidable                                                            </t>
  </si>
  <si>
    <t xml:space="preserve">16.2.4         </t>
  </si>
  <si>
    <t xml:space="preserve">               Taparregistro acero inoxidable con cerradura                                                             </t>
  </si>
  <si>
    <t xml:space="preserve">16.2.5         </t>
  </si>
  <si>
    <t xml:space="preserve">               Llave para manguera de 1/2"                                                                              </t>
  </si>
  <si>
    <t xml:space="preserve">16.2.6         </t>
  </si>
  <si>
    <t xml:space="preserve">               Rejillas de piso con sosco                                                                               </t>
  </si>
  <si>
    <t xml:space="preserve">16.2.7         </t>
  </si>
  <si>
    <t xml:space="preserve">               Barras de apoyo para personas con movilidad reducida                                                     </t>
  </si>
  <si>
    <t xml:space="preserve">16.2.8         </t>
  </si>
  <si>
    <t xml:space="preserve">               Juego de incrustaciones porcelana (accesorios baño discapacitados)                                       </t>
  </si>
  <si>
    <t xml:space="preserve">18.            </t>
  </si>
  <si>
    <t xml:space="preserve">     PINTURA                                                                                                            </t>
  </si>
  <si>
    <t xml:space="preserve">18.1           </t>
  </si>
  <si>
    <t xml:space="preserve">          SOBRE MAMPOSTERIA                                                                                             </t>
  </si>
  <si>
    <t xml:space="preserve">18.1.1         </t>
  </si>
  <si>
    <t xml:space="preserve">               Pintura acrílica lavable (Inc. filos y dilataciones)                                                     </t>
  </si>
  <si>
    <t xml:space="preserve">18.1.4         </t>
  </si>
  <si>
    <t xml:space="preserve">               Pintura tipo Koraza o similar para muros exteriores, 2 manos  (Inc. filos y dilataciones)                </t>
  </si>
  <si>
    <t xml:space="preserve">18.1.5         </t>
  </si>
  <si>
    <t xml:space="preserve">               Pintura muros interiores vinilo tipo I sobre pañete (3 manos/Inc. filos y dilataciones)                  </t>
  </si>
  <si>
    <t xml:space="preserve">18.2           </t>
  </si>
  <si>
    <t xml:space="preserve">          ESMALTE SOBRE METAL  (Inc. filos y dilataciones)                                                              </t>
  </si>
  <si>
    <t xml:space="preserve">18.2.1         </t>
  </si>
  <si>
    <t xml:space="preserve">               Esmalte sobre marcos lámina (comprende todas las caras de su geometría)                                  </t>
  </si>
  <si>
    <t xml:space="preserve">        5,70</t>
  </si>
  <si>
    <t xml:space="preserve">18.2.2         </t>
  </si>
  <si>
    <t xml:space="preserve">               Esmalte sobre hojas puertas (por cara + laterales)                                                       </t>
  </si>
  <si>
    <t xml:space="preserve">18.2.11        </t>
  </si>
  <si>
    <t xml:space="preserve">               Mantenimiento para estructuras metálicas existentes                                                      </t>
  </si>
  <si>
    <t xml:space="preserve">      354,55</t>
  </si>
  <si>
    <t xml:space="preserve">19.            </t>
  </si>
  <si>
    <t xml:space="preserve">     CERRADURAS Y VIDRIOS                                                                                               </t>
  </si>
  <si>
    <t xml:space="preserve">19.1           </t>
  </si>
  <si>
    <t xml:space="preserve">          CERRADURAS                                                                                                    </t>
  </si>
  <si>
    <t xml:space="preserve">19.1.2         </t>
  </si>
  <si>
    <t xml:space="preserve">               Cerradura para baños                                                                                     </t>
  </si>
  <si>
    <t xml:space="preserve">19.1.6         </t>
  </si>
  <si>
    <t xml:space="preserve">               Cerradura depósitos y aseo                                                                               </t>
  </si>
  <si>
    <t xml:space="preserve">19.1.8         </t>
  </si>
  <si>
    <t xml:space="preserve">               Barra antipánico horizontal solo salida                                                                  </t>
  </si>
  <si>
    <t xml:space="preserve">19.4           </t>
  </si>
  <si>
    <t xml:space="preserve">          VIDRIOS Y ESPEJOS                                                                                             </t>
  </si>
  <si>
    <t xml:space="preserve">19.4.1         </t>
  </si>
  <si>
    <t xml:space="preserve">               Espejos biselados y pulidos cuatro lados, de 4 mm                                                        </t>
  </si>
  <si>
    <t xml:space="preserve">19.4.4         </t>
  </si>
  <si>
    <t xml:space="preserve">               Espejo para baño persona con movilidad reducida Incluye marco y soporte inclinado                        </t>
  </si>
  <si>
    <t xml:space="preserve">20.            </t>
  </si>
  <si>
    <t xml:space="preserve">     OBRAS EXTERIORES                                                                                                   </t>
  </si>
  <si>
    <t xml:space="preserve">20.1.          </t>
  </si>
  <si>
    <t xml:space="preserve">          MOVIMIENTO DE TIERRAS Y REEMPLAZOS                                                                            </t>
  </si>
  <si>
    <t xml:space="preserve">20.1.2         </t>
  </si>
  <si>
    <t xml:space="preserve">               Excavación a mano material común                                                                         </t>
  </si>
  <si>
    <t xml:space="preserve">20.1.5         </t>
  </si>
  <si>
    <t xml:space="preserve">               Recebo compactado zonas exteriores                                                                       </t>
  </si>
  <si>
    <t xml:space="preserve">20.1.7         </t>
  </si>
  <si>
    <t xml:space="preserve">20.2           </t>
  </si>
  <si>
    <t xml:space="preserve">          ZONAS DURAS Y PLAZOLETAS                                                                                      </t>
  </si>
  <si>
    <t xml:space="preserve">20.2.5         </t>
  </si>
  <si>
    <t xml:space="preserve">               Loseta gris prefabricada en concreto de 0,40 x0,40     </t>
  </si>
  <si>
    <t xml:space="preserve">      107,28</t>
  </si>
  <si>
    <t xml:space="preserve">20.2.21        </t>
  </si>
  <si>
    <t xml:space="preserve">               Cañuelas aguas lluvias con tapa en prefabricada en concreto                                              </t>
  </si>
  <si>
    <t xml:space="preserve">       45,80</t>
  </si>
  <si>
    <t xml:space="preserve">20.2.28        </t>
  </si>
  <si>
    <t xml:space="preserve">               Bancas prefabricadas en concreto o fundidas en sitio                                                     </t>
  </si>
  <si>
    <t xml:space="preserve">20.4           </t>
  </si>
  <si>
    <t xml:space="preserve">          ZONAS VERDES                                                                                                  </t>
  </si>
  <si>
    <t xml:space="preserve">20.4.2         </t>
  </si>
  <si>
    <t xml:space="preserve">               Pradización                                            </t>
  </si>
  <si>
    <t xml:space="preserve">21.            </t>
  </si>
  <si>
    <t xml:space="preserve">     ASEO GENERAL Y DOTACION                                                                                            </t>
  </si>
  <si>
    <t xml:space="preserve">21.1           </t>
  </si>
  <si>
    <t xml:space="preserve">          ASEO Y LIMPIEZA                                                                                               </t>
  </si>
  <si>
    <t xml:space="preserve">21.1.1         </t>
  </si>
  <si>
    <t xml:space="preserve">               Aseo general  (interior y exterior)                                                                      </t>
  </si>
  <si>
    <t xml:space="preserve">21.1.4         </t>
  </si>
  <si>
    <t xml:space="preserve">               Retiro de escombros                                                                                      </t>
  </si>
  <si>
    <t>ACOMETIDAS Y ALIMENTADORES</t>
  </si>
  <si>
    <t>8.1.005</t>
  </si>
  <si>
    <t>Acometida en 1 1/4"PVC con 3x6+1x6+1x6T</t>
  </si>
  <si>
    <t>ml</t>
  </si>
  <si>
    <t>Suministro e instalacion de tuberia conduit EMT 1"</t>
  </si>
  <si>
    <t xml:space="preserve">SUMINISTRO E INSTALACION DE TUBERIA CONDUIT EMT 2". </t>
  </si>
  <si>
    <t>SUMINISTRO E INSTALACION DE TUBERIA CONDUIT PVC 1-1/4".</t>
  </si>
  <si>
    <t>8.1.055</t>
  </si>
  <si>
    <t>Cable telefonico tipo exterior de 10 pares</t>
  </si>
  <si>
    <t>Suministro e instalacion de bajante en tubería conduit IMC 1-1/4"</t>
  </si>
  <si>
    <t>u</t>
  </si>
  <si>
    <t>8.1.101</t>
  </si>
  <si>
    <t>Acometida 2f4h Cu THHN/THWN en cable 2x2AWG + 2AWG (N)+4AWG (T).</t>
  </si>
  <si>
    <t xml:space="preserve">OBRAS CIVILES </t>
  </si>
  <si>
    <t>Caja de inspeccion 0,30x0,30x0,30 m  (incluye excavacion, base en recebo comun, placa concreto, ladrillo comun, marco en angulo 1 11/2 x 1 1/2 x 1/8" y tapa reforzada en platina de 2 x 1/8" con parrilla en varilla 3/8 cada 10 cm)</t>
  </si>
  <si>
    <t>Un</t>
  </si>
  <si>
    <t>TRAMITES</t>
  </si>
  <si>
    <t>8.4.002</t>
  </si>
  <si>
    <t>Tramites por parte de ingeniero electricista ante operador de red local (o.r) incluye todas y cada una de las gestiones, tramites o acciones requeridas y/o exigidas a que haya lugar a fin de poder hacer uso de las instalaciones con la debida legalizacion del suministro de energia electrica, tales como ajuste de planos y calculos, rotulacion, de acuerdo a los formatos or, radicacion y seguimiento a la documentacion, coordinacion de visitas y gestiones ante el or</t>
  </si>
  <si>
    <t>LUMINARIAS</t>
  </si>
  <si>
    <t>Aplique tortuga apto para uso a la intemperie, bombillo ahorrador 26W E27.</t>
  </si>
  <si>
    <t>Aviso de Evacuacion tipo led de 10W.</t>
  </si>
  <si>
    <t>Luminaria de emergencía tipo LED  de 10W 120V</t>
  </si>
  <si>
    <t>Luminaria LED lineal de 54 W 120 V</t>
  </si>
  <si>
    <t>MEDIDORES Y EQUIPOS</t>
  </si>
  <si>
    <t>MEDIDOR TRIFASICO ELECTROMAGNETICO DE 20 A 100 AMP, CALIBRADO Y CERTIFICADO  POR CIDET</t>
  </si>
  <si>
    <t>UN</t>
  </si>
  <si>
    <t>SALIDAS</t>
  </si>
  <si>
    <t>8.7.006</t>
  </si>
  <si>
    <t>Salida para antena de TV</t>
  </si>
  <si>
    <t>Salida para sensor en baños. incluye sensor de tecnologia dual y power pack.</t>
  </si>
  <si>
    <t>Salida iluminación de emergencia en tuberia EMT de 3/4"</t>
  </si>
  <si>
    <t>Salida de alumbrado en conductor cable de cobre THHN, tuberia EMT de 3/4", interruptor sencillo o doble y cajas de paso</t>
  </si>
  <si>
    <t>Salida tomacorriente normal doble para instalar en muro en conductor cable de cobre THHN, tuberia EMT de 3/4", cajas de paso, incluye aparato. Red normal</t>
  </si>
  <si>
    <t>Tomacorriente doble con polo a tierra aislado, energia regulada o UPS en canaleta o mueble, incluye troquel.</t>
  </si>
  <si>
    <t>8.7.077</t>
  </si>
  <si>
    <t>Salida tomacorriente GFCI para instalar en muro en conductor cable de cobre THHN, tuberia EMT de 3/4", cajas de paso, incluye aparato.</t>
  </si>
  <si>
    <t>Salida de ventilador en conductor cable de cobre THHN, tuberia EMT de 3/4"  y cajas de paso (incluye ventilaodor)</t>
  </si>
  <si>
    <t>Salida para regulador de velocidad del ventilador en conductor cable de cobre THHN, tuberia EMT de 3/4"  y cajas de paso (incl regulador)</t>
  </si>
  <si>
    <t>Salida para access point en techo en conductor cable de cobre THHN No. 12 AWG, tuberia EMT de 3/4"  y cajas de paso</t>
  </si>
  <si>
    <t>Salida de para rack en conductor cable de cobre THHN No. 10 AWG, tuberia EMT de 3/4",Tomacorriente  y cajas de paso</t>
  </si>
  <si>
    <t>Salida de para panel de incendios en conductor cable de cobre THHN, tuberia EMT de 3/4"  y cajas de paso</t>
  </si>
  <si>
    <t>Salida tomacorriente normal doble para instalar en canaleta en conductor cable de cobre THHN, cajas de paso, incluye aparato, red normal</t>
  </si>
  <si>
    <t>SISTEMA DE PUESTA A TIERRA</t>
  </si>
  <si>
    <t>Barraje de tierra en cuarto de comunicaciones</t>
  </si>
  <si>
    <t>Interconexion entre medidor y varilla en Cu 6</t>
  </si>
  <si>
    <t>TABLEROS E INTERRUPTORES</t>
  </si>
  <si>
    <t>Interruptor automático de riel DIN de 1x20 A.</t>
  </si>
  <si>
    <t>Suministro e instalacion de interruptor enchufable 1 x 20A, calidad Legrand, Siemens, SqareD o superior de marca reconocida y homologada por el CIDET</t>
  </si>
  <si>
    <t>Tablero tipo minipragma para automáticos de riel DIN según planos de12 ctos</t>
  </si>
  <si>
    <t>Suministro e instalación de interruptor enchufable 1X30A. Calidad Legrand, Siemens, SqareD o superior de marca reconocida y homologada por el CIDET</t>
  </si>
  <si>
    <t>SUMINISTRO E INSTALACION DE INTERRUPTOR ENCHUFABLE 2X40A. Calidad Legrand, Siemens, SqareD o superior de marca reconocida y homologada por el CIDET</t>
  </si>
  <si>
    <t>Suministro e instalación de interruptor tripolar tipo industrial caja moldeada 3x(56-80)A; 25ka/240v.</t>
  </si>
  <si>
    <t>SUMINISTRO E INSTALACION DE INTERRUPTOR TIPO RIEL 2X40A</t>
  </si>
  <si>
    <t>Suministro e instalación de Conmutador manual trifasico de 3x40 A , 208V en caja</t>
  </si>
  <si>
    <t>Suministro e instalación de Telerruptores 1x20A, 120V</t>
  </si>
  <si>
    <t>Suministro e instalación de Pulsadores NA, 15A, 120V para instalar en tapa</t>
  </si>
  <si>
    <t>SISTEMA DE DETECCION DE INCENDIOS Y TUBERIA GENERAL</t>
  </si>
  <si>
    <t>SALIDA ESTACION MANUAL CON SEÑALIZACION DE EMERGENCIA SONORA LUMINOSA</t>
  </si>
  <si>
    <t>SALIDA PARA DETECCION DE INCENDIOS, en cable paralelo 2x18  INCLUYE SENSOR DE HUMO</t>
  </si>
  <si>
    <t>SUMINISTRO E INSTALACION DE PANEL DE ALARMA DETECCION DE INCENDIOS PARA 20 SEÑALES</t>
  </si>
  <si>
    <t>Cajas de paso de 30x,30x,20  cms</t>
  </si>
  <si>
    <t>Sensor fotoelectrico para instalar en techo con alcance de 46 m2</t>
  </si>
  <si>
    <t>CABLEADO ESTRUCTURADO</t>
  </si>
  <si>
    <t>SUMINISTRO E INSTALACIÓN DE CABLE UTP CLASE 6A 4 PARES CMR AMP</t>
  </si>
  <si>
    <t>Certificaciones  UTP  CAT  6A</t>
  </si>
  <si>
    <t>SUMINISTRO E INSTALACION DE TUBERIA CONDUIT PVC 3/4". CABLEADO ESTRUCTURADO</t>
  </si>
  <si>
    <t>ML</t>
  </si>
  <si>
    <t>SUMINISTRO E INSTALACION DE SWITCH DE 24 PUERTOS 10/100/1000 CON DOS PUERTOS DE FIBRA</t>
  </si>
  <si>
    <t>SALIDA TOMA TV (COAXIAL). INCLUYE CONDULINADO Y TUBERÍA PVC 3/4" , APARATO Y CABLEADO RG6 75Ω. PROM 15 MTS</t>
  </si>
  <si>
    <t>CANALETA METALICA CON DIVISION 12X5 CMS LAMINA COLD ROLLED CAL 22</t>
  </si>
  <si>
    <t>PATCH CORD  AMP RJ-45  3'  CAT. 6A</t>
  </si>
  <si>
    <t>UND</t>
  </si>
  <si>
    <t>PATCH PANEL DE 24 PUERTOS CATEGORIA 6A</t>
  </si>
  <si>
    <t>Rack abierto metalico de 19" de ancho, 1,50 m de altura pintura electrostatica</t>
  </si>
  <si>
    <t>Organizadores dobles horizontales</t>
  </si>
  <si>
    <t>Caja strip y regleta de 10 pares</t>
  </si>
  <si>
    <t xml:space="preserve">     INSTALACIONES ELECTRICAS E ILUMINACION</t>
  </si>
  <si>
    <t>Vr. Subcapítulo</t>
  </si>
  <si>
    <t>Vr. Capítulo</t>
  </si>
  <si>
    <t>MINISTERIO DE CULTURA</t>
  </si>
  <si>
    <t>PROYECTO ESPACIOS DE VIDA</t>
  </si>
  <si>
    <t>PRESUPUESTO DE  OBRA</t>
  </si>
  <si>
    <t>MUNICIPIO:</t>
  </si>
  <si>
    <t>Fecha:</t>
  </si>
  <si>
    <t>COSTO DIRECTO</t>
  </si>
  <si>
    <t>COSTOS INDIRECTOS</t>
  </si>
  <si>
    <t>Administración</t>
  </si>
  <si>
    <t>Imprevistos</t>
  </si>
  <si>
    <t>Utilidad</t>
  </si>
  <si>
    <t>IVA</t>
  </si>
  <si>
    <t>SUBTOTAL AIU</t>
  </si>
  <si>
    <t>VALOR TOTAL PRESUPUESTADO</t>
  </si>
  <si>
    <t>TIEMPO ESTIMADO DE EJECUCIÓN</t>
  </si>
  <si>
    <t>MESES</t>
  </si>
  <si>
    <t>04 - VIGÍA DEL FUERTE</t>
  </si>
  <si>
    <t>%/CD</t>
  </si>
  <si>
    <t>%/U</t>
  </si>
  <si>
    <t>VIGÍA DEL FUERTE</t>
  </si>
  <si>
    <t>DEPARTAMENTO: ANTIOQUIA</t>
  </si>
  <si>
    <t xml:space="preserve">               Puerta doble entamborada  en lámina c.r. galvanizada cal.18, con persiana, con o sin mirilla      </t>
  </si>
  <si>
    <t xml:space="preserve">16.3.1         </t>
  </si>
  <si>
    <t>m2</t>
  </si>
  <si>
    <t xml:space="preserve">               Salida para Llave manguera 1/2"                                                                                      </t>
  </si>
  <si>
    <t xml:space="preserve">Certificacion RETIE-RETILAP expedido por organismo acreditado ante la superintendencia de industria y comercio, debe incluir: 1) estudio del diseño e informe de recomendaciones de ajuste del mismo en etapa previa a la obra. 2) Visita de inspeccion al sitio de las obras, una vez se finalice la ejecucion de las mismas 3) emision final del certificado. </t>
  </si>
  <si>
    <t>Suministro e instalacion Descargador DPS por sobretensiones tipo II, 208/120V, con interruptor termomagnetico 3x50A incluye cofre</t>
  </si>
  <si>
    <t>m</t>
  </si>
  <si>
    <t xml:space="preserve">               Secador eléctrico con sensor para manos, acero inoxidable.                                               </t>
  </si>
  <si>
    <t xml:space="preserve">               Placa conmemorativa en piedra, texto en bajorelieve según detalle e indicación del Supervisor.</t>
  </si>
  <si>
    <t>un</t>
  </si>
  <si>
    <t>EQUIPOS Y ACCESORIOS</t>
  </si>
  <si>
    <t xml:space="preserve">    CABINA INSONORIZADA SUPERSOUND O SIMILAR PARA 30KVA, SUMINISTRO E INSTALACIÓN</t>
  </si>
  <si>
    <t xml:space="preserve">      PLANTA ELÉCTRICA DIESEL 208/120V 12 KW EFECTIVOS VIGÍA DEL FUERTE, SUMINISTRO E INSTALACIÓN, PRUEBAS Y PUESTA EN FUNCIONAMIENTO</t>
  </si>
  <si>
    <t>Suministro e instalación de tablero de 36 circuitos 3F5H, con puerta y espacio para totalizador, barraje para 200a barra neutro y barra tierra  calidad Legrand, Siemens, Square D o superior de marca reconocida y homologada por el CIDET.</t>
  </si>
  <si>
    <t xml:space="preserve">  TRANSFERENCIA AUTOMÁTICA 12/15 KW CON INTERRUPTOR INDUSTRIAL 3X60A</t>
  </si>
  <si>
    <t>8.2.003</t>
  </si>
  <si>
    <t xml:space="preserve">          Cárcamo en concreto 30x40 cm interiores, tapa en lámina alfajor 3/8"</t>
  </si>
  <si>
    <t xml:space="preserve">       Interruptor automático industrial caja moldeada 3x50 A</t>
  </si>
  <si>
    <t>Suministro e instalación de interruptor enchufable 2X30A. Calidad Legrand, Siemens, SqareD o superior de marca reconocida y homologada por el CIDET</t>
  </si>
  <si>
    <t>Suministro de Tablero tipo Minipargma con instalación de 6 telerruptores y 6 pulsadores NA en la tapa; control de Alum</t>
  </si>
  <si>
    <t>SUMINISTRO E INSTALACION DE UPS BIFASICA DE 5 KVA- 208 V-60 Hz</t>
  </si>
  <si>
    <t>REGLETA 50 PARES INSTALADA EN RACK</t>
  </si>
  <si>
    <t xml:space="preserve">SUMINISTRO E INSTALACIÓN DE CAJA PARA MEDIDOR TRIFÁSICO, CON ESPACIO PARA PIN DE CORTE, </t>
  </si>
  <si>
    <t>8.5.066</t>
  </si>
  <si>
    <t xml:space="preserve">Luminaria hermética LED lineal de 54 W 120 V  </t>
  </si>
  <si>
    <t>Luminaria exterior tipo tabaco/bolardo 32VA, ahorrador, anclajes</t>
  </si>
  <si>
    <t>Salida de alumbrado exterior en conductor cable de cobre THHN, tuberia PVC de 3/4", interruptor sencillo o doble y cajas de paso</t>
  </si>
  <si>
    <t>8.11.001</t>
  </si>
  <si>
    <t>8.11.002</t>
  </si>
  <si>
    <t>8.11.003</t>
  </si>
  <si>
    <t xml:space="preserve">               Orinal institucional mediano de colgar   /grifería monocontrol    </t>
  </si>
  <si>
    <t xml:space="preserve">               Grifería lavamanos moncontrol de pared                                                                    </t>
  </si>
  <si>
    <t>glb</t>
  </si>
  <si>
    <t>FACEPLATE/JACK  sencillo RJ 45</t>
  </si>
  <si>
    <t>FACEPLATE/JACJ  MODULAR DOBLE RJ 45</t>
  </si>
  <si>
    <t>PATCH CORD  AMP RJ-45  7'  CAT. 6A</t>
  </si>
  <si>
    <t>REPETIDO</t>
  </si>
  <si>
    <t xml:space="preserve">               Cunetas aguas lluvias prefabricadas en concreto                                                         </t>
  </si>
  <si>
    <t xml:space="preserve">     CERRADURAS Y ESPEJOS                                                                                              </t>
  </si>
  <si>
    <t>% /CD</t>
  </si>
  <si>
    <t>RAMPA ACCESO</t>
  </si>
  <si>
    <t>CABLE TRENSADO 3 No.12 AWG RED REGULADA</t>
  </si>
  <si>
    <t>Luminaria tortuga para muro 22VA ahorrador</t>
  </si>
  <si>
    <t>Salida para vel-o-bind en conductor cable de cobre THHN, tuberia EMT de 3/4"  y cajas de paso (incluye ventilaodor)</t>
  </si>
  <si>
    <t xml:space="preserve">               Sanitario Infantil ref Happy/pedestal Color blanco grifería</t>
  </si>
  <si>
    <t xml:space="preserve">               Lavamanos  Infantil ref Happy/pedestal Color blanco grifería </t>
  </si>
  <si>
    <t xml:space="preserve">               Canto rodado grava diámetro 5cm (incluye base en recebo)                                                       </t>
  </si>
  <si>
    <t xml:space="preserve">               Desmonte de aparatos sanitarios (incluye baños, pocetas, lavamanos).                                     </t>
  </si>
  <si>
    <t xml:space="preserve">     DESAGÜES E INSTALACIONES HIDRAULICAS</t>
  </si>
  <si>
    <t xml:space="preserve">               Localización, trazado y replanteo            </t>
  </si>
  <si>
    <t xml:space="preserve">               Valla informativa MinCultura/Colombia Humanitaria 3,00x1,50m                                                        </t>
  </si>
  <si>
    <t xml:space="preserve">1.3.1.10       </t>
  </si>
  <si>
    <t xml:space="preserve">               Demolición de piso en baldosa, incluye el afinado h &lt;= 4cm.cargue, retiro, disposición de escombros      </t>
  </si>
  <si>
    <t>CUBIERTA TRAPEZOIDAL (tipo Arkos o similar Estructura UPVC y alma PVC Color Blanco /Azul /Rojo/ Verde E= 1,8 mm, incluye tornillos autoperforantes, cumbreras y limatesas)</t>
  </si>
  <si>
    <t>m²</t>
  </si>
  <si>
    <t>CONSTRUCCIÓN DE ANDENES EN CONCRETO F'c = 2500 PSI E= 0.10 m (incluye dilataciones cada 2 m de 0.02x0.02)</t>
  </si>
  <si>
    <t>Acometida en 11/4" EMT en cable 2x6+6N+2x8T</t>
  </si>
  <si>
    <t>Acometida en Cable THWN 2x8+8+2x8T sin condulinado</t>
  </si>
  <si>
    <t>Luminaria aplique para muro 22VA ahorrador</t>
  </si>
  <si>
    <t xml:space="preserve">Varilla de Cu para puesta a tierra de 5/8"x2,44m </t>
  </si>
  <si>
    <t xml:space="preserve">               Demolición de pañete, enchapes o acabados de muro (indiferente del material), e &lt;= 4cm.Cargue/retiro     </t>
  </si>
  <si>
    <t>7,13</t>
  </si>
  <si>
    <t>Valor unitario mínimo
90%</t>
  </si>
  <si>
    <t>Valor unitario máximo 
110%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</si>
</sst>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\ \ \ \ \ \ @"/>
    <numFmt numFmtId="173" formatCode="\ \ \ \ \ \ \ \ \ \ @"/>
    <numFmt numFmtId="174" formatCode="dd\-mmm\-yyyy"/>
    <numFmt numFmtId="175" formatCode="0.0%"/>
    <numFmt numFmtId="176" formatCode="&quot;MES &quot;0"/>
    <numFmt numFmtId="177" formatCode="&quot;Sem &quot;0"/>
    <numFmt numFmtId="178" formatCode="_(* #,##0.000000000000000_);_(* \(#,##0.000000000000000\);_(* &quot;-&quot;??_);_(@_)"/>
    <numFmt numFmtId="179" formatCode="_(* #,##0_);_(* \(#,##0\);_(* &quot;-&quot;??_);_(@_)"/>
    <numFmt numFmtId="180" formatCode="0.000%"/>
    <numFmt numFmtId="181" formatCode="#,##0.0000"/>
    <numFmt numFmtId="182" formatCode="0.000"/>
    <numFmt numFmtId="183" formatCode="0.0"/>
    <numFmt numFmtId="184" formatCode="#,##0.00&quot; m2&quot;"/>
    <numFmt numFmtId="185" formatCode="&quot;$&quot;#,##0&quot; /m2&quot;;\-&quot;$&quot;#,##0&quot; /m2&quot;"/>
    <numFmt numFmtId="186" formatCode="0.0&quot; MESES&quot;"/>
    <numFmt numFmtId="187" formatCode="_-[$$-240A]\ * #,##0.00_ ;_-[$$-240A]\ * \-#,##0.00\ ;_-[$$-240A]\ * &quot;-&quot;??_ ;_-@_ "/>
    <numFmt numFmtId="188" formatCode="_-* #,##0_-;\-* #,##0_-;_-* &quot;-&quot;??_-;_-@_-"/>
    <numFmt numFmtId="189" formatCode="_-* #,##0.0_-;\-* #,##0.0_-;_-* &quot;-&quot;??_-;_-@_-"/>
    <numFmt numFmtId="190" formatCode="\+0.0%;\-0.0%"/>
    <numFmt numFmtId="191" formatCode="\ \ \ \ \ \ \ \ \ \ @\ \ \ \ \ \ \ \ \ \ \ 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4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29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58">
      <alignment/>
      <protection/>
    </xf>
    <xf numFmtId="0" fontId="48" fillId="0" borderId="0" xfId="57" applyFont="1" applyBorder="1" applyAlignment="1" applyProtection="1">
      <alignment vertical="center"/>
      <protection/>
    </xf>
    <xf numFmtId="0" fontId="48" fillId="0" borderId="10" xfId="57" applyFont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8" fillId="0" borderId="12" xfId="57" applyFont="1" applyBorder="1" applyAlignment="1" applyProtection="1">
      <alignment vertical="center"/>
      <protection/>
    </xf>
    <xf numFmtId="0" fontId="48" fillId="0" borderId="11" xfId="57" applyFont="1" applyBorder="1" applyAlignment="1" applyProtection="1">
      <alignment vertical="center"/>
      <protection/>
    </xf>
    <xf numFmtId="0" fontId="48" fillId="0" borderId="13" xfId="57" applyFont="1" applyBorder="1" applyAlignment="1" applyProtection="1">
      <alignment vertical="center"/>
      <protection/>
    </xf>
    <xf numFmtId="174" fontId="48" fillId="0" borderId="10" xfId="57" applyNumberFormat="1" applyFont="1" applyBorder="1" applyAlignment="1" applyProtection="1">
      <alignment vertical="center"/>
      <protection locked="0"/>
    </xf>
    <xf numFmtId="0" fontId="0" fillId="0" borderId="12" xfId="0" applyNumberFormat="1" applyBorder="1" applyAlignment="1">
      <alignment/>
    </xf>
    <xf numFmtId="0" fontId="3" fillId="7" borderId="12" xfId="0" applyNumberFormat="1" applyFont="1" applyFill="1" applyBorder="1" applyAlignment="1">
      <alignment/>
    </xf>
    <xf numFmtId="0" fontId="4" fillId="7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3" fillId="7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49" fillId="0" borderId="0" xfId="57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7" borderId="14" xfId="0" applyNumberFormat="1" applyFont="1" applyFill="1" applyBorder="1" applyAlignment="1">
      <alignment horizontal="center" vertical="center"/>
    </xf>
    <xf numFmtId="4" fontId="5" fillId="7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58" applyAlignment="1">
      <alignment vertical="center"/>
      <protection/>
    </xf>
    <xf numFmtId="0" fontId="0" fillId="0" borderId="12" xfId="0" applyNumberFormat="1" applyBorder="1" applyAlignment="1">
      <alignment vertical="center"/>
    </xf>
    <xf numFmtId="171" fontId="0" fillId="0" borderId="12" xfId="49" applyFont="1" applyFill="1" applyBorder="1" applyAlignment="1">
      <alignment vertical="center"/>
    </xf>
    <xf numFmtId="171" fontId="0" fillId="0" borderId="12" xfId="49" applyFont="1" applyFill="1" applyBorder="1" applyAlignment="1">
      <alignment vertical="center"/>
    </xf>
    <xf numFmtId="0" fontId="3" fillId="7" borderId="12" xfId="0" applyNumberFormat="1" applyFont="1" applyFill="1" applyBorder="1" applyAlignment="1">
      <alignment vertical="center"/>
    </xf>
    <xf numFmtId="0" fontId="3" fillId="7" borderId="12" xfId="0" applyNumberFormat="1" applyFont="1" applyFill="1" applyBorder="1" applyAlignment="1">
      <alignment horizontal="center" vertical="center"/>
    </xf>
    <xf numFmtId="171" fontId="3" fillId="7" borderId="12" xfId="49" applyFont="1" applyFill="1" applyBorder="1" applyAlignment="1">
      <alignment vertical="center"/>
    </xf>
    <xf numFmtId="0" fontId="4" fillId="7" borderId="12" xfId="0" applyNumberFormat="1" applyFont="1" applyFill="1" applyBorder="1" applyAlignment="1">
      <alignment vertical="center"/>
    </xf>
    <xf numFmtId="0" fontId="4" fillId="7" borderId="12" xfId="0" applyNumberFormat="1" applyFont="1" applyFill="1" applyBorder="1" applyAlignment="1">
      <alignment horizontal="center" vertical="center"/>
    </xf>
    <xf numFmtId="171" fontId="4" fillId="7" borderId="12" xfId="49" applyFont="1" applyFill="1" applyBorder="1" applyAlignment="1">
      <alignment vertical="center"/>
    </xf>
    <xf numFmtId="0" fontId="4" fillId="0" borderId="12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171" fontId="4" fillId="0" borderId="12" xfId="49" applyFont="1" applyBorder="1" applyAlignment="1">
      <alignment vertical="center"/>
    </xf>
    <xf numFmtId="0" fontId="4" fillId="7" borderId="12" xfId="0" applyNumberFormat="1" applyFont="1" applyFill="1" applyBorder="1" applyAlignment="1">
      <alignment vertical="center" wrapText="1"/>
    </xf>
    <xf numFmtId="0" fontId="3" fillId="7" borderId="12" xfId="0" applyNumberFormat="1" applyFont="1" applyFill="1" applyBorder="1" applyAlignment="1">
      <alignment vertical="center" wrapText="1"/>
    </xf>
    <xf numFmtId="171" fontId="4" fillId="33" borderId="12" xfId="49" applyFont="1" applyFill="1" applyBorder="1" applyAlignment="1">
      <alignment vertical="center"/>
    </xf>
    <xf numFmtId="173" fontId="4" fillId="7" borderId="12" xfId="0" applyNumberFormat="1" applyFont="1" applyFill="1" applyBorder="1" applyAlignment="1">
      <alignment vertical="center" wrapText="1"/>
    </xf>
    <xf numFmtId="173" fontId="4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71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171" fontId="4" fillId="0" borderId="12" xfId="49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191" fontId="4" fillId="0" borderId="12" xfId="0" applyNumberFormat="1" applyFont="1" applyFill="1" applyBorder="1" applyAlignment="1">
      <alignment vertical="center" wrapText="1"/>
    </xf>
    <xf numFmtId="171" fontId="4" fillId="0" borderId="12" xfId="0" applyNumberFormat="1" applyFont="1" applyBorder="1" applyAlignment="1">
      <alignment vertical="center" wrapText="1"/>
    </xf>
    <xf numFmtId="171" fontId="4" fillId="0" borderId="12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171" fontId="50" fillId="7" borderId="12" xfId="49" applyFont="1" applyFill="1" applyBorder="1" applyAlignment="1">
      <alignment vertical="center"/>
    </xf>
    <xf numFmtId="4" fontId="49" fillId="0" borderId="0" xfId="57" applyNumberFormat="1" applyFont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58" applyNumberFormat="1" applyAlignment="1">
      <alignment horizontal="center" vertical="center"/>
      <protection/>
    </xf>
    <xf numFmtId="4" fontId="48" fillId="0" borderId="11" xfId="57" applyNumberFormat="1" applyFont="1" applyBorder="1" applyAlignment="1" applyProtection="1">
      <alignment horizontal="center" vertical="center"/>
      <protection/>
    </xf>
    <xf numFmtId="4" fontId="4" fillId="7" borderId="12" xfId="0" applyNumberFormat="1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3" fontId="3" fillId="7" borderId="12" xfId="51" applyFont="1" applyFill="1" applyBorder="1" applyAlignment="1">
      <alignment vertical="center"/>
    </xf>
    <xf numFmtId="43" fontId="4" fillId="7" borderId="12" xfId="51" applyFont="1" applyFill="1" applyBorder="1" applyAlignment="1">
      <alignment vertical="center"/>
    </xf>
    <xf numFmtId="43" fontId="4" fillId="0" borderId="12" xfId="51" applyFont="1" applyFill="1" applyBorder="1" applyAlignment="1">
      <alignment vertical="center"/>
    </xf>
    <xf numFmtId="43" fontId="4" fillId="0" borderId="12" xfId="51" applyFont="1" applyBorder="1" applyAlignment="1">
      <alignment vertical="center"/>
    </xf>
    <xf numFmtId="10" fontId="0" fillId="0" borderId="12" xfId="60" applyNumberFormat="1" applyFont="1" applyBorder="1" applyAlignment="1">
      <alignment horizontal="center" vertical="center"/>
    </xf>
    <xf numFmtId="10" fontId="3" fillId="7" borderId="12" xfId="60" applyNumberFormat="1" applyFont="1" applyFill="1" applyBorder="1" applyAlignment="1">
      <alignment horizontal="center" vertical="center"/>
    </xf>
    <xf numFmtId="0" fontId="49" fillId="0" borderId="0" xfId="57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>
      <alignment horizontal="center" vertical="center" wrapText="1"/>
    </xf>
    <xf numFmtId="0" fontId="49" fillId="0" borderId="0" xfId="57" applyFont="1" applyBorder="1" applyAlignment="1" applyProtection="1">
      <alignment horizontal="center" vertical="center"/>
      <protection/>
    </xf>
    <xf numFmtId="0" fontId="49" fillId="0" borderId="0" xfId="57" applyFont="1" applyBorder="1" applyAlignment="1" applyProtection="1">
      <alignment horizontal="center" vertical="center"/>
      <protection locked="0"/>
    </xf>
    <xf numFmtId="0" fontId="49" fillId="0" borderId="16" xfId="57" applyFont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Currency" xfId="53"/>
    <cellStyle name="Currency [0]" xfId="54"/>
    <cellStyle name="Neutral" xfId="55"/>
    <cellStyle name="Normal 2" xfId="56"/>
    <cellStyle name="Normal 2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2</xdr:row>
      <xdr:rowOff>142875</xdr:rowOff>
    </xdr:from>
    <xdr:to>
      <xdr:col>7</xdr:col>
      <xdr:colOff>3552825</xdr:colOff>
      <xdr:row>9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6725"/>
          <a:ext cx="2647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6"/>
  <sheetViews>
    <sheetView tabSelected="1" view="pageBreakPreview" zoomScale="75" zoomScaleSheetLayoutView="75" zoomScalePageLayoutView="0" workbookViewId="0" topLeftCell="F19">
      <selection activeCell="T249" sqref="T249"/>
    </sheetView>
  </sheetViews>
  <sheetFormatPr defaultColWidth="11.421875" defaultRowHeight="12.75"/>
  <cols>
    <col min="1" max="1" width="3.57421875" style="0" customWidth="1"/>
    <col min="2" max="5" width="3.57421875" style="0" hidden="1" customWidth="1"/>
    <col min="6" max="6" width="11.57421875" style="0" bestFit="1" customWidth="1"/>
    <col min="7" max="7" width="7.8515625" style="0" hidden="1" customWidth="1"/>
    <col min="8" max="8" width="63.140625" style="21" customWidth="1"/>
    <col min="9" max="9" width="6.57421875" style="22" customWidth="1"/>
    <col min="10" max="10" width="11.57421875" style="66" bestFit="1" customWidth="1"/>
    <col min="11" max="11" width="16.00390625" style="21" bestFit="1" customWidth="1"/>
    <col min="12" max="12" width="17.7109375" style="21" customWidth="1"/>
    <col min="13" max="13" width="19.00390625" style="21" customWidth="1"/>
    <col min="14" max="16" width="17.28125" style="21" hidden="1" customWidth="1"/>
    <col min="17" max="17" width="7.421875" style="0" hidden="1" customWidth="1"/>
  </cols>
  <sheetData>
    <row r="1" ht="12.75">
      <c r="H1" s="28"/>
    </row>
    <row r="2" spans="8:16" ht="12.75">
      <c r="H2" s="59"/>
      <c r="I2" s="21"/>
      <c r="P2" s="59">
        <f>+P259</f>
        <v>311383395</v>
      </c>
    </row>
    <row r="3" spans="6:16" ht="12.75">
      <c r="F3" s="3"/>
      <c r="G3" s="3"/>
      <c r="H3" s="29"/>
      <c r="I3" s="29"/>
      <c r="J3" s="67"/>
      <c r="K3" s="29"/>
      <c r="L3" s="29"/>
      <c r="M3" s="29"/>
      <c r="N3" s="29"/>
      <c r="O3" s="29"/>
      <c r="P3" s="29"/>
    </row>
    <row r="4" spans="6:16" ht="15.75">
      <c r="F4" s="3"/>
      <c r="G4" s="3"/>
      <c r="H4" s="80" t="s">
        <v>575</v>
      </c>
      <c r="I4" s="80"/>
      <c r="J4" s="80"/>
      <c r="K4" s="80"/>
      <c r="L4" s="80"/>
      <c r="M4" s="80"/>
      <c r="N4" s="80"/>
      <c r="O4" s="80"/>
      <c r="P4" s="80"/>
    </row>
    <row r="5" spans="6:16" ht="15.75">
      <c r="F5" s="3"/>
      <c r="G5" s="3"/>
      <c r="H5" s="80" t="s">
        <v>576</v>
      </c>
      <c r="I5" s="80"/>
      <c r="J5" s="80"/>
      <c r="K5" s="80"/>
      <c r="L5" s="80"/>
      <c r="M5" s="80"/>
      <c r="N5" s="80"/>
      <c r="O5" s="80"/>
      <c r="P5" s="80"/>
    </row>
    <row r="6" spans="6:16" ht="15.75">
      <c r="F6" s="3"/>
      <c r="G6" s="3"/>
      <c r="H6" s="80" t="s">
        <v>577</v>
      </c>
      <c r="I6" s="80"/>
      <c r="J6" s="80"/>
      <c r="K6" s="80"/>
      <c r="L6" s="80"/>
      <c r="M6" s="80"/>
      <c r="N6" s="80"/>
      <c r="O6" s="80"/>
      <c r="P6" s="80"/>
    </row>
    <row r="7" spans="6:16" ht="15.75">
      <c r="F7" s="3"/>
      <c r="G7" s="3"/>
      <c r="H7" s="20"/>
      <c r="I7" s="20"/>
      <c r="J7" s="62"/>
      <c r="K7" s="20"/>
      <c r="L7" s="78"/>
      <c r="M7" s="78"/>
      <c r="N7" s="20"/>
      <c r="O7" s="20"/>
      <c r="P7" s="20"/>
    </row>
    <row r="8" spans="6:16" ht="15.75">
      <c r="F8" s="4"/>
      <c r="H8" s="81" t="s">
        <v>590</v>
      </c>
      <c r="I8" s="82"/>
      <c r="J8" s="82"/>
      <c r="K8" s="82"/>
      <c r="L8" s="82"/>
      <c r="M8" s="82"/>
      <c r="N8" s="82"/>
      <c r="O8" s="82"/>
      <c r="P8" s="82"/>
    </row>
    <row r="9" spans="6:16" ht="12.75">
      <c r="F9" s="5" t="s">
        <v>578</v>
      </c>
      <c r="G9" s="6"/>
      <c r="H9" s="7" t="s">
        <v>593</v>
      </c>
      <c r="I9" s="5" t="s">
        <v>594</v>
      </c>
      <c r="J9" s="68"/>
      <c r="K9" s="8"/>
      <c r="L9" s="8"/>
      <c r="M9" s="8"/>
      <c r="N9" s="9"/>
      <c r="O9" s="10" t="s">
        <v>579</v>
      </c>
      <c r="P9" s="10">
        <v>42247</v>
      </c>
    </row>
    <row r="10" ht="12.75">
      <c r="A10" s="1" t="s">
        <v>0</v>
      </c>
    </row>
    <row r="11" spans="1:17" ht="38.2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1" t="s">
        <v>6</v>
      </c>
      <c r="G11" s="11" t="s">
        <v>7</v>
      </c>
      <c r="H11" s="30" t="s">
        <v>8</v>
      </c>
      <c r="I11" s="17" t="s">
        <v>9</v>
      </c>
      <c r="J11" s="63" t="s">
        <v>10</v>
      </c>
      <c r="K11" s="17" t="s">
        <v>11</v>
      </c>
      <c r="L11" s="79" t="s">
        <v>657</v>
      </c>
      <c r="M11" s="79" t="s">
        <v>658</v>
      </c>
      <c r="N11" s="17" t="s">
        <v>12</v>
      </c>
      <c r="O11" s="18" t="s">
        <v>573</v>
      </c>
      <c r="P11" s="18" t="s">
        <v>574</v>
      </c>
      <c r="Q11" s="55" t="s">
        <v>634</v>
      </c>
    </row>
    <row r="12" spans="1:17" ht="12.75">
      <c r="A12" s="1">
        <v>51</v>
      </c>
      <c r="B12" s="1" t="s">
        <v>13</v>
      </c>
      <c r="C12" s="1" t="s">
        <v>13</v>
      </c>
      <c r="D12" s="1" t="s">
        <v>13</v>
      </c>
      <c r="E12" s="1" t="s">
        <v>14</v>
      </c>
      <c r="F12" s="11" t="s">
        <v>15</v>
      </c>
      <c r="G12" s="11" t="s">
        <v>1</v>
      </c>
      <c r="H12" s="30" t="s">
        <v>16</v>
      </c>
      <c r="I12" s="17"/>
      <c r="J12" s="63"/>
      <c r="K12" s="31"/>
      <c r="L12" s="31"/>
      <c r="M12" s="31"/>
      <c r="N12" s="32"/>
      <c r="O12" s="32"/>
      <c r="P12" s="32"/>
      <c r="Q12" s="19">
        <v>100</v>
      </c>
    </row>
    <row r="13" spans="1:17" ht="15">
      <c r="A13" s="1">
        <v>51</v>
      </c>
      <c r="B13" s="1" t="s">
        <v>17</v>
      </c>
      <c r="C13" s="1" t="s">
        <v>13</v>
      </c>
      <c r="D13" s="1" t="s">
        <v>13</v>
      </c>
      <c r="E13" s="1" t="s">
        <v>14</v>
      </c>
      <c r="F13" s="12" t="s">
        <v>18</v>
      </c>
      <c r="G13" s="12" t="s">
        <v>19</v>
      </c>
      <c r="H13" s="33" t="s">
        <v>20</v>
      </c>
      <c r="I13" s="34"/>
      <c r="J13" s="65"/>
      <c r="K13" s="35"/>
      <c r="L13" s="35"/>
      <c r="M13" s="35"/>
      <c r="N13" s="35"/>
      <c r="O13" s="35"/>
      <c r="P13" s="35">
        <f>SUM(O13:O28)</f>
        <v>14132072</v>
      </c>
      <c r="Q13" s="26">
        <f aca="true" t="shared" si="0" ref="Q13:Q76">SUM(N13:P13)*100/$P$250</f>
        <v>6.042531810152742</v>
      </c>
    </row>
    <row r="14" spans="1:17" ht="14.25">
      <c r="A14" s="1">
        <v>51</v>
      </c>
      <c r="B14" s="1" t="s">
        <v>13</v>
      </c>
      <c r="C14" s="1" t="s">
        <v>17</v>
      </c>
      <c r="D14" s="1" t="s">
        <v>13</v>
      </c>
      <c r="E14" s="1" t="s">
        <v>14</v>
      </c>
      <c r="F14" s="13" t="s">
        <v>21</v>
      </c>
      <c r="G14" s="13" t="s">
        <v>22</v>
      </c>
      <c r="H14" s="36" t="s">
        <v>23</v>
      </c>
      <c r="I14" s="37"/>
      <c r="J14" s="69"/>
      <c r="K14" s="38"/>
      <c r="L14" s="38"/>
      <c r="M14" s="38"/>
      <c r="N14" s="38"/>
      <c r="O14" s="38">
        <f>SUM(N14:N20)</f>
        <v>9409424</v>
      </c>
      <c r="P14" s="54"/>
      <c r="Q14" s="26">
        <f t="shared" si="0"/>
        <v>4.023241873889027</v>
      </c>
    </row>
    <row r="15" spans="1:17" ht="28.5">
      <c r="A15" s="1">
        <v>51</v>
      </c>
      <c r="B15" s="1" t="s">
        <v>13</v>
      </c>
      <c r="C15" s="1" t="s">
        <v>13</v>
      </c>
      <c r="D15" s="1" t="s">
        <v>24</v>
      </c>
      <c r="E15" s="1" t="s">
        <v>14</v>
      </c>
      <c r="F15" s="14" t="s">
        <v>25</v>
      </c>
      <c r="G15" s="14" t="s">
        <v>26</v>
      </c>
      <c r="H15" s="39" t="s">
        <v>27</v>
      </c>
      <c r="I15" s="40" t="s">
        <v>28</v>
      </c>
      <c r="J15" s="60">
        <v>1</v>
      </c>
      <c r="K15" s="41">
        <v>4680000</v>
      </c>
      <c r="L15" s="41">
        <f>+K15*0.9</f>
        <v>4212000</v>
      </c>
      <c r="M15" s="41">
        <f>+K15*1.1</f>
        <v>5148000</v>
      </c>
      <c r="N15" s="41">
        <f>ROUND(K15*J15,0)</f>
        <v>4680000</v>
      </c>
      <c r="O15" s="41"/>
      <c r="P15" s="41"/>
      <c r="Q15" s="26">
        <f t="shared" si="0"/>
        <v>2.0010546840912524</v>
      </c>
    </row>
    <row r="16" spans="1:17" ht="14.25">
      <c r="A16" s="1">
        <v>51</v>
      </c>
      <c r="B16" s="1" t="s">
        <v>13</v>
      </c>
      <c r="C16" s="1" t="s">
        <v>13</v>
      </c>
      <c r="D16" s="1" t="s">
        <v>30</v>
      </c>
      <c r="E16" s="1" t="s">
        <v>14</v>
      </c>
      <c r="F16" s="14" t="s">
        <v>31</v>
      </c>
      <c r="G16" s="14" t="s">
        <v>32</v>
      </c>
      <c r="H16" s="39" t="s">
        <v>644</v>
      </c>
      <c r="I16" s="40" t="s">
        <v>33</v>
      </c>
      <c r="J16" s="60">
        <v>646.02</v>
      </c>
      <c r="K16" s="41">
        <v>2483</v>
      </c>
      <c r="L16" s="41">
        <f>+K16*0.9</f>
        <v>2234.7000000000003</v>
      </c>
      <c r="M16" s="41">
        <f>+K16*1.1</f>
        <v>2731.3</v>
      </c>
      <c r="N16" s="41">
        <f>ROUND(K16*J16,0)</f>
        <v>1604068</v>
      </c>
      <c r="O16" s="41"/>
      <c r="P16" s="41"/>
      <c r="Q16" s="26">
        <f t="shared" si="0"/>
        <v>0.6858606378207023</v>
      </c>
    </row>
    <row r="17" spans="1:17" ht="28.5">
      <c r="A17" s="1">
        <v>51</v>
      </c>
      <c r="B17" s="1" t="s">
        <v>13</v>
      </c>
      <c r="C17" s="1" t="s">
        <v>13</v>
      </c>
      <c r="D17" s="1" t="s">
        <v>34</v>
      </c>
      <c r="E17" s="1" t="s">
        <v>14</v>
      </c>
      <c r="F17" s="14" t="s">
        <v>35</v>
      </c>
      <c r="G17" s="14" t="s">
        <v>26</v>
      </c>
      <c r="H17" s="39" t="s">
        <v>36</v>
      </c>
      <c r="I17" s="40" t="s">
        <v>37</v>
      </c>
      <c r="J17" s="60">
        <v>1</v>
      </c>
      <c r="K17" s="41">
        <v>312000</v>
      </c>
      <c r="L17" s="41">
        <f>+K17*0.9</f>
        <v>280800</v>
      </c>
      <c r="M17" s="41">
        <f>+K17*1.1</f>
        <v>343200</v>
      </c>
      <c r="N17" s="41">
        <f>ROUND(K17*J17,0)</f>
        <v>312000</v>
      </c>
      <c r="O17" s="41"/>
      <c r="P17" s="41"/>
      <c r="Q17" s="26">
        <f t="shared" si="0"/>
        <v>0.13340364560608348</v>
      </c>
    </row>
    <row r="18" spans="1:17" ht="23.25" customHeight="1">
      <c r="A18" s="1">
        <v>51</v>
      </c>
      <c r="B18" s="1" t="s">
        <v>13</v>
      </c>
      <c r="C18" s="1" t="s">
        <v>13</v>
      </c>
      <c r="D18" s="1" t="s">
        <v>38</v>
      </c>
      <c r="E18" s="1" t="s">
        <v>14</v>
      </c>
      <c r="F18" s="14" t="s">
        <v>39</v>
      </c>
      <c r="G18" s="14" t="s">
        <v>32</v>
      </c>
      <c r="H18" s="39" t="s">
        <v>40</v>
      </c>
      <c r="I18" s="40" t="s">
        <v>41</v>
      </c>
      <c r="J18" s="60">
        <v>63.44</v>
      </c>
      <c r="K18" s="41">
        <v>36150</v>
      </c>
      <c r="L18" s="41">
        <f>+K18*0.9</f>
        <v>32535</v>
      </c>
      <c r="M18" s="41">
        <f>+K18*1.1</f>
        <v>39765</v>
      </c>
      <c r="N18" s="41">
        <f>ROUND(K18*J18,0)</f>
        <v>2293356</v>
      </c>
      <c r="O18" s="41"/>
      <c r="P18" s="41"/>
      <c r="Q18" s="26">
        <f t="shared" si="0"/>
        <v>0.9805834970275167</v>
      </c>
    </row>
    <row r="19" spans="1:17" ht="28.5">
      <c r="A19" s="1">
        <v>51</v>
      </c>
      <c r="B19" s="1" t="s">
        <v>13</v>
      </c>
      <c r="C19" s="1" t="s">
        <v>13</v>
      </c>
      <c r="D19" s="1" t="s">
        <v>42</v>
      </c>
      <c r="E19" s="1" t="s">
        <v>14</v>
      </c>
      <c r="F19" s="14" t="s">
        <v>43</v>
      </c>
      <c r="G19" s="14" t="s">
        <v>26</v>
      </c>
      <c r="H19" s="39" t="s">
        <v>645</v>
      </c>
      <c r="I19" s="40" t="s">
        <v>37</v>
      </c>
      <c r="J19" s="60">
        <v>1</v>
      </c>
      <c r="K19" s="41">
        <v>520000</v>
      </c>
      <c r="L19" s="41">
        <f>+K19*0.9</f>
        <v>468000</v>
      </c>
      <c r="M19" s="41">
        <f>+K19*1.1</f>
        <v>572000</v>
      </c>
      <c r="N19" s="41">
        <f>ROUND(K19*J19,0)</f>
        <v>520000</v>
      </c>
      <c r="O19" s="41"/>
      <c r="P19" s="41"/>
      <c r="Q19" s="26">
        <f t="shared" si="0"/>
        <v>0.22233940934347246</v>
      </c>
    </row>
    <row r="20" spans="1:17" ht="14.25">
      <c r="A20" s="1">
        <v>51</v>
      </c>
      <c r="B20" s="1" t="s">
        <v>13</v>
      </c>
      <c r="C20" s="1" t="s">
        <v>24</v>
      </c>
      <c r="D20" s="1" t="s">
        <v>13</v>
      </c>
      <c r="E20" s="1" t="s">
        <v>14</v>
      </c>
      <c r="F20" s="13" t="s">
        <v>45</v>
      </c>
      <c r="G20" s="13" t="s">
        <v>22</v>
      </c>
      <c r="H20" s="42" t="s">
        <v>46</v>
      </c>
      <c r="I20" s="37"/>
      <c r="J20" s="69"/>
      <c r="K20" s="38"/>
      <c r="L20" s="38"/>
      <c r="M20" s="38"/>
      <c r="N20" s="38"/>
      <c r="O20" s="38">
        <f>SUM(N20:N25)</f>
        <v>962178</v>
      </c>
      <c r="P20" s="54"/>
      <c r="Q20" s="26">
        <f t="shared" si="0"/>
        <v>0.4114040157755455</v>
      </c>
    </row>
    <row r="21" spans="1:17" ht="28.5">
      <c r="A21" s="1">
        <v>51</v>
      </c>
      <c r="B21" s="1" t="s">
        <v>13</v>
      </c>
      <c r="C21" s="1" t="s">
        <v>13</v>
      </c>
      <c r="D21" s="1" t="s">
        <v>50</v>
      </c>
      <c r="E21" s="1" t="s">
        <v>14</v>
      </c>
      <c r="F21" s="14" t="s">
        <v>51</v>
      </c>
      <c r="G21" s="14" t="s">
        <v>32</v>
      </c>
      <c r="H21" s="39" t="s">
        <v>52</v>
      </c>
      <c r="I21" s="40" t="s">
        <v>33</v>
      </c>
      <c r="J21" s="60">
        <v>11.98</v>
      </c>
      <c r="K21" s="41">
        <v>8727</v>
      </c>
      <c r="L21" s="41">
        <f>+K21*0.9</f>
        <v>7854.3</v>
      </c>
      <c r="M21" s="41">
        <f>+K21*1.1</f>
        <v>9599.7</v>
      </c>
      <c r="N21" s="41">
        <f>ROUND(K21*J21,0)</f>
        <v>104549</v>
      </c>
      <c r="O21" s="41"/>
      <c r="P21" s="41"/>
      <c r="Q21" s="26">
        <f t="shared" si="0"/>
        <v>0.04470262097586674</v>
      </c>
    </row>
    <row r="22" spans="1:17" ht="28.5">
      <c r="A22" s="1">
        <v>51</v>
      </c>
      <c r="B22" s="1" t="s">
        <v>13</v>
      </c>
      <c r="C22" s="1" t="s">
        <v>13</v>
      </c>
      <c r="D22" s="1" t="s">
        <v>24</v>
      </c>
      <c r="E22" s="1" t="s">
        <v>14</v>
      </c>
      <c r="F22" s="14" t="s">
        <v>47</v>
      </c>
      <c r="G22" s="14" t="s">
        <v>32</v>
      </c>
      <c r="H22" s="39" t="s">
        <v>655</v>
      </c>
      <c r="I22" s="40" t="s">
        <v>33</v>
      </c>
      <c r="J22" s="60">
        <v>60.43</v>
      </c>
      <c r="K22" s="41">
        <v>4308</v>
      </c>
      <c r="L22" s="41">
        <f>+K22*0.9</f>
        <v>3877.2000000000003</v>
      </c>
      <c r="M22" s="41">
        <f>+K22*1.1</f>
        <v>4738.8</v>
      </c>
      <c r="N22" s="41">
        <f>ROUND(K22*J22,0)</f>
        <v>260332</v>
      </c>
      <c r="O22" s="41"/>
      <c r="P22" s="41"/>
      <c r="Q22" s="26">
        <f t="shared" si="0"/>
        <v>0.1113116598330863</v>
      </c>
    </row>
    <row r="23" spans="1:17" ht="28.5">
      <c r="A23" s="1">
        <v>50</v>
      </c>
      <c r="B23" s="1" t="s">
        <v>13</v>
      </c>
      <c r="C23" s="1" t="s">
        <v>13</v>
      </c>
      <c r="D23" s="1" t="s">
        <v>80</v>
      </c>
      <c r="E23" s="1" t="s">
        <v>14</v>
      </c>
      <c r="F23" s="14" t="s">
        <v>646</v>
      </c>
      <c r="G23" s="14" t="s">
        <v>32</v>
      </c>
      <c r="H23" s="39" t="s">
        <v>647</v>
      </c>
      <c r="I23" s="40" t="s">
        <v>33</v>
      </c>
      <c r="J23" s="60">
        <v>51.71</v>
      </c>
      <c r="K23" s="41">
        <v>5697</v>
      </c>
      <c r="L23" s="41">
        <f>+K23*0.9</f>
        <v>5127.3</v>
      </c>
      <c r="M23" s="41">
        <f>+K23*1.1</f>
        <v>6266.700000000001</v>
      </c>
      <c r="N23" s="41">
        <f>ROUND(J23*K23,0)</f>
        <v>294592</v>
      </c>
      <c r="O23" s="41"/>
      <c r="P23" s="41"/>
      <c r="Q23" s="26">
        <f t="shared" si="0"/>
        <v>0.12596040630252353</v>
      </c>
    </row>
    <row r="24" spans="1:17" ht="28.5">
      <c r="A24" s="1">
        <v>51</v>
      </c>
      <c r="B24" s="1" t="s">
        <v>13</v>
      </c>
      <c r="C24" s="1" t="s">
        <v>13</v>
      </c>
      <c r="D24" s="1" t="s">
        <v>44</v>
      </c>
      <c r="E24" s="1" t="s">
        <v>14</v>
      </c>
      <c r="F24" s="14" t="s">
        <v>54</v>
      </c>
      <c r="G24" s="14" t="s">
        <v>32</v>
      </c>
      <c r="H24" s="39" t="s">
        <v>55</v>
      </c>
      <c r="I24" s="40" t="s">
        <v>41</v>
      </c>
      <c r="J24" s="60">
        <v>7.63</v>
      </c>
      <c r="K24" s="41">
        <v>39673</v>
      </c>
      <c r="L24" s="41">
        <f>+K24*0.9</f>
        <v>35705.700000000004</v>
      </c>
      <c r="M24" s="41">
        <f>+K24*1.1</f>
        <v>43640.3</v>
      </c>
      <c r="N24" s="41">
        <f>ROUND(K24*J24,0)</f>
        <v>302705</v>
      </c>
      <c r="O24" s="41"/>
      <c r="P24" s="41"/>
      <c r="Q24" s="26">
        <f t="shared" si="0"/>
        <v>0.12942932866406892</v>
      </c>
    </row>
    <row r="25" spans="1:17" ht="14.25">
      <c r="A25" s="1">
        <v>51</v>
      </c>
      <c r="B25" s="1" t="s">
        <v>13</v>
      </c>
      <c r="C25" s="1" t="s">
        <v>30</v>
      </c>
      <c r="D25" s="1" t="s">
        <v>13</v>
      </c>
      <c r="E25" s="1" t="s">
        <v>14</v>
      </c>
      <c r="F25" s="13" t="s">
        <v>57</v>
      </c>
      <c r="G25" s="13" t="s">
        <v>22</v>
      </c>
      <c r="H25" s="42" t="s">
        <v>58</v>
      </c>
      <c r="I25" s="37"/>
      <c r="J25" s="69"/>
      <c r="K25" s="38"/>
      <c r="L25" s="38"/>
      <c r="M25" s="38"/>
      <c r="N25" s="38"/>
      <c r="O25" s="38">
        <f>SUM(N25:N27)</f>
        <v>3760470</v>
      </c>
      <c r="P25" s="54"/>
      <c r="Q25" s="26">
        <f t="shared" si="0"/>
        <v>1.607885920488169</v>
      </c>
    </row>
    <row r="26" spans="1:17" ht="28.5">
      <c r="A26" s="1">
        <v>51</v>
      </c>
      <c r="B26" s="1" t="s">
        <v>13</v>
      </c>
      <c r="C26" s="1" t="s">
        <v>13</v>
      </c>
      <c r="D26" s="1" t="s">
        <v>61</v>
      </c>
      <c r="E26" s="1" t="s">
        <v>14</v>
      </c>
      <c r="F26" s="14" t="s">
        <v>62</v>
      </c>
      <c r="G26" s="14" t="s">
        <v>32</v>
      </c>
      <c r="H26" s="39" t="s">
        <v>63</v>
      </c>
      <c r="I26" s="40" t="s">
        <v>33</v>
      </c>
      <c r="J26" s="64">
        <v>388.31</v>
      </c>
      <c r="K26" s="41">
        <v>9227</v>
      </c>
      <c r="L26" s="41">
        <f>+K26*0.9</f>
        <v>8304.300000000001</v>
      </c>
      <c r="M26" s="41">
        <f>+K26*1.1</f>
        <v>10149.7</v>
      </c>
      <c r="N26" s="41">
        <f>ROUND(K26*J26,0)</f>
        <v>3582936</v>
      </c>
      <c r="O26" s="41"/>
      <c r="P26" s="41"/>
      <c r="Q26" s="26">
        <f t="shared" si="0"/>
        <v>1.5319766806835844</v>
      </c>
    </row>
    <row r="27" spans="1:17" ht="28.5">
      <c r="A27" s="1">
        <v>51</v>
      </c>
      <c r="B27" s="1" t="s">
        <v>13</v>
      </c>
      <c r="C27" s="1" t="s">
        <v>13</v>
      </c>
      <c r="D27" s="1" t="s">
        <v>17</v>
      </c>
      <c r="E27" s="1" t="s">
        <v>14</v>
      </c>
      <c r="F27" s="14" t="s">
        <v>59</v>
      </c>
      <c r="G27" s="14" t="s">
        <v>32</v>
      </c>
      <c r="H27" s="39" t="s">
        <v>642</v>
      </c>
      <c r="I27" s="40" t="s">
        <v>37</v>
      </c>
      <c r="J27" s="60">
        <v>14</v>
      </c>
      <c r="K27" s="41">
        <v>12681</v>
      </c>
      <c r="L27" s="41">
        <f>+K27*0.9</f>
        <v>11412.9</v>
      </c>
      <c r="M27" s="41">
        <f>+K27*1.1</f>
        <v>13949.1</v>
      </c>
      <c r="N27" s="41">
        <f>ROUND(K27*J27,0)</f>
        <v>177534</v>
      </c>
      <c r="O27" s="41"/>
      <c r="P27" s="41"/>
      <c r="Q27" s="26">
        <f t="shared" si="0"/>
        <v>0.0759092398045847</v>
      </c>
    </row>
    <row r="28" spans="1:17" ht="15">
      <c r="A28" s="1">
        <v>51</v>
      </c>
      <c r="B28" s="1" t="s">
        <v>24</v>
      </c>
      <c r="C28" s="1" t="s">
        <v>13</v>
      </c>
      <c r="D28" s="1" t="s">
        <v>13</v>
      </c>
      <c r="E28" s="1" t="s">
        <v>14</v>
      </c>
      <c r="F28" s="12" t="s">
        <v>67</v>
      </c>
      <c r="G28" s="12" t="s">
        <v>19</v>
      </c>
      <c r="H28" s="43" t="s">
        <v>643</v>
      </c>
      <c r="I28" s="34"/>
      <c r="J28" s="65"/>
      <c r="K28" s="35"/>
      <c r="L28" s="35"/>
      <c r="M28" s="35"/>
      <c r="N28" s="35"/>
      <c r="O28" s="35"/>
      <c r="P28" s="35">
        <f>SUM(O28:O88)</f>
        <v>8420423</v>
      </c>
      <c r="Q28" s="26">
        <f t="shared" si="0"/>
        <v>3.6003689927734435</v>
      </c>
    </row>
    <row r="29" spans="1:17" ht="14.25">
      <c r="A29" s="1">
        <v>51</v>
      </c>
      <c r="B29" s="1" t="s">
        <v>13</v>
      </c>
      <c r="C29" s="1" t="s">
        <v>17</v>
      </c>
      <c r="D29" s="1" t="s">
        <v>13</v>
      </c>
      <c r="E29" s="1" t="s">
        <v>14</v>
      </c>
      <c r="F29" s="13" t="s">
        <v>69</v>
      </c>
      <c r="G29" s="13" t="s">
        <v>22</v>
      </c>
      <c r="H29" s="42" t="s">
        <v>70</v>
      </c>
      <c r="I29" s="37"/>
      <c r="J29" s="69"/>
      <c r="K29" s="38"/>
      <c r="L29" s="38"/>
      <c r="M29" s="38"/>
      <c r="N29" s="38"/>
      <c r="O29" s="38">
        <f>SUM(N29:N36)</f>
        <v>3260481</v>
      </c>
      <c r="P29" s="54"/>
      <c r="Q29" s="26">
        <f t="shared" si="0"/>
        <v>1.3941027302223354</v>
      </c>
    </row>
    <row r="30" spans="1:17" ht="24" customHeight="1">
      <c r="A30" s="1">
        <v>51</v>
      </c>
      <c r="B30" s="1" t="s">
        <v>13</v>
      </c>
      <c r="C30" s="1" t="s">
        <v>13</v>
      </c>
      <c r="D30" s="1" t="s">
        <v>17</v>
      </c>
      <c r="E30" s="1" t="s">
        <v>14</v>
      </c>
      <c r="F30" s="14" t="s">
        <v>71</v>
      </c>
      <c r="G30" s="14" t="s">
        <v>32</v>
      </c>
      <c r="H30" s="39" t="s">
        <v>72</v>
      </c>
      <c r="I30" s="40" t="s">
        <v>37</v>
      </c>
      <c r="J30" s="60">
        <v>3</v>
      </c>
      <c r="K30" s="41">
        <v>434979</v>
      </c>
      <c r="L30" s="41">
        <f aca="true" t="shared" si="1" ref="L30:L35">+K30*0.9</f>
        <v>391481.10000000003</v>
      </c>
      <c r="M30" s="41">
        <f aca="true" t="shared" si="2" ref="M30:M35">+K30*1.1</f>
        <v>478476.9</v>
      </c>
      <c r="N30" s="41">
        <f aca="true" t="shared" si="3" ref="N30:N35">ROUND(K30*J30,0)</f>
        <v>1304937</v>
      </c>
      <c r="O30" s="41"/>
      <c r="P30" s="41"/>
      <c r="Q30" s="26">
        <f t="shared" si="0"/>
        <v>0.5579594650200825</v>
      </c>
    </row>
    <row r="31" spans="1:17" ht="22.5" customHeight="1">
      <c r="A31" s="1">
        <v>51</v>
      </c>
      <c r="B31" s="1" t="s">
        <v>13</v>
      </c>
      <c r="C31" s="1" t="s">
        <v>13</v>
      </c>
      <c r="D31" s="1" t="s">
        <v>24</v>
      </c>
      <c r="E31" s="1" t="s">
        <v>14</v>
      </c>
      <c r="F31" s="14" t="s">
        <v>74</v>
      </c>
      <c r="G31" s="14" t="s">
        <v>32</v>
      </c>
      <c r="H31" s="39" t="s">
        <v>75</v>
      </c>
      <c r="I31" s="40" t="s">
        <v>37</v>
      </c>
      <c r="J31" s="60">
        <v>1</v>
      </c>
      <c r="K31" s="41">
        <v>160598</v>
      </c>
      <c r="L31" s="41">
        <f t="shared" si="1"/>
        <v>144538.2</v>
      </c>
      <c r="M31" s="41">
        <f t="shared" si="2"/>
        <v>176657.80000000002</v>
      </c>
      <c r="N31" s="41">
        <f t="shared" si="3"/>
        <v>160598</v>
      </c>
      <c r="O31" s="41"/>
      <c r="P31" s="41"/>
      <c r="Q31" s="26">
        <f t="shared" si="0"/>
        <v>0.06866781627258267</v>
      </c>
    </row>
    <row r="32" spans="1:17" ht="29.25" customHeight="1">
      <c r="A32" s="1">
        <v>51</v>
      </c>
      <c r="B32" s="1" t="s">
        <v>13</v>
      </c>
      <c r="C32" s="1" t="s">
        <v>13</v>
      </c>
      <c r="D32" s="1" t="s">
        <v>30</v>
      </c>
      <c r="E32" s="1" t="s">
        <v>14</v>
      </c>
      <c r="F32" s="14" t="s">
        <v>76</v>
      </c>
      <c r="G32" s="14" t="s">
        <v>32</v>
      </c>
      <c r="H32" s="39" t="s">
        <v>77</v>
      </c>
      <c r="I32" s="40" t="s">
        <v>78</v>
      </c>
      <c r="J32" s="60">
        <v>12</v>
      </c>
      <c r="K32" s="41">
        <v>17558</v>
      </c>
      <c r="L32" s="41">
        <f t="shared" si="1"/>
        <v>15802.2</v>
      </c>
      <c r="M32" s="41">
        <f t="shared" si="2"/>
        <v>19313.800000000003</v>
      </c>
      <c r="N32" s="41">
        <f t="shared" si="3"/>
        <v>210696</v>
      </c>
      <c r="O32" s="41"/>
      <c r="P32" s="41"/>
      <c r="Q32" s="26">
        <f t="shared" si="0"/>
        <v>0.09008850805967746</v>
      </c>
    </row>
    <row r="33" spans="1:17" ht="21.75" customHeight="1">
      <c r="A33" s="1">
        <v>51</v>
      </c>
      <c r="B33" s="1" t="s">
        <v>13</v>
      </c>
      <c r="C33" s="1" t="s">
        <v>13</v>
      </c>
      <c r="D33" s="1" t="s">
        <v>80</v>
      </c>
      <c r="E33" s="1" t="s">
        <v>14</v>
      </c>
      <c r="F33" s="14" t="s">
        <v>81</v>
      </c>
      <c r="G33" s="14" t="s">
        <v>32</v>
      </c>
      <c r="H33" s="39" t="s">
        <v>82</v>
      </c>
      <c r="I33" s="40" t="s">
        <v>78</v>
      </c>
      <c r="J33" s="60">
        <v>5</v>
      </c>
      <c r="K33" s="41">
        <v>107284</v>
      </c>
      <c r="L33" s="41">
        <f t="shared" si="1"/>
        <v>96555.6</v>
      </c>
      <c r="M33" s="41">
        <f t="shared" si="2"/>
        <v>118012.40000000001</v>
      </c>
      <c r="N33" s="41">
        <f t="shared" si="3"/>
        <v>536420</v>
      </c>
      <c r="O33" s="41"/>
      <c r="P33" s="41"/>
      <c r="Q33" s="26">
        <f t="shared" si="0"/>
        <v>0.22936020376927982</v>
      </c>
    </row>
    <row r="34" spans="1:17" ht="15.75" customHeight="1">
      <c r="A34" s="1">
        <v>51</v>
      </c>
      <c r="B34" s="1" t="s">
        <v>13</v>
      </c>
      <c r="C34" s="1" t="s">
        <v>13</v>
      </c>
      <c r="D34" s="1" t="s">
        <v>34</v>
      </c>
      <c r="E34" s="1" t="s">
        <v>14</v>
      </c>
      <c r="F34" s="14" t="s">
        <v>84</v>
      </c>
      <c r="G34" s="14" t="s">
        <v>32</v>
      </c>
      <c r="H34" s="39" t="s">
        <v>85</v>
      </c>
      <c r="I34" s="40" t="s">
        <v>78</v>
      </c>
      <c r="J34" s="60">
        <v>10</v>
      </c>
      <c r="K34" s="41">
        <v>20780</v>
      </c>
      <c r="L34" s="41">
        <f t="shared" si="1"/>
        <v>18702</v>
      </c>
      <c r="M34" s="41">
        <f t="shared" si="2"/>
        <v>22858.000000000004</v>
      </c>
      <c r="N34" s="41">
        <f t="shared" si="3"/>
        <v>207800</v>
      </c>
      <c r="O34" s="41"/>
      <c r="P34" s="41"/>
      <c r="Q34" s="26">
        <f t="shared" si="0"/>
        <v>0.08885024857994919</v>
      </c>
    </row>
    <row r="35" spans="1:17" ht="19.5" customHeight="1">
      <c r="A35" s="1">
        <v>51</v>
      </c>
      <c r="B35" s="1" t="s">
        <v>13</v>
      </c>
      <c r="C35" s="1" t="s">
        <v>13</v>
      </c>
      <c r="D35" s="1" t="s">
        <v>38</v>
      </c>
      <c r="E35" s="1" t="s">
        <v>14</v>
      </c>
      <c r="F35" s="14" t="s">
        <v>87</v>
      </c>
      <c r="G35" s="14" t="s">
        <v>32</v>
      </c>
      <c r="H35" s="39" t="s">
        <v>88</v>
      </c>
      <c r="I35" s="40" t="s">
        <v>37</v>
      </c>
      <c r="J35" s="60">
        <v>1</v>
      </c>
      <c r="K35" s="41">
        <v>840030</v>
      </c>
      <c r="L35" s="41">
        <f t="shared" si="1"/>
        <v>756027</v>
      </c>
      <c r="M35" s="41">
        <f t="shared" si="2"/>
        <v>924033.0000000001</v>
      </c>
      <c r="N35" s="41">
        <f t="shared" si="3"/>
        <v>840030</v>
      </c>
      <c r="O35" s="41"/>
      <c r="P35" s="41"/>
      <c r="Q35" s="26">
        <f t="shared" si="0"/>
        <v>0.35917648852076384</v>
      </c>
    </row>
    <row r="36" spans="1:17" ht="16.5" customHeight="1">
      <c r="A36" s="1">
        <v>51</v>
      </c>
      <c r="B36" s="1" t="s">
        <v>13</v>
      </c>
      <c r="C36" s="1" t="s">
        <v>24</v>
      </c>
      <c r="D36" s="1" t="s">
        <v>13</v>
      </c>
      <c r="E36" s="1" t="s">
        <v>14</v>
      </c>
      <c r="F36" s="13" t="s">
        <v>188</v>
      </c>
      <c r="G36" s="13" t="s">
        <v>22</v>
      </c>
      <c r="H36" s="42" t="s">
        <v>189</v>
      </c>
      <c r="I36" s="37"/>
      <c r="J36" s="69"/>
      <c r="K36" s="38"/>
      <c r="L36" s="38"/>
      <c r="M36" s="38"/>
      <c r="N36" s="38"/>
      <c r="O36" s="38">
        <f>SUM(N36:N55)</f>
        <v>674789</v>
      </c>
      <c r="P36" s="54"/>
      <c r="Q36" s="26">
        <f t="shared" si="0"/>
        <v>0.2885234378682162</v>
      </c>
    </row>
    <row r="37" spans="1:17" ht="16.5" customHeight="1">
      <c r="A37" s="1">
        <v>51</v>
      </c>
      <c r="B37" s="1" t="s">
        <v>13</v>
      </c>
      <c r="C37" s="1" t="s">
        <v>13</v>
      </c>
      <c r="D37" s="1" t="s">
        <v>24</v>
      </c>
      <c r="E37" s="1" t="s">
        <v>14</v>
      </c>
      <c r="F37" s="14" t="s">
        <v>190</v>
      </c>
      <c r="G37" s="14" t="s">
        <v>32</v>
      </c>
      <c r="H37" s="39" t="s">
        <v>191</v>
      </c>
      <c r="I37" s="40" t="s">
        <v>37</v>
      </c>
      <c r="J37" s="60">
        <v>3</v>
      </c>
      <c r="K37" s="41">
        <v>1033</v>
      </c>
      <c r="L37" s="41">
        <f aca="true" t="shared" si="4" ref="L37:L54">+K37*0.9</f>
        <v>929.7</v>
      </c>
      <c r="M37" s="41">
        <f aca="true" t="shared" si="5" ref="M37:M54">+K37*1.1</f>
        <v>1136.3000000000002</v>
      </c>
      <c r="N37" s="41">
        <f aca="true" t="shared" si="6" ref="N37:N54">ROUND(K37*J37,0)</f>
        <v>3099</v>
      </c>
      <c r="O37" s="41"/>
      <c r="P37" s="41"/>
      <c r="Q37" s="26">
        <f t="shared" si="0"/>
        <v>0.0013250573645296562</v>
      </c>
    </row>
    <row r="38" spans="1:17" ht="16.5" customHeight="1">
      <c r="A38" s="1">
        <v>51</v>
      </c>
      <c r="B38" s="1" t="s">
        <v>13</v>
      </c>
      <c r="C38" s="1" t="s">
        <v>13</v>
      </c>
      <c r="D38" s="1" t="s">
        <v>42</v>
      </c>
      <c r="E38" s="1" t="s">
        <v>14</v>
      </c>
      <c r="F38" s="14" t="s">
        <v>192</v>
      </c>
      <c r="G38" s="14" t="s">
        <v>32</v>
      </c>
      <c r="H38" s="39" t="s">
        <v>193</v>
      </c>
      <c r="I38" s="40" t="s">
        <v>37</v>
      </c>
      <c r="J38" s="60">
        <v>4</v>
      </c>
      <c r="K38" s="41">
        <v>3636</v>
      </c>
      <c r="L38" s="41">
        <f t="shared" si="4"/>
        <v>3272.4</v>
      </c>
      <c r="M38" s="41">
        <f t="shared" si="5"/>
        <v>3999.6000000000004</v>
      </c>
      <c r="N38" s="41">
        <f t="shared" si="6"/>
        <v>14544</v>
      </c>
      <c r="O38" s="41"/>
      <c r="P38" s="41"/>
      <c r="Q38" s="26">
        <f t="shared" si="0"/>
        <v>0.006218662249022046</v>
      </c>
    </row>
    <row r="39" spans="1:17" ht="16.5" customHeight="1">
      <c r="A39" s="1">
        <v>51</v>
      </c>
      <c r="B39" s="1" t="s">
        <v>13</v>
      </c>
      <c r="C39" s="1" t="s">
        <v>13</v>
      </c>
      <c r="D39" s="1" t="s">
        <v>44</v>
      </c>
      <c r="E39" s="1" t="s">
        <v>14</v>
      </c>
      <c r="F39" s="14" t="s">
        <v>194</v>
      </c>
      <c r="G39" s="14" t="s">
        <v>32</v>
      </c>
      <c r="H39" s="39" t="s">
        <v>195</v>
      </c>
      <c r="I39" s="40" t="s">
        <v>37</v>
      </c>
      <c r="J39" s="60">
        <v>2</v>
      </c>
      <c r="K39" s="41">
        <v>4434</v>
      </c>
      <c r="L39" s="41">
        <f t="shared" si="4"/>
        <v>3990.6</v>
      </c>
      <c r="M39" s="41">
        <f t="shared" si="5"/>
        <v>4877.400000000001</v>
      </c>
      <c r="N39" s="41">
        <f t="shared" si="6"/>
        <v>8868</v>
      </c>
      <c r="O39" s="41"/>
      <c r="P39" s="41"/>
      <c r="Q39" s="26">
        <f t="shared" si="0"/>
        <v>0.0037917420808806037</v>
      </c>
    </row>
    <row r="40" spans="1:17" ht="16.5" customHeight="1">
      <c r="A40" s="1">
        <v>51</v>
      </c>
      <c r="B40" s="1" t="s">
        <v>13</v>
      </c>
      <c r="C40" s="1" t="s">
        <v>13</v>
      </c>
      <c r="D40" s="1" t="s">
        <v>152</v>
      </c>
      <c r="E40" s="1" t="s">
        <v>14</v>
      </c>
      <c r="F40" s="14" t="s">
        <v>196</v>
      </c>
      <c r="G40" s="14" t="s">
        <v>32</v>
      </c>
      <c r="H40" s="39" t="s">
        <v>197</v>
      </c>
      <c r="I40" s="40" t="s">
        <v>37</v>
      </c>
      <c r="J40" s="60">
        <v>13</v>
      </c>
      <c r="K40" s="41">
        <v>2707</v>
      </c>
      <c r="L40" s="41">
        <f t="shared" si="4"/>
        <v>2436.3</v>
      </c>
      <c r="M40" s="41">
        <f t="shared" si="5"/>
        <v>2977.7000000000003</v>
      </c>
      <c r="N40" s="41">
        <f t="shared" si="6"/>
        <v>35191</v>
      </c>
      <c r="O40" s="41"/>
      <c r="P40" s="41"/>
      <c r="Q40" s="26">
        <f t="shared" si="0"/>
        <v>0.0150468195273195</v>
      </c>
    </row>
    <row r="41" spans="1:17" ht="16.5" customHeight="1">
      <c r="A41" s="1">
        <v>51</v>
      </c>
      <c r="B41" s="1" t="s">
        <v>13</v>
      </c>
      <c r="C41" s="1" t="s">
        <v>13</v>
      </c>
      <c r="D41" s="1" t="s">
        <v>156</v>
      </c>
      <c r="E41" s="1" t="s">
        <v>14</v>
      </c>
      <c r="F41" s="14" t="s">
        <v>198</v>
      </c>
      <c r="G41" s="14" t="s">
        <v>32</v>
      </c>
      <c r="H41" s="39" t="s">
        <v>199</v>
      </c>
      <c r="I41" s="40" t="s">
        <v>37</v>
      </c>
      <c r="J41" s="60">
        <v>2</v>
      </c>
      <c r="K41" s="41">
        <v>5395</v>
      </c>
      <c r="L41" s="41">
        <f t="shared" si="4"/>
        <v>4855.5</v>
      </c>
      <c r="M41" s="41">
        <f t="shared" si="5"/>
        <v>5934.500000000001</v>
      </c>
      <c r="N41" s="41">
        <f t="shared" si="6"/>
        <v>10790</v>
      </c>
      <c r="O41" s="41"/>
      <c r="P41" s="41"/>
      <c r="Q41" s="26">
        <f t="shared" si="0"/>
        <v>0.004613542743877054</v>
      </c>
    </row>
    <row r="42" spans="1:17" ht="16.5" customHeight="1">
      <c r="A42" s="1">
        <v>51</v>
      </c>
      <c r="B42" s="1" t="s">
        <v>13</v>
      </c>
      <c r="C42" s="1" t="s">
        <v>13</v>
      </c>
      <c r="D42" s="1" t="s">
        <v>176</v>
      </c>
      <c r="E42" s="1" t="s">
        <v>14</v>
      </c>
      <c r="F42" s="14" t="s">
        <v>200</v>
      </c>
      <c r="G42" s="14" t="s">
        <v>32</v>
      </c>
      <c r="H42" s="39" t="s">
        <v>201</v>
      </c>
      <c r="I42" s="40" t="s">
        <v>37</v>
      </c>
      <c r="J42" s="60">
        <v>17</v>
      </c>
      <c r="K42" s="41">
        <v>2234</v>
      </c>
      <c r="L42" s="41">
        <f t="shared" si="4"/>
        <v>2010.6000000000001</v>
      </c>
      <c r="M42" s="41">
        <f t="shared" si="5"/>
        <v>2457.4</v>
      </c>
      <c r="N42" s="41">
        <f t="shared" si="6"/>
        <v>37978</v>
      </c>
      <c r="O42" s="41"/>
      <c r="P42" s="41"/>
      <c r="Q42" s="26">
        <f t="shared" si="0"/>
        <v>0.01623847324624307</v>
      </c>
    </row>
    <row r="43" spans="1:17" ht="16.5" customHeight="1">
      <c r="A43" s="1">
        <v>51</v>
      </c>
      <c r="B43" s="1" t="s">
        <v>13</v>
      </c>
      <c r="C43" s="1" t="s">
        <v>13</v>
      </c>
      <c r="D43" s="1" t="s">
        <v>179</v>
      </c>
      <c r="E43" s="1" t="s">
        <v>14</v>
      </c>
      <c r="F43" s="14" t="s">
        <v>203</v>
      </c>
      <c r="G43" s="14" t="s">
        <v>32</v>
      </c>
      <c r="H43" s="39" t="s">
        <v>204</v>
      </c>
      <c r="I43" s="40" t="s">
        <v>37</v>
      </c>
      <c r="J43" s="60">
        <v>2</v>
      </c>
      <c r="K43" s="41">
        <v>2502</v>
      </c>
      <c r="L43" s="41">
        <f t="shared" si="4"/>
        <v>2251.8</v>
      </c>
      <c r="M43" s="41">
        <f t="shared" si="5"/>
        <v>2752.2000000000003</v>
      </c>
      <c r="N43" s="41">
        <f t="shared" si="6"/>
        <v>5004</v>
      </c>
      <c r="O43" s="41"/>
      <c r="P43" s="41"/>
      <c r="Q43" s="26">
        <f t="shared" si="0"/>
        <v>0.0021395892391437234</v>
      </c>
    </row>
    <row r="44" spans="1:17" ht="16.5" customHeight="1">
      <c r="A44" s="1">
        <v>51</v>
      </c>
      <c r="B44" s="1" t="s">
        <v>13</v>
      </c>
      <c r="C44" s="1" t="s">
        <v>13</v>
      </c>
      <c r="D44" s="1" t="s">
        <v>182</v>
      </c>
      <c r="E44" s="1" t="s">
        <v>14</v>
      </c>
      <c r="F44" s="14" t="s">
        <v>205</v>
      </c>
      <c r="G44" s="14" t="s">
        <v>32</v>
      </c>
      <c r="H44" s="39" t="s">
        <v>206</v>
      </c>
      <c r="I44" s="40" t="s">
        <v>37</v>
      </c>
      <c r="J44" s="60">
        <v>3</v>
      </c>
      <c r="K44" s="41">
        <v>9435</v>
      </c>
      <c r="L44" s="41">
        <f t="shared" si="4"/>
        <v>8491.5</v>
      </c>
      <c r="M44" s="41">
        <f t="shared" si="5"/>
        <v>10378.5</v>
      </c>
      <c r="N44" s="41">
        <f t="shared" si="6"/>
        <v>28305</v>
      </c>
      <c r="O44" s="41"/>
      <c r="P44" s="41"/>
      <c r="Q44" s="26">
        <f t="shared" si="0"/>
        <v>0.012102532656667286</v>
      </c>
    </row>
    <row r="45" spans="1:17" ht="16.5" customHeight="1">
      <c r="A45" s="1">
        <v>51</v>
      </c>
      <c r="B45" s="1" t="s">
        <v>13</v>
      </c>
      <c r="C45" s="1" t="s">
        <v>13</v>
      </c>
      <c r="D45" s="1" t="s">
        <v>185</v>
      </c>
      <c r="E45" s="1" t="s">
        <v>14</v>
      </c>
      <c r="F45" s="14" t="s">
        <v>207</v>
      </c>
      <c r="G45" s="14" t="s">
        <v>32</v>
      </c>
      <c r="H45" s="39" t="s">
        <v>208</v>
      </c>
      <c r="I45" s="40" t="s">
        <v>37</v>
      </c>
      <c r="J45" s="60">
        <v>12</v>
      </c>
      <c r="K45" s="41">
        <v>6681</v>
      </c>
      <c r="L45" s="41">
        <f t="shared" si="4"/>
        <v>6012.900000000001</v>
      </c>
      <c r="M45" s="41">
        <f t="shared" si="5"/>
        <v>7349.1</v>
      </c>
      <c r="N45" s="41">
        <f t="shared" si="6"/>
        <v>80172</v>
      </c>
      <c r="O45" s="41"/>
      <c r="P45" s="41"/>
      <c r="Q45" s="26">
        <f t="shared" si="0"/>
        <v>0.03427960601131707</v>
      </c>
    </row>
    <row r="46" spans="1:17" ht="16.5" customHeight="1">
      <c r="A46" s="1">
        <v>51</v>
      </c>
      <c r="B46" s="1" t="s">
        <v>13</v>
      </c>
      <c r="C46" s="1" t="s">
        <v>13</v>
      </c>
      <c r="D46" s="1" t="s">
        <v>209</v>
      </c>
      <c r="E46" s="1" t="s">
        <v>14</v>
      </c>
      <c r="F46" s="14" t="s">
        <v>210</v>
      </c>
      <c r="G46" s="14" t="s">
        <v>32</v>
      </c>
      <c r="H46" s="39" t="s">
        <v>211</v>
      </c>
      <c r="I46" s="40" t="s">
        <v>37</v>
      </c>
      <c r="J46" s="60">
        <v>9</v>
      </c>
      <c r="K46" s="41">
        <v>3196</v>
      </c>
      <c r="L46" s="41">
        <f t="shared" si="4"/>
        <v>2876.4</v>
      </c>
      <c r="M46" s="41">
        <f t="shared" si="5"/>
        <v>3515.6000000000004</v>
      </c>
      <c r="N46" s="41">
        <f t="shared" si="6"/>
        <v>28764</v>
      </c>
      <c r="O46" s="41"/>
      <c r="P46" s="41"/>
      <c r="Q46" s="26">
        <f t="shared" si="0"/>
        <v>0.01229878994299162</v>
      </c>
    </row>
    <row r="47" spans="1:17" ht="16.5" customHeight="1">
      <c r="A47" s="1">
        <v>51</v>
      </c>
      <c r="B47" s="1" t="s">
        <v>13</v>
      </c>
      <c r="C47" s="1" t="s">
        <v>13</v>
      </c>
      <c r="D47" s="1" t="s">
        <v>213</v>
      </c>
      <c r="E47" s="1" t="s">
        <v>14</v>
      </c>
      <c r="F47" s="14" t="s">
        <v>200</v>
      </c>
      <c r="G47" s="14" t="s">
        <v>32</v>
      </c>
      <c r="H47" s="39" t="s">
        <v>214</v>
      </c>
      <c r="I47" s="40" t="s">
        <v>37</v>
      </c>
      <c r="J47" s="60">
        <v>1</v>
      </c>
      <c r="K47" s="41">
        <v>2790</v>
      </c>
      <c r="L47" s="41">
        <f t="shared" si="4"/>
        <v>2511</v>
      </c>
      <c r="M47" s="41">
        <f t="shared" si="5"/>
        <v>3069.0000000000005</v>
      </c>
      <c r="N47" s="41">
        <f t="shared" si="6"/>
        <v>2790</v>
      </c>
      <c r="O47" s="41"/>
      <c r="P47" s="41"/>
      <c r="Q47" s="26">
        <f t="shared" si="0"/>
        <v>0.0011929364462851695</v>
      </c>
    </row>
    <row r="48" spans="1:17" ht="16.5" customHeight="1">
      <c r="A48" s="1">
        <v>51</v>
      </c>
      <c r="B48" s="1" t="s">
        <v>13</v>
      </c>
      <c r="C48" s="1" t="s">
        <v>13</v>
      </c>
      <c r="D48" s="1" t="s">
        <v>215</v>
      </c>
      <c r="E48" s="1" t="s">
        <v>14</v>
      </c>
      <c r="F48" s="14" t="s">
        <v>216</v>
      </c>
      <c r="G48" s="14" t="s">
        <v>32</v>
      </c>
      <c r="H48" s="39" t="s">
        <v>217</v>
      </c>
      <c r="I48" s="40" t="s">
        <v>37</v>
      </c>
      <c r="J48" s="60">
        <v>2</v>
      </c>
      <c r="K48" s="41">
        <v>4146</v>
      </c>
      <c r="L48" s="41">
        <f t="shared" si="4"/>
        <v>3731.4</v>
      </c>
      <c r="M48" s="41">
        <f t="shared" si="5"/>
        <v>4560.6</v>
      </c>
      <c r="N48" s="41">
        <f t="shared" si="6"/>
        <v>8292</v>
      </c>
      <c r="O48" s="41"/>
      <c r="P48" s="41"/>
      <c r="Q48" s="26">
        <f t="shared" si="0"/>
        <v>0.003545458427453988</v>
      </c>
    </row>
    <row r="49" spans="1:17" ht="16.5" customHeight="1">
      <c r="A49" s="1">
        <v>51</v>
      </c>
      <c r="B49" s="1" t="s">
        <v>13</v>
      </c>
      <c r="C49" s="1" t="s">
        <v>13</v>
      </c>
      <c r="D49" s="1" t="s">
        <v>218</v>
      </c>
      <c r="E49" s="1" t="s">
        <v>14</v>
      </c>
      <c r="F49" s="14" t="s">
        <v>219</v>
      </c>
      <c r="G49" s="14" t="s">
        <v>32</v>
      </c>
      <c r="H49" s="39" t="s">
        <v>220</v>
      </c>
      <c r="I49" s="40" t="s">
        <v>37</v>
      </c>
      <c r="J49" s="60">
        <v>3</v>
      </c>
      <c r="K49" s="41">
        <v>8798</v>
      </c>
      <c r="L49" s="41">
        <f t="shared" si="4"/>
        <v>7918.2</v>
      </c>
      <c r="M49" s="41">
        <f t="shared" si="5"/>
        <v>9677.800000000001</v>
      </c>
      <c r="N49" s="41">
        <f t="shared" si="6"/>
        <v>26394</v>
      </c>
      <c r="O49" s="41"/>
      <c r="P49" s="41"/>
      <c r="Q49" s="26">
        <f t="shared" si="0"/>
        <v>0.011285435327330024</v>
      </c>
    </row>
    <row r="50" spans="1:17" ht="16.5" customHeight="1">
      <c r="A50" s="1">
        <v>51</v>
      </c>
      <c r="B50" s="1" t="s">
        <v>13</v>
      </c>
      <c r="C50" s="1" t="s">
        <v>13</v>
      </c>
      <c r="D50" s="1" t="s">
        <v>221</v>
      </c>
      <c r="E50" s="1" t="s">
        <v>14</v>
      </c>
      <c r="F50" s="14" t="s">
        <v>222</v>
      </c>
      <c r="G50" s="14" t="s">
        <v>32</v>
      </c>
      <c r="H50" s="39" t="s">
        <v>223</v>
      </c>
      <c r="I50" s="40" t="s">
        <v>41</v>
      </c>
      <c r="J50" s="60">
        <v>36</v>
      </c>
      <c r="K50" s="41">
        <v>4173</v>
      </c>
      <c r="L50" s="41">
        <f t="shared" si="4"/>
        <v>3755.7000000000003</v>
      </c>
      <c r="M50" s="41">
        <f t="shared" si="5"/>
        <v>4590.3</v>
      </c>
      <c r="N50" s="41">
        <f t="shared" si="6"/>
        <v>150228</v>
      </c>
      <c r="O50" s="41"/>
      <c r="P50" s="41"/>
      <c r="Q50" s="26">
        <f t="shared" si="0"/>
        <v>0.0642338553593292</v>
      </c>
    </row>
    <row r="51" spans="1:17" ht="16.5" customHeight="1">
      <c r="A51" s="1">
        <v>51</v>
      </c>
      <c r="B51" s="1" t="s">
        <v>13</v>
      </c>
      <c r="C51" s="1" t="s">
        <v>13</v>
      </c>
      <c r="D51" s="1" t="s">
        <v>225</v>
      </c>
      <c r="E51" s="1" t="s">
        <v>14</v>
      </c>
      <c r="F51" s="14" t="s">
        <v>226</v>
      </c>
      <c r="G51" s="14" t="s">
        <v>32</v>
      </c>
      <c r="H51" s="39" t="s">
        <v>227</v>
      </c>
      <c r="I51" s="40" t="s">
        <v>41</v>
      </c>
      <c r="J51" s="60">
        <v>8</v>
      </c>
      <c r="K51" s="41">
        <v>4569</v>
      </c>
      <c r="L51" s="41">
        <f t="shared" si="4"/>
        <v>4112.1</v>
      </c>
      <c r="M51" s="41">
        <f t="shared" si="5"/>
        <v>5025.900000000001</v>
      </c>
      <c r="N51" s="41">
        <f t="shared" si="6"/>
        <v>36552</v>
      </c>
      <c r="O51" s="41"/>
      <c r="P51" s="41"/>
      <c r="Q51" s="26">
        <f t="shared" si="0"/>
        <v>0.015628750173697317</v>
      </c>
    </row>
    <row r="52" spans="1:17" ht="16.5" customHeight="1">
      <c r="A52" s="1">
        <v>51</v>
      </c>
      <c r="B52" s="1" t="s">
        <v>13</v>
      </c>
      <c r="C52" s="1" t="s">
        <v>13</v>
      </c>
      <c r="D52" s="1" t="s">
        <v>229</v>
      </c>
      <c r="E52" s="1" t="s">
        <v>14</v>
      </c>
      <c r="F52" s="14" t="s">
        <v>230</v>
      </c>
      <c r="G52" s="14" t="s">
        <v>32</v>
      </c>
      <c r="H52" s="39" t="s">
        <v>231</v>
      </c>
      <c r="I52" s="40" t="s">
        <v>41</v>
      </c>
      <c r="J52" s="60">
        <v>6</v>
      </c>
      <c r="K52" s="41">
        <v>6501</v>
      </c>
      <c r="L52" s="41">
        <f t="shared" si="4"/>
        <v>5850.900000000001</v>
      </c>
      <c r="M52" s="41">
        <f t="shared" si="5"/>
        <v>7151.1</v>
      </c>
      <c r="N52" s="41">
        <f t="shared" si="6"/>
        <v>39006</v>
      </c>
      <c r="O52" s="41"/>
      <c r="P52" s="41"/>
      <c r="Q52" s="26">
        <f t="shared" si="0"/>
        <v>0.01667802115548363</v>
      </c>
    </row>
    <row r="53" spans="1:17" ht="16.5" customHeight="1">
      <c r="A53" s="1">
        <v>51</v>
      </c>
      <c r="B53" s="1" t="s">
        <v>13</v>
      </c>
      <c r="C53" s="1" t="s">
        <v>13</v>
      </c>
      <c r="D53" s="1" t="s">
        <v>232</v>
      </c>
      <c r="E53" s="1" t="s">
        <v>14</v>
      </c>
      <c r="F53" s="14" t="s">
        <v>233</v>
      </c>
      <c r="G53" s="14" t="s">
        <v>32</v>
      </c>
      <c r="H53" s="39" t="s">
        <v>154</v>
      </c>
      <c r="I53" s="40" t="s">
        <v>41</v>
      </c>
      <c r="J53" s="60">
        <v>16</v>
      </c>
      <c r="K53" s="41">
        <v>8675</v>
      </c>
      <c r="L53" s="41">
        <f t="shared" si="4"/>
        <v>7807.5</v>
      </c>
      <c r="M53" s="41">
        <f t="shared" si="5"/>
        <v>9542.5</v>
      </c>
      <c r="N53" s="41">
        <f t="shared" si="6"/>
        <v>138800</v>
      </c>
      <c r="O53" s="41"/>
      <c r="P53" s="41"/>
      <c r="Q53" s="26">
        <f t="shared" si="0"/>
        <v>0.05934751926321919</v>
      </c>
    </row>
    <row r="54" spans="1:17" ht="16.5" customHeight="1">
      <c r="A54" s="1">
        <v>51</v>
      </c>
      <c r="B54" s="1" t="s">
        <v>13</v>
      </c>
      <c r="C54" s="1" t="s">
        <v>13</v>
      </c>
      <c r="D54" s="1" t="s">
        <v>234</v>
      </c>
      <c r="E54" s="1" t="s">
        <v>14</v>
      </c>
      <c r="F54" s="14" t="s">
        <v>235</v>
      </c>
      <c r="G54" s="14" t="s">
        <v>32</v>
      </c>
      <c r="H54" s="39" t="s">
        <v>236</v>
      </c>
      <c r="I54" s="40" t="s">
        <v>37</v>
      </c>
      <c r="J54" s="60">
        <v>4</v>
      </c>
      <c r="K54" s="41">
        <v>5003</v>
      </c>
      <c r="L54" s="41">
        <f t="shared" si="4"/>
        <v>4502.7</v>
      </c>
      <c r="M54" s="41">
        <f t="shared" si="5"/>
        <v>5503.3</v>
      </c>
      <c r="N54" s="41">
        <f t="shared" si="6"/>
        <v>20012</v>
      </c>
      <c r="O54" s="41"/>
      <c r="P54" s="41"/>
      <c r="Q54" s="26">
        <f t="shared" si="0"/>
        <v>0.008556646653426099</v>
      </c>
    </row>
    <row r="55" spans="1:17" ht="16.5" customHeight="1">
      <c r="A55" s="1">
        <v>51</v>
      </c>
      <c r="B55" s="1" t="s">
        <v>13</v>
      </c>
      <c r="C55" s="1" t="s">
        <v>61</v>
      </c>
      <c r="D55" s="1" t="s">
        <v>13</v>
      </c>
      <c r="E55" s="1" t="s">
        <v>14</v>
      </c>
      <c r="F55" s="13" t="s">
        <v>237</v>
      </c>
      <c r="G55" s="13" t="s">
        <v>22</v>
      </c>
      <c r="H55" s="42" t="s">
        <v>238</v>
      </c>
      <c r="I55" s="37"/>
      <c r="J55" s="69"/>
      <c r="K55" s="38"/>
      <c r="L55" s="38"/>
      <c r="M55" s="38"/>
      <c r="N55" s="38"/>
      <c r="O55" s="38">
        <f>SUM(N55:N61)</f>
        <v>815116</v>
      </c>
      <c r="P55" s="54"/>
      <c r="Q55" s="26">
        <f t="shared" si="0"/>
        <v>0.3485238653584883</v>
      </c>
    </row>
    <row r="56" spans="1:17" ht="16.5" customHeight="1">
      <c r="A56" s="1">
        <v>51</v>
      </c>
      <c r="B56" s="1" t="s">
        <v>13</v>
      </c>
      <c r="C56" s="1" t="s">
        <v>13</v>
      </c>
      <c r="D56" s="1" t="s">
        <v>17</v>
      </c>
      <c r="E56" s="1" t="s">
        <v>14</v>
      </c>
      <c r="F56" s="14" t="s">
        <v>239</v>
      </c>
      <c r="G56" s="14" t="s">
        <v>32</v>
      </c>
      <c r="H56" s="39" t="s">
        <v>240</v>
      </c>
      <c r="I56" s="40" t="s">
        <v>37</v>
      </c>
      <c r="J56" s="60">
        <v>1</v>
      </c>
      <c r="K56" s="41">
        <v>47948</v>
      </c>
      <c r="L56" s="41">
        <f>+K56*0.9</f>
        <v>43153.200000000004</v>
      </c>
      <c r="M56" s="41">
        <f>+K56*1.1</f>
        <v>52742.8</v>
      </c>
      <c r="N56" s="41">
        <f>ROUND(K56*J56,0)</f>
        <v>47948</v>
      </c>
      <c r="O56" s="41"/>
      <c r="P56" s="41"/>
      <c r="Q56" s="26">
        <f t="shared" si="0"/>
        <v>0.020501403844616958</v>
      </c>
    </row>
    <row r="57" spans="1:17" ht="16.5" customHeight="1">
      <c r="A57" s="1">
        <v>51</v>
      </c>
      <c r="B57" s="1" t="s">
        <v>13</v>
      </c>
      <c r="C57" s="1" t="s">
        <v>13</v>
      </c>
      <c r="D57" s="1" t="s">
        <v>24</v>
      </c>
      <c r="E57" s="1" t="s">
        <v>14</v>
      </c>
      <c r="F57" s="14" t="s">
        <v>241</v>
      </c>
      <c r="G57" s="14" t="s">
        <v>32</v>
      </c>
      <c r="H57" s="39" t="s">
        <v>242</v>
      </c>
      <c r="I57" s="40" t="s">
        <v>37</v>
      </c>
      <c r="J57" s="60">
        <v>7</v>
      </c>
      <c r="K57" s="41">
        <v>47948</v>
      </c>
      <c r="L57" s="41">
        <f>+K57*0.9</f>
        <v>43153.200000000004</v>
      </c>
      <c r="M57" s="41">
        <f>+K57*1.1</f>
        <v>52742.8</v>
      </c>
      <c r="N57" s="41">
        <f>ROUND(K57*J57,0)</f>
        <v>335636</v>
      </c>
      <c r="O57" s="41"/>
      <c r="P57" s="41"/>
      <c r="Q57" s="26">
        <f t="shared" si="0"/>
        <v>0.1435098269123187</v>
      </c>
    </row>
    <row r="58" spans="1:17" ht="16.5" customHeight="1">
      <c r="A58" s="1">
        <v>51</v>
      </c>
      <c r="B58" s="1" t="s">
        <v>13</v>
      </c>
      <c r="C58" s="1" t="s">
        <v>13</v>
      </c>
      <c r="D58" s="1" t="s">
        <v>30</v>
      </c>
      <c r="E58" s="1" t="s">
        <v>14</v>
      </c>
      <c r="F58" s="14" t="s">
        <v>244</v>
      </c>
      <c r="G58" s="14" t="s">
        <v>32</v>
      </c>
      <c r="H58" s="39" t="s">
        <v>598</v>
      </c>
      <c r="I58" s="40" t="s">
        <v>37</v>
      </c>
      <c r="J58" s="60">
        <v>2</v>
      </c>
      <c r="K58" s="41">
        <v>47948</v>
      </c>
      <c r="L58" s="41">
        <f>+K58*0.9</f>
        <v>43153.200000000004</v>
      </c>
      <c r="M58" s="41">
        <f>+K58*1.1</f>
        <v>52742.8</v>
      </c>
      <c r="N58" s="41">
        <f>ROUND(K58*J58,0)</f>
        <v>95896</v>
      </c>
      <c r="O58" s="41"/>
      <c r="P58" s="41"/>
      <c r="Q58" s="26">
        <f t="shared" si="0"/>
        <v>0.041002807689233915</v>
      </c>
    </row>
    <row r="59" spans="1:17" ht="16.5" customHeight="1">
      <c r="A59" s="1">
        <v>51</v>
      </c>
      <c r="B59" s="1" t="s">
        <v>13</v>
      </c>
      <c r="C59" s="1" t="s">
        <v>13</v>
      </c>
      <c r="D59" s="1" t="s">
        <v>61</v>
      </c>
      <c r="E59" s="1" t="s">
        <v>14</v>
      </c>
      <c r="F59" s="14" t="s">
        <v>245</v>
      </c>
      <c r="G59" s="14" t="s">
        <v>32</v>
      </c>
      <c r="H59" s="39" t="s">
        <v>246</v>
      </c>
      <c r="I59" s="40" t="s">
        <v>37</v>
      </c>
      <c r="J59" s="60">
        <v>2</v>
      </c>
      <c r="K59" s="41">
        <v>47948</v>
      </c>
      <c r="L59" s="41">
        <f>+K59*0.9</f>
        <v>43153.200000000004</v>
      </c>
      <c r="M59" s="41">
        <f>+K59*1.1</f>
        <v>52742.8</v>
      </c>
      <c r="N59" s="41">
        <f>ROUND(K59*J59,0)</f>
        <v>95896</v>
      </c>
      <c r="O59" s="41"/>
      <c r="P59" s="41"/>
      <c r="Q59" s="26">
        <f t="shared" si="0"/>
        <v>0.041002807689233915</v>
      </c>
    </row>
    <row r="60" spans="1:17" ht="16.5" customHeight="1">
      <c r="A60" s="1">
        <v>51</v>
      </c>
      <c r="B60" s="1" t="s">
        <v>13</v>
      </c>
      <c r="C60" s="1" t="s">
        <v>13</v>
      </c>
      <c r="D60" s="1" t="s">
        <v>80</v>
      </c>
      <c r="E60" s="1" t="s">
        <v>14</v>
      </c>
      <c r="F60" s="14" t="s">
        <v>247</v>
      </c>
      <c r="G60" s="14" t="s">
        <v>32</v>
      </c>
      <c r="H60" s="39" t="s">
        <v>248</v>
      </c>
      <c r="I60" s="40" t="s">
        <v>37</v>
      </c>
      <c r="J60" s="60">
        <v>5</v>
      </c>
      <c r="K60" s="41">
        <v>47948</v>
      </c>
      <c r="L60" s="41">
        <f>+K60*0.9</f>
        <v>43153.200000000004</v>
      </c>
      <c r="M60" s="41">
        <f>+K60*1.1</f>
        <v>52742.8</v>
      </c>
      <c r="N60" s="41">
        <f>ROUND(K60*J60,0)</f>
        <v>239740</v>
      </c>
      <c r="O60" s="41"/>
      <c r="P60" s="41"/>
      <c r="Q60" s="26">
        <f t="shared" si="0"/>
        <v>0.10250701922308479</v>
      </c>
    </row>
    <row r="61" spans="1:17" ht="16.5" customHeight="1">
      <c r="A61" s="1">
        <v>51</v>
      </c>
      <c r="B61" s="1" t="s">
        <v>13</v>
      </c>
      <c r="C61" s="1" t="s">
        <v>80</v>
      </c>
      <c r="D61" s="1" t="s">
        <v>13</v>
      </c>
      <c r="E61" s="1" t="s">
        <v>14</v>
      </c>
      <c r="F61" s="13" t="s">
        <v>252</v>
      </c>
      <c r="G61" s="13" t="s">
        <v>22</v>
      </c>
      <c r="H61" s="42" t="s">
        <v>253</v>
      </c>
      <c r="I61" s="37"/>
      <c r="J61" s="69"/>
      <c r="K61" s="38"/>
      <c r="L61" s="38"/>
      <c r="M61" s="38"/>
      <c r="N61" s="38"/>
      <c r="O61" s="38">
        <f>SUM(N61:N78)</f>
        <v>2026957</v>
      </c>
      <c r="P61" s="54"/>
      <c r="Q61" s="26">
        <f t="shared" si="0"/>
        <v>0.8666777348934941</v>
      </c>
    </row>
    <row r="62" spans="1:17" ht="16.5" customHeight="1">
      <c r="A62" s="1">
        <v>51</v>
      </c>
      <c r="B62" s="1" t="s">
        <v>13</v>
      </c>
      <c r="C62" s="1" t="s">
        <v>13</v>
      </c>
      <c r="D62" s="1" t="s">
        <v>61</v>
      </c>
      <c r="E62" s="1" t="s">
        <v>14</v>
      </c>
      <c r="F62" s="14" t="s">
        <v>254</v>
      </c>
      <c r="G62" s="14" t="s">
        <v>32</v>
      </c>
      <c r="H62" s="39" t="s">
        <v>255</v>
      </c>
      <c r="I62" s="40" t="s">
        <v>37</v>
      </c>
      <c r="J62" s="60">
        <v>2</v>
      </c>
      <c r="K62" s="41">
        <v>13275</v>
      </c>
      <c r="L62" s="41">
        <f aca="true" t="shared" si="7" ref="L62:L77">+K62*0.9</f>
        <v>11947.5</v>
      </c>
      <c r="M62" s="41">
        <f aca="true" t="shared" si="8" ref="M62:M77">+K62*1.1</f>
        <v>14602.500000000002</v>
      </c>
      <c r="N62" s="41">
        <f aca="true" t="shared" si="9" ref="N62:N77">ROUND(K62*J62,0)</f>
        <v>26550</v>
      </c>
      <c r="O62" s="41"/>
      <c r="P62" s="41"/>
      <c r="Q62" s="26">
        <f t="shared" si="0"/>
        <v>0.011352137150133066</v>
      </c>
    </row>
    <row r="63" spans="1:17" ht="16.5" customHeight="1">
      <c r="A63" s="1">
        <v>51</v>
      </c>
      <c r="B63" s="1" t="s">
        <v>13</v>
      </c>
      <c r="C63" s="1" t="s">
        <v>13</v>
      </c>
      <c r="D63" s="1" t="s">
        <v>80</v>
      </c>
      <c r="E63" s="1" t="s">
        <v>14</v>
      </c>
      <c r="F63" s="14" t="s">
        <v>256</v>
      </c>
      <c r="G63" s="14" t="s">
        <v>32</v>
      </c>
      <c r="H63" s="39" t="s">
        <v>257</v>
      </c>
      <c r="I63" s="40" t="s">
        <v>37</v>
      </c>
      <c r="J63" s="60">
        <v>6</v>
      </c>
      <c r="K63" s="41">
        <v>4849</v>
      </c>
      <c r="L63" s="41">
        <f t="shared" si="7"/>
        <v>4364.1</v>
      </c>
      <c r="M63" s="41">
        <f t="shared" si="8"/>
        <v>5333.900000000001</v>
      </c>
      <c r="N63" s="41">
        <f t="shared" si="9"/>
        <v>29094</v>
      </c>
      <c r="O63" s="41"/>
      <c r="P63" s="41"/>
      <c r="Q63" s="26">
        <f t="shared" si="0"/>
        <v>0.012439889952767284</v>
      </c>
    </row>
    <row r="64" spans="1:17" ht="16.5" customHeight="1">
      <c r="A64" s="1">
        <v>51</v>
      </c>
      <c r="B64" s="1" t="s">
        <v>13</v>
      </c>
      <c r="C64" s="1" t="s">
        <v>13</v>
      </c>
      <c r="D64" s="1" t="s">
        <v>116</v>
      </c>
      <c r="E64" s="1" t="s">
        <v>14</v>
      </c>
      <c r="F64" s="14" t="s">
        <v>258</v>
      </c>
      <c r="G64" s="14" t="s">
        <v>32</v>
      </c>
      <c r="H64" s="39" t="s">
        <v>259</v>
      </c>
      <c r="I64" s="40" t="s">
        <v>37</v>
      </c>
      <c r="J64" s="60">
        <v>4</v>
      </c>
      <c r="K64" s="41">
        <v>9230</v>
      </c>
      <c r="L64" s="41">
        <f t="shared" si="7"/>
        <v>8307</v>
      </c>
      <c r="M64" s="41">
        <f t="shared" si="8"/>
        <v>10153</v>
      </c>
      <c r="N64" s="41">
        <f t="shared" si="9"/>
        <v>36920</v>
      </c>
      <c r="O64" s="41"/>
      <c r="P64" s="41"/>
      <c r="Q64" s="26">
        <f t="shared" si="0"/>
        <v>0.015786098063386544</v>
      </c>
    </row>
    <row r="65" spans="1:17" ht="16.5" customHeight="1">
      <c r="A65" s="1">
        <v>51</v>
      </c>
      <c r="B65" s="1" t="s">
        <v>13</v>
      </c>
      <c r="C65" s="1" t="s">
        <v>13</v>
      </c>
      <c r="D65" s="1" t="s">
        <v>38</v>
      </c>
      <c r="E65" s="1" t="s">
        <v>14</v>
      </c>
      <c r="F65" s="14" t="s">
        <v>260</v>
      </c>
      <c r="G65" s="14" t="s">
        <v>32</v>
      </c>
      <c r="H65" s="39" t="s">
        <v>261</v>
      </c>
      <c r="I65" s="40" t="s">
        <v>37</v>
      </c>
      <c r="J65" s="60">
        <v>18</v>
      </c>
      <c r="K65" s="41">
        <v>5384</v>
      </c>
      <c r="L65" s="41">
        <f t="shared" si="7"/>
        <v>4845.6</v>
      </c>
      <c r="M65" s="41">
        <f t="shared" si="8"/>
        <v>5922.400000000001</v>
      </c>
      <c r="N65" s="41">
        <f t="shared" si="9"/>
        <v>96912</v>
      </c>
      <c r="O65" s="41"/>
      <c r="P65" s="41"/>
      <c r="Q65" s="26">
        <f t="shared" si="0"/>
        <v>0.041437224689028086</v>
      </c>
    </row>
    <row r="66" spans="1:17" ht="16.5" customHeight="1">
      <c r="A66" s="1">
        <v>51</v>
      </c>
      <c r="B66" s="1" t="s">
        <v>13</v>
      </c>
      <c r="C66" s="1" t="s">
        <v>13</v>
      </c>
      <c r="D66" s="1" t="s">
        <v>42</v>
      </c>
      <c r="E66" s="1" t="s">
        <v>14</v>
      </c>
      <c r="F66" s="14" t="s">
        <v>263</v>
      </c>
      <c r="G66" s="14" t="s">
        <v>32</v>
      </c>
      <c r="H66" s="39" t="s">
        <v>264</v>
      </c>
      <c r="I66" s="40" t="s">
        <v>37</v>
      </c>
      <c r="J66" s="60">
        <v>5</v>
      </c>
      <c r="K66" s="41">
        <v>13853</v>
      </c>
      <c r="L66" s="41">
        <f t="shared" si="7"/>
        <v>12467.7</v>
      </c>
      <c r="M66" s="41">
        <f t="shared" si="8"/>
        <v>15238.300000000001</v>
      </c>
      <c r="N66" s="41">
        <f t="shared" si="9"/>
        <v>69265</v>
      </c>
      <c r="O66" s="41"/>
      <c r="P66" s="41"/>
      <c r="Q66" s="26">
        <f t="shared" si="0"/>
        <v>0.029616036900337733</v>
      </c>
    </row>
    <row r="67" spans="1:17" ht="16.5" customHeight="1">
      <c r="A67" s="1">
        <v>51</v>
      </c>
      <c r="B67" s="1" t="s">
        <v>13</v>
      </c>
      <c r="C67" s="1" t="s">
        <v>13</v>
      </c>
      <c r="D67" s="1" t="s">
        <v>44</v>
      </c>
      <c r="E67" s="1" t="s">
        <v>14</v>
      </c>
      <c r="F67" s="14" t="s">
        <v>265</v>
      </c>
      <c r="G67" s="14" t="s">
        <v>32</v>
      </c>
      <c r="H67" s="39" t="s">
        <v>266</v>
      </c>
      <c r="I67" s="40" t="s">
        <v>37</v>
      </c>
      <c r="J67" s="60">
        <v>8</v>
      </c>
      <c r="K67" s="41">
        <v>7872</v>
      </c>
      <c r="L67" s="41">
        <f t="shared" si="7"/>
        <v>7084.8</v>
      </c>
      <c r="M67" s="41">
        <f t="shared" si="8"/>
        <v>8659.2</v>
      </c>
      <c r="N67" s="41">
        <f t="shared" si="9"/>
        <v>62976</v>
      </c>
      <c r="O67" s="41"/>
      <c r="P67" s="41"/>
      <c r="Q67" s="26">
        <f t="shared" si="0"/>
        <v>0.02692701277464331</v>
      </c>
    </row>
    <row r="68" spans="1:17" ht="16.5" customHeight="1">
      <c r="A68" s="1">
        <v>51</v>
      </c>
      <c r="B68" s="1" t="s">
        <v>13</v>
      </c>
      <c r="C68" s="1" t="s">
        <v>13</v>
      </c>
      <c r="D68" s="1" t="s">
        <v>267</v>
      </c>
      <c r="E68" s="1" t="s">
        <v>14</v>
      </c>
      <c r="F68" s="14" t="s">
        <v>268</v>
      </c>
      <c r="G68" s="14" t="s">
        <v>32</v>
      </c>
      <c r="H68" s="39" t="s">
        <v>269</v>
      </c>
      <c r="I68" s="40" t="s">
        <v>37</v>
      </c>
      <c r="J68" s="60">
        <v>1</v>
      </c>
      <c r="K68" s="41">
        <v>9067</v>
      </c>
      <c r="L68" s="41">
        <f t="shared" si="7"/>
        <v>8160.3</v>
      </c>
      <c r="M68" s="41">
        <f t="shared" si="8"/>
        <v>9973.7</v>
      </c>
      <c r="N68" s="41">
        <f t="shared" si="9"/>
        <v>9067</v>
      </c>
      <c r="O68" s="41"/>
      <c r="P68" s="41"/>
      <c r="Q68" s="26">
        <f t="shared" si="0"/>
        <v>0.003876829662533202</v>
      </c>
    </row>
    <row r="69" spans="1:17" ht="16.5" customHeight="1">
      <c r="A69" s="1">
        <v>51</v>
      </c>
      <c r="B69" s="1" t="s">
        <v>13</v>
      </c>
      <c r="C69" s="1" t="s">
        <v>13</v>
      </c>
      <c r="D69" s="1" t="s">
        <v>270</v>
      </c>
      <c r="E69" s="1" t="s">
        <v>14</v>
      </c>
      <c r="F69" s="14" t="s">
        <v>271</v>
      </c>
      <c r="G69" s="14" t="s">
        <v>32</v>
      </c>
      <c r="H69" s="39" t="s">
        <v>272</v>
      </c>
      <c r="I69" s="40" t="s">
        <v>41</v>
      </c>
      <c r="J69" s="60">
        <v>12</v>
      </c>
      <c r="K69" s="41">
        <v>7941</v>
      </c>
      <c r="L69" s="41">
        <f t="shared" si="7"/>
        <v>7146.900000000001</v>
      </c>
      <c r="M69" s="41">
        <f t="shared" si="8"/>
        <v>8735.1</v>
      </c>
      <c r="N69" s="41">
        <f t="shared" si="9"/>
        <v>95292</v>
      </c>
      <c r="O69" s="41"/>
      <c r="P69" s="41"/>
      <c r="Q69" s="26">
        <f t="shared" si="0"/>
        <v>0.04074455191376573</v>
      </c>
    </row>
    <row r="70" spans="1:17" ht="16.5" customHeight="1">
      <c r="A70" s="1">
        <v>51</v>
      </c>
      <c r="B70" s="1" t="s">
        <v>13</v>
      </c>
      <c r="C70" s="1" t="s">
        <v>13</v>
      </c>
      <c r="D70" s="1" t="s">
        <v>276</v>
      </c>
      <c r="E70" s="1" t="s">
        <v>14</v>
      </c>
      <c r="F70" s="14" t="s">
        <v>277</v>
      </c>
      <c r="G70" s="14" t="s">
        <v>32</v>
      </c>
      <c r="H70" s="39" t="s">
        <v>278</v>
      </c>
      <c r="I70" s="40" t="s">
        <v>41</v>
      </c>
      <c r="J70" s="60">
        <v>14</v>
      </c>
      <c r="K70" s="41">
        <v>21979</v>
      </c>
      <c r="L70" s="41">
        <f t="shared" si="7"/>
        <v>19781.100000000002</v>
      </c>
      <c r="M70" s="41">
        <f t="shared" si="8"/>
        <v>24176.9</v>
      </c>
      <c r="N70" s="41">
        <f t="shared" si="9"/>
        <v>307706</v>
      </c>
      <c r="O70" s="41"/>
      <c r="P70" s="41"/>
      <c r="Q70" s="26">
        <f t="shared" si="0"/>
        <v>0.13156763517585104</v>
      </c>
    </row>
    <row r="71" spans="1:17" ht="16.5" customHeight="1">
      <c r="A71" s="1">
        <v>51</v>
      </c>
      <c r="B71" s="1" t="s">
        <v>13</v>
      </c>
      <c r="C71" s="1" t="s">
        <v>13</v>
      </c>
      <c r="D71" s="1" t="s">
        <v>156</v>
      </c>
      <c r="E71" s="1" t="s">
        <v>14</v>
      </c>
      <c r="F71" s="14" t="s">
        <v>279</v>
      </c>
      <c r="G71" s="14" t="s">
        <v>32</v>
      </c>
      <c r="H71" s="39" t="s">
        <v>280</v>
      </c>
      <c r="I71" s="40" t="s">
        <v>41</v>
      </c>
      <c r="J71" s="60">
        <v>9</v>
      </c>
      <c r="K71" s="41">
        <v>13354</v>
      </c>
      <c r="L71" s="41">
        <f t="shared" si="7"/>
        <v>12018.6</v>
      </c>
      <c r="M71" s="41">
        <f t="shared" si="8"/>
        <v>14689.400000000001</v>
      </c>
      <c r="N71" s="41">
        <f t="shared" si="9"/>
        <v>120186</v>
      </c>
      <c r="O71" s="41"/>
      <c r="P71" s="41"/>
      <c r="Q71" s="26">
        <f t="shared" si="0"/>
        <v>0.051388623560297275</v>
      </c>
    </row>
    <row r="72" spans="1:17" ht="16.5" customHeight="1">
      <c r="A72" s="1">
        <v>51</v>
      </c>
      <c r="B72" s="1" t="s">
        <v>13</v>
      </c>
      <c r="C72" s="1" t="s">
        <v>13</v>
      </c>
      <c r="D72" s="1" t="s">
        <v>160</v>
      </c>
      <c r="E72" s="1" t="s">
        <v>14</v>
      </c>
      <c r="F72" s="14" t="s">
        <v>281</v>
      </c>
      <c r="G72" s="14" t="s">
        <v>32</v>
      </c>
      <c r="H72" s="39" t="s">
        <v>282</v>
      </c>
      <c r="I72" s="40" t="s">
        <v>41</v>
      </c>
      <c r="J72" s="60">
        <v>6</v>
      </c>
      <c r="K72" s="41">
        <v>19254</v>
      </c>
      <c r="L72" s="41">
        <f t="shared" si="7"/>
        <v>17328.600000000002</v>
      </c>
      <c r="M72" s="41">
        <f t="shared" si="8"/>
        <v>21179.4</v>
      </c>
      <c r="N72" s="41">
        <f t="shared" si="9"/>
        <v>115524</v>
      </c>
      <c r="O72" s="41"/>
      <c r="P72" s="41"/>
      <c r="Q72" s="26">
        <f t="shared" si="0"/>
        <v>0.0493952652403756</v>
      </c>
    </row>
    <row r="73" spans="1:17" ht="16.5" customHeight="1">
      <c r="A73" s="1">
        <v>51</v>
      </c>
      <c r="B73" s="1" t="s">
        <v>13</v>
      </c>
      <c r="C73" s="1" t="s">
        <v>13</v>
      </c>
      <c r="D73" s="1" t="s">
        <v>163</v>
      </c>
      <c r="E73" s="1" t="s">
        <v>14</v>
      </c>
      <c r="F73" s="14" t="s">
        <v>283</v>
      </c>
      <c r="G73" s="14" t="s">
        <v>32</v>
      </c>
      <c r="H73" s="39" t="s">
        <v>284</v>
      </c>
      <c r="I73" s="40" t="s">
        <v>41</v>
      </c>
      <c r="J73" s="60">
        <v>18</v>
      </c>
      <c r="K73" s="41">
        <v>25598</v>
      </c>
      <c r="L73" s="41">
        <f t="shared" si="7"/>
        <v>23038.2</v>
      </c>
      <c r="M73" s="41">
        <f t="shared" si="8"/>
        <v>28157.800000000003</v>
      </c>
      <c r="N73" s="41">
        <f t="shared" si="9"/>
        <v>460764</v>
      </c>
      <c r="O73" s="41"/>
      <c r="P73" s="41"/>
      <c r="Q73" s="26">
        <f t="shared" si="0"/>
        <v>0.19701153001295338</v>
      </c>
    </row>
    <row r="74" spans="1:17" ht="16.5" customHeight="1">
      <c r="A74" s="1">
        <v>51</v>
      </c>
      <c r="B74" s="1" t="s">
        <v>13</v>
      </c>
      <c r="C74" s="1" t="s">
        <v>13</v>
      </c>
      <c r="D74" s="1" t="s">
        <v>170</v>
      </c>
      <c r="E74" s="1" t="s">
        <v>14</v>
      </c>
      <c r="F74" s="14" t="s">
        <v>285</v>
      </c>
      <c r="G74" s="14" t="s">
        <v>32</v>
      </c>
      <c r="H74" s="39" t="s">
        <v>286</v>
      </c>
      <c r="I74" s="40" t="s">
        <v>37</v>
      </c>
      <c r="J74" s="60">
        <v>14</v>
      </c>
      <c r="K74" s="41">
        <v>21834</v>
      </c>
      <c r="L74" s="41">
        <f t="shared" si="7"/>
        <v>19650.600000000002</v>
      </c>
      <c r="M74" s="41">
        <f t="shared" si="8"/>
        <v>24017.4</v>
      </c>
      <c r="N74" s="41">
        <f t="shared" si="9"/>
        <v>305676</v>
      </c>
      <c r="O74" s="41"/>
      <c r="P74" s="41"/>
      <c r="Q74" s="26">
        <f t="shared" si="0"/>
        <v>0.1306996563278371</v>
      </c>
    </row>
    <row r="75" spans="1:17" ht="16.5" customHeight="1">
      <c r="A75" s="1">
        <v>51</v>
      </c>
      <c r="B75" s="1" t="s">
        <v>13</v>
      </c>
      <c r="C75" s="1" t="s">
        <v>13</v>
      </c>
      <c r="D75" s="1" t="s">
        <v>173</v>
      </c>
      <c r="E75" s="1" t="s">
        <v>14</v>
      </c>
      <c r="F75" s="14" t="s">
        <v>287</v>
      </c>
      <c r="G75" s="14" t="s">
        <v>32</v>
      </c>
      <c r="H75" s="39" t="s">
        <v>288</v>
      </c>
      <c r="I75" s="40" t="s">
        <v>37</v>
      </c>
      <c r="J75" s="60">
        <v>5</v>
      </c>
      <c r="K75" s="41">
        <v>23427</v>
      </c>
      <c r="L75" s="41">
        <f t="shared" si="7"/>
        <v>21084.3</v>
      </c>
      <c r="M75" s="41">
        <f t="shared" si="8"/>
        <v>25769.7</v>
      </c>
      <c r="N75" s="41">
        <f t="shared" si="9"/>
        <v>117135</v>
      </c>
      <c r="O75" s="41"/>
      <c r="P75" s="41"/>
      <c r="Q75" s="26">
        <f t="shared" si="0"/>
        <v>0.05008408983355317</v>
      </c>
    </row>
    <row r="76" spans="1:17" ht="16.5" customHeight="1">
      <c r="A76" s="1">
        <v>51</v>
      </c>
      <c r="B76" s="1" t="s">
        <v>13</v>
      </c>
      <c r="C76" s="1" t="s">
        <v>13</v>
      </c>
      <c r="D76" s="1" t="s">
        <v>176</v>
      </c>
      <c r="E76" s="1" t="s">
        <v>14</v>
      </c>
      <c r="F76" s="14" t="s">
        <v>289</v>
      </c>
      <c r="G76" s="14" t="s">
        <v>32</v>
      </c>
      <c r="H76" s="39" t="s">
        <v>290</v>
      </c>
      <c r="I76" s="40" t="s">
        <v>37</v>
      </c>
      <c r="J76" s="60">
        <v>5</v>
      </c>
      <c r="K76" s="41">
        <v>8806</v>
      </c>
      <c r="L76" s="41">
        <f t="shared" si="7"/>
        <v>7925.400000000001</v>
      </c>
      <c r="M76" s="41">
        <f t="shared" si="8"/>
        <v>9686.6</v>
      </c>
      <c r="N76" s="41">
        <f t="shared" si="9"/>
        <v>44030</v>
      </c>
      <c r="O76" s="41"/>
      <c r="P76" s="41"/>
      <c r="Q76" s="26">
        <f t="shared" si="0"/>
        <v>0.01882616191037133</v>
      </c>
    </row>
    <row r="77" spans="1:17" ht="16.5" customHeight="1">
      <c r="A77" s="1">
        <v>51</v>
      </c>
      <c r="B77" s="1" t="s">
        <v>13</v>
      </c>
      <c r="C77" s="1" t="s">
        <v>13</v>
      </c>
      <c r="D77" s="1" t="s">
        <v>182</v>
      </c>
      <c r="E77" s="1" t="s">
        <v>14</v>
      </c>
      <c r="F77" s="14" t="s">
        <v>291</v>
      </c>
      <c r="G77" s="14" t="s">
        <v>32</v>
      </c>
      <c r="H77" s="39" t="s">
        <v>292</v>
      </c>
      <c r="I77" s="40" t="s">
        <v>37</v>
      </c>
      <c r="J77" s="60">
        <v>5</v>
      </c>
      <c r="K77" s="41">
        <v>25972</v>
      </c>
      <c r="L77" s="41">
        <f t="shared" si="7"/>
        <v>23374.8</v>
      </c>
      <c r="M77" s="41">
        <f t="shared" si="8"/>
        <v>28569.2</v>
      </c>
      <c r="N77" s="41">
        <f t="shared" si="9"/>
        <v>129860</v>
      </c>
      <c r="O77" s="41"/>
      <c r="P77" s="41"/>
      <c r="Q77" s="26">
        <f aca="true" t="shared" si="10" ref="Q77:Q140">SUM(N77:P77)*100/$P$250</f>
        <v>0.05552499172566026</v>
      </c>
    </row>
    <row r="78" spans="1:17" ht="16.5" customHeight="1">
      <c r="A78" s="1">
        <v>51</v>
      </c>
      <c r="B78" s="1" t="s">
        <v>13</v>
      </c>
      <c r="C78" s="1" t="s">
        <v>116</v>
      </c>
      <c r="D78" s="1" t="s">
        <v>13</v>
      </c>
      <c r="E78" s="1" t="s">
        <v>14</v>
      </c>
      <c r="F78" s="13" t="s">
        <v>293</v>
      </c>
      <c r="G78" s="13" t="s">
        <v>22</v>
      </c>
      <c r="H78" s="42" t="s">
        <v>294</v>
      </c>
      <c r="I78" s="37"/>
      <c r="J78" s="69"/>
      <c r="K78" s="38"/>
      <c r="L78" s="38"/>
      <c r="M78" s="38"/>
      <c r="N78" s="38"/>
      <c r="O78" s="38">
        <f>SUM(N78:N85)</f>
        <v>1042562</v>
      </c>
      <c r="P78" s="54"/>
      <c r="Q78" s="26">
        <f t="shared" si="10"/>
        <v>0.44577426785374874</v>
      </c>
    </row>
    <row r="79" spans="1:17" ht="16.5" customHeight="1">
      <c r="A79" s="1">
        <v>51</v>
      </c>
      <c r="B79" s="1" t="s">
        <v>13</v>
      </c>
      <c r="C79" s="1" t="s">
        <v>13</v>
      </c>
      <c r="D79" s="1" t="s">
        <v>17</v>
      </c>
      <c r="E79" s="1" t="s">
        <v>14</v>
      </c>
      <c r="F79" s="14" t="s">
        <v>295</v>
      </c>
      <c r="G79" s="14" t="s">
        <v>32</v>
      </c>
      <c r="H79" s="39" t="s">
        <v>296</v>
      </c>
      <c r="I79" s="40" t="s">
        <v>37</v>
      </c>
      <c r="J79" s="60">
        <v>7</v>
      </c>
      <c r="K79" s="41">
        <v>59068</v>
      </c>
      <c r="L79" s="41">
        <f aca="true" t="shared" si="11" ref="L79:L84">+K79*0.9</f>
        <v>53161.200000000004</v>
      </c>
      <c r="M79" s="41">
        <f aca="true" t="shared" si="12" ref="M79:M84">+K79*1.1</f>
        <v>64974.8</v>
      </c>
      <c r="N79" s="41">
        <f aca="true" t="shared" si="13" ref="N79:N84">ROUND(K79*J79,0)</f>
        <v>413476</v>
      </c>
      <c r="O79" s="41"/>
      <c r="P79" s="41"/>
      <c r="Q79" s="26">
        <f t="shared" si="10"/>
        <v>0.17679232618788773</v>
      </c>
    </row>
    <row r="80" spans="1:17" ht="16.5" customHeight="1">
      <c r="A80" s="1">
        <v>51</v>
      </c>
      <c r="B80" s="1" t="s">
        <v>13</v>
      </c>
      <c r="C80" s="1" t="s">
        <v>13</v>
      </c>
      <c r="D80" s="1" t="s">
        <v>24</v>
      </c>
      <c r="E80" s="1" t="s">
        <v>14</v>
      </c>
      <c r="F80" s="14" t="s">
        <v>297</v>
      </c>
      <c r="G80" s="14" t="s">
        <v>32</v>
      </c>
      <c r="H80" s="39" t="s">
        <v>298</v>
      </c>
      <c r="I80" s="40" t="s">
        <v>37</v>
      </c>
      <c r="J80" s="60">
        <v>2</v>
      </c>
      <c r="K80" s="41">
        <v>47885</v>
      </c>
      <c r="L80" s="41">
        <f t="shared" si="11"/>
        <v>43096.5</v>
      </c>
      <c r="M80" s="41">
        <f t="shared" si="12"/>
        <v>52673.50000000001</v>
      </c>
      <c r="N80" s="41">
        <f t="shared" si="13"/>
        <v>95770</v>
      </c>
      <c r="O80" s="41"/>
      <c r="P80" s="41"/>
      <c r="Q80" s="26">
        <f t="shared" si="10"/>
        <v>0.04094893314004684</v>
      </c>
    </row>
    <row r="81" spans="1:17" ht="16.5" customHeight="1">
      <c r="A81" s="1">
        <v>51</v>
      </c>
      <c r="B81" s="1" t="s">
        <v>13</v>
      </c>
      <c r="C81" s="1" t="s">
        <v>13</v>
      </c>
      <c r="D81" s="1" t="s">
        <v>30</v>
      </c>
      <c r="E81" s="1" t="s">
        <v>14</v>
      </c>
      <c r="F81" s="14" t="s">
        <v>299</v>
      </c>
      <c r="G81" s="14" t="s">
        <v>32</v>
      </c>
      <c r="H81" s="39" t="s">
        <v>300</v>
      </c>
      <c r="I81" s="40" t="s">
        <v>37</v>
      </c>
      <c r="J81" s="60">
        <v>1</v>
      </c>
      <c r="K81" s="41">
        <v>79068</v>
      </c>
      <c r="L81" s="41">
        <f t="shared" si="11"/>
        <v>71161.2</v>
      </c>
      <c r="M81" s="41">
        <f t="shared" si="12"/>
        <v>86974.8</v>
      </c>
      <c r="N81" s="41">
        <f t="shared" si="13"/>
        <v>79068</v>
      </c>
      <c r="O81" s="41"/>
      <c r="P81" s="41"/>
      <c r="Q81" s="26">
        <f t="shared" si="10"/>
        <v>0.03380756234224939</v>
      </c>
    </row>
    <row r="82" spans="1:17" ht="16.5" customHeight="1">
      <c r="A82" s="1">
        <v>51</v>
      </c>
      <c r="B82" s="1" t="s">
        <v>13</v>
      </c>
      <c r="C82" s="1" t="s">
        <v>13</v>
      </c>
      <c r="D82" s="1" t="s">
        <v>61</v>
      </c>
      <c r="E82" s="1" t="s">
        <v>14</v>
      </c>
      <c r="F82" s="14" t="s">
        <v>301</v>
      </c>
      <c r="G82" s="14" t="s">
        <v>32</v>
      </c>
      <c r="H82" s="39" t="s">
        <v>302</v>
      </c>
      <c r="I82" s="40" t="s">
        <v>37</v>
      </c>
      <c r="J82" s="60">
        <v>5</v>
      </c>
      <c r="K82" s="41">
        <v>81110</v>
      </c>
      <c r="L82" s="41">
        <f t="shared" si="11"/>
        <v>72999</v>
      </c>
      <c r="M82" s="41">
        <f t="shared" si="12"/>
        <v>89221</v>
      </c>
      <c r="N82" s="41">
        <f t="shared" si="13"/>
        <v>405550</v>
      </c>
      <c r="O82" s="41"/>
      <c r="P82" s="41"/>
      <c r="Q82" s="26">
        <f t="shared" si="10"/>
        <v>0.17340336049854857</v>
      </c>
    </row>
    <row r="83" spans="1:17" ht="16.5" customHeight="1">
      <c r="A83" s="1">
        <v>51</v>
      </c>
      <c r="B83" s="1" t="s">
        <v>13</v>
      </c>
      <c r="C83" s="1" t="s">
        <v>13</v>
      </c>
      <c r="D83" s="1" t="s">
        <v>80</v>
      </c>
      <c r="E83" s="1" t="s">
        <v>14</v>
      </c>
      <c r="F83" s="14" t="s">
        <v>303</v>
      </c>
      <c r="G83" s="14" t="s">
        <v>32</v>
      </c>
      <c r="H83" s="39" t="s">
        <v>304</v>
      </c>
      <c r="I83" s="40" t="s">
        <v>37</v>
      </c>
      <c r="J83" s="60">
        <v>2</v>
      </c>
      <c r="K83" s="41">
        <v>9934</v>
      </c>
      <c r="L83" s="41">
        <f t="shared" si="11"/>
        <v>8940.6</v>
      </c>
      <c r="M83" s="41">
        <f t="shared" si="12"/>
        <v>10927.400000000001</v>
      </c>
      <c r="N83" s="41">
        <f t="shared" si="13"/>
        <v>19868</v>
      </c>
      <c r="O83" s="41"/>
      <c r="P83" s="41"/>
      <c r="Q83" s="26">
        <f t="shared" si="10"/>
        <v>0.008495075740069444</v>
      </c>
    </row>
    <row r="84" spans="1:17" ht="16.5" customHeight="1">
      <c r="A84" s="1">
        <v>51</v>
      </c>
      <c r="B84" s="1" t="s">
        <v>13</v>
      </c>
      <c r="C84" s="1" t="s">
        <v>13</v>
      </c>
      <c r="D84" s="1" t="s">
        <v>116</v>
      </c>
      <c r="E84" s="1" t="s">
        <v>14</v>
      </c>
      <c r="F84" s="14" t="s">
        <v>305</v>
      </c>
      <c r="G84" s="14" t="s">
        <v>32</v>
      </c>
      <c r="H84" s="39" t="s">
        <v>306</v>
      </c>
      <c r="I84" s="40" t="s">
        <v>37</v>
      </c>
      <c r="J84" s="60">
        <v>2</v>
      </c>
      <c r="K84" s="41">
        <v>14415</v>
      </c>
      <c r="L84" s="41">
        <f t="shared" si="11"/>
        <v>12973.5</v>
      </c>
      <c r="M84" s="41">
        <f t="shared" si="12"/>
        <v>15856.500000000002</v>
      </c>
      <c r="N84" s="41">
        <f t="shared" si="13"/>
        <v>28830</v>
      </c>
      <c r="O84" s="41"/>
      <c r="P84" s="41"/>
      <c r="Q84" s="26">
        <f t="shared" si="10"/>
        <v>0.012327009944946753</v>
      </c>
    </row>
    <row r="85" spans="1:17" ht="16.5" customHeight="1">
      <c r="A85" s="1">
        <v>51</v>
      </c>
      <c r="B85" s="1" t="s">
        <v>13</v>
      </c>
      <c r="C85" s="1" t="s">
        <v>34</v>
      </c>
      <c r="D85" s="1" t="s">
        <v>13</v>
      </c>
      <c r="E85" s="1" t="s">
        <v>14</v>
      </c>
      <c r="F85" s="13" t="s">
        <v>313</v>
      </c>
      <c r="G85" s="13" t="s">
        <v>22</v>
      </c>
      <c r="H85" s="42" t="s">
        <v>314</v>
      </c>
      <c r="I85" s="37"/>
      <c r="J85" s="69"/>
      <c r="K85" s="38"/>
      <c r="L85" s="38"/>
      <c r="M85" s="38"/>
      <c r="N85" s="38"/>
      <c r="O85" s="38">
        <f>SUM(N85:N88)</f>
        <v>600518</v>
      </c>
      <c r="P85" s="54"/>
      <c r="Q85" s="26">
        <f t="shared" si="10"/>
        <v>0.25676695657716037</v>
      </c>
    </row>
    <row r="86" spans="1:17" ht="16.5" customHeight="1">
      <c r="A86" s="1">
        <v>51</v>
      </c>
      <c r="B86" s="1" t="s">
        <v>13</v>
      </c>
      <c r="C86" s="1" t="s">
        <v>13</v>
      </c>
      <c r="D86" s="1" t="s">
        <v>61</v>
      </c>
      <c r="E86" s="1" t="s">
        <v>14</v>
      </c>
      <c r="F86" s="14" t="s">
        <v>319</v>
      </c>
      <c r="G86" s="14" t="s">
        <v>32</v>
      </c>
      <c r="H86" s="39" t="s">
        <v>320</v>
      </c>
      <c r="I86" s="40" t="s">
        <v>28</v>
      </c>
      <c r="J86" s="60">
        <v>1</v>
      </c>
      <c r="K86" s="41">
        <v>75501</v>
      </c>
      <c r="L86" s="41">
        <f>+K86*0.9</f>
        <v>67950.90000000001</v>
      </c>
      <c r="M86" s="41">
        <f>+K86*1.1</f>
        <v>83051.1</v>
      </c>
      <c r="N86" s="41">
        <f>ROUND(K86*J86,0)</f>
        <v>75501</v>
      </c>
      <c r="O86" s="41"/>
      <c r="P86" s="41"/>
      <c r="Q86" s="26">
        <f t="shared" si="10"/>
        <v>0.032282399509310604</v>
      </c>
    </row>
    <row r="87" spans="1:17" ht="16.5" customHeight="1">
      <c r="A87" s="1">
        <v>51</v>
      </c>
      <c r="B87" s="1" t="s">
        <v>13</v>
      </c>
      <c r="C87" s="1" t="s">
        <v>13</v>
      </c>
      <c r="D87" s="1" t="s">
        <v>34</v>
      </c>
      <c r="E87" s="1" t="s">
        <v>14</v>
      </c>
      <c r="F87" s="14" t="s">
        <v>325</v>
      </c>
      <c r="G87" s="14" t="s">
        <v>32</v>
      </c>
      <c r="H87" s="39" t="s">
        <v>326</v>
      </c>
      <c r="I87" s="40" t="s">
        <v>37</v>
      </c>
      <c r="J87" s="60">
        <v>1</v>
      </c>
      <c r="K87" s="41">
        <v>525017</v>
      </c>
      <c r="L87" s="41">
        <f>+K87*0.9</f>
        <v>472515.3</v>
      </c>
      <c r="M87" s="41">
        <f>+K87*1.1</f>
        <v>577518.7000000001</v>
      </c>
      <c r="N87" s="41">
        <f>ROUND(K87*J87,0)</f>
        <v>525017</v>
      </c>
      <c r="O87" s="41"/>
      <c r="P87" s="41"/>
      <c r="Q87" s="26">
        <f t="shared" si="10"/>
        <v>0.22448455706784978</v>
      </c>
    </row>
    <row r="88" spans="1:17" ht="15">
      <c r="A88" s="1">
        <v>51</v>
      </c>
      <c r="B88" s="1" t="s">
        <v>30</v>
      </c>
      <c r="C88" s="1" t="s">
        <v>13</v>
      </c>
      <c r="D88" s="1" t="s">
        <v>13</v>
      </c>
      <c r="E88" s="1" t="s">
        <v>14</v>
      </c>
      <c r="F88" s="12" t="s">
        <v>97</v>
      </c>
      <c r="G88" s="12" t="s">
        <v>19</v>
      </c>
      <c r="H88" s="43" t="s">
        <v>98</v>
      </c>
      <c r="I88" s="34"/>
      <c r="J88" s="65"/>
      <c r="K88" s="35"/>
      <c r="L88" s="35"/>
      <c r="M88" s="35"/>
      <c r="N88" s="35"/>
      <c r="O88" s="35"/>
      <c r="P88" s="35">
        <f>SUM(O88:O95)</f>
        <v>2219304</v>
      </c>
      <c r="Q88" s="26">
        <f t="shared" si="10"/>
        <v>0.9489206548338573</v>
      </c>
    </row>
    <row r="89" spans="1:17" ht="15" customHeight="1">
      <c r="A89" s="1">
        <v>51</v>
      </c>
      <c r="B89" s="1" t="s">
        <v>13</v>
      </c>
      <c r="C89" s="1" t="s">
        <v>17</v>
      </c>
      <c r="D89" s="1" t="s">
        <v>13</v>
      </c>
      <c r="E89" s="1" t="s">
        <v>14</v>
      </c>
      <c r="F89" s="13" t="s">
        <v>99</v>
      </c>
      <c r="G89" s="13" t="s">
        <v>22</v>
      </c>
      <c r="H89" s="42" t="s">
        <v>100</v>
      </c>
      <c r="I89" s="37"/>
      <c r="J89" s="69"/>
      <c r="K89" s="38"/>
      <c r="L89" s="38"/>
      <c r="M89" s="38"/>
      <c r="N89" s="38"/>
      <c r="O89" s="38">
        <f>SUM(N89:N91)</f>
        <v>331320</v>
      </c>
      <c r="P89" s="54"/>
      <c r="Q89" s="26">
        <f t="shared" si="10"/>
        <v>0.14166440981476788</v>
      </c>
    </row>
    <row r="90" spans="1:17" ht="22.5" customHeight="1">
      <c r="A90" s="1">
        <v>51</v>
      </c>
      <c r="B90" s="1" t="s">
        <v>13</v>
      </c>
      <c r="C90" s="1" t="s">
        <v>13</v>
      </c>
      <c r="D90" s="1" t="s">
        <v>24</v>
      </c>
      <c r="E90" s="1" t="s">
        <v>14</v>
      </c>
      <c r="F90" s="14" t="s">
        <v>104</v>
      </c>
      <c r="G90" s="14" t="s">
        <v>32</v>
      </c>
      <c r="H90" s="39" t="s">
        <v>105</v>
      </c>
      <c r="I90" s="40" t="s">
        <v>33</v>
      </c>
      <c r="J90" s="60">
        <v>6.38</v>
      </c>
      <c r="K90" s="41">
        <v>51931</v>
      </c>
      <c r="L90" s="41">
        <f>+K90*0.9</f>
        <v>46737.9</v>
      </c>
      <c r="M90" s="41">
        <f>+K90*1.1</f>
        <v>57124.100000000006</v>
      </c>
      <c r="N90" s="41">
        <f>ROUND(K90*J90,0)</f>
        <v>331320</v>
      </c>
      <c r="O90" s="41"/>
      <c r="P90" s="41"/>
      <c r="Q90" s="26">
        <f t="shared" si="10"/>
        <v>0.14166440981476788</v>
      </c>
    </row>
    <row r="91" spans="1:17" ht="14.25">
      <c r="A91" s="1">
        <v>51</v>
      </c>
      <c r="B91" s="1" t="s">
        <v>13</v>
      </c>
      <c r="C91" s="1" t="s">
        <v>24</v>
      </c>
      <c r="D91" s="1" t="s">
        <v>13</v>
      </c>
      <c r="E91" s="1" t="s">
        <v>14</v>
      </c>
      <c r="F91" s="13" t="s">
        <v>107</v>
      </c>
      <c r="G91" s="13" t="s">
        <v>22</v>
      </c>
      <c r="H91" s="42" t="s">
        <v>108</v>
      </c>
      <c r="I91" s="37"/>
      <c r="J91" s="69"/>
      <c r="K91" s="38"/>
      <c r="L91" s="38"/>
      <c r="M91" s="38"/>
      <c r="N91" s="38"/>
      <c r="O91" s="38">
        <f>SUM(N91:N93)</f>
        <v>473772</v>
      </c>
      <c r="P91" s="54"/>
      <c r="Q91" s="26">
        <f t="shared" si="10"/>
        <v>0.20257343585283777</v>
      </c>
    </row>
    <row r="92" spans="1:17" ht="20.25" customHeight="1">
      <c r="A92" s="1">
        <v>51</v>
      </c>
      <c r="B92" s="1" t="s">
        <v>13</v>
      </c>
      <c r="C92" s="1" t="s">
        <v>13</v>
      </c>
      <c r="D92" s="1" t="s">
        <v>17</v>
      </c>
      <c r="E92" s="1" t="s">
        <v>14</v>
      </c>
      <c r="F92" s="14" t="s">
        <v>109</v>
      </c>
      <c r="G92" s="14" t="s">
        <v>32</v>
      </c>
      <c r="H92" s="39" t="s">
        <v>110</v>
      </c>
      <c r="I92" s="40" t="s">
        <v>33</v>
      </c>
      <c r="J92" s="60">
        <v>13</v>
      </c>
      <c r="K92" s="41">
        <v>36444</v>
      </c>
      <c r="L92" s="41">
        <f>+K92*0.9</f>
        <v>32799.6</v>
      </c>
      <c r="M92" s="41">
        <f>+K92*1.1</f>
        <v>40088.4</v>
      </c>
      <c r="N92" s="41">
        <f>ROUND(K92*J92,0)</f>
        <v>473772</v>
      </c>
      <c r="O92" s="41"/>
      <c r="P92" s="41"/>
      <c r="Q92" s="26">
        <f t="shared" si="10"/>
        <v>0.20257343585283777</v>
      </c>
    </row>
    <row r="93" spans="1:17" ht="21" customHeight="1">
      <c r="A93" s="1">
        <v>51</v>
      </c>
      <c r="B93" s="1" t="s">
        <v>13</v>
      </c>
      <c r="C93" s="1" t="s">
        <v>24</v>
      </c>
      <c r="D93" s="1" t="s">
        <v>13</v>
      </c>
      <c r="E93" s="1" t="s">
        <v>14</v>
      </c>
      <c r="F93" s="13" t="s">
        <v>121</v>
      </c>
      <c r="G93" s="13" t="s">
        <v>22</v>
      </c>
      <c r="H93" s="42" t="s">
        <v>122</v>
      </c>
      <c r="I93" s="37"/>
      <c r="J93" s="69"/>
      <c r="K93" s="38"/>
      <c r="L93" s="38"/>
      <c r="M93" s="38"/>
      <c r="N93" s="38"/>
      <c r="O93" s="38">
        <f>SUM(N93:N95)</f>
        <v>1414212</v>
      </c>
      <c r="P93" s="54"/>
      <c r="Q93" s="26">
        <f t="shared" si="10"/>
        <v>0.6046828091662517</v>
      </c>
    </row>
    <row r="94" spans="1:17" ht="27" customHeight="1">
      <c r="A94" s="1">
        <v>51</v>
      </c>
      <c r="B94" s="1" t="s">
        <v>13</v>
      </c>
      <c r="C94" s="1" t="s">
        <v>13</v>
      </c>
      <c r="D94" s="1" t="s">
        <v>50</v>
      </c>
      <c r="E94" s="1" t="s">
        <v>14</v>
      </c>
      <c r="F94" s="14" t="s">
        <v>125</v>
      </c>
      <c r="G94" s="14" t="s">
        <v>32</v>
      </c>
      <c r="H94" s="39" t="s">
        <v>126</v>
      </c>
      <c r="I94" s="40" t="s">
        <v>41</v>
      </c>
      <c r="J94" s="60">
        <v>5.17</v>
      </c>
      <c r="K94" s="41">
        <v>273542</v>
      </c>
      <c r="L94" s="41">
        <f>+K94*0.9</f>
        <v>246187.80000000002</v>
      </c>
      <c r="M94" s="41">
        <f>+K94*1.1</f>
        <v>300896.2</v>
      </c>
      <c r="N94" s="41">
        <f>ROUND(K94*J94,0)</f>
        <v>1414212</v>
      </c>
      <c r="O94" s="41"/>
      <c r="P94" s="41"/>
      <c r="Q94" s="26">
        <f t="shared" si="10"/>
        <v>0.6046828091662517</v>
      </c>
    </row>
    <row r="95" spans="1:17" ht="27" customHeight="1">
      <c r="A95" s="1"/>
      <c r="B95" s="1"/>
      <c r="C95" s="1"/>
      <c r="D95" s="1"/>
      <c r="E95" s="1"/>
      <c r="F95" s="43">
        <v>7</v>
      </c>
      <c r="G95" s="14"/>
      <c r="H95" s="43" t="s">
        <v>572</v>
      </c>
      <c r="I95" s="34"/>
      <c r="J95" s="65"/>
      <c r="K95" s="72"/>
      <c r="L95" s="72"/>
      <c r="M95" s="72"/>
      <c r="N95" s="72"/>
      <c r="O95" s="72"/>
      <c r="P95" s="72">
        <f>SUM(O95:O185)</f>
        <v>121435709</v>
      </c>
      <c r="Q95" s="26">
        <f t="shared" si="10"/>
        <v>51.92296886974193</v>
      </c>
    </row>
    <row r="96" spans="1:17" ht="27" customHeight="1">
      <c r="A96" s="1"/>
      <c r="B96" s="1"/>
      <c r="C96" s="1"/>
      <c r="D96" s="1"/>
      <c r="E96" s="1"/>
      <c r="F96" s="45">
        <v>7.1</v>
      </c>
      <c r="G96" s="14"/>
      <c r="H96" s="45" t="s">
        <v>495</v>
      </c>
      <c r="I96" s="37"/>
      <c r="J96" s="69"/>
      <c r="K96" s="73"/>
      <c r="L96" s="73"/>
      <c r="M96" s="73"/>
      <c r="N96" s="73"/>
      <c r="O96" s="73">
        <f>SUM(N96:N105)</f>
        <v>6207663</v>
      </c>
      <c r="P96" s="74"/>
      <c r="Q96" s="26">
        <f t="shared" si="10"/>
        <v>2.654246393891016</v>
      </c>
    </row>
    <row r="97" spans="1:17" ht="27" customHeight="1">
      <c r="A97" s="1"/>
      <c r="B97" s="1"/>
      <c r="C97" s="1"/>
      <c r="D97" s="1"/>
      <c r="E97" s="1"/>
      <c r="F97" s="14"/>
      <c r="G97" s="14"/>
      <c r="H97" s="46" t="s">
        <v>497</v>
      </c>
      <c r="I97" s="40" t="s">
        <v>498</v>
      </c>
      <c r="J97" s="60">
        <v>25</v>
      </c>
      <c r="K97" s="75">
        <v>49421</v>
      </c>
      <c r="L97" s="41">
        <f aca="true" t="shared" si="14" ref="L97:L104">+K97*0.9</f>
        <v>44478.9</v>
      </c>
      <c r="M97" s="41">
        <f aca="true" t="shared" si="15" ref="M97:M104">+K97*1.1</f>
        <v>54363.100000000006</v>
      </c>
      <c r="N97" s="75">
        <f aca="true" t="shared" si="16" ref="N97:N104">ROUND(K97*J97,0)</f>
        <v>1235525</v>
      </c>
      <c r="O97" s="75"/>
      <c r="P97" s="75"/>
      <c r="Q97" s="26">
        <f t="shared" si="10"/>
        <v>0.5282805744790265</v>
      </c>
    </row>
    <row r="98" spans="1:17" ht="27" customHeight="1">
      <c r="A98" s="1"/>
      <c r="B98" s="1"/>
      <c r="C98" s="1"/>
      <c r="D98" s="1"/>
      <c r="E98" s="1"/>
      <c r="F98" s="14"/>
      <c r="G98" s="14"/>
      <c r="H98" s="46" t="s">
        <v>499</v>
      </c>
      <c r="I98" s="40" t="s">
        <v>498</v>
      </c>
      <c r="J98" s="60">
        <v>24</v>
      </c>
      <c r="K98" s="75">
        <v>13645</v>
      </c>
      <c r="L98" s="41">
        <f t="shared" si="14"/>
        <v>12280.5</v>
      </c>
      <c r="M98" s="41">
        <f t="shared" si="15"/>
        <v>15009.500000000002</v>
      </c>
      <c r="N98" s="75">
        <f t="shared" si="16"/>
        <v>327480</v>
      </c>
      <c r="O98" s="75"/>
      <c r="P98" s="75"/>
      <c r="Q98" s="26">
        <f t="shared" si="10"/>
        <v>0.1400225187919238</v>
      </c>
    </row>
    <row r="99" spans="1:17" ht="27" customHeight="1">
      <c r="A99" s="1"/>
      <c r="B99" s="1"/>
      <c r="C99" s="1"/>
      <c r="D99" s="1"/>
      <c r="E99" s="1"/>
      <c r="F99" s="14"/>
      <c r="G99" s="14"/>
      <c r="H99" s="46" t="s">
        <v>500</v>
      </c>
      <c r="I99" s="40" t="s">
        <v>498</v>
      </c>
      <c r="J99" s="60">
        <v>6</v>
      </c>
      <c r="K99" s="75">
        <v>35053</v>
      </c>
      <c r="L99" s="41">
        <f t="shared" si="14"/>
        <v>31547.7</v>
      </c>
      <c r="M99" s="41">
        <f t="shared" si="15"/>
        <v>38558.3</v>
      </c>
      <c r="N99" s="75">
        <f t="shared" si="16"/>
        <v>210318</v>
      </c>
      <c r="O99" s="75"/>
      <c r="P99" s="75"/>
      <c r="Q99" s="26">
        <f t="shared" si="10"/>
        <v>0.08992688441211624</v>
      </c>
    </row>
    <row r="100" spans="1:17" ht="27" customHeight="1">
      <c r="A100" s="1"/>
      <c r="B100" s="1"/>
      <c r="C100" s="1"/>
      <c r="D100" s="1"/>
      <c r="E100" s="1"/>
      <c r="F100" s="14"/>
      <c r="G100" s="14"/>
      <c r="H100" s="46" t="s">
        <v>501</v>
      </c>
      <c r="I100" s="40" t="s">
        <v>498</v>
      </c>
      <c r="J100" s="60">
        <v>3</v>
      </c>
      <c r="K100" s="75">
        <v>16214</v>
      </c>
      <c r="L100" s="41">
        <f t="shared" si="14"/>
        <v>14592.6</v>
      </c>
      <c r="M100" s="41">
        <f t="shared" si="15"/>
        <v>17835.4</v>
      </c>
      <c r="N100" s="75">
        <f t="shared" si="16"/>
        <v>48642</v>
      </c>
      <c r="O100" s="75"/>
      <c r="P100" s="75"/>
      <c r="Q100" s="26">
        <f t="shared" si="10"/>
        <v>0.020798141440933053</v>
      </c>
    </row>
    <row r="101" spans="1:17" ht="27" customHeight="1">
      <c r="A101" s="1"/>
      <c r="B101" s="1"/>
      <c r="C101" s="1"/>
      <c r="D101" s="1"/>
      <c r="E101" s="1"/>
      <c r="F101" s="14"/>
      <c r="G101" s="14"/>
      <c r="H101" s="46" t="s">
        <v>651</v>
      </c>
      <c r="I101" s="40" t="s">
        <v>498</v>
      </c>
      <c r="J101" s="60">
        <v>24</v>
      </c>
      <c r="K101" s="75">
        <v>31441</v>
      </c>
      <c r="L101" s="41">
        <f t="shared" si="14"/>
        <v>28296.9</v>
      </c>
      <c r="M101" s="41">
        <f t="shared" si="15"/>
        <v>34585.100000000006</v>
      </c>
      <c r="N101" s="75">
        <f t="shared" si="16"/>
        <v>754584</v>
      </c>
      <c r="O101" s="75"/>
      <c r="P101" s="75"/>
      <c r="Q101" s="26">
        <f t="shared" si="10"/>
        <v>0.3226418478077593</v>
      </c>
    </row>
    <row r="102" spans="1:17" ht="27" customHeight="1">
      <c r="A102" s="1"/>
      <c r="B102" s="1"/>
      <c r="C102" s="1"/>
      <c r="D102" s="1"/>
      <c r="E102" s="1"/>
      <c r="F102" s="14"/>
      <c r="G102" s="14"/>
      <c r="H102" s="46" t="s">
        <v>652</v>
      </c>
      <c r="I102" s="40" t="s">
        <v>498</v>
      </c>
      <c r="J102" s="60">
        <v>24</v>
      </c>
      <c r="K102" s="75">
        <v>20523</v>
      </c>
      <c r="L102" s="41">
        <f t="shared" si="14"/>
        <v>18470.7</v>
      </c>
      <c r="M102" s="41">
        <f t="shared" si="15"/>
        <v>22575.300000000003</v>
      </c>
      <c r="N102" s="75">
        <f t="shared" si="16"/>
        <v>492552</v>
      </c>
      <c r="O102" s="75"/>
      <c r="P102" s="75"/>
      <c r="Q102" s="26">
        <f t="shared" si="10"/>
        <v>0.2106033091364347</v>
      </c>
    </row>
    <row r="103" spans="1:17" ht="27" customHeight="1">
      <c r="A103" s="1"/>
      <c r="B103" s="1"/>
      <c r="C103" s="1"/>
      <c r="D103" s="1"/>
      <c r="E103" s="1"/>
      <c r="F103" s="14"/>
      <c r="G103" s="14"/>
      <c r="H103" s="46" t="s">
        <v>504</v>
      </c>
      <c r="I103" s="40" t="s">
        <v>505</v>
      </c>
      <c r="J103" s="60">
        <v>20</v>
      </c>
      <c r="K103" s="75">
        <v>135977</v>
      </c>
      <c r="L103" s="41">
        <f t="shared" si="14"/>
        <v>122379.3</v>
      </c>
      <c r="M103" s="41">
        <f t="shared" si="15"/>
        <v>149574.7</v>
      </c>
      <c r="N103" s="75">
        <f t="shared" si="16"/>
        <v>2719540</v>
      </c>
      <c r="O103" s="75"/>
      <c r="P103" s="75"/>
      <c r="Q103" s="26">
        <f t="shared" si="10"/>
        <v>1.1628094563191291</v>
      </c>
    </row>
    <row r="104" spans="1:17" ht="27" customHeight="1">
      <c r="A104" s="1"/>
      <c r="B104" s="1"/>
      <c r="C104" s="1"/>
      <c r="D104" s="1"/>
      <c r="E104" s="1"/>
      <c r="F104" s="14"/>
      <c r="G104" s="14"/>
      <c r="H104" s="46" t="s">
        <v>507</v>
      </c>
      <c r="I104" s="40" t="s">
        <v>498</v>
      </c>
      <c r="J104" s="60">
        <v>6</v>
      </c>
      <c r="K104" s="75">
        <v>69837</v>
      </c>
      <c r="L104" s="41">
        <f t="shared" si="14"/>
        <v>62853.3</v>
      </c>
      <c r="M104" s="41">
        <f t="shared" si="15"/>
        <v>76820.70000000001</v>
      </c>
      <c r="N104" s="75">
        <f t="shared" si="16"/>
        <v>419022</v>
      </c>
      <c r="O104" s="75"/>
      <c r="P104" s="75"/>
      <c r="Q104" s="26">
        <f t="shared" si="10"/>
        <v>0.1791636615036933</v>
      </c>
    </row>
    <row r="105" spans="1:17" ht="27" customHeight="1">
      <c r="A105" s="1"/>
      <c r="B105" s="1"/>
      <c r="C105" s="1"/>
      <c r="D105" s="1"/>
      <c r="E105" s="1"/>
      <c r="F105" s="45">
        <v>7.2</v>
      </c>
      <c r="G105" s="14"/>
      <c r="H105" s="45" t="s">
        <v>508</v>
      </c>
      <c r="I105" s="37"/>
      <c r="J105" s="69"/>
      <c r="K105" s="73"/>
      <c r="L105" s="73"/>
      <c r="M105" s="73"/>
      <c r="N105" s="73"/>
      <c r="O105" s="73">
        <f>SUM(N105:N108)</f>
        <v>1314857</v>
      </c>
      <c r="P105" s="74"/>
      <c r="Q105" s="26">
        <f t="shared" si="10"/>
        <v>0.5622010168290965</v>
      </c>
    </row>
    <row r="106" spans="1:17" ht="27" customHeight="1">
      <c r="A106" s="1"/>
      <c r="B106" s="1"/>
      <c r="C106" s="1"/>
      <c r="D106" s="1"/>
      <c r="E106" s="1"/>
      <c r="F106" s="14"/>
      <c r="G106" s="14"/>
      <c r="H106" s="46" t="s">
        <v>509</v>
      </c>
      <c r="I106" s="40" t="s">
        <v>510</v>
      </c>
      <c r="J106" s="60">
        <v>1</v>
      </c>
      <c r="K106" s="75">
        <v>312857</v>
      </c>
      <c r="L106" s="41">
        <f>+K106*0.9</f>
        <v>281571.3</v>
      </c>
      <c r="M106" s="41">
        <f>+K106*1.1</f>
        <v>344142.7</v>
      </c>
      <c r="N106" s="75">
        <f>ROUND(K106*J106,0)</f>
        <v>312857</v>
      </c>
      <c r="O106" s="75"/>
      <c r="P106" s="75"/>
      <c r="Q106" s="26">
        <f t="shared" si="10"/>
        <v>0.133770078055713</v>
      </c>
    </row>
    <row r="107" spans="1:17" ht="27" customHeight="1">
      <c r="A107" s="1"/>
      <c r="B107" s="1"/>
      <c r="C107" s="1"/>
      <c r="D107" s="1"/>
      <c r="E107" s="1"/>
      <c r="F107" s="14"/>
      <c r="G107" s="14"/>
      <c r="H107" s="46" t="s">
        <v>611</v>
      </c>
      <c r="I107" s="40" t="s">
        <v>601</v>
      </c>
      <c r="J107" s="60">
        <v>6</v>
      </c>
      <c r="K107" s="75">
        <v>167000</v>
      </c>
      <c r="L107" s="41">
        <f>+K107*0.9</f>
        <v>150300</v>
      </c>
      <c r="M107" s="41">
        <f>+K107*1.1</f>
        <v>183700.00000000003</v>
      </c>
      <c r="N107" s="75">
        <f>ROUND(K107*J107,0)</f>
        <v>1002000</v>
      </c>
      <c r="O107" s="75"/>
      <c r="P107" s="75"/>
      <c r="Q107" s="26">
        <f t="shared" si="10"/>
        <v>0.4284309387733835</v>
      </c>
    </row>
    <row r="108" spans="1:17" ht="27" customHeight="1">
      <c r="A108" s="1"/>
      <c r="B108" s="1"/>
      <c r="C108" s="1"/>
      <c r="D108" s="1"/>
      <c r="E108" s="1"/>
      <c r="F108" s="45">
        <v>7.4</v>
      </c>
      <c r="G108" s="14"/>
      <c r="H108" s="45" t="s">
        <v>511</v>
      </c>
      <c r="I108" s="37"/>
      <c r="J108" s="69"/>
      <c r="K108" s="73"/>
      <c r="L108" s="73"/>
      <c r="M108" s="73"/>
      <c r="N108" s="73"/>
      <c r="O108" s="73">
        <f>SUM(N108:N111)</f>
        <v>6360000</v>
      </c>
      <c r="P108" s="74"/>
      <c r="Q108" s="26">
        <f t="shared" si="10"/>
        <v>2.719382006585548</v>
      </c>
    </row>
    <row r="109" spans="1:17" ht="94.5" customHeight="1">
      <c r="A109" s="1"/>
      <c r="B109" s="1"/>
      <c r="C109" s="1"/>
      <c r="D109" s="1"/>
      <c r="E109" s="1"/>
      <c r="F109" s="14"/>
      <c r="G109" s="14"/>
      <c r="H109" s="47" t="s">
        <v>599</v>
      </c>
      <c r="I109" s="40" t="s">
        <v>627</v>
      </c>
      <c r="J109" s="60">
        <v>1</v>
      </c>
      <c r="K109" s="75">
        <v>3860000</v>
      </c>
      <c r="L109" s="41">
        <f>+K109*0.9</f>
        <v>3474000</v>
      </c>
      <c r="M109" s="41">
        <f>+K109*1.1</f>
        <v>4246000</v>
      </c>
      <c r="N109" s="75">
        <f>ROUND(K109*J109,0)</f>
        <v>3860000</v>
      </c>
      <c r="O109" s="75"/>
      <c r="P109" s="75"/>
      <c r="Q109" s="26">
        <f t="shared" si="10"/>
        <v>1.650442538588084</v>
      </c>
    </row>
    <row r="110" spans="1:17" ht="123.75" customHeight="1">
      <c r="A110" s="1"/>
      <c r="B110" s="1"/>
      <c r="C110" s="1"/>
      <c r="D110" s="1"/>
      <c r="E110" s="1"/>
      <c r="F110" s="14"/>
      <c r="G110" s="14"/>
      <c r="H110" s="47" t="s">
        <v>513</v>
      </c>
      <c r="I110" s="40" t="s">
        <v>627</v>
      </c>
      <c r="J110" s="60">
        <v>1</v>
      </c>
      <c r="K110" s="75">
        <v>2500000</v>
      </c>
      <c r="L110" s="41">
        <f>+K110*0.9</f>
        <v>2250000</v>
      </c>
      <c r="M110" s="41">
        <f>+K110*1.1</f>
        <v>2750000</v>
      </c>
      <c r="N110" s="75">
        <f>ROUND(K110*J110,0)</f>
        <v>2500000</v>
      </c>
      <c r="O110" s="75"/>
      <c r="P110" s="75"/>
      <c r="Q110" s="26">
        <f t="shared" si="10"/>
        <v>1.0689394679974638</v>
      </c>
    </row>
    <row r="111" spans="1:17" ht="27" customHeight="1">
      <c r="A111" s="1"/>
      <c r="B111" s="1"/>
      <c r="C111" s="1"/>
      <c r="D111" s="1"/>
      <c r="E111" s="1"/>
      <c r="F111" s="45">
        <v>7.6</v>
      </c>
      <c r="G111" s="14"/>
      <c r="H111" s="45" t="s">
        <v>514</v>
      </c>
      <c r="I111" s="37"/>
      <c r="J111" s="69"/>
      <c r="K111" s="73"/>
      <c r="L111" s="73"/>
      <c r="M111" s="73"/>
      <c r="N111" s="73"/>
      <c r="O111" s="73">
        <f>SUM(N111:N119)</f>
        <v>12283617</v>
      </c>
      <c r="P111" s="74"/>
      <c r="Q111" s="26">
        <f t="shared" si="10"/>
        <v>5.252177208425841</v>
      </c>
    </row>
    <row r="112" spans="1:17" ht="27" customHeight="1">
      <c r="A112" s="1"/>
      <c r="B112" s="1"/>
      <c r="C112" s="1"/>
      <c r="D112" s="1"/>
      <c r="E112" s="1"/>
      <c r="F112" s="14"/>
      <c r="G112" s="14"/>
      <c r="H112" s="46" t="s">
        <v>515</v>
      </c>
      <c r="I112" s="40" t="s">
        <v>510</v>
      </c>
      <c r="J112" s="60">
        <v>19</v>
      </c>
      <c r="K112" s="75">
        <v>89961</v>
      </c>
      <c r="L112" s="41">
        <f aca="true" t="shared" si="17" ref="L112:L118">+K112*0.9</f>
        <v>80964.90000000001</v>
      </c>
      <c r="M112" s="41">
        <f aca="true" t="shared" si="18" ref="M112:M118">+K112*1.1</f>
        <v>98957.1</v>
      </c>
      <c r="N112" s="75">
        <f aca="true" t="shared" si="19" ref="N112:N118">ROUND(K112*J112,0)</f>
        <v>1709259</v>
      </c>
      <c r="O112" s="75"/>
      <c r="P112" s="75"/>
      <c r="Q112" s="26">
        <f t="shared" si="10"/>
        <v>0.7308377624519508</v>
      </c>
    </row>
    <row r="113" spans="1:17" ht="27" customHeight="1">
      <c r="A113" s="1"/>
      <c r="B113" s="1"/>
      <c r="C113" s="1"/>
      <c r="D113" s="1"/>
      <c r="E113" s="1"/>
      <c r="F113" s="14"/>
      <c r="G113" s="14"/>
      <c r="H113" s="46" t="s">
        <v>516</v>
      </c>
      <c r="I113" s="40" t="s">
        <v>510</v>
      </c>
      <c r="J113" s="60">
        <v>3</v>
      </c>
      <c r="K113" s="75">
        <v>198205</v>
      </c>
      <c r="L113" s="41">
        <f t="shared" si="17"/>
        <v>178384.5</v>
      </c>
      <c r="M113" s="41">
        <f t="shared" si="18"/>
        <v>218025.50000000003</v>
      </c>
      <c r="N113" s="75">
        <f t="shared" si="19"/>
        <v>594615</v>
      </c>
      <c r="O113" s="75"/>
      <c r="P113" s="75"/>
      <c r="Q113" s="26">
        <f t="shared" si="10"/>
        <v>0.25424297670532475</v>
      </c>
    </row>
    <row r="114" spans="1:17" ht="27" customHeight="1">
      <c r="A114" s="1"/>
      <c r="B114" s="1"/>
      <c r="C114" s="1"/>
      <c r="D114" s="1"/>
      <c r="E114" s="1"/>
      <c r="F114" s="14"/>
      <c r="G114" s="14"/>
      <c r="H114" s="46" t="s">
        <v>517</v>
      </c>
      <c r="I114" s="40" t="s">
        <v>510</v>
      </c>
      <c r="J114" s="60">
        <v>12</v>
      </c>
      <c r="K114" s="75">
        <v>136205</v>
      </c>
      <c r="L114" s="41">
        <f t="shared" si="17"/>
        <v>122584.5</v>
      </c>
      <c r="M114" s="41">
        <f t="shared" si="18"/>
        <v>149825.5</v>
      </c>
      <c r="N114" s="75">
        <f t="shared" si="19"/>
        <v>1634460</v>
      </c>
      <c r="O114" s="75"/>
      <c r="P114" s="75"/>
      <c r="Q114" s="26">
        <f t="shared" si="10"/>
        <v>0.6988555211452538</v>
      </c>
    </row>
    <row r="115" spans="1:17" ht="27" customHeight="1">
      <c r="A115" s="1"/>
      <c r="B115" s="1"/>
      <c r="C115" s="1"/>
      <c r="D115" s="1"/>
      <c r="E115" s="1"/>
      <c r="F115" s="14"/>
      <c r="G115" s="14"/>
      <c r="H115" s="46" t="s">
        <v>518</v>
      </c>
      <c r="I115" s="40" t="s">
        <v>510</v>
      </c>
      <c r="J115" s="60">
        <v>35</v>
      </c>
      <c r="K115" s="75">
        <v>148205</v>
      </c>
      <c r="L115" s="41">
        <f t="shared" si="17"/>
        <v>133384.5</v>
      </c>
      <c r="M115" s="41">
        <f t="shared" si="18"/>
        <v>163025.5</v>
      </c>
      <c r="N115" s="75">
        <f t="shared" si="19"/>
        <v>5187175</v>
      </c>
      <c r="O115" s="75"/>
      <c r="P115" s="75"/>
      <c r="Q115" s="26">
        <f t="shared" si="10"/>
        <v>2.2179104339638975</v>
      </c>
    </row>
    <row r="116" spans="1:17" ht="27" customHeight="1">
      <c r="A116" s="1"/>
      <c r="B116" s="1"/>
      <c r="C116" s="1"/>
      <c r="D116" s="1"/>
      <c r="E116" s="1"/>
      <c r="F116" s="14"/>
      <c r="G116" s="14"/>
      <c r="H116" s="46" t="s">
        <v>619</v>
      </c>
      <c r="I116" s="40" t="s">
        <v>510</v>
      </c>
      <c r="J116" s="60">
        <v>2</v>
      </c>
      <c r="K116" s="75">
        <v>148205</v>
      </c>
      <c r="L116" s="41">
        <f t="shared" si="17"/>
        <v>133384.5</v>
      </c>
      <c r="M116" s="41">
        <f t="shared" si="18"/>
        <v>163025.5</v>
      </c>
      <c r="N116" s="75">
        <f t="shared" si="19"/>
        <v>296410</v>
      </c>
      <c r="O116" s="75"/>
      <c r="P116" s="75"/>
      <c r="Q116" s="26">
        <f t="shared" si="10"/>
        <v>0.1267377390836513</v>
      </c>
    </row>
    <row r="117" spans="1:17" ht="27" customHeight="1">
      <c r="A117" s="1"/>
      <c r="B117" s="1"/>
      <c r="C117" s="1"/>
      <c r="D117" s="1"/>
      <c r="E117" s="1"/>
      <c r="F117" s="14"/>
      <c r="G117" s="14"/>
      <c r="H117" s="46" t="s">
        <v>653</v>
      </c>
      <c r="I117" s="40" t="s">
        <v>510</v>
      </c>
      <c r="J117" s="60">
        <v>14</v>
      </c>
      <c r="K117" s="75">
        <v>86207</v>
      </c>
      <c r="L117" s="41">
        <f t="shared" si="17"/>
        <v>77586.3</v>
      </c>
      <c r="M117" s="41">
        <f t="shared" si="18"/>
        <v>94827.70000000001</v>
      </c>
      <c r="N117" s="75">
        <f t="shared" si="19"/>
        <v>1206898</v>
      </c>
      <c r="O117" s="75"/>
      <c r="P117" s="75"/>
      <c r="Q117" s="26">
        <f t="shared" si="10"/>
        <v>0.5160403624188812</v>
      </c>
    </row>
    <row r="118" spans="1:17" ht="27" customHeight="1">
      <c r="A118" s="1"/>
      <c r="B118" s="1"/>
      <c r="C118" s="1"/>
      <c r="D118" s="1"/>
      <c r="E118" s="1"/>
      <c r="F118" s="14"/>
      <c r="G118" s="14"/>
      <c r="H118" s="46" t="s">
        <v>620</v>
      </c>
      <c r="I118" s="40" t="s">
        <v>510</v>
      </c>
      <c r="J118" s="60">
        <v>14</v>
      </c>
      <c r="K118" s="75">
        <v>118200</v>
      </c>
      <c r="L118" s="41">
        <f t="shared" si="17"/>
        <v>106380</v>
      </c>
      <c r="M118" s="41">
        <f t="shared" si="18"/>
        <v>130020.00000000001</v>
      </c>
      <c r="N118" s="75">
        <f t="shared" si="19"/>
        <v>1654800</v>
      </c>
      <c r="O118" s="75"/>
      <c r="P118" s="75"/>
      <c r="Q118" s="26">
        <f t="shared" si="10"/>
        <v>0.7075524126568813</v>
      </c>
    </row>
    <row r="119" spans="1:17" ht="27" customHeight="1">
      <c r="A119" s="1"/>
      <c r="B119" s="1"/>
      <c r="C119" s="1"/>
      <c r="D119" s="1"/>
      <c r="E119" s="1"/>
      <c r="F119" s="45">
        <v>7.7</v>
      </c>
      <c r="G119" s="14"/>
      <c r="H119" s="45" t="s">
        <v>519</v>
      </c>
      <c r="I119" s="37"/>
      <c r="J119" s="69"/>
      <c r="K119" s="73"/>
      <c r="L119" s="73"/>
      <c r="M119" s="73"/>
      <c r="N119" s="73"/>
      <c r="O119" s="73">
        <f>SUM(N119:N122)</f>
        <v>645368</v>
      </c>
      <c r="P119" s="74"/>
      <c r="Q119" s="26">
        <f t="shared" si="10"/>
        <v>0.2759437306330349</v>
      </c>
    </row>
    <row r="120" spans="1:17" ht="27" customHeight="1">
      <c r="A120" s="1"/>
      <c r="B120" s="1"/>
      <c r="C120" s="1"/>
      <c r="D120" s="1"/>
      <c r="E120" s="1"/>
      <c r="F120" s="14"/>
      <c r="G120" s="14"/>
      <c r="H120" s="46" t="s">
        <v>520</v>
      </c>
      <c r="I120" s="40" t="s">
        <v>510</v>
      </c>
      <c r="J120" s="60">
        <v>1</v>
      </c>
      <c r="K120" s="75">
        <v>249638</v>
      </c>
      <c r="L120" s="41">
        <f aca="true" t="shared" si="20" ref="L120:L185">+K120*0.9</f>
        <v>224674.2</v>
      </c>
      <c r="M120" s="41">
        <f>+K120*1.1</f>
        <v>274601.80000000005</v>
      </c>
      <c r="N120" s="75">
        <f>ROUND(K120*J120,0)</f>
        <v>249638</v>
      </c>
      <c r="O120" s="75"/>
      <c r="P120" s="75"/>
      <c r="Q120" s="26">
        <f t="shared" si="10"/>
        <v>0.10673916436478034</v>
      </c>
    </row>
    <row r="121" spans="1:17" ht="27" customHeight="1">
      <c r="A121" s="1"/>
      <c r="B121" s="1"/>
      <c r="C121" s="1"/>
      <c r="D121" s="1"/>
      <c r="E121" s="1"/>
      <c r="F121" s="14"/>
      <c r="G121" s="14"/>
      <c r="H121" s="46" t="s">
        <v>617</v>
      </c>
      <c r="I121" s="40" t="s">
        <v>510</v>
      </c>
      <c r="J121" s="60">
        <v>1</v>
      </c>
      <c r="K121" s="75">
        <v>395730</v>
      </c>
      <c r="L121" s="41">
        <f t="shared" si="20"/>
        <v>356157</v>
      </c>
      <c r="M121" s="41">
        <f>+K121*1.1</f>
        <v>435303.00000000006</v>
      </c>
      <c r="N121" s="75">
        <f>ROUND(K121*J121,0)</f>
        <v>395730</v>
      </c>
      <c r="O121" s="75"/>
      <c r="P121" s="75"/>
      <c r="Q121" s="26">
        <f t="shared" si="10"/>
        <v>0.16920456626825453</v>
      </c>
    </row>
    <row r="122" spans="1:17" ht="27" customHeight="1">
      <c r="A122" s="1"/>
      <c r="B122" s="1"/>
      <c r="C122" s="1"/>
      <c r="D122" s="1"/>
      <c r="E122" s="1"/>
      <c r="F122" s="45">
        <v>7.8</v>
      </c>
      <c r="G122" s="14"/>
      <c r="H122" s="45" t="s">
        <v>522</v>
      </c>
      <c r="I122" s="37"/>
      <c r="J122" s="69"/>
      <c r="K122" s="73"/>
      <c r="L122" s="73"/>
      <c r="M122" s="73"/>
      <c r="N122" s="73"/>
      <c r="O122" s="73">
        <f>SUM(N122:N139)</f>
        <v>15861774</v>
      </c>
      <c r="P122" s="74"/>
      <c r="Q122" s="26">
        <f t="shared" si="10"/>
        <v>6.782110504422401</v>
      </c>
    </row>
    <row r="123" spans="1:17" ht="27" customHeight="1">
      <c r="A123" s="1"/>
      <c r="B123" s="1"/>
      <c r="C123" s="1"/>
      <c r="D123" s="1"/>
      <c r="E123" s="1"/>
      <c r="F123" s="14"/>
      <c r="G123" s="14"/>
      <c r="H123" s="46" t="s">
        <v>524</v>
      </c>
      <c r="I123" s="40" t="s">
        <v>510</v>
      </c>
      <c r="J123" s="60">
        <v>1</v>
      </c>
      <c r="K123" s="75">
        <v>55949</v>
      </c>
      <c r="L123" s="41">
        <f t="shared" si="20"/>
        <v>50354.1</v>
      </c>
      <c r="M123" s="41">
        <f aca="true" t="shared" si="21" ref="M123:M138">+K123*1.1</f>
        <v>61543.9</v>
      </c>
      <c r="N123" s="75">
        <f aca="true" t="shared" si="22" ref="N123:N137">ROUND(K123*J123,0)</f>
        <v>55949</v>
      </c>
      <c r="O123" s="75"/>
      <c r="P123" s="75"/>
      <c r="Q123" s="26">
        <f t="shared" si="10"/>
        <v>0.023922437717996042</v>
      </c>
    </row>
    <row r="124" spans="1:17" ht="27" customHeight="1">
      <c r="A124" s="1"/>
      <c r="B124" s="1"/>
      <c r="C124" s="1"/>
      <c r="D124" s="1"/>
      <c r="E124" s="1"/>
      <c r="F124" s="14"/>
      <c r="G124" s="14"/>
      <c r="H124" s="46" t="s">
        <v>525</v>
      </c>
      <c r="I124" s="40" t="s">
        <v>510</v>
      </c>
      <c r="J124" s="60">
        <v>3</v>
      </c>
      <c r="K124" s="75">
        <v>325930</v>
      </c>
      <c r="L124" s="41">
        <f t="shared" si="20"/>
        <v>293337</v>
      </c>
      <c r="M124" s="41">
        <f t="shared" si="21"/>
        <v>358523</v>
      </c>
      <c r="N124" s="75">
        <f t="shared" si="22"/>
        <v>977790</v>
      </c>
      <c r="O124" s="75"/>
      <c r="P124" s="75"/>
      <c r="Q124" s="26">
        <f t="shared" si="10"/>
        <v>0.41807932896529604</v>
      </c>
    </row>
    <row r="125" spans="1:17" ht="27" customHeight="1">
      <c r="A125" s="1"/>
      <c r="B125" s="1"/>
      <c r="C125" s="1"/>
      <c r="D125" s="1"/>
      <c r="E125" s="1"/>
      <c r="F125" s="14"/>
      <c r="G125" s="14"/>
      <c r="H125" s="46" t="s">
        <v>526</v>
      </c>
      <c r="I125" s="40" t="s">
        <v>510</v>
      </c>
      <c r="J125" s="60">
        <v>15</v>
      </c>
      <c r="K125" s="75">
        <v>81112</v>
      </c>
      <c r="L125" s="41">
        <f t="shared" si="20"/>
        <v>73000.8</v>
      </c>
      <c r="M125" s="41">
        <f t="shared" si="21"/>
        <v>89223.20000000001</v>
      </c>
      <c r="N125" s="75">
        <f t="shared" si="22"/>
        <v>1216680</v>
      </c>
      <c r="O125" s="75"/>
      <c r="P125" s="75"/>
      <c r="Q125" s="26">
        <f t="shared" si="10"/>
        <v>0.5202229087692617</v>
      </c>
    </row>
    <row r="126" spans="1:17" ht="27" customHeight="1">
      <c r="A126" s="1"/>
      <c r="B126" s="1"/>
      <c r="C126" s="1"/>
      <c r="D126" s="1"/>
      <c r="E126" s="1"/>
      <c r="F126" s="14"/>
      <c r="G126" s="14"/>
      <c r="H126" s="46" t="s">
        <v>527</v>
      </c>
      <c r="I126" s="40" t="s">
        <v>510</v>
      </c>
      <c r="J126" s="60">
        <v>63</v>
      </c>
      <c r="K126" s="75">
        <v>92399</v>
      </c>
      <c r="L126" s="41">
        <f t="shared" si="20"/>
        <v>83159.1</v>
      </c>
      <c r="M126" s="41">
        <f t="shared" si="21"/>
        <v>101638.90000000001</v>
      </c>
      <c r="N126" s="75">
        <f t="shared" si="22"/>
        <v>5821137</v>
      </c>
      <c r="O126" s="75"/>
      <c r="P126" s="75"/>
      <c r="Q126" s="26">
        <f t="shared" si="10"/>
        <v>2.488977235168141</v>
      </c>
    </row>
    <row r="127" spans="1:17" ht="27" customHeight="1">
      <c r="A127" s="1"/>
      <c r="B127" s="1"/>
      <c r="C127" s="1"/>
      <c r="D127" s="1"/>
      <c r="E127" s="1"/>
      <c r="F127" s="14"/>
      <c r="G127" s="14"/>
      <c r="H127" s="46" t="s">
        <v>621</v>
      </c>
      <c r="I127" s="40" t="s">
        <v>510</v>
      </c>
      <c r="J127" s="60">
        <v>14</v>
      </c>
      <c r="K127" s="75">
        <v>80399</v>
      </c>
      <c r="L127" s="41">
        <f t="shared" si="20"/>
        <v>72359.1</v>
      </c>
      <c r="M127" s="41">
        <f t="shared" si="21"/>
        <v>88438.90000000001</v>
      </c>
      <c r="N127" s="75">
        <f t="shared" si="22"/>
        <v>1125586</v>
      </c>
      <c r="O127" s="75"/>
      <c r="P127" s="75"/>
      <c r="Q127" s="26">
        <f t="shared" si="10"/>
        <v>0.4812733200101573</v>
      </c>
    </row>
    <row r="128" spans="1:17" ht="27" customHeight="1">
      <c r="A128" s="1"/>
      <c r="B128" s="1"/>
      <c r="C128" s="1"/>
      <c r="D128" s="1"/>
      <c r="E128" s="1"/>
      <c r="F128" s="14"/>
      <c r="G128" s="14"/>
      <c r="H128" s="46" t="s">
        <v>528</v>
      </c>
      <c r="I128" s="40" t="s">
        <v>510</v>
      </c>
      <c r="J128" s="60">
        <v>15</v>
      </c>
      <c r="K128" s="75">
        <v>96154</v>
      </c>
      <c r="L128" s="41">
        <f t="shared" si="20"/>
        <v>86538.6</v>
      </c>
      <c r="M128" s="41">
        <f t="shared" si="21"/>
        <v>105769.40000000001</v>
      </c>
      <c r="N128" s="75">
        <f t="shared" si="22"/>
        <v>1442310</v>
      </c>
      <c r="O128" s="75"/>
      <c r="P128" s="75"/>
      <c r="Q128" s="26">
        <f t="shared" si="10"/>
        <v>0.6166968336349689</v>
      </c>
    </row>
    <row r="129" spans="1:17" ht="27" customHeight="1">
      <c r="A129" s="1"/>
      <c r="B129" s="1"/>
      <c r="C129" s="1"/>
      <c r="D129" s="1"/>
      <c r="E129" s="1"/>
      <c r="F129" s="14"/>
      <c r="G129" s="14"/>
      <c r="H129" s="46" t="s">
        <v>529</v>
      </c>
      <c r="I129" s="40" t="s">
        <v>510</v>
      </c>
      <c r="J129" s="60">
        <v>17</v>
      </c>
      <c r="K129" s="75">
        <v>30166</v>
      </c>
      <c r="L129" s="41">
        <f t="shared" si="20"/>
        <v>27149.4</v>
      </c>
      <c r="M129" s="41">
        <f t="shared" si="21"/>
        <v>33182.600000000006</v>
      </c>
      <c r="N129" s="75">
        <f t="shared" si="22"/>
        <v>512822</v>
      </c>
      <c r="O129" s="75"/>
      <c r="P129" s="75"/>
      <c r="Q129" s="26">
        <f t="shared" si="10"/>
        <v>0.21927027034295815</v>
      </c>
    </row>
    <row r="130" spans="1:17" ht="27" customHeight="1">
      <c r="A130" s="1"/>
      <c r="B130" s="1"/>
      <c r="C130" s="1"/>
      <c r="D130" s="1"/>
      <c r="E130" s="1"/>
      <c r="F130" s="14"/>
      <c r="G130" s="14"/>
      <c r="H130" s="46" t="s">
        <v>531</v>
      </c>
      <c r="I130" s="40" t="s">
        <v>510</v>
      </c>
      <c r="J130" s="60">
        <v>3</v>
      </c>
      <c r="K130" s="75">
        <v>127820</v>
      </c>
      <c r="L130" s="41">
        <f t="shared" si="20"/>
        <v>115038</v>
      </c>
      <c r="M130" s="41">
        <f t="shared" si="21"/>
        <v>140602</v>
      </c>
      <c r="N130" s="75">
        <f t="shared" si="22"/>
        <v>383460</v>
      </c>
      <c r="O130" s="75"/>
      <c r="P130" s="75"/>
      <c r="Q130" s="26">
        <f t="shared" si="10"/>
        <v>0.16395821135932298</v>
      </c>
    </row>
    <row r="131" spans="1:17" ht="27" customHeight="1">
      <c r="A131" s="1"/>
      <c r="B131" s="1"/>
      <c r="C131" s="1"/>
      <c r="D131" s="1"/>
      <c r="E131" s="1"/>
      <c r="F131" s="14"/>
      <c r="G131" s="14"/>
      <c r="H131" s="46" t="s">
        <v>532</v>
      </c>
      <c r="I131" s="40" t="s">
        <v>510</v>
      </c>
      <c r="J131" s="60">
        <v>7</v>
      </c>
      <c r="K131" s="75">
        <v>265071</v>
      </c>
      <c r="L131" s="41">
        <f t="shared" si="20"/>
        <v>238563.9</v>
      </c>
      <c r="M131" s="41">
        <f t="shared" si="21"/>
        <v>291578.10000000003</v>
      </c>
      <c r="N131" s="75">
        <f t="shared" si="22"/>
        <v>1855497</v>
      </c>
      <c r="O131" s="75"/>
      <c r="P131" s="75"/>
      <c r="Q131" s="26">
        <f t="shared" si="10"/>
        <v>0.793365590420356</v>
      </c>
    </row>
    <row r="132" spans="1:17" ht="27" customHeight="1">
      <c r="A132" s="1"/>
      <c r="B132" s="1"/>
      <c r="C132" s="1"/>
      <c r="D132" s="1"/>
      <c r="E132" s="1"/>
      <c r="F132" s="14"/>
      <c r="G132" s="14"/>
      <c r="H132" s="46" t="s">
        <v>533</v>
      </c>
      <c r="I132" s="40" t="s">
        <v>510</v>
      </c>
      <c r="J132" s="60">
        <v>7</v>
      </c>
      <c r="K132" s="75">
        <v>82192</v>
      </c>
      <c r="L132" s="41">
        <f t="shared" si="20"/>
        <v>73972.8</v>
      </c>
      <c r="M132" s="41">
        <f t="shared" si="21"/>
        <v>90411.20000000001</v>
      </c>
      <c r="N132" s="75">
        <f t="shared" si="22"/>
        <v>575344</v>
      </c>
      <c r="O132" s="75"/>
      <c r="P132" s="75"/>
      <c r="Q132" s="26">
        <f t="shared" si="10"/>
        <v>0.24600316371021314</v>
      </c>
    </row>
    <row r="133" spans="1:17" ht="27" customHeight="1">
      <c r="A133" s="1"/>
      <c r="B133" s="1"/>
      <c r="C133" s="1"/>
      <c r="D133" s="1"/>
      <c r="E133" s="1"/>
      <c r="F133" s="14"/>
      <c r="G133" s="14"/>
      <c r="H133" s="56" t="s">
        <v>638</v>
      </c>
      <c r="I133" s="40" t="s">
        <v>505</v>
      </c>
      <c r="J133" s="60">
        <v>1</v>
      </c>
      <c r="K133" s="75">
        <v>265071</v>
      </c>
      <c r="L133" s="41">
        <f t="shared" si="20"/>
        <v>238563.9</v>
      </c>
      <c r="M133" s="41">
        <f t="shared" si="21"/>
        <v>291578.10000000003</v>
      </c>
      <c r="N133" s="75">
        <f>ROUND(J133*K133,0)</f>
        <v>265071</v>
      </c>
      <c r="O133" s="75"/>
      <c r="P133" s="75"/>
      <c r="Q133" s="26">
        <f t="shared" si="10"/>
        <v>0.11333794148862229</v>
      </c>
    </row>
    <row r="134" spans="1:17" ht="27" customHeight="1">
      <c r="A134" s="1"/>
      <c r="B134" s="1"/>
      <c r="C134" s="1"/>
      <c r="D134" s="1"/>
      <c r="E134" s="1"/>
      <c r="F134" s="14"/>
      <c r="G134" s="14"/>
      <c r="H134" s="46" t="s">
        <v>534</v>
      </c>
      <c r="I134" s="40" t="s">
        <v>510</v>
      </c>
      <c r="J134" s="60">
        <v>1</v>
      </c>
      <c r="K134" s="75">
        <v>108850</v>
      </c>
      <c r="L134" s="41">
        <f t="shared" si="20"/>
        <v>97965</v>
      </c>
      <c r="M134" s="41">
        <f t="shared" si="21"/>
        <v>119735.00000000001</v>
      </c>
      <c r="N134" s="75">
        <f t="shared" si="22"/>
        <v>108850</v>
      </c>
      <c r="O134" s="75"/>
      <c r="P134" s="75"/>
      <c r="Q134" s="26">
        <f t="shared" si="10"/>
        <v>0.04654162443660957</v>
      </c>
    </row>
    <row r="135" spans="1:17" ht="27" customHeight="1">
      <c r="A135" s="1"/>
      <c r="B135" s="1"/>
      <c r="C135" s="1"/>
      <c r="D135" s="1"/>
      <c r="E135" s="1"/>
      <c r="F135" s="14"/>
      <c r="G135" s="14"/>
      <c r="H135" s="46" t="s">
        <v>535</v>
      </c>
      <c r="I135" s="40" t="s">
        <v>510</v>
      </c>
      <c r="J135" s="60">
        <v>1</v>
      </c>
      <c r="K135" s="75">
        <v>117435</v>
      </c>
      <c r="L135" s="41">
        <f t="shared" si="20"/>
        <v>105691.5</v>
      </c>
      <c r="M135" s="41">
        <f t="shared" si="21"/>
        <v>129178.50000000001</v>
      </c>
      <c r="N135" s="75">
        <f t="shared" si="22"/>
        <v>117435</v>
      </c>
      <c r="O135" s="75"/>
      <c r="P135" s="75"/>
      <c r="Q135" s="26">
        <f t="shared" si="10"/>
        <v>0.050212362569712864</v>
      </c>
    </row>
    <row r="136" spans="1:17" ht="27" customHeight="1">
      <c r="A136" s="1"/>
      <c r="B136" s="1"/>
      <c r="C136" s="1"/>
      <c r="D136" s="1"/>
      <c r="E136" s="1"/>
      <c r="F136" s="14"/>
      <c r="G136" s="14"/>
      <c r="H136" s="46" t="s">
        <v>536</v>
      </c>
      <c r="I136" s="40" t="s">
        <v>510</v>
      </c>
      <c r="J136" s="60">
        <v>1</v>
      </c>
      <c r="K136" s="75">
        <v>87346</v>
      </c>
      <c r="L136" s="41">
        <f t="shared" si="20"/>
        <v>78611.40000000001</v>
      </c>
      <c r="M136" s="41">
        <f t="shared" si="21"/>
        <v>96080.6</v>
      </c>
      <c r="N136" s="75">
        <f t="shared" si="22"/>
        <v>87346</v>
      </c>
      <c r="O136" s="75"/>
      <c r="P136" s="75"/>
      <c r="Q136" s="26">
        <f t="shared" si="10"/>
        <v>0.03734703470868259</v>
      </c>
    </row>
    <row r="137" spans="1:17" ht="27" customHeight="1">
      <c r="A137" s="1"/>
      <c r="B137" s="1"/>
      <c r="C137" s="1"/>
      <c r="D137" s="1"/>
      <c r="E137" s="1"/>
      <c r="F137" s="14"/>
      <c r="G137" s="14"/>
      <c r="H137" s="46" t="s">
        <v>537</v>
      </c>
      <c r="I137" s="40" t="s">
        <v>521</v>
      </c>
      <c r="J137" s="60">
        <v>23</v>
      </c>
      <c r="K137" s="75">
        <v>49239</v>
      </c>
      <c r="L137" s="41">
        <f t="shared" si="20"/>
        <v>44315.1</v>
      </c>
      <c r="M137" s="41">
        <f t="shared" si="21"/>
        <v>54162.9</v>
      </c>
      <c r="N137" s="75">
        <f t="shared" si="22"/>
        <v>1132497</v>
      </c>
      <c r="O137" s="75"/>
      <c r="P137" s="75"/>
      <c r="Q137" s="26">
        <f t="shared" si="10"/>
        <v>0.4842282962754895</v>
      </c>
    </row>
    <row r="138" spans="1:17" ht="27" customHeight="1">
      <c r="A138" s="1"/>
      <c r="B138" s="1"/>
      <c r="C138" s="1"/>
      <c r="D138" s="1"/>
      <c r="E138" s="1"/>
      <c r="F138" s="14"/>
      <c r="G138" s="14"/>
      <c r="H138" s="46" t="s">
        <v>636</v>
      </c>
      <c r="I138" s="40" t="s">
        <v>498</v>
      </c>
      <c r="J138" s="60">
        <v>40</v>
      </c>
      <c r="K138" s="75">
        <v>4600</v>
      </c>
      <c r="L138" s="41">
        <f t="shared" si="20"/>
        <v>4140</v>
      </c>
      <c r="M138" s="41">
        <f t="shared" si="21"/>
        <v>5060</v>
      </c>
      <c r="N138" s="75">
        <f>ROUND(K138*J138,0)</f>
        <v>184000</v>
      </c>
      <c r="O138" s="75"/>
      <c r="P138" s="75"/>
      <c r="Q138" s="26">
        <f t="shared" si="10"/>
        <v>0.07867394484461333</v>
      </c>
    </row>
    <row r="139" spans="1:17" ht="27" customHeight="1">
      <c r="A139" s="1"/>
      <c r="B139" s="1"/>
      <c r="C139" s="1"/>
      <c r="D139" s="1"/>
      <c r="E139" s="1"/>
      <c r="F139" s="45">
        <v>7.9</v>
      </c>
      <c r="G139" s="14"/>
      <c r="H139" s="45" t="s">
        <v>538</v>
      </c>
      <c r="I139" s="37"/>
      <c r="J139" s="69"/>
      <c r="K139" s="73"/>
      <c r="L139" s="73"/>
      <c r="M139" s="73"/>
      <c r="N139" s="73"/>
      <c r="O139" s="73">
        <f>SUM(N139:N143)</f>
        <v>591006</v>
      </c>
      <c r="P139" s="74"/>
      <c r="Q139" s="26">
        <f t="shared" si="10"/>
        <v>0.2526998556893236</v>
      </c>
    </row>
    <row r="140" spans="1:17" ht="27" customHeight="1">
      <c r="A140" s="1"/>
      <c r="B140" s="1"/>
      <c r="C140" s="1"/>
      <c r="D140" s="1"/>
      <c r="E140" s="1"/>
      <c r="F140" s="14"/>
      <c r="G140" s="14"/>
      <c r="H140" s="46" t="s">
        <v>539</v>
      </c>
      <c r="I140" s="40" t="s">
        <v>510</v>
      </c>
      <c r="J140" s="60">
        <v>1</v>
      </c>
      <c r="K140" s="75">
        <v>159008</v>
      </c>
      <c r="L140" s="41">
        <f t="shared" si="20"/>
        <v>143107.2</v>
      </c>
      <c r="M140" s="41">
        <f>+K140*1.1</f>
        <v>174908.80000000002</v>
      </c>
      <c r="N140" s="75">
        <f>ROUND(K140*J140,0)</f>
        <v>159008</v>
      </c>
      <c r="O140" s="75"/>
      <c r="P140" s="75"/>
      <c r="Q140" s="26">
        <f t="shared" si="10"/>
        <v>0.0679879707709363</v>
      </c>
    </row>
    <row r="141" spans="1:17" ht="27" customHeight="1">
      <c r="A141" s="1"/>
      <c r="B141" s="1"/>
      <c r="C141" s="1"/>
      <c r="D141" s="1"/>
      <c r="E141" s="1"/>
      <c r="F141" s="14"/>
      <c r="G141" s="14"/>
      <c r="H141" s="46" t="s">
        <v>654</v>
      </c>
      <c r="I141" s="40" t="s">
        <v>510</v>
      </c>
      <c r="J141" s="60">
        <v>2</v>
      </c>
      <c r="K141" s="75">
        <v>184403</v>
      </c>
      <c r="L141" s="41">
        <f t="shared" si="20"/>
        <v>165962.7</v>
      </c>
      <c r="M141" s="41">
        <f>+K141*1.1</f>
        <v>202843.30000000002</v>
      </c>
      <c r="N141" s="75">
        <f>ROUND(K141*J141,0)</f>
        <v>368806</v>
      </c>
      <c r="O141" s="75"/>
      <c r="P141" s="75"/>
      <c r="Q141" s="26">
        <f aca="true" t="shared" si="23" ref="Q141:Q204">SUM(N141:P141)*100/$P$250</f>
        <v>0.15769251577370905</v>
      </c>
    </row>
    <row r="142" spans="1:17" ht="27" customHeight="1">
      <c r="A142" s="1"/>
      <c r="B142" s="1"/>
      <c r="C142" s="1"/>
      <c r="D142" s="1"/>
      <c r="E142" s="1"/>
      <c r="F142" s="14"/>
      <c r="G142" s="14"/>
      <c r="H142" s="46" t="s">
        <v>540</v>
      </c>
      <c r="I142" s="40" t="s">
        <v>498</v>
      </c>
      <c r="J142" s="60">
        <v>6</v>
      </c>
      <c r="K142" s="75">
        <v>10532</v>
      </c>
      <c r="L142" s="41">
        <f t="shared" si="20"/>
        <v>9478.800000000001</v>
      </c>
      <c r="M142" s="41">
        <f>+K142*1.1</f>
        <v>11585.2</v>
      </c>
      <c r="N142" s="75">
        <f>ROUND(K142*J142,0)</f>
        <v>63192</v>
      </c>
      <c r="O142" s="75"/>
      <c r="P142" s="75"/>
      <c r="Q142" s="26">
        <f t="shared" si="23"/>
        <v>0.02701936914467829</v>
      </c>
    </row>
    <row r="143" spans="1:17" ht="27" customHeight="1">
      <c r="A143" s="1"/>
      <c r="B143" s="1"/>
      <c r="C143" s="1"/>
      <c r="D143" s="1"/>
      <c r="E143" s="1"/>
      <c r="F143" s="45">
        <v>7.1</v>
      </c>
      <c r="G143" s="14"/>
      <c r="H143" s="45" t="s">
        <v>541</v>
      </c>
      <c r="I143" s="37"/>
      <c r="J143" s="69"/>
      <c r="K143" s="73"/>
      <c r="L143" s="73"/>
      <c r="M143" s="73"/>
      <c r="N143" s="73"/>
      <c r="O143" s="73">
        <f>SUM(N143:N159)</f>
        <v>6264255</v>
      </c>
      <c r="P143" s="74"/>
      <c r="Q143" s="26">
        <f t="shared" si="23"/>
        <v>2.678443762840181</v>
      </c>
    </row>
    <row r="144" spans="1:17" ht="27" customHeight="1">
      <c r="A144" s="1"/>
      <c r="B144" s="1"/>
      <c r="C144" s="1"/>
      <c r="D144" s="1"/>
      <c r="E144" s="1"/>
      <c r="F144" s="14"/>
      <c r="G144" s="14"/>
      <c r="H144" s="46" t="s">
        <v>612</v>
      </c>
      <c r="I144" s="40" t="s">
        <v>510</v>
      </c>
      <c r="J144" s="60">
        <v>2</v>
      </c>
      <c r="K144" s="75">
        <v>75000</v>
      </c>
      <c r="L144" s="41">
        <f t="shared" si="20"/>
        <v>67500</v>
      </c>
      <c r="M144" s="41">
        <f aca="true" t="shared" si="24" ref="M144:M158">+K144*1.1</f>
        <v>82500</v>
      </c>
      <c r="N144" s="75">
        <f aca="true" t="shared" si="25" ref="N144:N158">ROUND(K144*J144,0)</f>
        <v>150000</v>
      </c>
      <c r="O144" s="75"/>
      <c r="P144" s="75"/>
      <c r="Q144" s="26">
        <f t="shared" si="23"/>
        <v>0.06413636807984782</v>
      </c>
    </row>
    <row r="145" spans="1:17" ht="27" customHeight="1">
      <c r="A145" s="1"/>
      <c r="B145" s="1"/>
      <c r="C145" s="1"/>
      <c r="D145" s="1"/>
      <c r="E145" s="1"/>
      <c r="F145" s="14"/>
      <c r="G145" s="14"/>
      <c r="H145" s="46" t="s">
        <v>542</v>
      </c>
      <c r="I145" s="40" t="s">
        <v>510</v>
      </c>
      <c r="J145" s="60">
        <v>7</v>
      </c>
      <c r="K145" s="75">
        <v>32817</v>
      </c>
      <c r="L145" s="41">
        <f t="shared" si="20"/>
        <v>29535.3</v>
      </c>
      <c r="M145" s="41">
        <f t="shared" si="24"/>
        <v>36098.700000000004</v>
      </c>
      <c r="N145" s="75">
        <f t="shared" si="25"/>
        <v>229719</v>
      </c>
      <c r="O145" s="75"/>
      <c r="P145" s="75"/>
      <c r="Q145" s="26">
        <f t="shared" si="23"/>
        <v>0.09822228225956375</v>
      </c>
    </row>
    <row r="146" spans="1:17" ht="27" customHeight="1">
      <c r="A146" s="1"/>
      <c r="B146" s="1"/>
      <c r="C146" s="1"/>
      <c r="D146" s="1"/>
      <c r="E146" s="1"/>
      <c r="F146" s="14"/>
      <c r="G146" s="14"/>
      <c r="H146" s="46" t="s">
        <v>543</v>
      </c>
      <c r="I146" s="40" t="s">
        <v>510</v>
      </c>
      <c r="J146" s="60">
        <v>16</v>
      </c>
      <c r="K146" s="75">
        <v>15262</v>
      </c>
      <c r="L146" s="41">
        <f t="shared" si="20"/>
        <v>13735.800000000001</v>
      </c>
      <c r="M146" s="41">
        <f t="shared" si="24"/>
        <v>16788.2</v>
      </c>
      <c r="N146" s="75">
        <f t="shared" si="25"/>
        <v>244192</v>
      </c>
      <c r="O146" s="75"/>
      <c r="P146" s="75"/>
      <c r="Q146" s="26">
        <f t="shared" si="23"/>
        <v>0.10441058662769467</v>
      </c>
    </row>
    <row r="147" spans="1:17" ht="27" customHeight="1">
      <c r="A147" s="1"/>
      <c r="B147" s="1"/>
      <c r="C147" s="1"/>
      <c r="D147" s="1"/>
      <c r="E147" s="1"/>
      <c r="F147" s="14"/>
      <c r="G147" s="14"/>
      <c r="H147" s="46" t="s">
        <v>544</v>
      </c>
      <c r="I147" s="40" t="s">
        <v>510</v>
      </c>
      <c r="J147" s="60">
        <v>1</v>
      </c>
      <c r="K147" s="75">
        <v>229927</v>
      </c>
      <c r="L147" s="41">
        <f t="shared" si="20"/>
        <v>206934.30000000002</v>
      </c>
      <c r="M147" s="41">
        <f t="shared" si="24"/>
        <v>252919.7</v>
      </c>
      <c r="N147" s="75">
        <f t="shared" si="25"/>
        <v>229927</v>
      </c>
      <c r="O147" s="75"/>
      <c r="P147" s="75"/>
      <c r="Q147" s="26">
        <f t="shared" si="23"/>
        <v>0.09831121802330114</v>
      </c>
    </row>
    <row r="148" spans="1:17" ht="27" customHeight="1">
      <c r="A148" s="1"/>
      <c r="B148" s="1"/>
      <c r="C148" s="1"/>
      <c r="D148" s="1"/>
      <c r="E148" s="1"/>
      <c r="F148" s="14"/>
      <c r="G148" s="14"/>
      <c r="H148" s="46" t="s">
        <v>545</v>
      </c>
      <c r="I148" s="40" t="s">
        <v>521</v>
      </c>
      <c r="J148" s="60">
        <v>2</v>
      </c>
      <c r="K148" s="75">
        <v>15262</v>
      </c>
      <c r="L148" s="41">
        <f t="shared" si="20"/>
        <v>13735.800000000001</v>
      </c>
      <c r="M148" s="41">
        <f t="shared" si="24"/>
        <v>16788.2</v>
      </c>
      <c r="N148" s="75">
        <f t="shared" si="25"/>
        <v>30524</v>
      </c>
      <c r="O148" s="75"/>
      <c r="P148" s="75"/>
      <c r="Q148" s="26">
        <f t="shared" si="23"/>
        <v>0.013051323328461834</v>
      </c>
    </row>
    <row r="149" spans="1:17" ht="27" customHeight="1">
      <c r="A149" s="1"/>
      <c r="B149" s="1"/>
      <c r="C149" s="1"/>
      <c r="D149" s="1"/>
      <c r="E149" s="1"/>
      <c r="F149" s="14"/>
      <c r="G149" s="14"/>
      <c r="H149" s="46" t="s">
        <v>613</v>
      </c>
      <c r="I149" s="40" t="s">
        <v>521</v>
      </c>
      <c r="J149" s="60">
        <v>2</v>
      </c>
      <c r="K149" s="75">
        <v>45262</v>
      </c>
      <c r="L149" s="41">
        <f t="shared" si="20"/>
        <v>40735.8</v>
      </c>
      <c r="M149" s="41">
        <f t="shared" si="24"/>
        <v>49788.200000000004</v>
      </c>
      <c r="N149" s="75">
        <f t="shared" si="25"/>
        <v>90524</v>
      </c>
      <c r="O149" s="75"/>
      <c r="P149" s="75"/>
      <c r="Q149" s="26">
        <f t="shared" si="23"/>
        <v>0.038705870560400965</v>
      </c>
    </row>
    <row r="150" spans="1:17" ht="27" customHeight="1">
      <c r="A150" s="1"/>
      <c r="B150" s="1"/>
      <c r="C150" s="1"/>
      <c r="D150" s="1"/>
      <c r="E150" s="1"/>
      <c r="F150" s="14"/>
      <c r="G150" s="14"/>
      <c r="H150" s="46" t="s">
        <v>608</v>
      </c>
      <c r="I150" s="40" t="s">
        <v>521</v>
      </c>
      <c r="J150" s="60">
        <v>1</v>
      </c>
      <c r="K150" s="75">
        <f>414927+60000</f>
        <v>474927</v>
      </c>
      <c r="L150" s="41">
        <f t="shared" si="20"/>
        <v>427434.3</v>
      </c>
      <c r="M150" s="41">
        <f t="shared" si="24"/>
        <v>522419.70000000007</v>
      </c>
      <c r="N150" s="75">
        <f t="shared" si="25"/>
        <v>474927</v>
      </c>
      <c r="O150" s="75"/>
      <c r="P150" s="75"/>
      <c r="Q150" s="26">
        <f t="shared" si="23"/>
        <v>0.20306728588705258</v>
      </c>
    </row>
    <row r="151" spans="1:17" ht="27" customHeight="1">
      <c r="A151" s="1"/>
      <c r="B151" s="1"/>
      <c r="C151" s="1"/>
      <c r="D151" s="1"/>
      <c r="E151" s="1"/>
      <c r="F151" s="14"/>
      <c r="G151" s="14"/>
      <c r="H151" s="46" t="s">
        <v>546</v>
      </c>
      <c r="I151" s="40" t="s">
        <v>510</v>
      </c>
      <c r="J151" s="60">
        <v>2</v>
      </c>
      <c r="K151" s="75">
        <v>26762</v>
      </c>
      <c r="L151" s="41">
        <f t="shared" si="20"/>
        <v>24085.8</v>
      </c>
      <c r="M151" s="41">
        <f t="shared" si="24"/>
        <v>29438.2</v>
      </c>
      <c r="N151" s="75">
        <f t="shared" si="25"/>
        <v>53524</v>
      </c>
      <c r="O151" s="75"/>
      <c r="P151" s="75"/>
      <c r="Q151" s="26">
        <f t="shared" si="23"/>
        <v>0.022885566434038503</v>
      </c>
    </row>
    <row r="152" spans="1:17" ht="27" customHeight="1">
      <c r="A152" s="1"/>
      <c r="B152" s="1"/>
      <c r="C152" s="1"/>
      <c r="D152" s="1"/>
      <c r="E152" s="1"/>
      <c r="F152" s="14"/>
      <c r="G152" s="14"/>
      <c r="H152" s="46" t="s">
        <v>547</v>
      </c>
      <c r="I152" s="40" t="s">
        <v>510</v>
      </c>
      <c r="J152" s="60">
        <v>2</v>
      </c>
      <c r="K152" s="75">
        <v>207736</v>
      </c>
      <c r="L152" s="41">
        <f t="shared" si="20"/>
        <v>186962.4</v>
      </c>
      <c r="M152" s="41">
        <f t="shared" si="24"/>
        <v>228509.6</v>
      </c>
      <c r="N152" s="75">
        <f t="shared" si="25"/>
        <v>415472</v>
      </c>
      <c r="O152" s="75"/>
      <c r="P152" s="75"/>
      <c r="Q152" s="26">
        <f t="shared" si="23"/>
        <v>0.1776457674591369</v>
      </c>
    </row>
    <row r="153" spans="1:17" ht="27" customHeight="1">
      <c r="A153" s="1"/>
      <c r="B153" s="1"/>
      <c r="C153" s="1"/>
      <c r="D153" s="1"/>
      <c r="E153" s="1"/>
      <c r="F153" s="14"/>
      <c r="G153" s="14"/>
      <c r="H153" s="46" t="s">
        <v>600</v>
      </c>
      <c r="I153" s="40" t="s">
        <v>505</v>
      </c>
      <c r="J153" s="60">
        <v>1</v>
      </c>
      <c r="K153" s="75">
        <v>2267442</v>
      </c>
      <c r="L153" s="41">
        <f t="shared" si="20"/>
        <v>2040697.8</v>
      </c>
      <c r="M153" s="41">
        <f t="shared" si="24"/>
        <v>2494186.2</v>
      </c>
      <c r="N153" s="75">
        <f t="shared" si="25"/>
        <v>2267442</v>
      </c>
      <c r="O153" s="75"/>
      <c r="P153" s="75"/>
      <c r="Q153" s="26">
        <f t="shared" si="23"/>
        <v>0.9695032980780421</v>
      </c>
    </row>
    <row r="154" spans="1:17" ht="27" customHeight="1">
      <c r="A154" s="1"/>
      <c r="B154" s="1"/>
      <c r="C154" s="1"/>
      <c r="D154" s="1"/>
      <c r="E154" s="1"/>
      <c r="F154" s="14"/>
      <c r="G154" s="14"/>
      <c r="H154" s="46" t="s">
        <v>614</v>
      </c>
      <c r="I154" s="40" t="s">
        <v>510</v>
      </c>
      <c r="J154" s="60">
        <v>1</v>
      </c>
      <c r="K154" s="75">
        <v>933183</v>
      </c>
      <c r="L154" s="41">
        <f t="shared" si="20"/>
        <v>839864.7000000001</v>
      </c>
      <c r="M154" s="41">
        <f t="shared" si="24"/>
        <v>1026501.3</v>
      </c>
      <c r="N154" s="75">
        <f t="shared" si="25"/>
        <v>933183</v>
      </c>
      <c r="O154" s="75"/>
      <c r="P154" s="75"/>
      <c r="Q154" s="26">
        <f t="shared" si="23"/>
        <v>0.3990064558257109</v>
      </c>
    </row>
    <row r="155" spans="1:17" ht="27" customHeight="1">
      <c r="A155" s="1"/>
      <c r="B155" s="1"/>
      <c r="C155" s="1"/>
      <c r="D155" s="1"/>
      <c r="E155" s="1"/>
      <c r="F155" s="14"/>
      <c r="G155" s="14"/>
      <c r="H155" s="46" t="s">
        <v>548</v>
      </c>
      <c r="I155" s="40" t="s">
        <v>510</v>
      </c>
      <c r="J155" s="60">
        <v>1</v>
      </c>
      <c r="K155" s="75">
        <v>44317</v>
      </c>
      <c r="L155" s="41">
        <f t="shared" si="20"/>
        <v>39885.3</v>
      </c>
      <c r="M155" s="41">
        <f t="shared" si="24"/>
        <v>48748.700000000004</v>
      </c>
      <c r="N155" s="75">
        <f t="shared" si="25"/>
        <v>44317</v>
      </c>
      <c r="O155" s="75"/>
      <c r="P155" s="75"/>
      <c r="Q155" s="26">
        <f t="shared" si="23"/>
        <v>0.01894887616129744</v>
      </c>
    </row>
    <row r="156" spans="1:17" ht="27" customHeight="1">
      <c r="A156" s="1"/>
      <c r="B156" s="1"/>
      <c r="C156" s="1"/>
      <c r="D156" s="1"/>
      <c r="E156" s="1"/>
      <c r="F156" s="14"/>
      <c r="G156" s="14"/>
      <c r="H156" s="46" t="s">
        <v>549</v>
      </c>
      <c r="I156" s="40" t="s">
        <v>510</v>
      </c>
      <c r="J156" s="60">
        <v>1</v>
      </c>
      <c r="K156" s="75">
        <v>276644</v>
      </c>
      <c r="L156" s="41">
        <f t="shared" si="20"/>
        <v>248979.6</v>
      </c>
      <c r="M156" s="41">
        <f t="shared" si="24"/>
        <v>304308.4</v>
      </c>
      <c r="N156" s="75">
        <f t="shared" si="25"/>
        <v>276644</v>
      </c>
      <c r="O156" s="75"/>
      <c r="P156" s="75"/>
      <c r="Q156" s="26">
        <f t="shared" si="23"/>
        <v>0.11828627607387615</v>
      </c>
    </row>
    <row r="157" spans="1:17" ht="27" customHeight="1">
      <c r="A157" s="1"/>
      <c r="B157" s="1"/>
      <c r="C157" s="1"/>
      <c r="D157" s="1"/>
      <c r="E157" s="1"/>
      <c r="F157" s="14"/>
      <c r="G157" s="14"/>
      <c r="H157" s="46" t="s">
        <v>550</v>
      </c>
      <c r="I157" s="40" t="s">
        <v>521</v>
      </c>
      <c r="J157" s="60">
        <v>6</v>
      </c>
      <c r="K157" s="75">
        <v>72349</v>
      </c>
      <c r="L157" s="41">
        <f t="shared" si="20"/>
        <v>65114.1</v>
      </c>
      <c r="M157" s="41">
        <f t="shared" si="24"/>
        <v>79583.90000000001</v>
      </c>
      <c r="N157" s="75">
        <f t="shared" si="25"/>
        <v>434094</v>
      </c>
      <c r="O157" s="75"/>
      <c r="P157" s="75"/>
      <c r="Q157" s="26">
        <f t="shared" si="23"/>
        <v>0.1856080837683564</v>
      </c>
    </row>
    <row r="158" spans="1:17" ht="27" customHeight="1">
      <c r="A158" s="1"/>
      <c r="B158" s="1"/>
      <c r="C158" s="1"/>
      <c r="D158" s="1"/>
      <c r="E158" s="1"/>
      <c r="F158" s="14"/>
      <c r="G158" s="14"/>
      <c r="H158" s="46" t="s">
        <v>551</v>
      </c>
      <c r="I158" s="40" t="s">
        <v>521</v>
      </c>
      <c r="J158" s="60">
        <v>6</v>
      </c>
      <c r="K158" s="75">
        <v>64961</v>
      </c>
      <c r="L158" s="41">
        <f t="shared" si="20"/>
        <v>58464.9</v>
      </c>
      <c r="M158" s="41">
        <f t="shared" si="24"/>
        <v>71457.1</v>
      </c>
      <c r="N158" s="75">
        <f t="shared" si="25"/>
        <v>389766</v>
      </c>
      <c r="O158" s="75"/>
      <c r="P158" s="75"/>
      <c r="Q158" s="26">
        <f t="shared" si="23"/>
        <v>0.16665450427339978</v>
      </c>
    </row>
    <row r="159" spans="1:17" ht="27" customHeight="1">
      <c r="A159" s="1"/>
      <c r="B159" s="1"/>
      <c r="C159" s="1"/>
      <c r="D159" s="1"/>
      <c r="E159" s="1"/>
      <c r="F159" s="45">
        <v>7.11</v>
      </c>
      <c r="G159" s="14"/>
      <c r="H159" s="45" t="s">
        <v>552</v>
      </c>
      <c r="I159" s="37"/>
      <c r="J159" s="69"/>
      <c r="K159" s="73"/>
      <c r="L159" s="73"/>
      <c r="M159" s="73"/>
      <c r="N159" s="73"/>
      <c r="O159" s="73">
        <f>SUM(N159:N163)</f>
        <v>5059166</v>
      </c>
      <c r="P159" s="74"/>
      <c r="Q159" s="26">
        <f t="shared" si="23"/>
        <v>2.1631768850203428</v>
      </c>
    </row>
    <row r="160" spans="1:17" ht="27" customHeight="1">
      <c r="A160" s="1"/>
      <c r="B160" s="1"/>
      <c r="C160" s="1"/>
      <c r="D160" s="1"/>
      <c r="E160" s="1"/>
      <c r="F160" s="14"/>
      <c r="G160" s="14"/>
      <c r="H160" s="46" t="s">
        <v>553</v>
      </c>
      <c r="I160" s="40" t="s">
        <v>510</v>
      </c>
      <c r="J160" s="60">
        <v>1</v>
      </c>
      <c r="K160" s="75">
        <v>390396</v>
      </c>
      <c r="L160" s="41">
        <f t="shared" si="20"/>
        <v>351356.4</v>
      </c>
      <c r="M160" s="41">
        <f>+K160*1.1</f>
        <v>429435.60000000003</v>
      </c>
      <c r="N160" s="75">
        <f>ROUND(K160*J160,0)</f>
        <v>390396</v>
      </c>
      <c r="O160" s="75"/>
      <c r="P160" s="75"/>
      <c r="Q160" s="26">
        <f t="shared" si="23"/>
        <v>0.16692387701933514</v>
      </c>
    </row>
    <row r="161" spans="1:17" ht="27" customHeight="1">
      <c r="A161" s="1"/>
      <c r="B161" s="1"/>
      <c r="C161" s="1"/>
      <c r="D161" s="1"/>
      <c r="E161" s="1"/>
      <c r="F161" s="14"/>
      <c r="G161" s="14"/>
      <c r="H161" s="46" t="s">
        <v>554</v>
      </c>
      <c r="I161" s="40" t="s">
        <v>510</v>
      </c>
      <c r="J161" s="60">
        <v>8</v>
      </c>
      <c r="K161" s="75">
        <v>211792</v>
      </c>
      <c r="L161" s="41">
        <f t="shared" si="20"/>
        <v>190612.80000000002</v>
      </c>
      <c r="M161" s="41">
        <f>+K161*1.1</f>
        <v>232971.2</v>
      </c>
      <c r="N161" s="75">
        <f>ROUND(K161*J161,0)</f>
        <v>1694336</v>
      </c>
      <c r="O161" s="75"/>
      <c r="P161" s="75"/>
      <c r="Q161" s="26">
        <f t="shared" si="23"/>
        <v>0.7244570489795803</v>
      </c>
    </row>
    <row r="162" spans="1:17" ht="27" customHeight="1">
      <c r="A162" s="1"/>
      <c r="B162" s="1"/>
      <c r="C162" s="1"/>
      <c r="D162" s="1"/>
      <c r="E162" s="1"/>
      <c r="F162" s="14"/>
      <c r="G162" s="14"/>
      <c r="H162" s="46" t="s">
        <v>555</v>
      </c>
      <c r="I162" s="40" t="s">
        <v>510</v>
      </c>
      <c r="J162" s="60">
        <v>1</v>
      </c>
      <c r="K162" s="75">
        <v>2974434</v>
      </c>
      <c r="L162" s="41">
        <f t="shared" si="20"/>
        <v>2676990.6</v>
      </c>
      <c r="M162" s="41">
        <f>+K162*1.1</f>
        <v>3271877.4000000004</v>
      </c>
      <c r="N162" s="75">
        <f>ROUND(K162*J162,0)</f>
        <v>2974434</v>
      </c>
      <c r="O162" s="75"/>
      <c r="P162" s="75"/>
      <c r="Q162" s="26">
        <f t="shared" si="23"/>
        <v>1.2717959590214274</v>
      </c>
    </row>
    <row r="163" spans="1:17" ht="27" customHeight="1">
      <c r="A163" s="1"/>
      <c r="B163" s="1"/>
      <c r="C163" s="1"/>
      <c r="D163" s="1"/>
      <c r="E163" s="1"/>
      <c r="F163" s="45">
        <v>7.12</v>
      </c>
      <c r="G163" s="14"/>
      <c r="H163" s="45" t="s">
        <v>605</v>
      </c>
      <c r="I163" s="37"/>
      <c r="J163" s="69"/>
      <c r="K163" s="73"/>
      <c r="L163" s="73"/>
      <c r="M163" s="73"/>
      <c r="N163" s="73"/>
      <c r="O163" s="73">
        <f>SUM(N163:N169)</f>
        <v>48951805</v>
      </c>
      <c r="P163" s="74"/>
      <c r="Q163" s="26">
        <f t="shared" si="23"/>
        <v>20.930606557686236</v>
      </c>
    </row>
    <row r="164" spans="1:17" ht="27" customHeight="1">
      <c r="A164" s="1"/>
      <c r="B164" s="1"/>
      <c r="C164" s="1"/>
      <c r="D164" s="1"/>
      <c r="E164" s="1"/>
      <c r="F164" s="14"/>
      <c r="G164" s="14"/>
      <c r="H164" s="48" t="s">
        <v>607</v>
      </c>
      <c r="I164" s="40" t="s">
        <v>510</v>
      </c>
      <c r="J164" s="60">
        <v>1</v>
      </c>
      <c r="K164" s="75">
        <v>32350000</v>
      </c>
      <c r="L164" s="41">
        <f t="shared" si="20"/>
        <v>29115000</v>
      </c>
      <c r="M164" s="41">
        <f>+K164*1.1</f>
        <v>35585000</v>
      </c>
      <c r="N164" s="75">
        <f>ROUND(K164*J164,0)</f>
        <v>32350000</v>
      </c>
      <c r="O164" s="75"/>
      <c r="P164" s="74"/>
      <c r="Q164" s="26">
        <f t="shared" si="23"/>
        <v>13.832076715887181</v>
      </c>
    </row>
    <row r="165" spans="1:17" ht="27" customHeight="1">
      <c r="A165" s="1"/>
      <c r="B165" s="1"/>
      <c r="C165" s="1"/>
      <c r="D165" s="1"/>
      <c r="E165" s="1"/>
      <c r="F165" s="14"/>
      <c r="G165" s="14"/>
      <c r="H165" s="48" t="s">
        <v>606</v>
      </c>
      <c r="I165" s="40" t="s">
        <v>510</v>
      </c>
      <c r="J165" s="60">
        <v>1</v>
      </c>
      <c r="K165" s="75">
        <v>7800000</v>
      </c>
      <c r="L165" s="41">
        <f t="shared" si="20"/>
        <v>7020000</v>
      </c>
      <c r="M165" s="41">
        <f>+K165*1.1</f>
        <v>8580000</v>
      </c>
      <c r="N165" s="75">
        <f>ROUND(K165*J165,0)</f>
        <v>7800000</v>
      </c>
      <c r="O165" s="75"/>
      <c r="P165" s="74"/>
      <c r="Q165" s="26">
        <f t="shared" si="23"/>
        <v>3.335091140152087</v>
      </c>
    </row>
    <row r="166" spans="1:17" ht="27" customHeight="1">
      <c r="A166" s="1"/>
      <c r="B166" s="1"/>
      <c r="C166" s="1"/>
      <c r="D166" s="1"/>
      <c r="E166" s="1"/>
      <c r="F166" s="14"/>
      <c r="G166" s="14"/>
      <c r="H166" s="48" t="s">
        <v>609</v>
      </c>
      <c r="I166" s="40" t="s">
        <v>510</v>
      </c>
      <c r="J166" s="60">
        <v>1</v>
      </c>
      <c r="K166" s="75">
        <v>8200000</v>
      </c>
      <c r="L166" s="41">
        <f t="shared" si="20"/>
        <v>7380000</v>
      </c>
      <c r="M166" s="41">
        <f>+K166*1.1</f>
        <v>9020000</v>
      </c>
      <c r="N166" s="75">
        <f>ROUND(K166*J166,0)</f>
        <v>8200000</v>
      </c>
      <c r="O166" s="75"/>
      <c r="P166" s="74"/>
      <c r="Q166" s="26">
        <f t="shared" si="23"/>
        <v>3.5061214550316815</v>
      </c>
    </row>
    <row r="167" spans="1:17" ht="27" customHeight="1">
      <c r="A167" s="1"/>
      <c r="B167" s="1"/>
      <c r="C167" s="1"/>
      <c r="D167" s="1"/>
      <c r="E167" s="1"/>
      <c r="F167" s="14"/>
      <c r="G167" s="14"/>
      <c r="H167" s="46" t="s">
        <v>556</v>
      </c>
      <c r="I167" s="40" t="s">
        <v>510</v>
      </c>
      <c r="J167" s="60">
        <v>2</v>
      </c>
      <c r="K167" s="75">
        <v>69961</v>
      </c>
      <c r="L167" s="41">
        <f t="shared" si="20"/>
        <v>62964.9</v>
      </c>
      <c r="M167" s="41">
        <f>+K167*1.1</f>
        <v>76957.1</v>
      </c>
      <c r="N167" s="75">
        <f>ROUND(K167*J167,0)</f>
        <v>139922</v>
      </c>
      <c r="O167" s="75"/>
      <c r="P167" s="75"/>
      <c r="Q167" s="26">
        <f t="shared" si="23"/>
        <v>0.05982725929645645</v>
      </c>
    </row>
    <row r="168" spans="1:17" ht="27" customHeight="1">
      <c r="A168" s="1"/>
      <c r="B168" s="1"/>
      <c r="C168" s="1"/>
      <c r="D168" s="1"/>
      <c r="E168" s="1"/>
      <c r="F168" s="14"/>
      <c r="G168" s="14"/>
      <c r="H168" s="46" t="s">
        <v>557</v>
      </c>
      <c r="I168" s="40" t="s">
        <v>510</v>
      </c>
      <c r="J168" s="60">
        <v>3</v>
      </c>
      <c r="K168" s="75">
        <v>153961</v>
      </c>
      <c r="L168" s="41">
        <f t="shared" si="20"/>
        <v>138564.9</v>
      </c>
      <c r="M168" s="41">
        <f>+K168*1.1</f>
        <v>169357.1</v>
      </c>
      <c r="N168" s="75">
        <f>ROUND(K168*J168,0)</f>
        <v>461883</v>
      </c>
      <c r="O168" s="75"/>
      <c r="P168" s="75"/>
      <c r="Q168" s="26">
        <f t="shared" si="23"/>
        <v>0.19748998731882902</v>
      </c>
    </row>
    <row r="169" spans="1:17" ht="27" customHeight="1">
      <c r="A169" s="1"/>
      <c r="B169" s="1"/>
      <c r="C169" s="1"/>
      <c r="D169" s="1"/>
      <c r="E169" s="1"/>
      <c r="F169" s="45" t="s">
        <v>656</v>
      </c>
      <c r="G169" s="14"/>
      <c r="H169" s="45" t="s">
        <v>558</v>
      </c>
      <c r="I169" s="37"/>
      <c r="J169" s="69"/>
      <c r="K169" s="73"/>
      <c r="L169" s="73"/>
      <c r="M169" s="73"/>
      <c r="N169" s="73"/>
      <c r="O169" s="73">
        <f>SUM(N169:N185)</f>
        <v>17896198</v>
      </c>
      <c r="P169" s="74"/>
      <c r="Q169" s="26">
        <f t="shared" si="23"/>
        <v>7.6519809477189105</v>
      </c>
    </row>
    <row r="170" spans="1:17" ht="27" customHeight="1">
      <c r="A170" s="1"/>
      <c r="B170" s="1"/>
      <c r="C170" s="1"/>
      <c r="D170" s="1"/>
      <c r="E170" s="1"/>
      <c r="F170" s="14"/>
      <c r="G170" s="14"/>
      <c r="H170" s="39" t="s">
        <v>559</v>
      </c>
      <c r="I170" s="40" t="s">
        <v>498</v>
      </c>
      <c r="J170" s="60">
        <v>474</v>
      </c>
      <c r="K170" s="75">
        <v>3882</v>
      </c>
      <c r="L170" s="41">
        <f t="shared" si="20"/>
        <v>3493.8</v>
      </c>
      <c r="M170" s="41">
        <f aca="true" t="shared" si="26" ref="M170:M185">+K170*1.1</f>
        <v>4270.200000000001</v>
      </c>
      <c r="N170" s="75">
        <f aca="true" t="shared" si="27" ref="N170:N185">ROUND(K170*J170,0)</f>
        <v>1840068</v>
      </c>
      <c r="O170" s="75"/>
      <c r="P170" s="75"/>
      <c r="Q170" s="26">
        <f t="shared" si="23"/>
        <v>0.7867685235996629</v>
      </c>
    </row>
    <row r="171" spans="1:17" ht="27" customHeight="1">
      <c r="A171" s="1"/>
      <c r="B171" s="1"/>
      <c r="C171" s="1"/>
      <c r="D171" s="1"/>
      <c r="E171" s="1"/>
      <c r="F171" s="14"/>
      <c r="G171" s="14"/>
      <c r="H171" s="39" t="s">
        <v>560</v>
      </c>
      <c r="I171" s="40" t="s">
        <v>510</v>
      </c>
      <c r="J171" s="60">
        <v>41</v>
      </c>
      <c r="K171" s="75">
        <v>19052</v>
      </c>
      <c r="L171" s="41">
        <f t="shared" si="20"/>
        <v>17146.8</v>
      </c>
      <c r="M171" s="41">
        <f t="shared" si="26"/>
        <v>20957.2</v>
      </c>
      <c r="N171" s="75">
        <f t="shared" si="27"/>
        <v>781132</v>
      </c>
      <c r="O171" s="75"/>
      <c r="P171" s="75"/>
      <c r="Q171" s="26">
        <f t="shared" si="23"/>
        <v>0.33399312980631796</v>
      </c>
    </row>
    <row r="172" spans="1:17" ht="27" customHeight="1">
      <c r="A172" s="1"/>
      <c r="B172" s="1"/>
      <c r="C172" s="1"/>
      <c r="D172" s="1"/>
      <c r="E172" s="1"/>
      <c r="F172" s="14"/>
      <c r="G172" s="14"/>
      <c r="H172" s="39" t="s">
        <v>629</v>
      </c>
      <c r="I172" s="40" t="s">
        <v>510</v>
      </c>
      <c r="J172" s="60">
        <v>20</v>
      </c>
      <c r="K172" s="75">
        <v>23500</v>
      </c>
      <c r="L172" s="41">
        <f t="shared" si="20"/>
        <v>21150</v>
      </c>
      <c r="M172" s="41">
        <f t="shared" si="26"/>
        <v>25850.000000000004</v>
      </c>
      <c r="N172" s="75">
        <f t="shared" si="27"/>
        <v>470000</v>
      </c>
      <c r="O172" s="75"/>
      <c r="P172" s="75"/>
      <c r="Q172" s="26">
        <f t="shared" si="23"/>
        <v>0.2009606199835232</v>
      </c>
    </row>
    <row r="173" spans="1:17" ht="27" customHeight="1">
      <c r="A173" s="1"/>
      <c r="B173" s="1"/>
      <c r="C173" s="1"/>
      <c r="D173" s="1"/>
      <c r="E173" s="1"/>
      <c r="F173" s="14"/>
      <c r="G173" s="14"/>
      <c r="H173" s="39" t="s">
        <v>561</v>
      </c>
      <c r="I173" s="40" t="s">
        <v>562</v>
      </c>
      <c r="J173" s="60">
        <v>15</v>
      </c>
      <c r="K173" s="75">
        <v>6079</v>
      </c>
      <c r="L173" s="41">
        <f t="shared" si="20"/>
        <v>5471.1</v>
      </c>
      <c r="M173" s="41">
        <f t="shared" si="26"/>
        <v>6686.900000000001</v>
      </c>
      <c r="N173" s="75">
        <f t="shared" si="27"/>
        <v>91185</v>
      </c>
      <c r="O173" s="75"/>
      <c r="P173" s="75"/>
      <c r="Q173" s="26">
        <f t="shared" si="23"/>
        <v>0.038988498155739494</v>
      </c>
    </row>
    <row r="174" spans="1:17" ht="27" customHeight="1">
      <c r="A174" s="1"/>
      <c r="B174" s="1"/>
      <c r="C174" s="1"/>
      <c r="D174" s="1"/>
      <c r="E174" s="1"/>
      <c r="F174" s="14"/>
      <c r="G174" s="14"/>
      <c r="H174" s="39" t="s">
        <v>563</v>
      </c>
      <c r="I174" s="40" t="s">
        <v>510</v>
      </c>
      <c r="J174" s="60">
        <v>1</v>
      </c>
      <c r="K174" s="75">
        <v>2043402</v>
      </c>
      <c r="L174" s="41">
        <f t="shared" si="20"/>
        <v>1839061.8</v>
      </c>
      <c r="M174" s="41">
        <f t="shared" si="26"/>
        <v>2247742.2</v>
      </c>
      <c r="N174" s="75">
        <f t="shared" si="27"/>
        <v>2043402</v>
      </c>
      <c r="O174" s="75"/>
      <c r="P174" s="75"/>
      <c r="Q174" s="26">
        <f t="shared" si="23"/>
        <v>0.8737092187139814</v>
      </c>
    </row>
    <row r="175" spans="1:17" ht="27" customHeight="1">
      <c r="A175" s="1"/>
      <c r="B175" s="1"/>
      <c r="C175" s="1"/>
      <c r="D175" s="1"/>
      <c r="E175" s="1"/>
      <c r="F175" s="14"/>
      <c r="G175" s="14"/>
      <c r="H175" s="39" t="s">
        <v>616</v>
      </c>
      <c r="I175" s="40" t="s">
        <v>510</v>
      </c>
      <c r="J175" s="60">
        <v>1</v>
      </c>
      <c r="K175" s="75">
        <v>295000</v>
      </c>
      <c r="L175" s="41">
        <f t="shared" si="20"/>
        <v>265500</v>
      </c>
      <c r="M175" s="41">
        <f t="shared" si="26"/>
        <v>324500</v>
      </c>
      <c r="N175" s="75">
        <f t="shared" si="27"/>
        <v>295000</v>
      </c>
      <c r="O175" s="75"/>
      <c r="P175" s="75"/>
      <c r="Q175" s="26">
        <f t="shared" si="23"/>
        <v>0.12613485722370074</v>
      </c>
    </row>
    <row r="176" spans="1:17" ht="27" customHeight="1">
      <c r="A176" s="1"/>
      <c r="B176" s="1"/>
      <c r="C176" s="1"/>
      <c r="D176" s="1"/>
      <c r="E176" s="1"/>
      <c r="F176" s="14"/>
      <c r="G176" s="14"/>
      <c r="H176" s="39" t="s">
        <v>615</v>
      </c>
      <c r="I176" s="40" t="s">
        <v>521</v>
      </c>
      <c r="J176" s="60">
        <v>1</v>
      </c>
      <c r="K176" s="75">
        <v>7774248</v>
      </c>
      <c r="L176" s="41">
        <f t="shared" si="20"/>
        <v>6996823.2</v>
      </c>
      <c r="M176" s="41">
        <f t="shared" si="26"/>
        <v>8551672.8</v>
      </c>
      <c r="N176" s="75">
        <f t="shared" si="27"/>
        <v>7774248</v>
      </c>
      <c r="O176" s="75"/>
      <c r="P176" s="75"/>
      <c r="Q176" s="26">
        <f t="shared" si="23"/>
        <v>3.324080208480139</v>
      </c>
    </row>
    <row r="177" spans="1:17" ht="27" customHeight="1">
      <c r="A177" s="1"/>
      <c r="B177" s="1"/>
      <c r="C177" s="1"/>
      <c r="D177" s="1"/>
      <c r="E177" s="1"/>
      <c r="F177" s="14"/>
      <c r="G177" s="14"/>
      <c r="H177" s="39" t="s">
        <v>564</v>
      </c>
      <c r="I177" s="40" t="s">
        <v>521</v>
      </c>
      <c r="J177" s="60">
        <v>3</v>
      </c>
      <c r="K177" s="75">
        <v>83702</v>
      </c>
      <c r="L177" s="41">
        <f t="shared" si="20"/>
        <v>75331.8</v>
      </c>
      <c r="M177" s="41">
        <f t="shared" si="26"/>
        <v>92072.20000000001</v>
      </c>
      <c r="N177" s="75">
        <f t="shared" si="27"/>
        <v>251106</v>
      </c>
      <c r="O177" s="75"/>
      <c r="P177" s="75"/>
      <c r="Q177" s="26">
        <f t="shared" si="23"/>
        <v>0.10736684562038847</v>
      </c>
    </row>
    <row r="178" spans="1:17" ht="27" customHeight="1">
      <c r="A178" s="1"/>
      <c r="B178" s="1"/>
      <c r="C178" s="1"/>
      <c r="D178" s="1"/>
      <c r="E178" s="1"/>
      <c r="F178" s="14"/>
      <c r="G178" s="14"/>
      <c r="H178" s="39" t="s">
        <v>565</v>
      </c>
      <c r="I178" s="40" t="s">
        <v>498</v>
      </c>
      <c r="J178" s="60">
        <v>30</v>
      </c>
      <c r="K178" s="75">
        <v>16414</v>
      </c>
      <c r="L178" s="41">
        <f t="shared" si="20"/>
        <v>14772.6</v>
      </c>
      <c r="M178" s="41">
        <f t="shared" si="26"/>
        <v>18055.4</v>
      </c>
      <c r="N178" s="75">
        <f t="shared" si="27"/>
        <v>492420</v>
      </c>
      <c r="O178" s="75"/>
      <c r="P178" s="75"/>
      <c r="Q178" s="26">
        <f t="shared" si="23"/>
        <v>0.21054686913252446</v>
      </c>
    </row>
    <row r="179" spans="1:17" ht="27" customHeight="1">
      <c r="A179" s="1"/>
      <c r="B179" s="1"/>
      <c r="C179" s="1"/>
      <c r="D179" s="1"/>
      <c r="E179" s="1"/>
      <c r="F179" s="14"/>
      <c r="G179" s="14"/>
      <c r="H179" s="39" t="s">
        <v>566</v>
      </c>
      <c r="I179" s="40" t="s">
        <v>567</v>
      </c>
      <c r="J179" s="60">
        <v>42</v>
      </c>
      <c r="K179" s="75">
        <v>27240</v>
      </c>
      <c r="L179" s="41">
        <f t="shared" si="20"/>
        <v>24516</v>
      </c>
      <c r="M179" s="41">
        <f t="shared" si="26"/>
        <v>29964.000000000004</v>
      </c>
      <c r="N179" s="75">
        <f t="shared" si="27"/>
        <v>1144080</v>
      </c>
      <c r="O179" s="75"/>
      <c r="P179" s="75"/>
      <c r="Q179" s="26">
        <f t="shared" si="23"/>
        <v>0.48918090661861535</v>
      </c>
    </row>
    <row r="180" spans="1:17" ht="27" customHeight="1">
      <c r="A180" s="1"/>
      <c r="B180" s="1"/>
      <c r="C180" s="1"/>
      <c r="D180" s="1"/>
      <c r="E180" s="1"/>
      <c r="F180" s="14"/>
      <c r="G180" s="14"/>
      <c r="H180" s="39" t="s">
        <v>630</v>
      </c>
      <c r="I180" s="40" t="s">
        <v>505</v>
      </c>
      <c r="J180" s="64">
        <v>21</v>
      </c>
      <c r="K180" s="75">
        <v>29240</v>
      </c>
      <c r="L180" s="41">
        <f t="shared" si="20"/>
        <v>26316</v>
      </c>
      <c r="M180" s="41">
        <f t="shared" si="26"/>
        <v>32164.000000000004</v>
      </c>
      <c r="N180" s="75">
        <f>ROUND(J180*K180,0)</f>
        <v>614040</v>
      </c>
      <c r="O180" s="75"/>
      <c r="P180" s="75"/>
      <c r="Q180" s="26">
        <f t="shared" si="23"/>
        <v>0.2625486363716651</v>
      </c>
    </row>
    <row r="181" spans="1:17" ht="27" customHeight="1">
      <c r="A181" s="1"/>
      <c r="B181" s="1"/>
      <c r="C181" s="1"/>
      <c r="D181" s="1"/>
      <c r="E181" s="1"/>
      <c r="F181" s="14"/>
      <c r="G181" s="14"/>
      <c r="H181" s="39" t="s">
        <v>568</v>
      </c>
      <c r="I181" s="40" t="s">
        <v>510</v>
      </c>
      <c r="J181" s="60">
        <v>2</v>
      </c>
      <c r="K181" s="75">
        <v>605526</v>
      </c>
      <c r="L181" s="41">
        <f t="shared" si="20"/>
        <v>544973.4</v>
      </c>
      <c r="M181" s="41">
        <f t="shared" si="26"/>
        <v>666078.6000000001</v>
      </c>
      <c r="N181" s="75">
        <f t="shared" si="27"/>
        <v>1211052</v>
      </c>
      <c r="O181" s="75"/>
      <c r="P181" s="75"/>
      <c r="Q181" s="26">
        <f t="shared" si="23"/>
        <v>0.5178165122389058</v>
      </c>
    </row>
    <row r="182" spans="1:17" ht="27" customHeight="1">
      <c r="A182" s="1"/>
      <c r="B182" s="1"/>
      <c r="C182" s="1"/>
      <c r="D182" s="1"/>
      <c r="E182" s="1"/>
      <c r="F182" s="14"/>
      <c r="G182" s="14"/>
      <c r="H182" s="39" t="s">
        <v>569</v>
      </c>
      <c r="I182" s="40" t="s">
        <v>510</v>
      </c>
      <c r="J182" s="60">
        <v>1</v>
      </c>
      <c r="K182" s="75">
        <v>654402</v>
      </c>
      <c r="L182" s="41">
        <f t="shared" si="20"/>
        <v>588961.8</v>
      </c>
      <c r="M182" s="41">
        <f t="shared" si="26"/>
        <v>719842.2000000001</v>
      </c>
      <c r="N182" s="75">
        <f t="shared" si="27"/>
        <v>654402</v>
      </c>
      <c r="O182" s="75"/>
      <c r="P182" s="75"/>
      <c r="Q182" s="26">
        <f t="shared" si="23"/>
        <v>0.2798064502945905</v>
      </c>
    </row>
    <row r="183" spans="1:17" ht="27" customHeight="1">
      <c r="A183" s="1"/>
      <c r="B183" s="1"/>
      <c r="C183" s="1"/>
      <c r="D183" s="1"/>
      <c r="E183" s="1"/>
      <c r="F183" s="14"/>
      <c r="G183" s="14"/>
      <c r="H183" s="39" t="s">
        <v>570</v>
      </c>
      <c r="I183" s="40" t="s">
        <v>510</v>
      </c>
      <c r="J183" s="60">
        <v>3</v>
      </c>
      <c r="K183" s="75">
        <v>53849</v>
      </c>
      <c r="L183" s="41">
        <f t="shared" si="20"/>
        <v>48464.1</v>
      </c>
      <c r="M183" s="41">
        <f t="shared" si="26"/>
        <v>59233.9</v>
      </c>
      <c r="N183" s="75">
        <f t="shared" si="27"/>
        <v>161547</v>
      </c>
      <c r="O183" s="75"/>
      <c r="P183" s="75"/>
      <c r="Q183" s="26">
        <f t="shared" si="23"/>
        <v>0.06907358569463451</v>
      </c>
    </row>
    <row r="184" spans="1:17" ht="27" customHeight="1">
      <c r="A184" s="1"/>
      <c r="B184" s="1"/>
      <c r="C184" s="1"/>
      <c r="D184" s="1"/>
      <c r="E184" s="1"/>
      <c r="F184" s="14"/>
      <c r="G184" s="14"/>
      <c r="H184" s="39" t="s">
        <v>628</v>
      </c>
      <c r="I184" s="40" t="s">
        <v>510</v>
      </c>
      <c r="J184" s="60">
        <v>1</v>
      </c>
      <c r="K184" s="75">
        <v>15961</v>
      </c>
      <c r="L184" s="41">
        <f>+K184*0.9</f>
        <v>14364.9</v>
      </c>
      <c r="M184" s="41">
        <f t="shared" si="26"/>
        <v>17557.100000000002</v>
      </c>
      <c r="N184" s="75">
        <f t="shared" si="27"/>
        <v>15961</v>
      </c>
      <c r="O184" s="75"/>
      <c r="P184" s="75"/>
      <c r="Q184" s="26">
        <f t="shared" si="23"/>
        <v>0.006824537139483008</v>
      </c>
    </row>
    <row r="185" spans="1:17" ht="27" customHeight="1">
      <c r="A185" s="1"/>
      <c r="B185" s="1"/>
      <c r="C185" s="1"/>
      <c r="D185" s="1"/>
      <c r="E185" s="1"/>
      <c r="F185" s="14"/>
      <c r="G185" s="14"/>
      <c r="H185" s="39" t="s">
        <v>571</v>
      </c>
      <c r="I185" s="40" t="s">
        <v>505</v>
      </c>
      <c r="J185" s="60">
        <v>1</v>
      </c>
      <c r="K185" s="75">
        <v>56555</v>
      </c>
      <c r="L185" s="41">
        <f t="shared" si="20"/>
        <v>50899.5</v>
      </c>
      <c r="M185" s="41">
        <f t="shared" si="26"/>
        <v>62210.50000000001</v>
      </c>
      <c r="N185" s="75">
        <f t="shared" si="27"/>
        <v>56555</v>
      </c>
      <c r="O185" s="75"/>
      <c r="P185" s="75"/>
      <c r="Q185" s="26">
        <f t="shared" si="23"/>
        <v>0.024181548645038627</v>
      </c>
    </row>
    <row r="186" spans="1:17" ht="15">
      <c r="A186" s="1">
        <v>51</v>
      </c>
      <c r="B186" s="1" t="s">
        <v>116</v>
      </c>
      <c r="C186" s="1" t="s">
        <v>13</v>
      </c>
      <c r="D186" s="1" t="s">
        <v>13</v>
      </c>
      <c r="E186" s="1" t="s">
        <v>14</v>
      </c>
      <c r="F186" s="12" t="s">
        <v>327</v>
      </c>
      <c r="G186" s="12" t="s">
        <v>19</v>
      </c>
      <c r="H186" s="43" t="s">
        <v>328</v>
      </c>
      <c r="I186" s="34"/>
      <c r="J186" s="65"/>
      <c r="K186" s="35"/>
      <c r="L186" s="35"/>
      <c r="M186" s="35"/>
      <c r="N186" s="35"/>
      <c r="O186" s="35"/>
      <c r="P186" s="35">
        <f>SUM(O186:O189)</f>
        <v>1408547</v>
      </c>
      <c r="Q186" s="26">
        <f t="shared" si="23"/>
        <v>0.6022605923317694</v>
      </c>
    </row>
    <row r="187" spans="1:17" ht="14.25">
      <c r="A187" s="1">
        <v>51</v>
      </c>
      <c r="B187" s="1" t="s">
        <v>13</v>
      </c>
      <c r="C187" s="1" t="s">
        <v>17</v>
      </c>
      <c r="D187" s="1" t="s">
        <v>13</v>
      </c>
      <c r="E187" s="1" t="s">
        <v>14</v>
      </c>
      <c r="F187" s="13" t="s">
        <v>329</v>
      </c>
      <c r="G187" s="13" t="s">
        <v>22</v>
      </c>
      <c r="H187" s="42" t="s">
        <v>330</v>
      </c>
      <c r="I187" s="37"/>
      <c r="J187" s="69"/>
      <c r="K187" s="38"/>
      <c r="L187" s="38"/>
      <c r="M187" s="38"/>
      <c r="N187" s="38"/>
      <c r="O187" s="38">
        <f>SUM(N187:N189)</f>
        <v>1408547</v>
      </c>
      <c r="P187" s="54"/>
      <c r="Q187" s="26">
        <f t="shared" si="23"/>
        <v>0.6022605923317694</v>
      </c>
    </row>
    <row r="188" spans="1:17" ht="27.75" customHeight="1">
      <c r="A188" s="1">
        <v>51</v>
      </c>
      <c r="B188" s="1" t="s">
        <v>13</v>
      </c>
      <c r="C188" s="1" t="s">
        <v>13</v>
      </c>
      <c r="D188" s="1" t="s">
        <v>17</v>
      </c>
      <c r="E188" s="1" t="s">
        <v>14</v>
      </c>
      <c r="F188" s="14" t="s">
        <v>331</v>
      </c>
      <c r="G188" s="14" t="s">
        <v>32</v>
      </c>
      <c r="H188" s="39" t="s">
        <v>332</v>
      </c>
      <c r="I188" s="40" t="s">
        <v>33</v>
      </c>
      <c r="J188" s="60">
        <v>58.19</v>
      </c>
      <c r="K188" s="41">
        <v>24206</v>
      </c>
      <c r="L188" s="41">
        <f>+K188*0.9</f>
        <v>21785.4</v>
      </c>
      <c r="M188" s="41">
        <f>+K188*1.1</f>
        <v>26626.600000000002</v>
      </c>
      <c r="N188" s="41">
        <f>ROUND(K188*J188,0)</f>
        <v>1408547</v>
      </c>
      <c r="O188" s="41"/>
      <c r="P188" s="41"/>
      <c r="Q188" s="26">
        <f t="shared" si="23"/>
        <v>0.6022605923317694</v>
      </c>
    </row>
    <row r="189" spans="1:17" ht="15">
      <c r="A189" s="1">
        <v>51</v>
      </c>
      <c r="B189" s="1" t="s">
        <v>34</v>
      </c>
      <c r="C189" s="1" t="s">
        <v>13</v>
      </c>
      <c r="D189" s="1" t="s">
        <v>13</v>
      </c>
      <c r="E189" s="1" t="s">
        <v>14</v>
      </c>
      <c r="F189" s="12" t="s">
        <v>334</v>
      </c>
      <c r="G189" s="12" t="s">
        <v>19</v>
      </c>
      <c r="H189" s="43" t="s">
        <v>335</v>
      </c>
      <c r="I189" s="34"/>
      <c r="J189" s="65"/>
      <c r="K189" s="35"/>
      <c r="L189" s="35"/>
      <c r="M189" s="35"/>
      <c r="N189" s="35"/>
      <c r="O189" s="35"/>
      <c r="P189" s="35">
        <f>SUM(O189:O195)</f>
        <v>7354944</v>
      </c>
      <c r="Q189" s="26">
        <f t="shared" si="23"/>
        <v>3.1447959706044553</v>
      </c>
    </row>
    <row r="190" spans="1:17" ht="24.75" customHeight="1">
      <c r="A190" s="1">
        <v>51</v>
      </c>
      <c r="B190" s="1" t="s">
        <v>13</v>
      </c>
      <c r="C190" s="1" t="s">
        <v>24</v>
      </c>
      <c r="D190" s="1" t="s">
        <v>13</v>
      </c>
      <c r="E190" s="1" t="s">
        <v>14</v>
      </c>
      <c r="F190" s="13" t="s">
        <v>336</v>
      </c>
      <c r="G190" s="13" t="s">
        <v>22</v>
      </c>
      <c r="H190" s="42" t="s">
        <v>341</v>
      </c>
      <c r="I190" s="37"/>
      <c r="J190" s="69"/>
      <c r="K190" s="38"/>
      <c r="L190" s="38"/>
      <c r="M190" s="38"/>
      <c r="N190" s="38"/>
      <c r="O190" s="38">
        <f>SUM(N190:N192)</f>
        <v>5303064</v>
      </c>
      <c r="P190" s="54"/>
      <c r="Q190" s="26">
        <f t="shared" si="23"/>
        <v>2.267461764366601</v>
      </c>
    </row>
    <row r="191" spans="1:17" ht="27.75" customHeight="1">
      <c r="A191" s="1">
        <v>51</v>
      </c>
      <c r="B191" s="1" t="s">
        <v>13</v>
      </c>
      <c r="C191" s="1" t="s">
        <v>13</v>
      </c>
      <c r="D191" s="1" t="s">
        <v>30</v>
      </c>
      <c r="E191" s="1" t="s">
        <v>14</v>
      </c>
      <c r="F191" s="14" t="s">
        <v>342</v>
      </c>
      <c r="G191" s="14" t="s">
        <v>32</v>
      </c>
      <c r="H191" s="39" t="s">
        <v>343</v>
      </c>
      <c r="I191" s="40" t="s">
        <v>33</v>
      </c>
      <c r="J191" s="60">
        <v>52</v>
      </c>
      <c r="K191" s="41">
        <v>101982</v>
      </c>
      <c r="L191" s="41">
        <f>+K191*0.9</f>
        <v>91783.8</v>
      </c>
      <c r="M191" s="41">
        <f>+K191*1.1</f>
        <v>112180.20000000001</v>
      </c>
      <c r="N191" s="41">
        <f>ROUND(K191*J191,0)</f>
        <v>5303064</v>
      </c>
      <c r="O191" s="41"/>
      <c r="P191" s="41"/>
      <c r="Q191" s="26">
        <f t="shared" si="23"/>
        <v>2.267461764366601</v>
      </c>
    </row>
    <row r="192" spans="1:17" ht="14.25">
      <c r="A192" s="1">
        <v>51</v>
      </c>
      <c r="B192" s="1" t="s">
        <v>13</v>
      </c>
      <c r="C192" s="1" t="s">
        <v>30</v>
      </c>
      <c r="D192" s="1" t="s">
        <v>13</v>
      </c>
      <c r="E192" s="1" t="s">
        <v>14</v>
      </c>
      <c r="F192" s="13" t="s">
        <v>344</v>
      </c>
      <c r="G192" s="13" t="s">
        <v>22</v>
      </c>
      <c r="H192" s="42" t="s">
        <v>345</v>
      </c>
      <c r="I192" s="37"/>
      <c r="J192" s="69"/>
      <c r="K192" s="38"/>
      <c r="L192" s="38"/>
      <c r="M192" s="38"/>
      <c r="N192" s="38"/>
      <c r="O192" s="38">
        <f>SUM(N192:N195)</f>
        <v>2051880</v>
      </c>
      <c r="P192" s="54"/>
      <c r="Q192" s="26">
        <f t="shared" si="23"/>
        <v>0.8773342062378544</v>
      </c>
    </row>
    <row r="193" spans="1:17" ht="19.5" customHeight="1">
      <c r="A193" s="1">
        <v>51</v>
      </c>
      <c r="B193" s="1" t="s">
        <v>13</v>
      </c>
      <c r="C193" s="1" t="s">
        <v>13</v>
      </c>
      <c r="D193" s="1" t="s">
        <v>24</v>
      </c>
      <c r="E193" s="1" t="s">
        <v>14</v>
      </c>
      <c r="F193" s="14" t="s">
        <v>349</v>
      </c>
      <c r="G193" s="14" t="s">
        <v>32</v>
      </c>
      <c r="H193" s="39" t="s">
        <v>350</v>
      </c>
      <c r="I193" s="40" t="s">
        <v>41</v>
      </c>
      <c r="J193" s="60">
        <v>50.36</v>
      </c>
      <c r="K193" s="41">
        <v>39355</v>
      </c>
      <c r="L193" s="41">
        <f>+K193*0.9</f>
        <v>35419.5</v>
      </c>
      <c r="M193" s="41">
        <f>+K193*1.1</f>
        <v>43290.5</v>
      </c>
      <c r="N193" s="41">
        <f>ROUND(K193*J193,0)</f>
        <v>1981918</v>
      </c>
      <c r="O193" s="41"/>
      <c r="P193" s="41"/>
      <c r="Q193" s="26">
        <f t="shared" si="23"/>
        <v>0.847420149013839</v>
      </c>
    </row>
    <row r="194" spans="1:17" ht="19.5" customHeight="1">
      <c r="A194" s="1">
        <v>51</v>
      </c>
      <c r="B194" s="1" t="s">
        <v>13</v>
      </c>
      <c r="C194" s="1" t="s">
        <v>13</v>
      </c>
      <c r="D194" s="1" t="s">
        <v>30</v>
      </c>
      <c r="E194" s="1" t="s">
        <v>14</v>
      </c>
      <c r="F194" s="14" t="s">
        <v>352</v>
      </c>
      <c r="G194" s="14" t="s">
        <v>32</v>
      </c>
      <c r="H194" s="39" t="s">
        <v>353</v>
      </c>
      <c r="I194" s="40" t="s">
        <v>41</v>
      </c>
      <c r="J194" s="60">
        <v>2</v>
      </c>
      <c r="K194" s="41">
        <v>34981</v>
      </c>
      <c r="L194" s="41">
        <f>+K194*0.9</f>
        <v>31482.9</v>
      </c>
      <c r="M194" s="41">
        <f>+K194*1.1</f>
        <v>38479.100000000006</v>
      </c>
      <c r="N194" s="41">
        <f>ROUND(K194*J194,0)</f>
        <v>69962</v>
      </c>
      <c r="O194" s="41"/>
      <c r="P194" s="41"/>
      <c r="Q194" s="26">
        <f t="shared" si="23"/>
        <v>0.029914057224015425</v>
      </c>
    </row>
    <row r="195" spans="1:17" ht="15">
      <c r="A195" s="1">
        <v>51</v>
      </c>
      <c r="B195" s="1" t="s">
        <v>38</v>
      </c>
      <c r="C195" s="1" t="s">
        <v>13</v>
      </c>
      <c r="D195" s="1" t="s">
        <v>13</v>
      </c>
      <c r="E195" s="1" t="s">
        <v>14</v>
      </c>
      <c r="F195" s="12" t="s">
        <v>355</v>
      </c>
      <c r="G195" s="12" t="s">
        <v>19</v>
      </c>
      <c r="H195" s="43" t="s">
        <v>356</v>
      </c>
      <c r="I195" s="34"/>
      <c r="J195" s="65"/>
      <c r="K195" s="35"/>
      <c r="L195" s="35"/>
      <c r="M195" s="35"/>
      <c r="N195" s="35"/>
      <c r="O195" s="35"/>
      <c r="P195" s="35">
        <f>SUM(O195:O198)</f>
        <v>33607777</v>
      </c>
      <c r="Q195" s="26">
        <f t="shared" si="23"/>
        <v>14.36987170678296</v>
      </c>
    </row>
    <row r="196" spans="1:17" ht="22.5" customHeight="1">
      <c r="A196" s="1">
        <v>51</v>
      </c>
      <c r="B196" s="1" t="s">
        <v>13</v>
      </c>
      <c r="C196" s="1" t="s">
        <v>24</v>
      </c>
      <c r="D196" s="1" t="s">
        <v>13</v>
      </c>
      <c r="E196" s="1" t="s">
        <v>14</v>
      </c>
      <c r="F196" s="13" t="s">
        <v>357</v>
      </c>
      <c r="G196" s="13" t="s">
        <v>22</v>
      </c>
      <c r="H196" s="42" t="s">
        <v>358</v>
      </c>
      <c r="I196" s="37"/>
      <c r="J196" s="69"/>
      <c r="K196" s="38"/>
      <c r="L196" s="38"/>
      <c r="M196" s="38"/>
      <c r="N196" s="38"/>
      <c r="O196" s="38">
        <f>SUM(N196:N197)</f>
        <v>33607777</v>
      </c>
      <c r="P196" s="54"/>
      <c r="Q196" s="26">
        <f t="shared" si="23"/>
        <v>14.36987170678296</v>
      </c>
    </row>
    <row r="197" spans="1:17" ht="57" customHeight="1">
      <c r="A197" s="1"/>
      <c r="B197" s="1"/>
      <c r="C197" s="1"/>
      <c r="D197" s="1"/>
      <c r="E197" s="1"/>
      <c r="F197" s="14"/>
      <c r="G197" s="14"/>
      <c r="H197" s="39" t="s">
        <v>648</v>
      </c>
      <c r="I197" s="40" t="s">
        <v>649</v>
      </c>
      <c r="J197" s="64">
        <v>398.22</v>
      </c>
      <c r="K197" s="41">
        <v>84395</v>
      </c>
      <c r="L197" s="41">
        <f>+K197*0.9</f>
        <v>75955.5</v>
      </c>
      <c r="M197" s="41">
        <f>+K197*1.1</f>
        <v>92834.50000000001</v>
      </c>
      <c r="N197" s="41">
        <f>ROUND(K197*J197,0)</f>
        <v>33607777</v>
      </c>
      <c r="O197" s="41"/>
      <c r="P197" s="41"/>
      <c r="Q197" s="26">
        <f t="shared" si="23"/>
        <v>14.36987170678296</v>
      </c>
    </row>
    <row r="198" spans="1:17" ht="15">
      <c r="A198" s="1">
        <v>51</v>
      </c>
      <c r="B198" s="1" t="s">
        <v>50</v>
      </c>
      <c r="C198" s="1" t="s">
        <v>13</v>
      </c>
      <c r="D198" s="1" t="s">
        <v>13</v>
      </c>
      <c r="E198" s="1" t="s">
        <v>14</v>
      </c>
      <c r="F198" s="12" t="s">
        <v>370</v>
      </c>
      <c r="G198" s="12" t="s">
        <v>19</v>
      </c>
      <c r="H198" s="43" t="s">
        <v>371</v>
      </c>
      <c r="I198" s="34"/>
      <c r="J198" s="65"/>
      <c r="K198" s="35"/>
      <c r="L198" s="35"/>
      <c r="M198" s="35"/>
      <c r="N198" s="35"/>
      <c r="O198" s="35"/>
      <c r="P198" s="35">
        <f>SUM(O198:O202)</f>
        <v>3993405</v>
      </c>
      <c r="Q198" s="26">
        <f t="shared" si="23"/>
        <v>1.7074832864793648</v>
      </c>
    </row>
    <row r="199" spans="1:17" ht="14.25">
      <c r="A199" s="1">
        <v>51</v>
      </c>
      <c r="B199" s="1" t="s">
        <v>13</v>
      </c>
      <c r="C199" s="1" t="s">
        <v>24</v>
      </c>
      <c r="D199" s="1" t="s">
        <v>13</v>
      </c>
      <c r="E199" s="1" t="s">
        <v>14</v>
      </c>
      <c r="F199" s="13" t="s">
        <v>372</v>
      </c>
      <c r="G199" s="13" t="s">
        <v>22</v>
      </c>
      <c r="H199" s="42" t="s">
        <v>373</v>
      </c>
      <c r="I199" s="37"/>
      <c r="J199" s="69"/>
      <c r="K199" s="38"/>
      <c r="L199" s="38"/>
      <c r="M199" s="38"/>
      <c r="N199" s="38"/>
      <c r="O199" s="38">
        <f>SUM(N199:N202)</f>
        <v>3993405</v>
      </c>
      <c r="P199" s="54"/>
      <c r="Q199" s="26">
        <f t="shared" si="23"/>
        <v>1.7074832864793648</v>
      </c>
    </row>
    <row r="200" spans="1:17" ht="28.5">
      <c r="A200" s="1">
        <v>51</v>
      </c>
      <c r="B200" s="1" t="s">
        <v>13</v>
      </c>
      <c r="C200" s="1" t="s">
        <v>13</v>
      </c>
      <c r="D200" s="1" t="s">
        <v>24</v>
      </c>
      <c r="E200" s="1" t="s">
        <v>14</v>
      </c>
      <c r="F200" s="14" t="s">
        <v>377</v>
      </c>
      <c r="G200" s="14" t="s">
        <v>32</v>
      </c>
      <c r="H200" s="39" t="s">
        <v>378</v>
      </c>
      <c r="I200" s="40" t="s">
        <v>33</v>
      </c>
      <c r="J200" s="60">
        <v>65</v>
      </c>
      <c r="K200" s="41">
        <v>45832</v>
      </c>
      <c r="L200" s="41">
        <f>+K200*0.9</f>
        <v>41248.8</v>
      </c>
      <c r="M200" s="41">
        <f>+K200*1.1</f>
        <v>50415.200000000004</v>
      </c>
      <c r="N200" s="41">
        <f>ROUND(K200*J200,0)</f>
        <v>2979080</v>
      </c>
      <c r="O200" s="41"/>
      <c r="P200" s="41"/>
      <c r="Q200" s="26">
        <f t="shared" si="23"/>
        <v>1.2737824761287537</v>
      </c>
    </row>
    <row r="201" spans="1:17" ht="28.5">
      <c r="A201" s="1">
        <v>51</v>
      </c>
      <c r="B201" s="1" t="s">
        <v>13</v>
      </c>
      <c r="C201" s="1" t="s">
        <v>13</v>
      </c>
      <c r="D201" s="1" t="s">
        <v>24</v>
      </c>
      <c r="E201" s="1" t="s">
        <v>14</v>
      </c>
      <c r="F201" s="14" t="s">
        <v>389</v>
      </c>
      <c r="G201" s="14" t="s">
        <v>32</v>
      </c>
      <c r="H201" s="39" t="s">
        <v>390</v>
      </c>
      <c r="I201" s="40" t="s">
        <v>33</v>
      </c>
      <c r="J201" s="60">
        <v>65</v>
      </c>
      <c r="K201" s="41">
        <v>15605</v>
      </c>
      <c r="L201" s="41">
        <f>+K201*0.9</f>
        <v>14044.5</v>
      </c>
      <c r="M201" s="41">
        <f>+K201*1.1</f>
        <v>17165.5</v>
      </c>
      <c r="N201" s="41">
        <f>ROUND(K201*J201,0)</f>
        <v>1014325</v>
      </c>
      <c r="O201" s="41"/>
      <c r="P201" s="41"/>
      <c r="Q201" s="26">
        <f t="shared" si="23"/>
        <v>0.433700810350611</v>
      </c>
    </row>
    <row r="202" spans="1:17" ht="15">
      <c r="A202" s="1">
        <v>51</v>
      </c>
      <c r="B202" s="1" t="s">
        <v>44</v>
      </c>
      <c r="C202" s="1" t="s">
        <v>13</v>
      </c>
      <c r="D202" s="1" t="s">
        <v>13</v>
      </c>
      <c r="E202" s="1" t="s">
        <v>14</v>
      </c>
      <c r="F202" s="12" t="s">
        <v>392</v>
      </c>
      <c r="G202" s="12" t="s">
        <v>19</v>
      </c>
      <c r="H202" s="43" t="s">
        <v>393</v>
      </c>
      <c r="I202" s="34"/>
      <c r="J202" s="65"/>
      <c r="K202" s="35"/>
      <c r="L202" s="35"/>
      <c r="M202" s="35"/>
      <c r="N202" s="35"/>
      <c r="O202" s="35"/>
      <c r="P202" s="35">
        <f>SUM(O202:O205)</f>
        <v>6950429</v>
      </c>
      <c r="Q202" s="26">
        <f t="shared" si="23"/>
        <v>2.9718351510456578</v>
      </c>
    </row>
    <row r="203" spans="1:17" ht="14.25">
      <c r="A203" s="1">
        <v>51</v>
      </c>
      <c r="B203" s="1" t="s">
        <v>13</v>
      </c>
      <c r="C203" s="1" t="s">
        <v>17</v>
      </c>
      <c r="D203" s="1" t="s">
        <v>13</v>
      </c>
      <c r="E203" s="1" t="s">
        <v>14</v>
      </c>
      <c r="F203" s="13" t="s">
        <v>394</v>
      </c>
      <c r="G203" s="13" t="s">
        <v>22</v>
      </c>
      <c r="H203" s="42" t="s">
        <v>395</v>
      </c>
      <c r="I203" s="37"/>
      <c r="J203" s="69"/>
      <c r="K203" s="38"/>
      <c r="L203" s="38"/>
      <c r="M203" s="38"/>
      <c r="N203" s="38"/>
      <c r="O203" s="38">
        <f>SUM(N203:N205)</f>
        <v>6950429</v>
      </c>
      <c r="P203" s="54"/>
      <c r="Q203" s="26">
        <f t="shared" si="23"/>
        <v>2.9718351510456578</v>
      </c>
    </row>
    <row r="204" spans="1:17" ht="22.5" customHeight="1">
      <c r="A204" s="1">
        <v>51</v>
      </c>
      <c r="B204" s="1" t="s">
        <v>13</v>
      </c>
      <c r="C204" s="1" t="s">
        <v>13</v>
      </c>
      <c r="D204" s="1" t="s">
        <v>17</v>
      </c>
      <c r="E204" s="1" t="s">
        <v>14</v>
      </c>
      <c r="F204" s="14" t="s">
        <v>396</v>
      </c>
      <c r="G204" s="14" t="s">
        <v>32</v>
      </c>
      <c r="H204" s="39" t="s">
        <v>397</v>
      </c>
      <c r="I204" s="40" t="s">
        <v>33</v>
      </c>
      <c r="J204" s="60">
        <v>115.1</v>
      </c>
      <c r="K204" s="41">
        <v>60386</v>
      </c>
      <c r="L204" s="41">
        <f>+K204*0.9</f>
        <v>54347.4</v>
      </c>
      <c r="M204" s="41">
        <f>+K204*1.1</f>
        <v>66424.6</v>
      </c>
      <c r="N204" s="41">
        <f>ROUND(K204*J204,0)</f>
        <v>6950429</v>
      </c>
      <c r="O204" s="41"/>
      <c r="P204" s="41"/>
      <c r="Q204" s="26">
        <f t="shared" si="23"/>
        <v>2.9718351510456578</v>
      </c>
    </row>
    <row r="205" spans="1:17" ht="15">
      <c r="A205" s="1">
        <v>51</v>
      </c>
      <c r="B205" s="1" t="s">
        <v>267</v>
      </c>
      <c r="C205" s="1" t="s">
        <v>13</v>
      </c>
      <c r="D205" s="1" t="s">
        <v>13</v>
      </c>
      <c r="E205" s="1" t="s">
        <v>14</v>
      </c>
      <c r="F205" s="12" t="s">
        <v>399</v>
      </c>
      <c r="G205" s="12" t="s">
        <v>19</v>
      </c>
      <c r="H205" s="43" t="s">
        <v>400</v>
      </c>
      <c r="I205" s="34"/>
      <c r="J205" s="65"/>
      <c r="K205" s="35"/>
      <c r="L205" s="35"/>
      <c r="M205" s="35"/>
      <c r="N205" s="35"/>
      <c r="O205" s="35"/>
      <c r="P205" s="35">
        <f>SUM(O205:O222)</f>
        <v>6664513</v>
      </c>
      <c r="Q205" s="26">
        <f aca="true" t="shared" si="28" ref="Q205:Q248">SUM(N205:P205)*100/$P$250</f>
        <v>2.8495843922728725</v>
      </c>
    </row>
    <row r="206" spans="1:17" ht="14.25">
      <c r="A206" s="1">
        <v>51</v>
      </c>
      <c r="B206" s="1" t="s">
        <v>13</v>
      </c>
      <c r="C206" s="1" t="s">
        <v>17</v>
      </c>
      <c r="D206" s="1" t="s">
        <v>13</v>
      </c>
      <c r="E206" s="1" t="s">
        <v>14</v>
      </c>
      <c r="F206" s="13" t="s">
        <v>401</v>
      </c>
      <c r="G206" s="13" t="s">
        <v>22</v>
      </c>
      <c r="H206" s="42" t="s">
        <v>402</v>
      </c>
      <c r="I206" s="37"/>
      <c r="J206" s="69"/>
      <c r="K206" s="38"/>
      <c r="L206" s="38"/>
      <c r="M206" s="38"/>
      <c r="N206" s="38"/>
      <c r="O206" s="38">
        <f>SUM(N206:N214)</f>
        <v>5684663</v>
      </c>
      <c r="P206" s="54"/>
      <c r="Q206" s="26">
        <f t="shared" si="28"/>
        <v>2.4306242571859467</v>
      </c>
    </row>
    <row r="207" spans="1:17" ht="26.25" customHeight="1">
      <c r="A207" s="1">
        <v>51</v>
      </c>
      <c r="B207" s="1" t="s">
        <v>13</v>
      </c>
      <c r="C207" s="1" t="s">
        <v>13</v>
      </c>
      <c r="D207" s="1" t="s">
        <v>17</v>
      </c>
      <c r="E207" s="1" t="s">
        <v>14</v>
      </c>
      <c r="F207" s="14" t="s">
        <v>403</v>
      </c>
      <c r="G207" s="14" t="s">
        <v>32</v>
      </c>
      <c r="H207" s="39" t="s">
        <v>404</v>
      </c>
      <c r="I207" s="40" t="s">
        <v>37</v>
      </c>
      <c r="J207" s="60">
        <v>1</v>
      </c>
      <c r="K207" s="41">
        <v>444230</v>
      </c>
      <c r="L207" s="41">
        <f aca="true" t="shared" si="29" ref="L207:L213">+K207*0.9</f>
        <v>399807</v>
      </c>
      <c r="M207" s="41">
        <f aca="true" t="shared" si="30" ref="M207:M213">+K207*1.1</f>
        <v>488653.00000000006</v>
      </c>
      <c r="N207" s="41">
        <f>ROUND(K207*J207,0)</f>
        <v>444230</v>
      </c>
      <c r="O207" s="41"/>
      <c r="P207" s="41"/>
      <c r="Q207" s="26">
        <f t="shared" si="28"/>
        <v>0.18994199194740533</v>
      </c>
    </row>
    <row r="208" spans="1:17" ht="21.75" customHeight="1">
      <c r="A208" s="1">
        <v>51</v>
      </c>
      <c r="B208" s="1" t="s">
        <v>13</v>
      </c>
      <c r="C208" s="1" t="s">
        <v>13</v>
      </c>
      <c r="D208" s="1" t="s">
        <v>30</v>
      </c>
      <c r="E208" s="1" t="s">
        <v>14</v>
      </c>
      <c r="F208" s="14" t="s">
        <v>405</v>
      </c>
      <c r="G208" s="14" t="s">
        <v>32</v>
      </c>
      <c r="H208" s="39" t="s">
        <v>406</v>
      </c>
      <c r="I208" s="40" t="s">
        <v>37</v>
      </c>
      <c r="J208" s="60">
        <v>2</v>
      </c>
      <c r="K208" s="41">
        <v>210608</v>
      </c>
      <c r="L208" s="41">
        <f t="shared" si="29"/>
        <v>189547.2</v>
      </c>
      <c r="M208" s="41">
        <f t="shared" si="30"/>
        <v>231668.80000000002</v>
      </c>
      <c r="N208" s="41">
        <f>ROUND(K208*J208,0)</f>
        <v>421216</v>
      </c>
      <c r="O208" s="41"/>
      <c r="P208" s="41"/>
      <c r="Q208" s="26">
        <f t="shared" si="28"/>
        <v>0.1801017627808079</v>
      </c>
    </row>
    <row r="209" spans="1:17" ht="27.75" customHeight="1">
      <c r="A209" s="1">
        <v>51</v>
      </c>
      <c r="B209" s="1" t="s">
        <v>13</v>
      </c>
      <c r="C209" s="1" t="s">
        <v>13</v>
      </c>
      <c r="D209" s="1" t="s">
        <v>61</v>
      </c>
      <c r="E209" s="1" t="s">
        <v>14</v>
      </c>
      <c r="F209" s="14" t="s">
        <v>407</v>
      </c>
      <c r="G209" s="14" t="s">
        <v>32</v>
      </c>
      <c r="H209" s="39" t="s">
        <v>625</v>
      </c>
      <c r="I209" s="40" t="s">
        <v>37</v>
      </c>
      <c r="J209" s="60">
        <v>2</v>
      </c>
      <c r="K209" s="41">
        <v>391433</v>
      </c>
      <c r="L209" s="41">
        <f t="shared" si="29"/>
        <v>352289.7</v>
      </c>
      <c r="M209" s="41">
        <f t="shared" si="30"/>
        <v>430576.30000000005</v>
      </c>
      <c r="N209" s="41">
        <f>ROUND(K209*J209,0)</f>
        <v>782866</v>
      </c>
      <c r="O209" s="41"/>
      <c r="P209" s="41"/>
      <c r="Q209" s="26">
        <f t="shared" si="28"/>
        <v>0.334734546221321</v>
      </c>
    </row>
    <row r="210" spans="1:17" ht="28.5" customHeight="1">
      <c r="A210" s="1">
        <v>51</v>
      </c>
      <c r="B210" s="1" t="s">
        <v>13</v>
      </c>
      <c r="C210" s="1" t="s">
        <v>13</v>
      </c>
      <c r="D210" s="1" t="s">
        <v>80</v>
      </c>
      <c r="E210" s="1" t="s">
        <v>14</v>
      </c>
      <c r="F210" s="14" t="s">
        <v>408</v>
      </c>
      <c r="G210" s="14" t="s">
        <v>32</v>
      </c>
      <c r="H210" s="39" t="s">
        <v>409</v>
      </c>
      <c r="I210" s="40" t="s">
        <v>37</v>
      </c>
      <c r="J210" s="60">
        <v>6</v>
      </c>
      <c r="K210" s="41">
        <v>314187</v>
      </c>
      <c r="L210" s="41">
        <f t="shared" si="29"/>
        <v>282768.3</v>
      </c>
      <c r="M210" s="41">
        <f t="shared" si="30"/>
        <v>345605.7</v>
      </c>
      <c r="N210" s="41">
        <f>ROUND(K210*J210,0)</f>
        <v>1885122</v>
      </c>
      <c r="O210" s="41"/>
      <c r="P210" s="41"/>
      <c r="Q210" s="26">
        <f t="shared" si="28"/>
        <v>0.8060325231161259</v>
      </c>
    </row>
    <row r="211" spans="1:17" ht="26.25" customHeight="1">
      <c r="A211" s="1">
        <v>51</v>
      </c>
      <c r="B211" s="1" t="s">
        <v>13</v>
      </c>
      <c r="C211" s="1" t="s">
        <v>13</v>
      </c>
      <c r="D211" s="1" t="s">
        <v>116</v>
      </c>
      <c r="E211" s="1" t="s">
        <v>14</v>
      </c>
      <c r="F211" s="14" t="s">
        <v>410</v>
      </c>
      <c r="G211" s="14" t="s">
        <v>32</v>
      </c>
      <c r="H211" s="39" t="s">
        <v>411</v>
      </c>
      <c r="I211" s="40" t="s">
        <v>37</v>
      </c>
      <c r="J211" s="60">
        <v>1</v>
      </c>
      <c r="K211" s="41">
        <v>355517</v>
      </c>
      <c r="L211" s="41">
        <f t="shared" si="29"/>
        <v>319965.3</v>
      </c>
      <c r="M211" s="41">
        <f t="shared" si="30"/>
        <v>391068.7</v>
      </c>
      <c r="N211" s="41">
        <f>ROUND(K211*J211,0)</f>
        <v>355517</v>
      </c>
      <c r="O211" s="41"/>
      <c r="P211" s="41"/>
      <c r="Q211" s="26">
        <f t="shared" si="28"/>
        <v>0.15201046113762173</v>
      </c>
    </row>
    <row r="212" spans="1:17" ht="26.25" customHeight="1">
      <c r="A212" s="1">
        <v>50</v>
      </c>
      <c r="B212" s="1" t="s">
        <v>13</v>
      </c>
      <c r="C212" s="1" t="s">
        <v>13</v>
      </c>
      <c r="D212" s="1" t="s">
        <v>17</v>
      </c>
      <c r="E212" s="1" t="s">
        <v>14</v>
      </c>
      <c r="F212" s="14" t="s">
        <v>403</v>
      </c>
      <c r="G212" s="14" t="s">
        <v>32</v>
      </c>
      <c r="H212" s="39" t="s">
        <v>639</v>
      </c>
      <c r="I212" s="40" t="s">
        <v>37</v>
      </c>
      <c r="J212" s="70">
        <v>2</v>
      </c>
      <c r="K212" s="41">
        <v>432356</v>
      </c>
      <c r="L212" s="41">
        <f t="shared" si="29"/>
        <v>389120.4</v>
      </c>
      <c r="M212" s="41">
        <f t="shared" si="30"/>
        <v>475591.60000000003</v>
      </c>
      <c r="N212" s="41">
        <f>ROUND(J212*K212,0)</f>
        <v>864712</v>
      </c>
      <c r="O212" s="41"/>
      <c r="P212" s="41"/>
      <c r="Q212" s="26">
        <f t="shared" si="28"/>
        <v>0.3697299141004092</v>
      </c>
    </row>
    <row r="213" spans="1:17" ht="26.25" customHeight="1">
      <c r="A213" s="1">
        <v>50</v>
      </c>
      <c r="B213" s="1" t="s">
        <v>13</v>
      </c>
      <c r="C213" s="1" t="s">
        <v>13</v>
      </c>
      <c r="D213" s="1" t="s">
        <v>80</v>
      </c>
      <c r="E213" s="1" t="s">
        <v>14</v>
      </c>
      <c r="F213" s="14" t="s">
        <v>408</v>
      </c>
      <c r="G213" s="14" t="s">
        <v>32</v>
      </c>
      <c r="H213" s="39" t="s">
        <v>640</v>
      </c>
      <c r="I213" s="40" t="s">
        <v>37</v>
      </c>
      <c r="J213" s="70">
        <v>2</v>
      </c>
      <c r="K213" s="54">
        <v>465500</v>
      </c>
      <c r="L213" s="41">
        <f t="shared" si="29"/>
        <v>418950</v>
      </c>
      <c r="M213" s="41">
        <f t="shared" si="30"/>
        <v>512050.00000000006</v>
      </c>
      <c r="N213" s="41">
        <f>ROUND(J213*K213,0)</f>
        <v>931000</v>
      </c>
      <c r="O213" s="41"/>
      <c r="P213" s="41"/>
      <c r="Q213" s="26">
        <f t="shared" si="28"/>
        <v>0.3980730578822555</v>
      </c>
    </row>
    <row r="214" spans="1:17" ht="21.75" customHeight="1">
      <c r="A214" s="1">
        <v>51</v>
      </c>
      <c r="B214" s="1" t="s">
        <v>13</v>
      </c>
      <c r="C214" s="1" t="s">
        <v>24</v>
      </c>
      <c r="D214" s="1" t="s">
        <v>13</v>
      </c>
      <c r="E214" s="1" t="s">
        <v>14</v>
      </c>
      <c r="F214" s="13" t="s">
        <v>412</v>
      </c>
      <c r="G214" s="13" t="s">
        <v>22</v>
      </c>
      <c r="H214" s="42" t="s">
        <v>413</v>
      </c>
      <c r="I214" s="37"/>
      <c r="J214" s="69"/>
      <c r="K214" s="38"/>
      <c r="L214" s="38"/>
      <c r="M214" s="38"/>
      <c r="N214" s="38"/>
      <c r="O214" s="38">
        <f>SUM(N214:N222)</f>
        <v>979850</v>
      </c>
      <c r="P214" s="54"/>
      <c r="Q214" s="26">
        <f t="shared" si="28"/>
        <v>0.418960135086926</v>
      </c>
    </row>
    <row r="215" spans="1:17" ht="21.75" customHeight="1">
      <c r="A215" s="1">
        <v>51</v>
      </c>
      <c r="B215" s="1" t="s">
        <v>13</v>
      </c>
      <c r="C215" s="1" t="s">
        <v>13</v>
      </c>
      <c r="D215" s="1" t="s">
        <v>17</v>
      </c>
      <c r="E215" s="1" t="s">
        <v>14</v>
      </c>
      <c r="F215" s="14" t="s">
        <v>414</v>
      </c>
      <c r="G215" s="14" t="s">
        <v>32</v>
      </c>
      <c r="H215" s="39" t="s">
        <v>415</v>
      </c>
      <c r="I215" s="40" t="s">
        <v>37</v>
      </c>
      <c r="J215" s="60">
        <v>2</v>
      </c>
      <c r="K215" s="41">
        <v>95868</v>
      </c>
      <c r="L215" s="41">
        <f aca="true" t="shared" si="31" ref="L215:L221">+K215*0.9</f>
        <v>86281.2</v>
      </c>
      <c r="M215" s="41">
        <f aca="true" t="shared" si="32" ref="M215:M221">+K215*1.1</f>
        <v>105454.8</v>
      </c>
      <c r="N215" s="41">
        <f aca="true" t="shared" si="33" ref="N215:N221">ROUND(K215*J215,0)</f>
        <v>191736</v>
      </c>
      <c r="O215" s="41"/>
      <c r="P215" s="41"/>
      <c r="Q215" s="26">
        <f t="shared" si="28"/>
        <v>0.08198167113438469</v>
      </c>
    </row>
    <row r="216" spans="1:17" ht="21.75" customHeight="1">
      <c r="A216" s="1">
        <v>51</v>
      </c>
      <c r="B216" s="1" t="s">
        <v>13</v>
      </c>
      <c r="C216" s="1" t="s">
        <v>13</v>
      </c>
      <c r="D216" s="1" t="s">
        <v>30</v>
      </c>
      <c r="E216" s="1" t="s">
        <v>14</v>
      </c>
      <c r="F216" s="14" t="s">
        <v>416</v>
      </c>
      <c r="G216" s="14" t="s">
        <v>32</v>
      </c>
      <c r="H216" s="39" t="s">
        <v>417</v>
      </c>
      <c r="I216" s="40" t="s">
        <v>37</v>
      </c>
      <c r="J216" s="60">
        <v>2</v>
      </c>
      <c r="K216" s="41">
        <v>151042</v>
      </c>
      <c r="L216" s="41">
        <f t="shared" si="31"/>
        <v>135937.80000000002</v>
      </c>
      <c r="M216" s="41">
        <f t="shared" si="32"/>
        <v>166146.2</v>
      </c>
      <c r="N216" s="41">
        <f t="shared" si="33"/>
        <v>302084</v>
      </c>
      <c r="O216" s="41"/>
      <c r="P216" s="41"/>
      <c r="Q216" s="26">
        <f t="shared" si="28"/>
        <v>0.12916380410021835</v>
      </c>
    </row>
    <row r="217" spans="1:17" ht="21.75" customHeight="1">
      <c r="A217" s="1">
        <v>51</v>
      </c>
      <c r="B217" s="1" t="s">
        <v>13</v>
      </c>
      <c r="C217" s="1" t="s">
        <v>13</v>
      </c>
      <c r="D217" s="1" t="s">
        <v>61</v>
      </c>
      <c r="E217" s="1" t="s">
        <v>14</v>
      </c>
      <c r="F217" s="14" t="s">
        <v>418</v>
      </c>
      <c r="G217" s="14" t="s">
        <v>32</v>
      </c>
      <c r="H217" s="39" t="s">
        <v>419</v>
      </c>
      <c r="I217" s="40" t="s">
        <v>37</v>
      </c>
      <c r="J217" s="60">
        <v>3</v>
      </c>
      <c r="K217" s="41">
        <v>73261</v>
      </c>
      <c r="L217" s="41">
        <f t="shared" si="31"/>
        <v>65934.90000000001</v>
      </c>
      <c r="M217" s="41">
        <f t="shared" si="32"/>
        <v>80587.1</v>
      </c>
      <c r="N217" s="41">
        <f t="shared" si="33"/>
        <v>219783</v>
      </c>
      <c r="O217" s="41"/>
      <c r="P217" s="41"/>
      <c r="Q217" s="26">
        <f t="shared" si="28"/>
        <v>0.09397388923795463</v>
      </c>
    </row>
    <row r="218" spans="1:17" ht="21.75" customHeight="1">
      <c r="A218" s="1">
        <v>51</v>
      </c>
      <c r="B218" s="1" t="s">
        <v>13</v>
      </c>
      <c r="C218" s="1" t="s">
        <v>13</v>
      </c>
      <c r="D218" s="1" t="s">
        <v>80</v>
      </c>
      <c r="E218" s="1" t="s">
        <v>14</v>
      </c>
      <c r="F218" s="14" t="s">
        <v>420</v>
      </c>
      <c r="G218" s="14" t="s">
        <v>32</v>
      </c>
      <c r="H218" s="39" t="s">
        <v>421</v>
      </c>
      <c r="I218" s="40" t="s">
        <v>37</v>
      </c>
      <c r="J218" s="60">
        <v>1</v>
      </c>
      <c r="K218" s="41">
        <v>24272</v>
      </c>
      <c r="L218" s="41">
        <f t="shared" si="31"/>
        <v>21844.8</v>
      </c>
      <c r="M218" s="41">
        <f t="shared" si="32"/>
        <v>26699.2</v>
      </c>
      <c r="N218" s="41">
        <f t="shared" si="33"/>
        <v>24272</v>
      </c>
      <c r="O218" s="41"/>
      <c r="P218" s="41"/>
      <c r="Q218" s="26">
        <f t="shared" si="28"/>
        <v>0.010378119506893777</v>
      </c>
    </row>
    <row r="219" spans="1:17" ht="21.75" customHeight="1">
      <c r="A219" s="1">
        <v>51</v>
      </c>
      <c r="B219" s="1" t="s">
        <v>13</v>
      </c>
      <c r="C219" s="1" t="s">
        <v>13</v>
      </c>
      <c r="D219" s="1" t="s">
        <v>116</v>
      </c>
      <c r="E219" s="1" t="s">
        <v>14</v>
      </c>
      <c r="F219" s="14" t="s">
        <v>422</v>
      </c>
      <c r="G219" s="14" t="s">
        <v>32</v>
      </c>
      <c r="H219" s="39" t="s">
        <v>423</v>
      </c>
      <c r="I219" s="40" t="s">
        <v>37</v>
      </c>
      <c r="J219" s="60">
        <v>4</v>
      </c>
      <c r="K219" s="41">
        <v>9413</v>
      </c>
      <c r="L219" s="41">
        <f t="shared" si="31"/>
        <v>8471.7</v>
      </c>
      <c r="M219" s="41">
        <f t="shared" si="32"/>
        <v>10354.300000000001</v>
      </c>
      <c r="N219" s="41">
        <f t="shared" si="33"/>
        <v>37652</v>
      </c>
      <c r="O219" s="41"/>
      <c r="P219" s="41"/>
      <c r="Q219" s="26">
        <f t="shared" si="28"/>
        <v>0.016099083539616203</v>
      </c>
    </row>
    <row r="220" spans="1:17" ht="21.75" customHeight="1">
      <c r="A220" s="1">
        <v>51</v>
      </c>
      <c r="B220" s="1" t="s">
        <v>13</v>
      </c>
      <c r="C220" s="1" t="s">
        <v>13</v>
      </c>
      <c r="D220" s="1" t="s">
        <v>34</v>
      </c>
      <c r="E220" s="1" t="s">
        <v>14</v>
      </c>
      <c r="F220" s="14" t="s">
        <v>424</v>
      </c>
      <c r="G220" s="14" t="s">
        <v>32</v>
      </c>
      <c r="H220" s="39" t="s">
        <v>425</v>
      </c>
      <c r="I220" s="40" t="s">
        <v>37</v>
      </c>
      <c r="J220" s="60">
        <v>1</v>
      </c>
      <c r="K220" s="41">
        <v>164786</v>
      </c>
      <c r="L220" s="41">
        <f t="shared" si="31"/>
        <v>148307.4</v>
      </c>
      <c r="M220" s="41">
        <f t="shared" si="32"/>
        <v>181264.6</v>
      </c>
      <c r="N220" s="41">
        <f t="shared" si="33"/>
        <v>164786</v>
      </c>
      <c r="O220" s="41"/>
      <c r="P220" s="41"/>
      <c r="Q220" s="26">
        <f t="shared" si="28"/>
        <v>0.07045850366937202</v>
      </c>
    </row>
    <row r="221" spans="1:17" ht="26.25" customHeight="1">
      <c r="A221" s="1">
        <v>51</v>
      </c>
      <c r="B221" s="1" t="s">
        <v>13</v>
      </c>
      <c r="C221" s="1" t="s">
        <v>13</v>
      </c>
      <c r="D221" s="1" t="s">
        <v>38</v>
      </c>
      <c r="E221" s="1" t="s">
        <v>14</v>
      </c>
      <c r="F221" s="14" t="s">
        <v>426</v>
      </c>
      <c r="G221" s="14" t="s">
        <v>32</v>
      </c>
      <c r="H221" s="39" t="s">
        <v>427</v>
      </c>
      <c r="I221" s="40" t="s">
        <v>37</v>
      </c>
      <c r="J221" s="60">
        <v>1</v>
      </c>
      <c r="K221" s="41">
        <v>39537</v>
      </c>
      <c r="L221" s="41">
        <f t="shared" si="31"/>
        <v>35583.3</v>
      </c>
      <c r="M221" s="41">
        <f t="shared" si="32"/>
        <v>43490.700000000004</v>
      </c>
      <c r="N221" s="41">
        <f t="shared" si="33"/>
        <v>39537</v>
      </c>
      <c r="O221" s="41"/>
      <c r="P221" s="41"/>
      <c r="Q221" s="26">
        <f t="shared" si="28"/>
        <v>0.01690506389848629</v>
      </c>
    </row>
    <row r="222" spans="1:17" ht="15">
      <c r="A222" s="1">
        <v>51</v>
      </c>
      <c r="B222" s="1" t="s">
        <v>270</v>
      </c>
      <c r="C222" s="1" t="s">
        <v>13</v>
      </c>
      <c r="D222" s="1" t="s">
        <v>13</v>
      </c>
      <c r="E222" s="1" t="s">
        <v>14</v>
      </c>
      <c r="F222" s="12" t="s">
        <v>428</v>
      </c>
      <c r="G222" s="12" t="s">
        <v>19</v>
      </c>
      <c r="H222" s="43" t="s">
        <v>429</v>
      </c>
      <c r="I222" s="34"/>
      <c r="J222" s="65"/>
      <c r="K222" s="35"/>
      <c r="L222" s="35"/>
      <c r="M222" s="35"/>
      <c r="N222" s="35"/>
      <c r="O222" s="35"/>
      <c r="P222" s="35">
        <f>SUM(O222:O228)</f>
        <v>6389838</v>
      </c>
      <c r="Q222" s="26">
        <f t="shared" si="28"/>
        <v>2.7321400129239914</v>
      </c>
    </row>
    <row r="223" spans="1:17" ht="14.25">
      <c r="A223" s="1">
        <v>51</v>
      </c>
      <c r="B223" s="1" t="s">
        <v>13</v>
      </c>
      <c r="C223" s="1" t="s">
        <v>17</v>
      </c>
      <c r="D223" s="1" t="s">
        <v>13</v>
      </c>
      <c r="E223" s="1" t="s">
        <v>14</v>
      </c>
      <c r="F223" s="13" t="s">
        <v>430</v>
      </c>
      <c r="G223" s="13" t="s">
        <v>22</v>
      </c>
      <c r="H223" s="42" t="s">
        <v>431</v>
      </c>
      <c r="I223" s="37"/>
      <c r="J223" s="69"/>
      <c r="K223" s="38"/>
      <c r="L223" s="38"/>
      <c r="M223" s="38"/>
      <c r="N223" s="38"/>
      <c r="O223" s="38">
        <f>SUM(N223:N228)</f>
        <v>6389838</v>
      </c>
      <c r="P223" s="54"/>
      <c r="Q223" s="26">
        <f t="shared" si="28"/>
        <v>2.7321400129239914</v>
      </c>
    </row>
    <row r="224" spans="1:17" ht="28.5">
      <c r="A224" s="1">
        <v>51</v>
      </c>
      <c r="B224" s="1" t="s">
        <v>13</v>
      </c>
      <c r="C224" s="1" t="s">
        <v>13</v>
      </c>
      <c r="D224" s="1" t="s">
        <v>80</v>
      </c>
      <c r="E224" s="1" t="s">
        <v>14</v>
      </c>
      <c r="F224" s="14" t="s">
        <v>368</v>
      </c>
      <c r="G224" s="14" t="s">
        <v>32</v>
      </c>
      <c r="H224" s="39" t="s">
        <v>369</v>
      </c>
      <c r="I224" s="40" t="s">
        <v>601</v>
      </c>
      <c r="J224" s="60">
        <v>360</v>
      </c>
      <c r="K224" s="41">
        <v>6958</v>
      </c>
      <c r="L224" s="41">
        <f>+K224*0.9</f>
        <v>6262.2</v>
      </c>
      <c r="M224" s="41">
        <f>+K224*1.1</f>
        <v>7653.8</v>
      </c>
      <c r="N224" s="41">
        <f>ROUND(K224*J224,0)</f>
        <v>2504880</v>
      </c>
      <c r="O224" s="41"/>
      <c r="P224" s="41"/>
      <c r="Q224" s="26">
        <f t="shared" si="28"/>
        <v>1.0710260378389949</v>
      </c>
    </row>
    <row r="225" spans="1:17" ht="14.25">
      <c r="A225" s="1">
        <v>51</v>
      </c>
      <c r="B225" s="1" t="s">
        <v>13</v>
      </c>
      <c r="C225" s="1" t="s">
        <v>13</v>
      </c>
      <c r="D225" s="1" t="s">
        <v>17</v>
      </c>
      <c r="E225" s="1" t="s">
        <v>14</v>
      </c>
      <c r="F225" s="14" t="s">
        <v>432</v>
      </c>
      <c r="G225" s="14" t="s">
        <v>32</v>
      </c>
      <c r="H225" s="39" t="s">
        <v>433</v>
      </c>
      <c r="I225" s="40" t="s">
        <v>33</v>
      </c>
      <c r="J225" s="60">
        <v>43.09</v>
      </c>
      <c r="K225" s="41">
        <v>10585</v>
      </c>
      <c r="L225" s="41">
        <f>+K225*0.9</f>
        <v>9526.5</v>
      </c>
      <c r="M225" s="41">
        <f>+K225*1.1</f>
        <v>11643.500000000002</v>
      </c>
      <c r="N225" s="41">
        <f>ROUND(K225*J225,0)</f>
        <v>456108</v>
      </c>
      <c r="O225" s="41"/>
      <c r="P225" s="41"/>
      <c r="Q225" s="26">
        <f t="shared" si="28"/>
        <v>0.1950207371477549</v>
      </c>
    </row>
    <row r="226" spans="1:17" ht="28.5">
      <c r="A226" s="1">
        <v>51</v>
      </c>
      <c r="B226" s="1" t="s">
        <v>13</v>
      </c>
      <c r="C226" s="1" t="s">
        <v>13</v>
      </c>
      <c r="D226" s="1" t="s">
        <v>30</v>
      </c>
      <c r="E226" s="1" t="s">
        <v>14</v>
      </c>
      <c r="F226" s="14" t="s">
        <v>434</v>
      </c>
      <c r="G226" s="14" t="s">
        <v>32</v>
      </c>
      <c r="H226" s="39" t="s">
        <v>435</v>
      </c>
      <c r="I226" s="40" t="s">
        <v>33</v>
      </c>
      <c r="J226" s="60">
        <v>175</v>
      </c>
      <c r="K226" s="41">
        <v>13942</v>
      </c>
      <c r="L226" s="41">
        <f>+K226*0.9</f>
        <v>12547.800000000001</v>
      </c>
      <c r="M226" s="41">
        <f>+K226*1.1</f>
        <v>15336.2</v>
      </c>
      <c r="N226" s="41">
        <f>ROUND(K226*J226,0)</f>
        <v>2439850</v>
      </c>
      <c r="O226" s="41"/>
      <c r="P226" s="41"/>
      <c r="Q226" s="26">
        <f t="shared" si="28"/>
        <v>1.0432207843974448</v>
      </c>
    </row>
    <row r="227" spans="1:17" ht="28.5">
      <c r="A227" s="1">
        <v>51</v>
      </c>
      <c r="B227" s="1" t="s">
        <v>13</v>
      </c>
      <c r="C227" s="1" t="s">
        <v>13</v>
      </c>
      <c r="D227" s="1" t="s">
        <v>61</v>
      </c>
      <c r="E227" s="1" t="s">
        <v>14</v>
      </c>
      <c r="F227" s="14" t="s">
        <v>436</v>
      </c>
      <c r="G227" s="14" t="s">
        <v>32</v>
      </c>
      <c r="H227" s="39" t="s">
        <v>437</v>
      </c>
      <c r="I227" s="40" t="s">
        <v>33</v>
      </c>
      <c r="J227" s="60">
        <v>125</v>
      </c>
      <c r="K227" s="41">
        <v>7912</v>
      </c>
      <c r="L227" s="41">
        <f>+K227*0.9</f>
        <v>7120.8</v>
      </c>
      <c r="M227" s="41">
        <f>+K227*1.1</f>
        <v>8703.2</v>
      </c>
      <c r="N227" s="41">
        <f>ROUND(K227*J227,0)</f>
        <v>989000</v>
      </c>
      <c r="O227" s="41"/>
      <c r="P227" s="41"/>
      <c r="Q227" s="26">
        <f t="shared" si="28"/>
        <v>0.4228724535397967</v>
      </c>
    </row>
    <row r="228" spans="1:17" ht="15">
      <c r="A228" s="1">
        <v>51</v>
      </c>
      <c r="B228" s="1" t="s">
        <v>13</v>
      </c>
      <c r="C228" s="1" t="s">
        <v>17</v>
      </c>
      <c r="D228" s="1" t="s">
        <v>13</v>
      </c>
      <c r="E228" s="1" t="s">
        <v>14</v>
      </c>
      <c r="F228" s="13" t="s">
        <v>450</v>
      </c>
      <c r="G228" s="13" t="s">
        <v>22</v>
      </c>
      <c r="H228" s="43" t="s">
        <v>633</v>
      </c>
      <c r="I228" s="37"/>
      <c r="J228" s="69"/>
      <c r="K228" s="38"/>
      <c r="L228" s="38"/>
      <c r="M228" s="38"/>
      <c r="N228" s="38"/>
      <c r="O228" s="35"/>
      <c r="P228" s="35">
        <f>SUM(O228:O232)</f>
        <v>847842</v>
      </c>
      <c r="Q228" s="26">
        <f t="shared" si="28"/>
        <v>0.3625167105703623</v>
      </c>
    </row>
    <row r="229" spans="1:17" ht="22.5" customHeight="1">
      <c r="A229" s="1">
        <v>51</v>
      </c>
      <c r="B229" s="1" t="s">
        <v>13</v>
      </c>
      <c r="C229" s="1" t="s">
        <v>30</v>
      </c>
      <c r="D229" s="1" t="s">
        <v>13</v>
      </c>
      <c r="E229" s="1" t="s">
        <v>14</v>
      </c>
      <c r="F229" s="13" t="s">
        <v>458</v>
      </c>
      <c r="G229" s="13" t="s">
        <v>22</v>
      </c>
      <c r="H229" s="42" t="s">
        <v>459</v>
      </c>
      <c r="I229" s="37"/>
      <c r="J229" s="69"/>
      <c r="K229" s="38"/>
      <c r="L229" s="38"/>
      <c r="M229" s="38"/>
      <c r="N229" s="38"/>
      <c r="O229" s="38">
        <f>SUM(N229:N232)</f>
        <v>847842</v>
      </c>
      <c r="P229" s="54"/>
      <c r="Q229" s="26">
        <f t="shared" si="28"/>
        <v>0.3625167105703623</v>
      </c>
    </row>
    <row r="230" spans="1:17" ht="22.5" customHeight="1">
      <c r="A230" s="1">
        <v>51</v>
      </c>
      <c r="B230" s="1" t="s">
        <v>13</v>
      </c>
      <c r="C230" s="1" t="s">
        <v>13</v>
      </c>
      <c r="D230" s="1" t="s">
        <v>17</v>
      </c>
      <c r="E230" s="1" t="s">
        <v>14</v>
      </c>
      <c r="F230" s="14" t="s">
        <v>460</v>
      </c>
      <c r="G230" s="14" t="s">
        <v>32</v>
      </c>
      <c r="H230" s="39" t="s">
        <v>461</v>
      </c>
      <c r="I230" s="40" t="s">
        <v>33</v>
      </c>
      <c r="J230" s="60">
        <v>6</v>
      </c>
      <c r="K230" s="41">
        <v>93291</v>
      </c>
      <c r="L230" s="41">
        <f>+K230*0.9</f>
        <v>83961.90000000001</v>
      </c>
      <c r="M230" s="41">
        <f>+K230*1.1</f>
        <v>102620.1</v>
      </c>
      <c r="N230" s="41">
        <f>ROUND(K230*J230,0)</f>
        <v>559746</v>
      </c>
      <c r="O230" s="41"/>
      <c r="P230" s="41"/>
      <c r="Q230" s="26">
        <f t="shared" si="28"/>
        <v>0.23933383658148336</v>
      </c>
    </row>
    <row r="231" spans="1:17" ht="28.5">
      <c r="A231" s="1">
        <v>51</v>
      </c>
      <c r="B231" s="1" t="s">
        <v>13</v>
      </c>
      <c r="C231" s="1" t="s">
        <v>13</v>
      </c>
      <c r="D231" s="1" t="s">
        <v>24</v>
      </c>
      <c r="E231" s="1" t="s">
        <v>14</v>
      </c>
      <c r="F231" s="14" t="s">
        <v>462</v>
      </c>
      <c r="G231" s="14" t="s">
        <v>32</v>
      </c>
      <c r="H231" s="39" t="s">
        <v>463</v>
      </c>
      <c r="I231" s="40" t="s">
        <v>37</v>
      </c>
      <c r="J231" s="60">
        <v>1</v>
      </c>
      <c r="K231" s="41">
        <v>288096</v>
      </c>
      <c r="L231" s="41">
        <f>+K231*0.9</f>
        <v>259286.4</v>
      </c>
      <c r="M231" s="41">
        <f>+K231*1.1</f>
        <v>316905.60000000003</v>
      </c>
      <c r="N231" s="41">
        <f>ROUND(K231*J231,0)</f>
        <v>288096</v>
      </c>
      <c r="O231" s="41"/>
      <c r="P231" s="41"/>
      <c r="Q231" s="26">
        <f t="shared" si="28"/>
        <v>0.12318287398887894</v>
      </c>
    </row>
    <row r="232" spans="1:17" ht="15">
      <c r="A232" s="1">
        <v>51</v>
      </c>
      <c r="B232" s="1" t="s">
        <v>152</v>
      </c>
      <c r="C232" s="1" t="s">
        <v>13</v>
      </c>
      <c r="D232" s="1" t="s">
        <v>13</v>
      </c>
      <c r="E232" s="1" t="s">
        <v>14</v>
      </c>
      <c r="F232" s="12" t="s">
        <v>464</v>
      </c>
      <c r="G232" s="12" t="s">
        <v>19</v>
      </c>
      <c r="H232" s="43" t="s">
        <v>465</v>
      </c>
      <c r="I232" s="34"/>
      <c r="J232" s="65"/>
      <c r="K232" s="35"/>
      <c r="L232" s="35"/>
      <c r="M232" s="35"/>
      <c r="N232" s="35"/>
      <c r="O232" s="35"/>
      <c r="P232" s="35">
        <f>SUM(O232:O245)</f>
        <v>18139477</v>
      </c>
      <c r="Q232" s="26">
        <f t="shared" si="28"/>
        <v>7.756001157652892</v>
      </c>
    </row>
    <row r="233" spans="1:17" ht="14.25">
      <c r="A233" s="1">
        <v>51</v>
      </c>
      <c r="B233" s="1" t="s">
        <v>13</v>
      </c>
      <c r="C233" s="1" t="s">
        <v>17</v>
      </c>
      <c r="D233" s="1" t="s">
        <v>13</v>
      </c>
      <c r="E233" s="1" t="s">
        <v>14</v>
      </c>
      <c r="F233" s="13" t="s">
        <v>466</v>
      </c>
      <c r="G233" s="13" t="s">
        <v>22</v>
      </c>
      <c r="H233" s="42" t="s">
        <v>467</v>
      </c>
      <c r="I233" s="37"/>
      <c r="J233" s="69"/>
      <c r="K233" s="38"/>
      <c r="L233" s="38"/>
      <c r="M233" s="38"/>
      <c r="N233" s="38"/>
      <c r="O233" s="38">
        <f>SUM(N233:N237)</f>
        <v>3221130</v>
      </c>
      <c r="P233" s="54"/>
      <c r="Q233" s="26">
        <f t="shared" si="28"/>
        <v>1.3772771954202683</v>
      </c>
    </row>
    <row r="234" spans="1:17" ht="14.25">
      <c r="A234" s="1">
        <v>51</v>
      </c>
      <c r="B234" s="1" t="s">
        <v>13</v>
      </c>
      <c r="C234" s="1" t="s">
        <v>13</v>
      </c>
      <c r="D234" s="1" t="s">
        <v>17</v>
      </c>
      <c r="E234" s="1" t="s">
        <v>14</v>
      </c>
      <c r="F234" s="14" t="s">
        <v>468</v>
      </c>
      <c r="G234" s="14" t="s">
        <v>32</v>
      </c>
      <c r="H234" s="39" t="s">
        <v>469</v>
      </c>
      <c r="I234" s="40" t="s">
        <v>78</v>
      </c>
      <c r="J234" s="60">
        <v>45</v>
      </c>
      <c r="K234" s="41">
        <v>17558</v>
      </c>
      <c r="L234" s="41">
        <f>+K234*0.9</f>
        <v>15802.2</v>
      </c>
      <c r="M234" s="41">
        <f>+K234*1.1</f>
        <v>19313.800000000003</v>
      </c>
      <c r="N234" s="41">
        <f>ROUND(K234*J234,0)</f>
        <v>790110</v>
      </c>
      <c r="O234" s="41"/>
      <c r="P234" s="41"/>
      <c r="Q234" s="26">
        <f t="shared" si="28"/>
        <v>0.3378319052237905</v>
      </c>
    </row>
    <row r="235" spans="1:17" ht="14.25">
      <c r="A235" s="1">
        <v>51</v>
      </c>
      <c r="B235" s="1" t="s">
        <v>13</v>
      </c>
      <c r="C235" s="1" t="s">
        <v>13</v>
      </c>
      <c r="D235" s="1" t="s">
        <v>24</v>
      </c>
      <c r="E235" s="1" t="s">
        <v>14</v>
      </c>
      <c r="F235" s="14" t="s">
        <v>470</v>
      </c>
      <c r="G235" s="14" t="s">
        <v>32</v>
      </c>
      <c r="H235" s="39" t="s">
        <v>471</v>
      </c>
      <c r="I235" s="40" t="s">
        <v>78</v>
      </c>
      <c r="J235" s="60">
        <v>32.18</v>
      </c>
      <c r="K235" s="41">
        <v>69416</v>
      </c>
      <c r="L235" s="41">
        <f>+K235*0.9</f>
        <v>62474.4</v>
      </c>
      <c r="M235" s="41">
        <f>+K235*1.1</f>
        <v>76357.6</v>
      </c>
      <c r="N235" s="41">
        <f>ROUND(K235*J235,0)</f>
        <v>2233807</v>
      </c>
      <c r="O235" s="41"/>
      <c r="P235" s="41"/>
      <c r="Q235" s="26">
        <f t="shared" si="28"/>
        <v>0.9551217864756043</v>
      </c>
    </row>
    <row r="236" spans="1:17" ht="28.5">
      <c r="A236" s="1">
        <v>51</v>
      </c>
      <c r="B236" s="1" t="s">
        <v>13</v>
      </c>
      <c r="C236" s="1" t="s">
        <v>13</v>
      </c>
      <c r="D236" s="1" t="s">
        <v>30</v>
      </c>
      <c r="E236" s="1" t="s">
        <v>14</v>
      </c>
      <c r="F236" s="14" t="s">
        <v>472</v>
      </c>
      <c r="G236" s="14" t="s">
        <v>32</v>
      </c>
      <c r="H236" s="39" t="s">
        <v>641</v>
      </c>
      <c r="I236" s="40" t="s">
        <v>33</v>
      </c>
      <c r="J236" s="60">
        <v>10.48</v>
      </c>
      <c r="K236" s="41">
        <v>18818</v>
      </c>
      <c r="L236" s="41">
        <f>+K236*0.9</f>
        <v>16936.2</v>
      </c>
      <c r="M236" s="41">
        <f>+K236*1.1</f>
        <v>20699.800000000003</v>
      </c>
      <c r="N236" s="41">
        <f>ROUND(K236*J236,0)</f>
        <v>197213</v>
      </c>
      <c r="O236" s="41"/>
      <c r="P236" s="41"/>
      <c r="Q236" s="26">
        <f t="shared" si="28"/>
        <v>0.08432350372087354</v>
      </c>
    </row>
    <row r="237" spans="1:17" ht="14.25">
      <c r="A237" s="1">
        <v>51</v>
      </c>
      <c r="B237" s="1" t="s">
        <v>13</v>
      </c>
      <c r="C237" s="1" t="s">
        <v>24</v>
      </c>
      <c r="D237" s="1" t="s">
        <v>13</v>
      </c>
      <c r="E237" s="1" t="s">
        <v>14</v>
      </c>
      <c r="F237" s="13" t="s">
        <v>473</v>
      </c>
      <c r="G237" s="13" t="s">
        <v>22</v>
      </c>
      <c r="H237" s="42" t="s">
        <v>474</v>
      </c>
      <c r="I237" s="37"/>
      <c r="J237" s="69"/>
      <c r="K237" s="38"/>
      <c r="L237" s="38"/>
      <c r="M237" s="38"/>
      <c r="N237" s="38"/>
      <c r="O237" s="38">
        <f>SUM(N237:N243)</f>
        <v>14597227</v>
      </c>
      <c r="P237" s="54"/>
      <c r="Q237" s="26">
        <f t="shared" si="28"/>
        <v>6.241420825447286</v>
      </c>
    </row>
    <row r="238" spans="1:17" ht="14.25">
      <c r="A238" s="1"/>
      <c r="B238" s="1"/>
      <c r="C238" s="1"/>
      <c r="D238" s="1"/>
      <c r="E238" s="1"/>
      <c r="F238" s="14"/>
      <c r="G238" s="14"/>
      <c r="H238" s="57" t="s">
        <v>635</v>
      </c>
      <c r="I238" s="58" t="s">
        <v>597</v>
      </c>
      <c r="J238" s="60">
        <v>7.5</v>
      </c>
      <c r="K238" s="41">
        <v>97215.36</v>
      </c>
      <c r="L238" s="41">
        <f>+K238*0.9</f>
        <v>87493.82400000001</v>
      </c>
      <c r="M238" s="41">
        <f>+K238*1.1</f>
        <v>106936.89600000001</v>
      </c>
      <c r="N238" s="41">
        <f>ROUND(K238*J238,0)</f>
        <v>729115</v>
      </c>
      <c r="O238" s="41"/>
      <c r="P238" s="41"/>
      <c r="Q238" s="26">
        <f t="shared" si="28"/>
        <v>0.3117519200835883</v>
      </c>
    </row>
    <row r="239" spans="1:17" ht="28.5">
      <c r="A239" s="1"/>
      <c r="B239" s="1"/>
      <c r="C239" s="1"/>
      <c r="D239" s="1"/>
      <c r="E239" s="1"/>
      <c r="F239" s="14"/>
      <c r="G239" s="14"/>
      <c r="H239" s="39" t="s">
        <v>650</v>
      </c>
      <c r="I239" s="40" t="s">
        <v>649</v>
      </c>
      <c r="J239" s="60">
        <v>75</v>
      </c>
      <c r="K239" s="41">
        <v>81012.8</v>
      </c>
      <c r="L239" s="41">
        <f>+K239*0.9</f>
        <v>72911.52</v>
      </c>
      <c r="M239" s="41">
        <f>+K239*1.1</f>
        <v>89114.08000000002</v>
      </c>
      <c r="N239" s="41">
        <f>ROUND(K239*J239,0)</f>
        <v>6075960</v>
      </c>
      <c r="O239" s="41"/>
      <c r="P239" s="41"/>
      <c r="Q239" s="26">
        <f t="shared" si="28"/>
        <v>2.597933379989548</v>
      </c>
    </row>
    <row r="240" spans="1:17" ht="14.25">
      <c r="A240" s="1">
        <v>51</v>
      </c>
      <c r="B240" s="1" t="s">
        <v>13</v>
      </c>
      <c r="C240" s="1" t="s">
        <v>13</v>
      </c>
      <c r="D240" s="1" t="s">
        <v>116</v>
      </c>
      <c r="E240" s="1" t="s">
        <v>14</v>
      </c>
      <c r="F240" s="14" t="s">
        <v>117</v>
      </c>
      <c r="G240" s="14" t="s">
        <v>32</v>
      </c>
      <c r="H240" s="39" t="s">
        <v>632</v>
      </c>
      <c r="I240" s="40" t="s">
        <v>41</v>
      </c>
      <c r="J240" s="60">
        <v>44.87</v>
      </c>
      <c r="K240" s="41">
        <v>77588</v>
      </c>
      <c r="L240" s="41">
        <f>+K240*0.9</f>
        <v>69829.2</v>
      </c>
      <c r="M240" s="41">
        <f>+K240*1.1</f>
        <v>85346.8</v>
      </c>
      <c r="N240" s="41">
        <f>ROUND(K240*J240,0)</f>
        <v>3481374</v>
      </c>
      <c r="O240" s="41"/>
      <c r="P240" s="41"/>
      <c r="Q240" s="26">
        <f t="shared" si="28"/>
        <v>1.488551228584081</v>
      </c>
    </row>
    <row r="241" spans="1:17" ht="14.25">
      <c r="A241" s="1">
        <v>51</v>
      </c>
      <c r="B241" s="1" t="s">
        <v>13</v>
      </c>
      <c r="C241" s="1" t="s">
        <v>13</v>
      </c>
      <c r="D241" s="1" t="s">
        <v>24</v>
      </c>
      <c r="E241" s="1" t="s">
        <v>14</v>
      </c>
      <c r="F241" s="14" t="s">
        <v>123</v>
      </c>
      <c r="G241" s="14" t="s">
        <v>32</v>
      </c>
      <c r="H241" s="39" t="s">
        <v>124</v>
      </c>
      <c r="I241" s="40" t="s">
        <v>41</v>
      </c>
      <c r="J241" s="60">
        <v>63.42</v>
      </c>
      <c r="K241" s="41">
        <v>48188</v>
      </c>
      <c r="L241" s="41">
        <f>+K241*0.9</f>
        <v>43369.200000000004</v>
      </c>
      <c r="M241" s="41">
        <f>+K241*1.1</f>
        <v>53006.8</v>
      </c>
      <c r="N241" s="41">
        <f>ROUND(K241*J241,0)</f>
        <v>3056083</v>
      </c>
      <c r="O241" s="41"/>
      <c r="P241" s="41"/>
      <c r="Q241" s="26">
        <f t="shared" si="28"/>
        <v>1.3067070944704373</v>
      </c>
    </row>
    <row r="242" spans="1:17" ht="14.25">
      <c r="A242" s="1">
        <v>51</v>
      </c>
      <c r="B242" s="1" t="s">
        <v>13</v>
      </c>
      <c r="C242" s="1" t="s">
        <v>13</v>
      </c>
      <c r="D242" s="1" t="s">
        <v>116</v>
      </c>
      <c r="E242" s="1" t="s">
        <v>14</v>
      </c>
      <c r="F242" s="14" t="s">
        <v>481</v>
      </c>
      <c r="G242" s="14" t="s">
        <v>32</v>
      </c>
      <c r="H242" s="39" t="s">
        <v>482</v>
      </c>
      <c r="I242" s="40" t="s">
        <v>41</v>
      </c>
      <c r="J242" s="60">
        <v>12.6</v>
      </c>
      <c r="K242" s="41">
        <v>99579</v>
      </c>
      <c r="L242" s="41">
        <f>+K242*0.9</f>
        <v>89621.1</v>
      </c>
      <c r="M242" s="41">
        <f>+K242*1.1</f>
        <v>109536.90000000001</v>
      </c>
      <c r="N242" s="41">
        <f>ROUND(K242*J242,0)</f>
        <v>1254695</v>
      </c>
      <c r="O242" s="41"/>
      <c r="P242" s="41"/>
      <c r="Q242" s="26">
        <f t="shared" si="28"/>
        <v>0.5364772023196311</v>
      </c>
    </row>
    <row r="243" spans="1:17" ht="14.25">
      <c r="A243" s="1">
        <v>51</v>
      </c>
      <c r="B243" s="1" t="s">
        <v>13</v>
      </c>
      <c r="C243" s="1" t="s">
        <v>61</v>
      </c>
      <c r="D243" s="1" t="s">
        <v>13</v>
      </c>
      <c r="E243" s="1" t="s">
        <v>14</v>
      </c>
      <c r="F243" s="13" t="s">
        <v>483</v>
      </c>
      <c r="G243" s="13" t="s">
        <v>22</v>
      </c>
      <c r="H243" s="42" t="s">
        <v>484</v>
      </c>
      <c r="I243" s="37"/>
      <c r="J243" s="69"/>
      <c r="K243" s="38"/>
      <c r="L243" s="38"/>
      <c r="M243" s="38"/>
      <c r="N243" s="38"/>
      <c r="O243" s="38">
        <f>SUM(N243:N245)</f>
        <v>321120</v>
      </c>
      <c r="P243" s="54"/>
      <c r="Q243" s="26">
        <f t="shared" si="28"/>
        <v>0.13730313678533823</v>
      </c>
    </row>
    <row r="244" spans="1:17" ht="14.25">
      <c r="A244" s="1">
        <v>51</v>
      </c>
      <c r="B244" s="1" t="s">
        <v>13</v>
      </c>
      <c r="C244" s="1" t="s">
        <v>13</v>
      </c>
      <c r="D244" s="1" t="s">
        <v>17</v>
      </c>
      <c r="E244" s="1" t="s">
        <v>14</v>
      </c>
      <c r="F244" s="14" t="s">
        <v>485</v>
      </c>
      <c r="G244" s="14" t="s">
        <v>32</v>
      </c>
      <c r="H244" s="39" t="s">
        <v>486</v>
      </c>
      <c r="I244" s="40" t="s">
        <v>33</v>
      </c>
      <c r="J244" s="60">
        <v>80</v>
      </c>
      <c r="K244" s="41">
        <v>4014</v>
      </c>
      <c r="L244" s="41">
        <f>+K244*0.9</f>
        <v>3612.6</v>
      </c>
      <c r="M244" s="41">
        <f>+K244*1.1</f>
        <v>4415.400000000001</v>
      </c>
      <c r="N244" s="41">
        <f>ROUND(K244*J244,0)</f>
        <v>321120</v>
      </c>
      <c r="O244" s="41"/>
      <c r="P244" s="41"/>
      <c r="Q244" s="26">
        <f t="shared" si="28"/>
        <v>0.13730313678533823</v>
      </c>
    </row>
    <row r="245" spans="1:17" ht="15">
      <c r="A245" s="1">
        <v>51</v>
      </c>
      <c r="B245" s="1" t="s">
        <v>276</v>
      </c>
      <c r="C245" s="1" t="s">
        <v>13</v>
      </c>
      <c r="D245" s="1" t="s">
        <v>13</v>
      </c>
      <c r="E245" s="1" t="s">
        <v>14</v>
      </c>
      <c r="F245" s="12" t="s">
        <v>487</v>
      </c>
      <c r="G245" s="12" t="s">
        <v>19</v>
      </c>
      <c r="H245" s="43" t="s">
        <v>488</v>
      </c>
      <c r="I245" s="34"/>
      <c r="J245" s="65"/>
      <c r="K245" s="35"/>
      <c r="L245" s="35"/>
      <c r="M245" s="35"/>
      <c r="N245" s="35"/>
      <c r="O245" s="35"/>
      <c r="P245" s="35">
        <f>SUM(O245:O249)</f>
        <v>2312387</v>
      </c>
      <c r="Q245" s="26">
        <f t="shared" si="28"/>
        <v>0.9887206918337005</v>
      </c>
    </row>
    <row r="246" spans="1:17" ht="14.25">
      <c r="A246" s="1">
        <v>51</v>
      </c>
      <c r="B246" s="1" t="s">
        <v>13</v>
      </c>
      <c r="C246" s="1" t="s">
        <v>17</v>
      </c>
      <c r="D246" s="1" t="s">
        <v>13</v>
      </c>
      <c r="E246" s="1" t="s">
        <v>14</v>
      </c>
      <c r="F246" s="13" t="s">
        <v>489</v>
      </c>
      <c r="G246" s="13" t="s">
        <v>22</v>
      </c>
      <c r="H246" s="42" t="s">
        <v>490</v>
      </c>
      <c r="I246" s="37"/>
      <c r="J246" s="69"/>
      <c r="K246" s="38"/>
      <c r="L246" s="38"/>
      <c r="M246" s="38"/>
      <c r="N246" s="38"/>
      <c r="O246" s="38">
        <f>SUM(N246:N249)</f>
        <v>2312387</v>
      </c>
      <c r="P246" s="54"/>
      <c r="Q246" s="26">
        <f t="shared" si="28"/>
        <v>0.9887206918337005</v>
      </c>
    </row>
    <row r="247" spans="1:17" ht="14.25">
      <c r="A247" s="1">
        <v>51</v>
      </c>
      <c r="B247" s="1" t="s">
        <v>13</v>
      </c>
      <c r="C247" s="1" t="s">
        <v>13</v>
      </c>
      <c r="D247" s="1" t="s">
        <v>17</v>
      </c>
      <c r="E247" s="1" t="s">
        <v>14</v>
      </c>
      <c r="F247" s="14" t="s">
        <v>491</v>
      </c>
      <c r="G247" s="14" t="s">
        <v>32</v>
      </c>
      <c r="H247" s="39" t="s">
        <v>492</v>
      </c>
      <c r="I247" s="40" t="s">
        <v>33</v>
      </c>
      <c r="J247" s="60">
        <v>646.02</v>
      </c>
      <c r="K247" s="41">
        <v>2855</v>
      </c>
      <c r="L247" s="41">
        <f>+K247*0.9</f>
        <v>2569.5</v>
      </c>
      <c r="M247" s="41">
        <f>+K247*1.1</f>
        <v>3140.5000000000005</v>
      </c>
      <c r="N247" s="41">
        <f>ROUND(K247*J247,0)</f>
        <v>1844387</v>
      </c>
      <c r="O247" s="41"/>
      <c r="P247" s="41"/>
      <c r="Q247" s="26">
        <f t="shared" si="28"/>
        <v>0.7886152234245754</v>
      </c>
    </row>
    <row r="248" spans="1:17" ht="21.75" customHeight="1">
      <c r="A248" s="1">
        <v>51</v>
      </c>
      <c r="B248" s="1" t="s">
        <v>13</v>
      </c>
      <c r="C248" s="1" t="s">
        <v>13</v>
      </c>
      <c r="D248" s="1" t="s">
        <v>24</v>
      </c>
      <c r="E248" s="1" t="s">
        <v>14</v>
      </c>
      <c r="F248" s="14" t="s">
        <v>493</v>
      </c>
      <c r="G248" s="14" t="s">
        <v>26</v>
      </c>
      <c r="H248" s="39" t="s">
        <v>494</v>
      </c>
      <c r="I248" s="40" t="s">
        <v>28</v>
      </c>
      <c r="J248" s="60">
        <v>1</v>
      </c>
      <c r="K248" s="41">
        <v>468000</v>
      </c>
      <c r="L248" s="41">
        <f>+K248*0.9</f>
        <v>421200</v>
      </c>
      <c r="M248" s="41">
        <f>+K248*1.1</f>
        <v>514800.00000000006</v>
      </c>
      <c r="N248" s="41">
        <f>ROUND(K248*J248,0)</f>
        <v>468000</v>
      </c>
      <c r="O248" s="41"/>
      <c r="P248" s="41"/>
      <c r="Q248" s="26">
        <f t="shared" si="28"/>
        <v>0.20010546840912521</v>
      </c>
    </row>
    <row r="249" spans="6:17" ht="12.75">
      <c r="F249" s="16"/>
      <c r="G249" s="16"/>
      <c r="H249" s="27"/>
      <c r="I249" s="49"/>
      <c r="J249" s="63"/>
      <c r="K249" s="27"/>
      <c r="L249" s="27"/>
      <c r="M249" s="27"/>
      <c r="N249" s="27"/>
      <c r="O249" s="27"/>
      <c r="P249" s="27"/>
      <c r="Q249" s="2"/>
    </row>
    <row r="250" spans="6:17" ht="15" hidden="1">
      <c r="F250" s="12"/>
      <c r="G250" s="12"/>
      <c r="H250" s="33" t="s">
        <v>580</v>
      </c>
      <c r="I250" s="34"/>
      <c r="J250" s="65"/>
      <c r="K250" s="35"/>
      <c r="L250" s="35"/>
      <c r="M250" s="35"/>
      <c r="N250" s="61">
        <f>SUM(N12:N249)</f>
        <v>233876667</v>
      </c>
      <c r="O250" s="61">
        <f>SUM(O12:O249)</f>
        <v>233876667</v>
      </c>
      <c r="P250" s="35">
        <f>SUM(P12:P249)</f>
        <v>233876667</v>
      </c>
      <c r="Q250" s="2"/>
    </row>
    <row r="251" spans="6:16" ht="12.75" hidden="1">
      <c r="F251" s="16"/>
      <c r="G251" s="16"/>
      <c r="H251" s="27"/>
      <c r="I251" s="49"/>
      <c r="J251" s="63"/>
      <c r="K251" s="27"/>
      <c r="L251" s="50"/>
      <c r="M251" s="27"/>
      <c r="N251" s="50"/>
      <c r="O251" s="50">
        <f>+O250-N250</f>
        <v>0</v>
      </c>
      <c r="P251" s="50">
        <f>+P250-N250</f>
        <v>0</v>
      </c>
    </row>
    <row r="252" spans="6:16" ht="15" hidden="1">
      <c r="F252" s="12"/>
      <c r="G252" s="12"/>
      <c r="H252" s="33" t="s">
        <v>581</v>
      </c>
      <c r="I252" s="34"/>
      <c r="J252" s="65"/>
      <c r="K252" s="35"/>
      <c r="L252" s="35"/>
      <c r="M252" s="35"/>
      <c r="N252" s="35"/>
      <c r="O252" s="35"/>
      <c r="P252" s="35"/>
    </row>
    <row r="253" spans="6:16" ht="12.75" hidden="1">
      <c r="F253" s="16"/>
      <c r="G253" s="16"/>
      <c r="H253" s="51" t="s">
        <v>582</v>
      </c>
      <c r="I253" s="52" t="s">
        <v>591</v>
      </c>
      <c r="J253" s="76">
        <v>0.25</v>
      </c>
      <c r="K253" s="27"/>
      <c r="L253" s="27"/>
      <c r="M253" s="27"/>
      <c r="N253" s="27"/>
      <c r="O253" s="27"/>
      <c r="P253" s="50">
        <f>ROUND($P$250*J253,0)</f>
        <v>58469167</v>
      </c>
    </row>
    <row r="254" spans="6:16" ht="12.75" hidden="1">
      <c r="F254" s="16"/>
      <c r="G254" s="16"/>
      <c r="H254" s="51" t="s">
        <v>583</v>
      </c>
      <c r="I254" s="52" t="s">
        <v>591</v>
      </c>
      <c r="J254" s="76">
        <v>0.035</v>
      </c>
      <c r="K254" s="27"/>
      <c r="L254" s="27"/>
      <c r="M254" s="27"/>
      <c r="N254" s="27"/>
      <c r="O254" s="27"/>
      <c r="P254" s="50">
        <f>ROUND($P$250*J254,0)</f>
        <v>8185683</v>
      </c>
    </row>
    <row r="255" spans="6:16" ht="12.75" hidden="1">
      <c r="F255" s="16"/>
      <c r="G255" s="16"/>
      <c r="H255" s="51" t="s">
        <v>584</v>
      </c>
      <c r="I255" s="52" t="s">
        <v>591</v>
      </c>
      <c r="J255" s="76">
        <v>0.04</v>
      </c>
      <c r="K255" s="27"/>
      <c r="L255" s="27"/>
      <c r="M255" s="27"/>
      <c r="N255" s="27"/>
      <c r="O255" s="27"/>
      <c r="P255" s="50">
        <f>ROUND($P$250*J255,0)</f>
        <v>9355067</v>
      </c>
    </row>
    <row r="256" spans="6:16" ht="12.75" hidden="1">
      <c r="F256" s="16"/>
      <c r="G256" s="16"/>
      <c r="H256" s="51" t="s">
        <v>585</v>
      </c>
      <c r="I256" s="52" t="s">
        <v>592</v>
      </c>
      <c r="J256" s="76">
        <v>0.16</v>
      </c>
      <c r="K256" s="27"/>
      <c r="L256" s="27"/>
      <c r="M256" s="27"/>
      <c r="N256" s="27"/>
      <c r="O256" s="27"/>
      <c r="P256" s="50">
        <f>ROUND($P$255*J256,0)</f>
        <v>1496811</v>
      </c>
    </row>
    <row r="257" spans="6:16" ht="15" hidden="1">
      <c r="F257" s="12"/>
      <c r="G257" s="12"/>
      <c r="H257" s="33" t="s">
        <v>586</v>
      </c>
      <c r="I257" s="34" t="s">
        <v>591</v>
      </c>
      <c r="J257" s="77">
        <f>ROUND(presup!P257/presup!P250,4)</f>
        <v>0.3314</v>
      </c>
      <c r="K257" s="35"/>
      <c r="L257" s="35"/>
      <c r="M257" s="35"/>
      <c r="N257" s="35"/>
      <c r="O257" s="35"/>
      <c r="P257" s="35">
        <f>SUM(P253:P256)</f>
        <v>77506728</v>
      </c>
    </row>
    <row r="258" spans="6:16" ht="12.75" hidden="1">
      <c r="F258" s="16"/>
      <c r="G258" s="16"/>
      <c r="H258" s="27"/>
      <c r="I258" s="49"/>
      <c r="J258" s="63"/>
      <c r="K258" s="27"/>
      <c r="L258" s="27"/>
      <c r="M258" s="27"/>
      <c r="N258" s="27"/>
      <c r="O258" s="27"/>
      <c r="P258" s="27"/>
    </row>
    <row r="259" spans="6:16" ht="15" hidden="1">
      <c r="F259" s="12"/>
      <c r="G259" s="12"/>
      <c r="H259" s="33" t="s">
        <v>587</v>
      </c>
      <c r="I259" s="34"/>
      <c r="J259" s="65"/>
      <c r="K259" s="35"/>
      <c r="L259" s="35"/>
      <c r="M259" s="35"/>
      <c r="N259" s="35"/>
      <c r="O259" s="35"/>
      <c r="P259" s="35">
        <f>+P257+P250</f>
        <v>311383395</v>
      </c>
    </row>
    <row r="260" spans="6:16" ht="15" hidden="1">
      <c r="F260" s="12"/>
      <c r="G260" s="12"/>
      <c r="H260" s="33" t="s">
        <v>588</v>
      </c>
      <c r="I260" s="53" t="s">
        <v>589</v>
      </c>
      <c r="J260" s="65">
        <v>3</v>
      </c>
      <c r="K260" s="27"/>
      <c r="L260" s="27"/>
      <c r="M260" s="27"/>
      <c r="N260" s="27"/>
      <c r="O260" s="27"/>
      <c r="P260" s="27"/>
    </row>
    <row r="263" ht="12.75">
      <c r="P263" s="59"/>
    </row>
    <row r="264" spans="1:17" ht="14.25" hidden="1">
      <c r="A264" s="1">
        <v>51</v>
      </c>
      <c r="B264" s="1" t="s">
        <v>13</v>
      </c>
      <c r="C264" s="1" t="s">
        <v>24</v>
      </c>
      <c r="D264" s="1" t="s">
        <v>13</v>
      </c>
      <c r="E264" s="1" t="s">
        <v>14</v>
      </c>
      <c r="F264" s="13" t="s">
        <v>45</v>
      </c>
      <c r="G264" s="13" t="s">
        <v>22</v>
      </c>
      <c r="H264" s="42" t="s">
        <v>46</v>
      </c>
      <c r="I264" s="37"/>
      <c r="J264" s="69"/>
      <c r="K264" s="38"/>
      <c r="L264" s="38"/>
      <c r="M264" s="38"/>
      <c r="N264" s="38"/>
      <c r="O264" s="38">
        <f>SUM(N25:N25)</f>
        <v>0</v>
      </c>
      <c r="P264" s="54"/>
      <c r="Q264" s="24">
        <f>SUM(N264:P264)*100/$P$250</f>
        <v>0</v>
      </c>
    </row>
    <row r="265" spans="1:17" ht="28.5" hidden="1">
      <c r="A265" s="1">
        <v>51</v>
      </c>
      <c r="B265" s="1" t="s">
        <v>13</v>
      </c>
      <c r="C265" s="1" t="s">
        <v>13</v>
      </c>
      <c r="D265" s="1" t="s">
        <v>24</v>
      </c>
      <c r="E265" s="1" t="s">
        <v>14</v>
      </c>
      <c r="F265" s="14" t="s">
        <v>47</v>
      </c>
      <c r="G265" s="14" t="s">
        <v>32</v>
      </c>
      <c r="H265" s="39" t="s">
        <v>48</v>
      </c>
      <c r="I265" s="40" t="s">
        <v>33</v>
      </c>
      <c r="J265" s="60" t="s">
        <v>49</v>
      </c>
      <c r="K265" s="41">
        <v>4308</v>
      </c>
      <c r="L265" s="41"/>
      <c r="M265" s="41"/>
      <c r="N265" s="41">
        <f>ROUND(K265*J265,0)</f>
        <v>260332</v>
      </c>
      <c r="O265" s="41"/>
      <c r="P265" s="41"/>
      <c r="Q265" s="23">
        <f>SUM(N265:P265)*100/$P$250</f>
        <v>0.1113116598330863</v>
      </c>
    </row>
    <row r="266" spans="1:17" ht="28.5" hidden="1">
      <c r="A266" s="1">
        <v>51</v>
      </c>
      <c r="B266" s="1" t="s">
        <v>13</v>
      </c>
      <c r="C266" s="1" t="s">
        <v>13</v>
      </c>
      <c r="D266" s="1" t="s">
        <v>50</v>
      </c>
      <c r="E266" s="1" t="s">
        <v>14</v>
      </c>
      <c r="F266" s="14" t="s">
        <v>51</v>
      </c>
      <c r="G266" s="14" t="s">
        <v>32</v>
      </c>
      <c r="H266" s="39" t="s">
        <v>52</v>
      </c>
      <c r="I266" s="40" t="s">
        <v>33</v>
      </c>
      <c r="J266" s="60" t="s">
        <v>53</v>
      </c>
      <c r="K266" s="41">
        <v>8727</v>
      </c>
      <c r="L266" s="41"/>
      <c r="M266" s="41"/>
      <c r="N266" s="41">
        <f>ROUND(K266*J266,0)</f>
        <v>104549</v>
      </c>
      <c r="O266" s="41"/>
      <c r="P266" s="41"/>
      <c r="Q266" s="23">
        <f>SUM(N266:P266)*100/$P$250</f>
        <v>0.04470262097586674</v>
      </c>
    </row>
    <row r="267" spans="1:17" ht="28.5" hidden="1">
      <c r="A267" s="1">
        <v>51</v>
      </c>
      <c r="B267" s="1" t="s">
        <v>13</v>
      </c>
      <c r="C267" s="1" t="s">
        <v>13</v>
      </c>
      <c r="D267" s="1" t="s">
        <v>44</v>
      </c>
      <c r="E267" s="1" t="s">
        <v>14</v>
      </c>
      <c r="F267" s="14" t="s">
        <v>54</v>
      </c>
      <c r="G267" s="14" t="s">
        <v>32</v>
      </c>
      <c r="H267" s="39" t="s">
        <v>55</v>
      </c>
      <c r="I267" s="40" t="s">
        <v>41</v>
      </c>
      <c r="J267" s="60" t="s">
        <v>56</v>
      </c>
      <c r="K267" s="41">
        <v>39673</v>
      </c>
      <c r="L267" s="41"/>
      <c r="M267" s="41"/>
      <c r="N267" s="41">
        <f>ROUND(K267*J267,0)</f>
        <v>302705</v>
      </c>
      <c r="O267" s="41"/>
      <c r="P267" s="41"/>
      <c r="Q267" s="23">
        <f>SUM(N267:P267)*100/$P$250</f>
        <v>0.12942932866406892</v>
      </c>
    </row>
    <row r="268" ht="12.75" hidden="1"/>
    <row r="269" spans="1:17" ht="28.5" hidden="1">
      <c r="A269" s="1">
        <v>51</v>
      </c>
      <c r="B269" s="1" t="s">
        <v>13</v>
      </c>
      <c r="C269" s="1" t="s">
        <v>13</v>
      </c>
      <c r="D269" s="1" t="s">
        <v>34</v>
      </c>
      <c r="E269" s="1" t="s">
        <v>14</v>
      </c>
      <c r="F269" s="14" t="s">
        <v>64</v>
      </c>
      <c r="G269" s="14" t="s">
        <v>32</v>
      </c>
      <c r="H269" s="39" t="s">
        <v>65</v>
      </c>
      <c r="I269" s="40" t="s">
        <v>33</v>
      </c>
      <c r="J269" s="60" t="s">
        <v>66</v>
      </c>
      <c r="K269" s="41">
        <v>19826</v>
      </c>
      <c r="L269" s="41"/>
      <c r="M269" s="41"/>
      <c r="N269" s="41">
        <f>ROUND(K269*J269,0)</f>
        <v>76132</v>
      </c>
      <c r="O269" s="41"/>
      <c r="P269" s="41"/>
      <c r="Q269" s="23">
        <f aca="true" t="shared" si="34" ref="Q269:Q293">SUM(N269:P269)*100/$P$250</f>
        <v>0.03255219983103316</v>
      </c>
    </row>
    <row r="270" spans="1:17" ht="15" hidden="1">
      <c r="A270" s="1">
        <v>51</v>
      </c>
      <c r="B270" s="1" t="s">
        <v>24</v>
      </c>
      <c r="C270" s="1" t="s">
        <v>13</v>
      </c>
      <c r="D270" s="1" t="s">
        <v>13</v>
      </c>
      <c r="E270" s="1" t="s">
        <v>14</v>
      </c>
      <c r="F270" s="12" t="s">
        <v>67</v>
      </c>
      <c r="G270" s="12" t="s">
        <v>19</v>
      </c>
      <c r="H270" s="43" t="s">
        <v>68</v>
      </c>
      <c r="I270" s="34"/>
      <c r="J270" s="65"/>
      <c r="K270" s="35"/>
      <c r="L270" s="35"/>
      <c r="M270" s="35"/>
      <c r="N270" s="35"/>
      <c r="O270" s="35"/>
      <c r="P270" s="35">
        <f>SUM(O270:O281)</f>
        <v>4056569</v>
      </c>
      <c r="Q270" s="25">
        <f t="shared" si="34"/>
        <v>1.7344906835020015</v>
      </c>
    </row>
    <row r="271" spans="1:17" ht="14.25" hidden="1">
      <c r="A271" s="1">
        <v>51</v>
      </c>
      <c r="B271" s="1" t="s">
        <v>13</v>
      </c>
      <c r="C271" s="1" t="s">
        <v>17</v>
      </c>
      <c r="D271" s="1" t="s">
        <v>13</v>
      </c>
      <c r="E271" s="1" t="s">
        <v>14</v>
      </c>
      <c r="F271" s="13" t="s">
        <v>69</v>
      </c>
      <c r="G271" s="13" t="s">
        <v>22</v>
      </c>
      <c r="H271" s="42" t="s">
        <v>70</v>
      </c>
      <c r="I271" s="37"/>
      <c r="J271" s="69"/>
      <c r="K271" s="38"/>
      <c r="L271" s="38"/>
      <c r="M271" s="38"/>
      <c r="N271" s="38"/>
      <c r="O271" s="38">
        <f>SUM(N271:N278)</f>
        <v>3330713</v>
      </c>
      <c r="P271" s="54"/>
      <c r="Q271" s="24">
        <f t="shared" si="34"/>
        <v>1.4241322329088946</v>
      </c>
    </row>
    <row r="272" spans="1:17" ht="24" customHeight="1" hidden="1">
      <c r="A272" s="1">
        <v>51</v>
      </c>
      <c r="B272" s="1" t="s">
        <v>13</v>
      </c>
      <c r="C272" s="1" t="s">
        <v>13</v>
      </c>
      <c r="D272" s="1" t="s">
        <v>17</v>
      </c>
      <c r="E272" s="1" t="s">
        <v>14</v>
      </c>
      <c r="F272" s="14" t="s">
        <v>71</v>
      </c>
      <c r="G272" s="14" t="s">
        <v>32</v>
      </c>
      <c r="H272" s="39" t="s">
        <v>72</v>
      </c>
      <c r="I272" s="40" t="s">
        <v>37</v>
      </c>
      <c r="J272" s="60" t="s">
        <v>73</v>
      </c>
      <c r="K272" s="41">
        <v>434979</v>
      </c>
      <c r="L272" s="41"/>
      <c r="M272" s="41"/>
      <c r="N272" s="41">
        <f aca="true" t="shared" si="35" ref="N272:N277">ROUND(K272*J272,0)</f>
        <v>1304937</v>
      </c>
      <c r="O272" s="41"/>
      <c r="P272" s="41"/>
      <c r="Q272" s="23">
        <f t="shared" si="34"/>
        <v>0.5579594650200825</v>
      </c>
    </row>
    <row r="273" spans="1:17" ht="14.25" hidden="1">
      <c r="A273" s="1">
        <v>51</v>
      </c>
      <c r="B273" s="1" t="s">
        <v>13</v>
      </c>
      <c r="C273" s="1" t="s">
        <v>13</v>
      </c>
      <c r="D273" s="1" t="s">
        <v>24</v>
      </c>
      <c r="E273" s="1" t="s">
        <v>14</v>
      </c>
      <c r="F273" s="14" t="s">
        <v>74</v>
      </c>
      <c r="G273" s="14" t="s">
        <v>32</v>
      </c>
      <c r="H273" s="39" t="s">
        <v>75</v>
      </c>
      <c r="I273" s="40" t="s">
        <v>37</v>
      </c>
      <c r="J273" s="60" t="s">
        <v>29</v>
      </c>
      <c r="K273" s="41">
        <v>160598</v>
      </c>
      <c r="L273" s="41"/>
      <c r="M273" s="41"/>
      <c r="N273" s="41">
        <f t="shared" si="35"/>
        <v>160598</v>
      </c>
      <c r="O273" s="41"/>
      <c r="P273" s="41"/>
      <c r="Q273" s="23">
        <f t="shared" si="34"/>
        <v>0.06866781627258267</v>
      </c>
    </row>
    <row r="274" spans="1:17" ht="28.5" hidden="1">
      <c r="A274" s="1">
        <v>51</v>
      </c>
      <c r="B274" s="1" t="s">
        <v>13</v>
      </c>
      <c r="C274" s="1" t="s">
        <v>13</v>
      </c>
      <c r="D274" s="1" t="s">
        <v>30</v>
      </c>
      <c r="E274" s="1" t="s">
        <v>14</v>
      </c>
      <c r="F274" s="14" t="s">
        <v>76</v>
      </c>
      <c r="G274" s="14" t="s">
        <v>32</v>
      </c>
      <c r="H274" s="39" t="s">
        <v>77</v>
      </c>
      <c r="I274" s="40" t="s">
        <v>78</v>
      </c>
      <c r="J274" s="60" t="s">
        <v>79</v>
      </c>
      <c r="K274" s="41">
        <v>17558</v>
      </c>
      <c r="L274" s="41"/>
      <c r="M274" s="41"/>
      <c r="N274" s="41">
        <f t="shared" si="35"/>
        <v>280928</v>
      </c>
      <c r="O274" s="41"/>
      <c r="P274" s="41"/>
      <c r="Q274" s="23">
        <f t="shared" si="34"/>
        <v>0.12011801074623661</v>
      </c>
    </row>
    <row r="275" spans="1:17" ht="14.25" hidden="1">
      <c r="A275" s="1">
        <v>51</v>
      </c>
      <c r="B275" s="1" t="s">
        <v>13</v>
      </c>
      <c r="C275" s="1" t="s">
        <v>13</v>
      </c>
      <c r="D275" s="1" t="s">
        <v>80</v>
      </c>
      <c r="E275" s="1" t="s">
        <v>14</v>
      </c>
      <c r="F275" s="14" t="s">
        <v>81</v>
      </c>
      <c r="G275" s="14" t="s">
        <v>32</v>
      </c>
      <c r="H275" s="39" t="s">
        <v>82</v>
      </c>
      <c r="I275" s="40" t="s">
        <v>78</v>
      </c>
      <c r="J275" s="60" t="s">
        <v>83</v>
      </c>
      <c r="K275" s="41">
        <v>107284</v>
      </c>
      <c r="L275" s="41"/>
      <c r="M275" s="41"/>
      <c r="N275" s="41">
        <f t="shared" si="35"/>
        <v>536420</v>
      </c>
      <c r="O275" s="41"/>
      <c r="P275" s="41"/>
      <c r="Q275" s="23">
        <f t="shared" si="34"/>
        <v>0.22936020376927982</v>
      </c>
    </row>
    <row r="276" spans="1:17" ht="14.25" hidden="1">
      <c r="A276" s="1">
        <v>51</v>
      </c>
      <c r="B276" s="1" t="s">
        <v>13</v>
      </c>
      <c r="C276" s="1" t="s">
        <v>13</v>
      </c>
      <c r="D276" s="1" t="s">
        <v>34</v>
      </c>
      <c r="E276" s="1" t="s">
        <v>14</v>
      </c>
      <c r="F276" s="14" t="s">
        <v>84</v>
      </c>
      <c r="G276" s="14" t="s">
        <v>32</v>
      </c>
      <c r="H276" s="39" t="s">
        <v>85</v>
      </c>
      <c r="I276" s="40" t="s">
        <v>78</v>
      </c>
      <c r="J276" s="60" t="s">
        <v>86</v>
      </c>
      <c r="K276" s="41">
        <v>20780</v>
      </c>
      <c r="L276" s="41"/>
      <c r="M276" s="41"/>
      <c r="N276" s="41">
        <f t="shared" si="35"/>
        <v>207800</v>
      </c>
      <c r="O276" s="41"/>
      <c r="P276" s="41"/>
      <c r="Q276" s="23">
        <f t="shared" si="34"/>
        <v>0.08885024857994919</v>
      </c>
    </row>
    <row r="277" spans="1:17" ht="14.25" hidden="1">
      <c r="A277" s="1">
        <v>51</v>
      </c>
      <c r="B277" s="1" t="s">
        <v>13</v>
      </c>
      <c r="C277" s="1" t="s">
        <v>13</v>
      </c>
      <c r="D277" s="1" t="s">
        <v>38</v>
      </c>
      <c r="E277" s="1" t="s">
        <v>14</v>
      </c>
      <c r="F277" s="14" t="s">
        <v>87</v>
      </c>
      <c r="G277" s="14" t="s">
        <v>32</v>
      </c>
      <c r="H277" s="39" t="s">
        <v>88</v>
      </c>
      <c r="I277" s="40" t="s">
        <v>37</v>
      </c>
      <c r="J277" s="60" t="s">
        <v>29</v>
      </c>
      <c r="K277" s="41">
        <v>840030</v>
      </c>
      <c r="L277" s="41"/>
      <c r="M277" s="41"/>
      <c r="N277" s="41">
        <f t="shared" si="35"/>
        <v>840030</v>
      </c>
      <c r="O277" s="41"/>
      <c r="P277" s="41"/>
      <c r="Q277" s="23">
        <f t="shared" si="34"/>
        <v>0.35917648852076384</v>
      </c>
    </row>
    <row r="278" spans="1:17" ht="14.25" hidden="1">
      <c r="A278" s="1">
        <v>51</v>
      </c>
      <c r="B278" s="1" t="s">
        <v>13</v>
      </c>
      <c r="C278" s="1" t="s">
        <v>24</v>
      </c>
      <c r="D278" s="1" t="s">
        <v>13</v>
      </c>
      <c r="E278" s="1" t="s">
        <v>14</v>
      </c>
      <c r="F278" s="13" t="s">
        <v>89</v>
      </c>
      <c r="G278" s="13" t="s">
        <v>22</v>
      </c>
      <c r="H278" s="42" t="s">
        <v>90</v>
      </c>
      <c r="I278" s="37"/>
      <c r="J278" s="69"/>
      <c r="K278" s="38"/>
      <c r="L278" s="38"/>
      <c r="M278" s="38"/>
      <c r="N278" s="38"/>
      <c r="O278" s="38">
        <f>SUM(N278:N281)</f>
        <v>725856</v>
      </c>
      <c r="P278" s="54"/>
      <c r="Q278" s="24">
        <f t="shared" si="34"/>
        <v>0.31035845059310685</v>
      </c>
    </row>
    <row r="279" spans="1:17" ht="14.25" hidden="1">
      <c r="A279" s="1">
        <v>51</v>
      </c>
      <c r="B279" s="1" t="s">
        <v>13</v>
      </c>
      <c r="C279" s="1" t="s">
        <v>13</v>
      </c>
      <c r="D279" s="1" t="s">
        <v>38</v>
      </c>
      <c r="E279" s="1" t="s">
        <v>14</v>
      </c>
      <c r="F279" s="14" t="s">
        <v>91</v>
      </c>
      <c r="G279" s="14" t="s">
        <v>32</v>
      </c>
      <c r="H279" s="39" t="s">
        <v>92</v>
      </c>
      <c r="I279" s="40" t="s">
        <v>41</v>
      </c>
      <c r="J279" s="60" t="s">
        <v>93</v>
      </c>
      <c r="K279" s="41">
        <v>46747</v>
      </c>
      <c r="L279" s="41"/>
      <c r="M279" s="41"/>
      <c r="N279" s="41">
        <f>ROUND(K279*J279,0)</f>
        <v>560964</v>
      </c>
      <c r="O279" s="41"/>
      <c r="P279" s="41"/>
      <c r="Q279" s="23">
        <f t="shared" si="34"/>
        <v>0.23985462389029172</v>
      </c>
    </row>
    <row r="280" spans="1:17" ht="14.25" hidden="1">
      <c r="A280" s="1">
        <v>51</v>
      </c>
      <c r="B280" s="1" t="s">
        <v>13</v>
      </c>
      <c r="C280" s="1" t="s">
        <v>13</v>
      </c>
      <c r="D280" s="1" t="s">
        <v>50</v>
      </c>
      <c r="E280" s="1" t="s">
        <v>14</v>
      </c>
      <c r="F280" s="14" t="s">
        <v>94</v>
      </c>
      <c r="G280" s="14" t="s">
        <v>32</v>
      </c>
      <c r="H280" s="39" t="s">
        <v>95</v>
      </c>
      <c r="I280" s="40" t="s">
        <v>37</v>
      </c>
      <c r="J280" s="60" t="s">
        <v>96</v>
      </c>
      <c r="K280" s="41">
        <v>27482</v>
      </c>
      <c r="L280" s="41"/>
      <c r="M280" s="41"/>
      <c r="N280" s="41">
        <f>ROUND(K280*J280,0)</f>
        <v>164892</v>
      </c>
      <c r="O280" s="41"/>
      <c r="P280" s="41"/>
      <c r="Q280" s="23">
        <f t="shared" si="34"/>
        <v>0.07050382670281512</v>
      </c>
    </row>
    <row r="281" spans="1:17" ht="15" hidden="1">
      <c r="A281" s="1">
        <v>51</v>
      </c>
      <c r="B281" s="1" t="s">
        <v>30</v>
      </c>
      <c r="C281" s="1" t="s">
        <v>13</v>
      </c>
      <c r="D281" s="1" t="s">
        <v>13</v>
      </c>
      <c r="E281" s="1" t="s">
        <v>14</v>
      </c>
      <c r="F281" s="12" t="s">
        <v>97</v>
      </c>
      <c r="G281" s="12" t="s">
        <v>19</v>
      </c>
      <c r="H281" s="43" t="s">
        <v>98</v>
      </c>
      <c r="I281" s="34"/>
      <c r="J281" s="65"/>
      <c r="K281" s="35"/>
      <c r="L281" s="35"/>
      <c r="M281" s="35"/>
      <c r="N281" s="35"/>
      <c r="O281" s="35"/>
      <c r="P281" s="35">
        <f>SUM(O281:O287)</f>
        <v>4397940</v>
      </c>
      <c r="Q281" s="25">
        <f t="shared" si="34"/>
        <v>1.8804526575539064</v>
      </c>
    </row>
    <row r="282" spans="1:17" ht="14.25" hidden="1">
      <c r="A282" s="1">
        <v>51</v>
      </c>
      <c r="B282" s="1" t="s">
        <v>13</v>
      </c>
      <c r="C282" s="1" t="s">
        <v>17</v>
      </c>
      <c r="D282" s="1" t="s">
        <v>13</v>
      </c>
      <c r="E282" s="1" t="s">
        <v>14</v>
      </c>
      <c r="F282" s="13" t="s">
        <v>99</v>
      </c>
      <c r="G282" s="13" t="s">
        <v>22</v>
      </c>
      <c r="H282" s="42" t="s">
        <v>100</v>
      </c>
      <c r="I282" s="37"/>
      <c r="J282" s="69"/>
      <c r="K282" s="38"/>
      <c r="L282" s="38"/>
      <c r="M282" s="38"/>
      <c r="N282" s="38"/>
      <c r="O282" s="38">
        <f>SUM(N282:N285)</f>
        <v>3924168</v>
      </c>
      <c r="P282" s="54"/>
      <c r="Q282" s="24">
        <f t="shared" si="34"/>
        <v>1.6778792217010685</v>
      </c>
    </row>
    <row r="283" spans="1:17" ht="28.5" hidden="1">
      <c r="A283" s="1">
        <v>51</v>
      </c>
      <c r="B283" s="1" t="s">
        <v>13</v>
      </c>
      <c r="C283" s="1" t="s">
        <v>13</v>
      </c>
      <c r="D283" s="1" t="s">
        <v>17</v>
      </c>
      <c r="E283" s="1" t="s">
        <v>14</v>
      </c>
      <c r="F283" s="14" t="s">
        <v>101</v>
      </c>
      <c r="G283" s="14" t="s">
        <v>32</v>
      </c>
      <c r="H283" s="39" t="s">
        <v>102</v>
      </c>
      <c r="I283" s="40" t="s">
        <v>33</v>
      </c>
      <c r="J283" s="60" t="s">
        <v>103</v>
      </c>
      <c r="K283" s="41">
        <v>54093</v>
      </c>
      <c r="L283" s="41"/>
      <c r="M283" s="41"/>
      <c r="N283" s="41">
        <f>ROUND(K283*J283,0)</f>
        <v>3852503</v>
      </c>
      <c r="O283" s="41"/>
      <c r="P283" s="41"/>
      <c r="Q283" s="23">
        <f t="shared" si="34"/>
        <v>1.6472370029114534</v>
      </c>
    </row>
    <row r="284" spans="1:17" ht="14.25" hidden="1">
      <c r="A284" s="1">
        <v>51</v>
      </c>
      <c r="B284" s="1" t="s">
        <v>13</v>
      </c>
      <c r="C284" s="1" t="s">
        <v>13</v>
      </c>
      <c r="D284" s="1" t="s">
        <v>24</v>
      </c>
      <c r="E284" s="1" t="s">
        <v>14</v>
      </c>
      <c r="F284" s="14" t="s">
        <v>104</v>
      </c>
      <c r="G284" s="14" t="s">
        <v>32</v>
      </c>
      <c r="H284" s="39" t="s">
        <v>105</v>
      </c>
      <c r="I284" s="40" t="s">
        <v>33</v>
      </c>
      <c r="J284" s="60" t="s">
        <v>106</v>
      </c>
      <c r="K284" s="41">
        <v>51931</v>
      </c>
      <c r="L284" s="41"/>
      <c r="M284" s="41"/>
      <c r="N284" s="41">
        <f>ROUND(K284*J284,0)</f>
        <v>71665</v>
      </c>
      <c r="O284" s="41"/>
      <c r="P284" s="41"/>
      <c r="Q284" s="23">
        <f t="shared" si="34"/>
        <v>0.0306422187896153</v>
      </c>
    </row>
    <row r="285" spans="1:17" ht="14.25" hidden="1">
      <c r="A285" s="1">
        <v>51</v>
      </c>
      <c r="B285" s="1" t="s">
        <v>13</v>
      </c>
      <c r="C285" s="1" t="s">
        <v>24</v>
      </c>
      <c r="D285" s="1" t="s">
        <v>13</v>
      </c>
      <c r="E285" s="1" t="s">
        <v>14</v>
      </c>
      <c r="F285" s="13" t="s">
        <v>107</v>
      </c>
      <c r="G285" s="13" t="s">
        <v>22</v>
      </c>
      <c r="H285" s="42" t="s">
        <v>108</v>
      </c>
      <c r="I285" s="37"/>
      <c r="J285" s="69"/>
      <c r="K285" s="38"/>
      <c r="L285" s="38"/>
      <c r="M285" s="38"/>
      <c r="N285" s="38"/>
      <c r="O285" s="38">
        <f>SUM(N285:N287)</f>
        <v>473772</v>
      </c>
      <c r="P285" s="54"/>
      <c r="Q285" s="24">
        <f t="shared" si="34"/>
        <v>0.20257343585283777</v>
      </c>
    </row>
    <row r="286" spans="1:17" ht="14.25" hidden="1">
      <c r="A286" s="1">
        <v>51</v>
      </c>
      <c r="B286" s="1" t="s">
        <v>13</v>
      </c>
      <c r="C286" s="1" t="s">
        <v>13</v>
      </c>
      <c r="D286" s="1" t="s">
        <v>17</v>
      </c>
      <c r="E286" s="1" t="s">
        <v>14</v>
      </c>
      <c r="F286" s="14" t="s">
        <v>109</v>
      </c>
      <c r="G286" s="14" t="s">
        <v>32</v>
      </c>
      <c r="H286" s="39" t="s">
        <v>110</v>
      </c>
      <c r="I286" s="40" t="s">
        <v>33</v>
      </c>
      <c r="J286" s="60" t="s">
        <v>111</v>
      </c>
      <c r="K286" s="41">
        <v>36444</v>
      </c>
      <c r="L286" s="41"/>
      <c r="M286" s="41"/>
      <c r="N286" s="41">
        <f>ROUND(K286*J286,0)</f>
        <v>473772</v>
      </c>
      <c r="O286" s="41"/>
      <c r="P286" s="41"/>
      <c r="Q286" s="23">
        <f t="shared" si="34"/>
        <v>0.20257343585283777</v>
      </c>
    </row>
    <row r="287" spans="1:17" ht="30" hidden="1">
      <c r="A287" s="1">
        <v>51</v>
      </c>
      <c r="B287" s="1" t="s">
        <v>61</v>
      </c>
      <c r="C287" s="1" t="s">
        <v>13</v>
      </c>
      <c r="D287" s="1" t="s">
        <v>13</v>
      </c>
      <c r="E287" s="1" t="s">
        <v>14</v>
      </c>
      <c r="F287" s="12" t="s">
        <v>112</v>
      </c>
      <c r="G287" s="12" t="s">
        <v>19</v>
      </c>
      <c r="H287" s="43" t="s">
        <v>113</v>
      </c>
      <c r="I287" s="34"/>
      <c r="J287" s="65"/>
      <c r="K287" s="35"/>
      <c r="L287" s="35"/>
      <c r="M287" s="35"/>
      <c r="N287" s="35"/>
      <c r="O287" s="35"/>
      <c r="P287" s="35">
        <f>SUM(O186:O295)</f>
        <v>667183606</v>
      </c>
      <c r="Q287" s="25">
        <f t="shared" si="34"/>
        <v>285.2715555417078</v>
      </c>
    </row>
    <row r="288" spans="1:17" ht="14.25" hidden="1">
      <c r="A288" s="1">
        <v>51</v>
      </c>
      <c r="B288" s="1" t="s">
        <v>13</v>
      </c>
      <c r="C288" s="1" t="s">
        <v>17</v>
      </c>
      <c r="D288" s="1" t="s">
        <v>13</v>
      </c>
      <c r="E288" s="1" t="s">
        <v>14</v>
      </c>
      <c r="F288" s="13" t="s">
        <v>114</v>
      </c>
      <c r="G288" s="13" t="s">
        <v>22</v>
      </c>
      <c r="H288" s="42" t="s">
        <v>115</v>
      </c>
      <c r="I288" s="37"/>
      <c r="J288" s="69"/>
      <c r="K288" s="38"/>
      <c r="L288" s="38"/>
      <c r="M288" s="38"/>
      <c r="N288" s="38"/>
      <c r="O288" s="38">
        <f>SUM(N288:N290)</f>
        <v>1522583</v>
      </c>
      <c r="P288" s="54"/>
      <c r="Q288" s="24">
        <f t="shared" si="34"/>
        <v>0.651019624800793</v>
      </c>
    </row>
    <row r="289" spans="1:17" ht="28.5" hidden="1">
      <c r="A289" s="1">
        <v>51</v>
      </c>
      <c r="B289" s="1" t="s">
        <v>13</v>
      </c>
      <c r="C289" s="1" t="s">
        <v>13</v>
      </c>
      <c r="D289" s="1" t="s">
        <v>44</v>
      </c>
      <c r="E289" s="1" t="s">
        <v>14</v>
      </c>
      <c r="F289" s="14" t="s">
        <v>118</v>
      </c>
      <c r="G289" s="14" t="s">
        <v>32</v>
      </c>
      <c r="H289" s="39" t="s">
        <v>119</v>
      </c>
      <c r="I289" s="40" t="s">
        <v>41</v>
      </c>
      <c r="J289" s="60" t="s">
        <v>120</v>
      </c>
      <c r="K289" s="41">
        <v>46892</v>
      </c>
      <c r="L289" s="41"/>
      <c r="M289" s="41"/>
      <c r="N289" s="41">
        <f>ROUND(K289*J289,0)</f>
        <v>1522583</v>
      </c>
      <c r="O289" s="41"/>
      <c r="P289" s="41"/>
      <c r="Q289" s="23">
        <f t="shared" si="34"/>
        <v>0.651019624800793</v>
      </c>
    </row>
    <row r="290" spans="1:17" ht="14.25" hidden="1">
      <c r="A290" s="1">
        <v>51</v>
      </c>
      <c r="B290" s="1" t="s">
        <v>13</v>
      </c>
      <c r="C290" s="1" t="s">
        <v>24</v>
      </c>
      <c r="D290" s="1" t="s">
        <v>13</v>
      </c>
      <c r="E290" s="1" t="s">
        <v>14</v>
      </c>
      <c r="F290" s="13" t="s">
        <v>121</v>
      </c>
      <c r="G290" s="13" t="s">
        <v>22</v>
      </c>
      <c r="H290" s="42" t="s">
        <v>122</v>
      </c>
      <c r="I290" s="37"/>
      <c r="J290" s="69"/>
      <c r="K290" s="38"/>
      <c r="L290" s="38"/>
      <c r="M290" s="38"/>
      <c r="N290" s="38"/>
      <c r="O290" s="38">
        <f>SUM(N290:N292)</f>
        <v>1414212</v>
      </c>
      <c r="P290" s="54"/>
      <c r="Q290" s="24">
        <f t="shared" si="34"/>
        <v>0.6046828091662517</v>
      </c>
    </row>
    <row r="291" spans="1:17" ht="28.5" hidden="1">
      <c r="A291" s="1">
        <v>51</v>
      </c>
      <c r="B291" s="1" t="s">
        <v>13</v>
      </c>
      <c r="C291" s="1" t="s">
        <v>13</v>
      </c>
      <c r="D291" s="1" t="s">
        <v>50</v>
      </c>
      <c r="E291" s="1" t="s">
        <v>14</v>
      </c>
      <c r="F291" s="14" t="s">
        <v>125</v>
      </c>
      <c r="G291" s="14" t="s">
        <v>32</v>
      </c>
      <c r="H291" s="39" t="s">
        <v>126</v>
      </c>
      <c r="I291" s="40" t="s">
        <v>41</v>
      </c>
      <c r="J291" s="60" t="s">
        <v>127</v>
      </c>
      <c r="K291" s="41">
        <v>273542</v>
      </c>
      <c r="L291" s="41"/>
      <c r="M291" s="41"/>
      <c r="N291" s="41">
        <f>ROUND(K291*J291,0)</f>
        <v>1414212</v>
      </c>
      <c r="O291" s="41"/>
      <c r="P291" s="41"/>
      <c r="Q291" s="23">
        <f t="shared" si="34"/>
        <v>0.6046828091662517</v>
      </c>
    </row>
    <row r="292" spans="1:17" ht="14.25" hidden="1">
      <c r="A292" s="1">
        <v>51</v>
      </c>
      <c r="B292" s="1" t="s">
        <v>13</v>
      </c>
      <c r="C292" s="1" t="s">
        <v>30</v>
      </c>
      <c r="D292" s="1" t="s">
        <v>13</v>
      </c>
      <c r="E292" s="1" t="s">
        <v>14</v>
      </c>
      <c r="F292" s="13" t="s">
        <v>128</v>
      </c>
      <c r="G292" s="13" t="s">
        <v>22</v>
      </c>
      <c r="H292" s="42" t="s">
        <v>129</v>
      </c>
      <c r="I292" s="37"/>
      <c r="J292" s="69"/>
      <c r="K292" s="38"/>
      <c r="L292" s="38"/>
      <c r="M292" s="38"/>
      <c r="N292" s="38"/>
      <c r="O292" s="38">
        <f>SUM(N186:N295)</f>
        <v>334246476</v>
      </c>
      <c r="P292" s="54"/>
      <c r="Q292" s="24">
        <f t="shared" si="34"/>
        <v>142.91570009418683</v>
      </c>
    </row>
    <row r="293" spans="1:17" ht="28.5" hidden="1">
      <c r="A293" s="1">
        <v>51</v>
      </c>
      <c r="B293" s="1" t="s">
        <v>13</v>
      </c>
      <c r="C293" s="1" t="s">
        <v>13</v>
      </c>
      <c r="D293" s="1" t="s">
        <v>17</v>
      </c>
      <c r="E293" s="1" t="s">
        <v>14</v>
      </c>
      <c r="F293" s="14" t="s">
        <v>130</v>
      </c>
      <c r="G293" s="14" t="s">
        <v>32</v>
      </c>
      <c r="H293" s="39" t="s">
        <v>131</v>
      </c>
      <c r="I293" s="40" t="s">
        <v>33</v>
      </c>
      <c r="J293" s="60" t="s">
        <v>132</v>
      </c>
      <c r="K293" s="41">
        <v>104746</v>
      </c>
      <c r="L293" s="41"/>
      <c r="M293" s="41"/>
      <c r="N293" s="41">
        <f>ROUND(K293*J293,0)</f>
        <v>565628</v>
      </c>
      <c r="O293" s="41"/>
      <c r="P293" s="41"/>
      <c r="Q293" s="23">
        <f t="shared" si="34"/>
        <v>0.24184883736178778</v>
      </c>
    </row>
    <row r="294" ht="12.75" hidden="1"/>
    <row r="295" spans="1:17" ht="15" hidden="1">
      <c r="A295" s="1">
        <v>51</v>
      </c>
      <c r="B295" s="1" t="s">
        <v>80</v>
      </c>
      <c r="C295" s="1" t="s">
        <v>13</v>
      </c>
      <c r="D295" s="1" t="s">
        <v>13</v>
      </c>
      <c r="E295" s="1" t="s">
        <v>14</v>
      </c>
      <c r="F295" s="12" t="s">
        <v>133</v>
      </c>
      <c r="G295" s="12" t="s">
        <v>19</v>
      </c>
      <c r="H295" s="43" t="s">
        <v>134</v>
      </c>
      <c r="I295" s="34"/>
      <c r="J295" s="65"/>
      <c r="K295" s="35"/>
      <c r="L295" s="35"/>
      <c r="M295" s="35"/>
      <c r="N295" s="35"/>
      <c r="O295" s="35"/>
      <c r="P295" s="35" t="e">
        <f>SUM(#REF!)</f>
        <v>#REF!</v>
      </c>
      <c r="Q295" s="25" t="e">
        <f aca="true" t="shared" si="36" ref="Q295:Q326">SUM(N295:P295)*100/$P$250</f>
        <v>#REF!</v>
      </c>
    </row>
    <row r="296" spans="1:17" ht="14.25" hidden="1">
      <c r="A296" s="1">
        <v>51</v>
      </c>
      <c r="B296" s="1" t="s">
        <v>13</v>
      </c>
      <c r="C296" s="1" t="s">
        <v>17</v>
      </c>
      <c r="D296" s="1" t="s">
        <v>13</v>
      </c>
      <c r="E296" s="1" t="s">
        <v>14</v>
      </c>
      <c r="F296" s="13" t="s">
        <v>135</v>
      </c>
      <c r="G296" s="13" t="s">
        <v>22</v>
      </c>
      <c r="H296" s="42" t="s">
        <v>136</v>
      </c>
      <c r="I296" s="37"/>
      <c r="J296" s="69"/>
      <c r="K296" s="38"/>
      <c r="L296" s="38"/>
      <c r="M296" s="38"/>
      <c r="N296" s="38"/>
      <c r="O296" s="38">
        <f>SUM(N296:N315)</f>
        <v>1523109</v>
      </c>
      <c r="P296" s="54"/>
      <c r="Q296" s="24">
        <f t="shared" si="36"/>
        <v>0.6512445296648597</v>
      </c>
    </row>
    <row r="297" spans="1:17" ht="14.25" hidden="1">
      <c r="A297" s="1">
        <v>51</v>
      </c>
      <c r="B297" s="1" t="s">
        <v>13</v>
      </c>
      <c r="C297" s="1" t="s">
        <v>13</v>
      </c>
      <c r="D297" s="1" t="s">
        <v>17</v>
      </c>
      <c r="E297" s="1" t="s">
        <v>14</v>
      </c>
      <c r="F297" s="14" t="s">
        <v>137</v>
      </c>
      <c r="G297" s="14" t="s">
        <v>32</v>
      </c>
      <c r="H297" s="39" t="s">
        <v>138</v>
      </c>
      <c r="I297" s="40" t="s">
        <v>37</v>
      </c>
      <c r="J297" s="60" t="s">
        <v>29</v>
      </c>
      <c r="K297" s="41">
        <v>1033</v>
      </c>
      <c r="L297" s="41"/>
      <c r="M297" s="41"/>
      <c r="N297" s="41">
        <f aca="true" t="shared" si="37" ref="N297:N314">ROUND(K297*J297,0)</f>
        <v>1033</v>
      </c>
      <c r="O297" s="41"/>
      <c r="P297" s="41"/>
      <c r="Q297" s="23">
        <f t="shared" si="36"/>
        <v>0.00044168578817655206</v>
      </c>
    </row>
    <row r="298" spans="1:17" ht="14.25" hidden="1">
      <c r="A298" s="1">
        <v>51</v>
      </c>
      <c r="B298" s="1" t="s">
        <v>13</v>
      </c>
      <c r="C298" s="1" t="s">
        <v>13</v>
      </c>
      <c r="D298" s="1" t="s">
        <v>61</v>
      </c>
      <c r="E298" s="1" t="s">
        <v>14</v>
      </c>
      <c r="F298" s="14" t="s">
        <v>139</v>
      </c>
      <c r="G298" s="14" t="s">
        <v>32</v>
      </c>
      <c r="H298" s="39" t="s">
        <v>140</v>
      </c>
      <c r="I298" s="40" t="s">
        <v>37</v>
      </c>
      <c r="J298" s="60" t="s">
        <v>83</v>
      </c>
      <c r="K298" s="41">
        <v>2234</v>
      </c>
      <c r="L298" s="41"/>
      <c r="M298" s="41"/>
      <c r="N298" s="41">
        <f t="shared" si="37"/>
        <v>11170</v>
      </c>
      <c r="O298" s="41"/>
      <c r="P298" s="41"/>
      <c r="Q298" s="23">
        <f t="shared" si="36"/>
        <v>0.004776021543012668</v>
      </c>
    </row>
    <row r="299" spans="1:17" ht="14.25" hidden="1">
      <c r="A299" s="1">
        <v>51</v>
      </c>
      <c r="B299" s="1" t="s">
        <v>13</v>
      </c>
      <c r="C299" s="1" t="s">
        <v>13</v>
      </c>
      <c r="D299" s="1" t="s">
        <v>80</v>
      </c>
      <c r="E299" s="1" t="s">
        <v>14</v>
      </c>
      <c r="F299" s="14" t="s">
        <v>141</v>
      </c>
      <c r="G299" s="14" t="s">
        <v>32</v>
      </c>
      <c r="H299" s="39" t="s">
        <v>142</v>
      </c>
      <c r="I299" s="40" t="s">
        <v>37</v>
      </c>
      <c r="J299" s="60" t="s">
        <v>29</v>
      </c>
      <c r="K299" s="41">
        <v>17392</v>
      </c>
      <c r="L299" s="41"/>
      <c r="M299" s="41"/>
      <c r="N299" s="41">
        <f t="shared" si="37"/>
        <v>17392</v>
      </c>
      <c r="O299" s="41"/>
      <c r="P299" s="41"/>
      <c r="Q299" s="23">
        <f t="shared" si="36"/>
        <v>0.007436398090964756</v>
      </c>
    </row>
    <row r="300" spans="1:17" ht="14.25" hidden="1">
      <c r="A300" s="1">
        <v>51</v>
      </c>
      <c r="B300" s="1" t="s">
        <v>13</v>
      </c>
      <c r="C300" s="1" t="s">
        <v>13</v>
      </c>
      <c r="D300" s="1" t="s">
        <v>116</v>
      </c>
      <c r="E300" s="1" t="s">
        <v>14</v>
      </c>
      <c r="F300" s="14" t="s">
        <v>143</v>
      </c>
      <c r="G300" s="14" t="s">
        <v>32</v>
      </c>
      <c r="H300" s="39" t="s">
        <v>144</v>
      </c>
      <c r="I300" s="40" t="s">
        <v>37</v>
      </c>
      <c r="J300" s="60" t="s">
        <v>29</v>
      </c>
      <c r="K300" s="41">
        <v>7729</v>
      </c>
      <c r="L300" s="41"/>
      <c r="M300" s="41"/>
      <c r="N300" s="41">
        <f t="shared" si="37"/>
        <v>7729</v>
      </c>
      <c r="O300" s="41"/>
      <c r="P300" s="41"/>
      <c r="Q300" s="23">
        <f t="shared" si="36"/>
        <v>0.0033047332592609593</v>
      </c>
    </row>
    <row r="301" spans="1:17" ht="14.25" hidden="1">
      <c r="A301" s="1">
        <v>51</v>
      </c>
      <c r="B301" s="1" t="s">
        <v>13</v>
      </c>
      <c r="C301" s="1" t="s">
        <v>13</v>
      </c>
      <c r="D301" s="1" t="s">
        <v>34</v>
      </c>
      <c r="E301" s="1" t="s">
        <v>14</v>
      </c>
      <c r="F301" s="14" t="s">
        <v>145</v>
      </c>
      <c r="G301" s="14" t="s">
        <v>32</v>
      </c>
      <c r="H301" s="39" t="s">
        <v>146</v>
      </c>
      <c r="I301" s="40" t="s">
        <v>41</v>
      </c>
      <c r="J301" s="60" t="s">
        <v>73</v>
      </c>
      <c r="K301" s="41">
        <v>4963</v>
      </c>
      <c r="L301" s="41"/>
      <c r="M301" s="41"/>
      <c r="N301" s="41">
        <f t="shared" si="37"/>
        <v>14889</v>
      </c>
      <c r="O301" s="41"/>
      <c r="P301" s="41"/>
      <c r="Q301" s="23">
        <f t="shared" si="36"/>
        <v>0.0063661758956056955</v>
      </c>
    </row>
    <row r="302" spans="1:17" ht="14.25" hidden="1">
      <c r="A302" s="1">
        <v>51</v>
      </c>
      <c r="B302" s="1" t="s">
        <v>13</v>
      </c>
      <c r="C302" s="1" t="s">
        <v>13</v>
      </c>
      <c r="D302" s="1" t="s">
        <v>38</v>
      </c>
      <c r="E302" s="1" t="s">
        <v>14</v>
      </c>
      <c r="F302" s="14" t="s">
        <v>147</v>
      </c>
      <c r="G302" s="14" t="s">
        <v>32</v>
      </c>
      <c r="H302" s="39" t="s">
        <v>148</v>
      </c>
      <c r="I302" s="40" t="s">
        <v>37</v>
      </c>
      <c r="J302" s="60" t="s">
        <v>29</v>
      </c>
      <c r="K302" s="41">
        <v>234459</v>
      </c>
      <c r="L302" s="41"/>
      <c r="M302" s="41"/>
      <c r="N302" s="41">
        <f t="shared" si="37"/>
        <v>234459</v>
      </c>
      <c r="O302" s="41"/>
      <c r="P302" s="41"/>
      <c r="Q302" s="23">
        <f t="shared" si="36"/>
        <v>0.10024899149088695</v>
      </c>
    </row>
    <row r="303" spans="1:17" ht="14.25" hidden="1">
      <c r="A303" s="1">
        <v>51</v>
      </c>
      <c r="B303" s="1" t="s">
        <v>13</v>
      </c>
      <c r="C303" s="1" t="s">
        <v>13</v>
      </c>
      <c r="D303" s="1" t="s">
        <v>149</v>
      </c>
      <c r="E303" s="1" t="s">
        <v>14</v>
      </c>
      <c r="F303" s="14" t="s">
        <v>150</v>
      </c>
      <c r="G303" s="14" t="s">
        <v>32</v>
      </c>
      <c r="H303" s="39" t="s">
        <v>151</v>
      </c>
      <c r="I303" s="40" t="s">
        <v>41</v>
      </c>
      <c r="J303" s="60" t="s">
        <v>96</v>
      </c>
      <c r="K303" s="41">
        <v>9469</v>
      </c>
      <c r="L303" s="41"/>
      <c r="M303" s="41"/>
      <c r="N303" s="41">
        <f t="shared" si="37"/>
        <v>56814</v>
      </c>
      <c r="O303" s="41"/>
      <c r="P303" s="41"/>
      <c r="Q303" s="23">
        <f t="shared" si="36"/>
        <v>0.024292290773923163</v>
      </c>
    </row>
    <row r="304" spans="1:17" ht="14.25" hidden="1">
      <c r="A304" s="1">
        <v>51</v>
      </c>
      <c r="B304" s="1" t="s">
        <v>13</v>
      </c>
      <c r="C304" s="1" t="s">
        <v>13</v>
      </c>
      <c r="D304" s="1" t="s">
        <v>152</v>
      </c>
      <c r="E304" s="1" t="s">
        <v>14</v>
      </c>
      <c r="F304" s="14" t="s">
        <v>153</v>
      </c>
      <c r="G304" s="14" t="s">
        <v>32</v>
      </c>
      <c r="H304" s="39" t="s">
        <v>154</v>
      </c>
      <c r="I304" s="40" t="s">
        <v>41</v>
      </c>
      <c r="J304" s="60" t="s">
        <v>155</v>
      </c>
      <c r="K304" s="41">
        <v>8675</v>
      </c>
      <c r="L304" s="41"/>
      <c r="M304" s="41"/>
      <c r="N304" s="41">
        <f t="shared" si="37"/>
        <v>199525</v>
      </c>
      <c r="O304" s="41"/>
      <c r="P304" s="41"/>
      <c r="Q304" s="23">
        <f t="shared" si="36"/>
        <v>0.08531205894087758</v>
      </c>
    </row>
    <row r="305" spans="1:17" ht="14.25" hidden="1">
      <c r="A305" s="1">
        <v>51</v>
      </c>
      <c r="B305" s="1" t="s">
        <v>13</v>
      </c>
      <c r="C305" s="1" t="s">
        <v>13</v>
      </c>
      <c r="D305" s="1" t="s">
        <v>156</v>
      </c>
      <c r="E305" s="1" t="s">
        <v>14</v>
      </c>
      <c r="F305" s="14" t="s">
        <v>157</v>
      </c>
      <c r="G305" s="14" t="s">
        <v>32</v>
      </c>
      <c r="H305" s="39" t="s">
        <v>158</v>
      </c>
      <c r="I305" s="40" t="s">
        <v>37</v>
      </c>
      <c r="J305" s="60" t="s">
        <v>159</v>
      </c>
      <c r="K305" s="41">
        <v>2866</v>
      </c>
      <c r="L305" s="41"/>
      <c r="M305" s="41"/>
      <c r="N305" s="41">
        <f t="shared" si="37"/>
        <v>5732</v>
      </c>
      <c r="O305" s="41"/>
      <c r="P305" s="41"/>
      <c r="Q305" s="23">
        <f t="shared" si="36"/>
        <v>0.002450864412224585</v>
      </c>
    </row>
    <row r="306" spans="1:17" ht="14.25" hidden="1">
      <c r="A306" s="1">
        <v>51</v>
      </c>
      <c r="B306" s="1" t="s">
        <v>13</v>
      </c>
      <c r="C306" s="1" t="s">
        <v>13</v>
      </c>
      <c r="D306" s="1" t="s">
        <v>160</v>
      </c>
      <c r="E306" s="1" t="s">
        <v>14</v>
      </c>
      <c r="F306" s="14" t="s">
        <v>161</v>
      </c>
      <c r="G306" s="14" t="s">
        <v>32</v>
      </c>
      <c r="H306" s="39" t="s">
        <v>162</v>
      </c>
      <c r="I306" s="40" t="s">
        <v>37</v>
      </c>
      <c r="J306" s="60" t="s">
        <v>29</v>
      </c>
      <c r="K306" s="41">
        <v>3364</v>
      </c>
      <c r="L306" s="41"/>
      <c r="M306" s="41"/>
      <c r="N306" s="41">
        <f t="shared" si="37"/>
        <v>3364</v>
      </c>
      <c r="O306" s="41"/>
      <c r="P306" s="41"/>
      <c r="Q306" s="23">
        <f t="shared" si="36"/>
        <v>0.0014383649481373873</v>
      </c>
    </row>
    <row r="307" spans="1:17" ht="14.25" hidden="1">
      <c r="A307" s="1">
        <v>51</v>
      </c>
      <c r="B307" s="1" t="s">
        <v>13</v>
      </c>
      <c r="C307" s="1" t="s">
        <v>13</v>
      </c>
      <c r="D307" s="1" t="s">
        <v>163</v>
      </c>
      <c r="E307" s="1" t="s">
        <v>14</v>
      </c>
      <c r="F307" s="14" t="s">
        <v>164</v>
      </c>
      <c r="G307" s="14" t="s">
        <v>32</v>
      </c>
      <c r="H307" s="39" t="s">
        <v>165</v>
      </c>
      <c r="I307" s="40" t="s">
        <v>37</v>
      </c>
      <c r="J307" s="60" t="s">
        <v>29</v>
      </c>
      <c r="K307" s="41">
        <v>173556</v>
      </c>
      <c r="L307" s="41"/>
      <c r="M307" s="41"/>
      <c r="N307" s="41">
        <f t="shared" si="37"/>
        <v>173556</v>
      </c>
      <c r="O307" s="41"/>
      <c r="P307" s="41"/>
      <c r="Q307" s="23">
        <f t="shared" si="36"/>
        <v>0.07420834332310713</v>
      </c>
    </row>
    <row r="308" spans="1:17" ht="14.25" hidden="1">
      <c r="A308" s="1">
        <v>51</v>
      </c>
      <c r="B308" s="1" t="s">
        <v>13</v>
      </c>
      <c r="C308" s="1" t="s">
        <v>13</v>
      </c>
      <c r="D308" s="1" t="s">
        <v>166</v>
      </c>
      <c r="E308" s="1" t="s">
        <v>14</v>
      </c>
      <c r="F308" s="14" t="s">
        <v>167</v>
      </c>
      <c r="G308" s="14" t="s">
        <v>32</v>
      </c>
      <c r="H308" s="39" t="s">
        <v>168</v>
      </c>
      <c r="I308" s="40" t="s">
        <v>37</v>
      </c>
      <c r="J308" s="60" t="s">
        <v>169</v>
      </c>
      <c r="K308" s="44">
        <v>60544</v>
      </c>
      <c r="L308" s="44"/>
      <c r="M308" s="44"/>
      <c r="N308" s="41">
        <f t="shared" si="37"/>
        <v>242176</v>
      </c>
      <c r="O308" s="41"/>
      <c r="P308" s="41"/>
      <c r="Q308" s="23">
        <f t="shared" si="36"/>
        <v>0.10354859384070152</v>
      </c>
    </row>
    <row r="309" spans="1:17" ht="14.25" hidden="1">
      <c r="A309" s="1">
        <v>51</v>
      </c>
      <c r="B309" s="1" t="s">
        <v>13</v>
      </c>
      <c r="C309" s="1" t="s">
        <v>13</v>
      </c>
      <c r="D309" s="1" t="s">
        <v>170</v>
      </c>
      <c r="E309" s="1" t="s">
        <v>14</v>
      </c>
      <c r="F309" s="14" t="s">
        <v>171</v>
      </c>
      <c r="G309" s="14" t="s">
        <v>32</v>
      </c>
      <c r="H309" s="39" t="s">
        <v>172</v>
      </c>
      <c r="I309" s="40" t="s">
        <v>37</v>
      </c>
      <c r="J309" s="60" t="s">
        <v>29</v>
      </c>
      <c r="K309" s="41">
        <v>64216</v>
      </c>
      <c r="L309" s="41"/>
      <c r="M309" s="41"/>
      <c r="N309" s="41">
        <f t="shared" si="37"/>
        <v>64216</v>
      </c>
      <c r="O309" s="41"/>
      <c r="P309" s="41"/>
      <c r="Q309" s="23">
        <f t="shared" si="36"/>
        <v>0.027457206750770055</v>
      </c>
    </row>
    <row r="310" spans="1:17" ht="14.25" hidden="1">
      <c r="A310" s="1">
        <v>51</v>
      </c>
      <c r="B310" s="1" t="s">
        <v>13</v>
      </c>
      <c r="C310" s="1" t="s">
        <v>13</v>
      </c>
      <c r="D310" s="1" t="s">
        <v>173</v>
      </c>
      <c r="E310" s="1" t="s">
        <v>14</v>
      </c>
      <c r="F310" s="14" t="s">
        <v>174</v>
      </c>
      <c r="G310" s="14" t="s">
        <v>32</v>
      </c>
      <c r="H310" s="39" t="s">
        <v>175</v>
      </c>
      <c r="I310" s="40" t="s">
        <v>37</v>
      </c>
      <c r="J310" s="60" t="s">
        <v>159</v>
      </c>
      <c r="K310" s="41">
        <v>86915</v>
      </c>
      <c r="L310" s="41"/>
      <c r="M310" s="41"/>
      <c r="N310" s="41">
        <f t="shared" si="37"/>
        <v>173830</v>
      </c>
      <c r="O310" s="41"/>
      <c r="P310" s="41"/>
      <c r="Q310" s="23">
        <f t="shared" si="36"/>
        <v>0.07432549908879965</v>
      </c>
    </row>
    <row r="311" spans="1:17" ht="14.25" hidden="1">
      <c r="A311" s="1">
        <v>51</v>
      </c>
      <c r="B311" s="1" t="s">
        <v>13</v>
      </c>
      <c r="C311" s="1" t="s">
        <v>13</v>
      </c>
      <c r="D311" s="1" t="s">
        <v>176</v>
      </c>
      <c r="E311" s="1" t="s">
        <v>14</v>
      </c>
      <c r="F311" s="14" t="s">
        <v>177</v>
      </c>
      <c r="G311" s="14" t="s">
        <v>32</v>
      </c>
      <c r="H311" s="39" t="s">
        <v>178</v>
      </c>
      <c r="I311" s="40" t="s">
        <v>37</v>
      </c>
      <c r="J311" s="60" t="s">
        <v>29</v>
      </c>
      <c r="K311" s="41">
        <v>141057</v>
      </c>
      <c r="L311" s="41"/>
      <c r="M311" s="41"/>
      <c r="N311" s="41">
        <f t="shared" si="37"/>
        <v>141057</v>
      </c>
      <c r="O311" s="41"/>
      <c r="P311" s="41"/>
      <c r="Q311" s="23">
        <f t="shared" si="36"/>
        <v>0.0603125578149273</v>
      </c>
    </row>
    <row r="312" spans="1:17" ht="14.25" hidden="1">
      <c r="A312" s="1">
        <v>51</v>
      </c>
      <c r="B312" s="1" t="s">
        <v>13</v>
      </c>
      <c r="C312" s="1" t="s">
        <v>13</v>
      </c>
      <c r="D312" s="1" t="s">
        <v>179</v>
      </c>
      <c r="E312" s="1" t="s">
        <v>14</v>
      </c>
      <c r="F312" s="14" t="s">
        <v>180</v>
      </c>
      <c r="G312" s="14" t="s">
        <v>32</v>
      </c>
      <c r="H312" s="39" t="s">
        <v>181</v>
      </c>
      <c r="I312" s="40" t="s">
        <v>37</v>
      </c>
      <c r="J312" s="60" t="s">
        <v>73</v>
      </c>
      <c r="K312" s="41">
        <v>9725</v>
      </c>
      <c r="L312" s="41"/>
      <c r="M312" s="41"/>
      <c r="N312" s="41">
        <f t="shared" si="37"/>
        <v>29175</v>
      </c>
      <c r="O312" s="41"/>
      <c r="P312" s="41"/>
      <c r="Q312" s="23">
        <f t="shared" si="36"/>
        <v>0.012474523591530402</v>
      </c>
    </row>
    <row r="313" spans="1:17" ht="14.25" hidden="1">
      <c r="A313" s="1">
        <v>51</v>
      </c>
      <c r="B313" s="1" t="s">
        <v>13</v>
      </c>
      <c r="C313" s="1" t="s">
        <v>13</v>
      </c>
      <c r="D313" s="1" t="s">
        <v>182</v>
      </c>
      <c r="E313" s="1" t="s">
        <v>14</v>
      </c>
      <c r="F313" s="14" t="s">
        <v>183</v>
      </c>
      <c r="G313" s="14" t="s">
        <v>32</v>
      </c>
      <c r="H313" s="39" t="s">
        <v>184</v>
      </c>
      <c r="I313" s="40" t="s">
        <v>37</v>
      </c>
      <c r="J313" s="60" t="s">
        <v>73</v>
      </c>
      <c r="K313" s="41">
        <v>9904</v>
      </c>
      <c r="L313" s="41"/>
      <c r="M313" s="41"/>
      <c r="N313" s="41">
        <f t="shared" si="37"/>
        <v>29712</v>
      </c>
      <c r="O313" s="41"/>
      <c r="P313" s="41"/>
      <c r="Q313" s="23">
        <f t="shared" si="36"/>
        <v>0.012704131789256258</v>
      </c>
    </row>
    <row r="314" spans="1:17" ht="14.25" hidden="1">
      <c r="A314" s="1">
        <v>51</v>
      </c>
      <c r="B314" s="1" t="s">
        <v>13</v>
      </c>
      <c r="C314" s="1" t="s">
        <v>13</v>
      </c>
      <c r="D314" s="1" t="s">
        <v>185</v>
      </c>
      <c r="E314" s="1" t="s">
        <v>14</v>
      </c>
      <c r="F314" s="14" t="s">
        <v>186</v>
      </c>
      <c r="G314" s="14" t="s">
        <v>32</v>
      </c>
      <c r="H314" s="39" t="s">
        <v>187</v>
      </c>
      <c r="I314" s="40" t="s">
        <v>41</v>
      </c>
      <c r="J314" s="60" t="s">
        <v>169</v>
      </c>
      <c r="K314" s="41">
        <v>29320</v>
      </c>
      <c r="L314" s="41"/>
      <c r="M314" s="41"/>
      <c r="N314" s="41">
        <f t="shared" si="37"/>
        <v>117280</v>
      </c>
      <c r="O314" s="41"/>
      <c r="P314" s="41"/>
      <c r="Q314" s="23">
        <f t="shared" si="36"/>
        <v>0.05014608832269702</v>
      </c>
    </row>
    <row r="315" spans="1:17" ht="27" customHeight="1" hidden="1">
      <c r="A315" s="1">
        <v>51</v>
      </c>
      <c r="B315" s="1" t="s">
        <v>13</v>
      </c>
      <c r="C315" s="1" t="s">
        <v>24</v>
      </c>
      <c r="D315" s="1" t="s">
        <v>13</v>
      </c>
      <c r="E315" s="1" t="s">
        <v>14</v>
      </c>
      <c r="F315" s="13" t="s">
        <v>188</v>
      </c>
      <c r="G315" s="13" t="s">
        <v>22</v>
      </c>
      <c r="H315" s="42" t="s">
        <v>189</v>
      </c>
      <c r="I315" s="37"/>
      <c r="J315" s="69"/>
      <c r="K315" s="38"/>
      <c r="L315" s="38"/>
      <c r="M315" s="38"/>
      <c r="N315" s="38"/>
      <c r="O315" s="38">
        <f>SUM(N315:N334)</f>
        <v>674789</v>
      </c>
      <c r="P315" s="54"/>
      <c r="Q315" s="24">
        <f t="shared" si="36"/>
        <v>0.2885234378682162</v>
      </c>
    </row>
    <row r="316" spans="1:17" ht="14.25" hidden="1">
      <c r="A316" s="1">
        <v>51</v>
      </c>
      <c r="B316" s="1" t="s">
        <v>13</v>
      </c>
      <c r="C316" s="1" t="s">
        <v>13</v>
      </c>
      <c r="D316" s="1" t="s">
        <v>24</v>
      </c>
      <c r="E316" s="1" t="s">
        <v>14</v>
      </c>
      <c r="F316" s="14" t="s">
        <v>190</v>
      </c>
      <c r="G316" s="14" t="s">
        <v>32</v>
      </c>
      <c r="H316" s="39" t="s">
        <v>191</v>
      </c>
      <c r="I316" s="40" t="s">
        <v>37</v>
      </c>
      <c r="J316" s="60" t="s">
        <v>73</v>
      </c>
      <c r="K316" s="41">
        <v>1033</v>
      </c>
      <c r="L316" s="41"/>
      <c r="M316" s="41"/>
      <c r="N316" s="41">
        <f aca="true" t="shared" si="38" ref="N316:N333">ROUND(K316*J316,0)</f>
        <v>3099</v>
      </c>
      <c r="O316" s="41"/>
      <c r="P316" s="41"/>
      <c r="Q316" s="23">
        <f t="shared" si="36"/>
        <v>0.0013250573645296562</v>
      </c>
    </row>
    <row r="317" spans="1:17" ht="14.25" hidden="1">
      <c r="A317" s="1">
        <v>51</v>
      </c>
      <c r="B317" s="1" t="s">
        <v>13</v>
      </c>
      <c r="C317" s="1" t="s">
        <v>13</v>
      </c>
      <c r="D317" s="1" t="s">
        <v>42</v>
      </c>
      <c r="E317" s="1" t="s">
        <v>14</v>
      </c>
      <c r="F317" s="14" t="s">
        <v>192</v>
      </c>
      <c r="G317" s="14" t="s">
        <v>32</v>
      </c>
      <c r="H317" s="39" t="s">
        <v>193</v>
      </c>
      <c r="I317" s="40" t="s">
        <v>37</v>
      </c>
      <c r="J317" s="60" t="s">
        <v>169</v>
      </c>
      <c r="K317" s="41">
        <v>3636</v>
      </c>
      <c r="L317" s="41"/>
      <c r="M317" s="41"/>
      <c r="N317" s="41">
        <f t="shared" si="38"/>
        <v>14544</v>
      </c>
      <c r="O317" s="41"/>
      <c r="P317" s="41"/>
      <c r="Q317" s="23">
        <f t="shared" si="36"/>
        <v>0.006218662249022046</v>
      </c>
    </row>
    <row r="318" spans="1:17" ht="14.25" hidden="1">
      <c r="A318" s="1">
        <v>51</v>
      </c>
      <c r="B318" s="1" t="s">
        <v>13</v>
      </c>
      <c r="C318" s="1" t="s">
        <v>13</v>
      </c>
      <c r="D318" s="1" t="s">
        <v>44</v>
      </c>
      <c r="E318" s="1" t="s">
        <v>14</v>
      </c>
      <c r="F318" s="14" t="s">
        <v>194</v>
      </c>
      <c r="G318" s="14" t="s">
        <v>32</v>
      </c>
      <c r="H318" s="39" t="s">
        <v>195</v>
      </c>
      <c r="I318" s="40" t="s">
        <v>37</v>
      </c>
      <c r="J318" s="60" t="s">
        <v>159</v>
      </c>
      <c r="K318" s="41">
        <v>4434</v>
      </c>
      <c r="L318" s="41"/>
      <c r="M318" s="41"/>
      <c r="N318" s="41">
        <f t="shared" si="38"/>
        <v>8868</v>
      </c>
      <c r="O318" s="41"/>
      <c r="P318" s="41"/>
      <c r="Q318" s="23">
        <f t="shared" si="36"/>
        <v>0.0037917420808806037</v>
      </c>
    </row>
    <row r="319" spans="1:17" ht="14.25" hidden="1">
      <c r="A319" s="1">
        <v>51</v>
      </c>
      <c r="B319" s="1" t="s">
        <v>13</v>
      </c>
      <c r="C319" s="1" t="s">
        <v>13</v>
      </c>
      <c r="D319" s="1" t="s">
        <v>152</v>
      </c>
      <c r="E319" s="1" t="s">
        <v>14</v>
      </c>
      <c r="F319" s="14" t="s">
        <v>196</v>
      </c>
      <c r="G319" s="14" t="s">
        <v>32</v>
      </c>
      <c r="H319" s="39" t="s">
        <v>197</v>
      </c>
      <c r="I319" s="40" t="s">
        <v>37</v>
      </c>
      <c r="J319" s="60" t="s">
        <v>111</v>
      </c>
      <c r="K319" s="41">
        <v>2707</v>
      </c>
      <c r="L319" s="41"/>
      <c r="M319" s="41"/>
      <c r="N319" s="41">
        <f t="shared" si="38"/>
        <v>35191</v>
      </c>
      <c r="O319" s="41"/>
      <c r="P319" s="41"/>
      <c r="Q319" s="23">
        <f t="shared" si="36"/>
        <v>0.0150468195273195</v>
      </c>
    </row>
    <row r="320" spans="1:17" ht="14.25" hidden="1">
      <c r="A320" s="1">
        <v>51</v>
      </c>
      <c r="B320" s="1" t="s">
        <v>13</v>
      </c>
      <c r="C320" s="1" t="s">
        <v>13</v>
      </c>
      <c r="D320" s="1" t="s">
        <v>156</v>
      </c>
      <c r="E320" s="1" t="s">
        <v>14</v>
      </c>
      <c r="F320" s="14" t="s">
        <v>198</v>
      </c>
      <c r="G320" s="14" t="s">
        <v>32</v>
      </c>
      <c r="H320" s="39" t="s">
        <v>199</v>
      </c>
      <c r="I320" s="40" t="s">
        <v>37</v>
      </c>
      <c r="J320" s="60" t="s">
        <v>159</v>
      </c>
      <c r="K320" s="41">
        <v>5395</v>
      </c>
      <c r="L320" s="41"/>
      <c r="M320" s="41"/>
      <c r="N320" s="41">
        <f t="shared" si="38"/>
        <v>10790</v>
      </c>
      <c r="O320" s="41"/>
      <c r="P320" s="41"/>
      <c r="Q320" s="23">
        <f t="shared" si="36"/>
        <v>0.004613542743877054</v>
      </c>
    </row>
    <row r="321" spans="1:17" ht="14.25" hidden="1">
      <c r="A321" s="1">
        <v>51</v>
      </c>
      <c r="B321" s="1" t="s">
        <v>13</v>
      </c>
      <c r="C321" s="1" t="s">
        <v>13</v>
      </c>
      <c r="D321" s="1" t="s">
        <v>176</v>
      </c>
      <c r="E321" s="1" t="s">
        <v>14</v>
      </c>
      <c r="F321" s="14" t="s">
        <v>200</v>
      </c>
      <c r="G321" s="14" t="s">
        <v>32</v>
      </c>
      <c r="H321" s="39" t="s">
        <v>201</v>
      </c>
      <c r="I321" s="40" t="s">
        <v>37</v>
      </c>
      <c r="J321" s="60" t="s">
        <v>202</v>
      </c>
      <c r="K321" s="41">
        <v>2234</v>
      </c>
      <c r="L321" s="41"/>
      <c r="M321" s="41"/>
      <c r="N321" s="41">
        <f t="shared" si="38"/>
        <v>37978</v>
      </c>
      <c r="O321" s="41"/>
      <c r="P321" s="41"/>
      <c r="Q321" s="23">
        <f t="shared" si="36"/>
        <v>0.01623847324624307</v>
      </c>
    </row>
    <row r="322" spans="1:17" ht="14.25" hidden="1">
      <c r="A322" s="1">
        <v>51</v>
      </c>
      <c r="B322" s="1" t="s">
        <v>13</v>
      </c>
      <c r="C322" s="1" t="s">
        <v>13</v>
      </c>
      <c r="D322" s="1" t="s">
        <v>179</v>
      </c>
      <c r="E322" s="1" t="s">
        <v>14</v>
      </c>
      <c r="F322" s="14" t="s">
        <v>203</v>
      </c>
      <c r="G322" s="14" t="s">
        <v>32</v>
      </c>
      <c r="H322" s="39" t="s">
        <v>204</v>
      </c>
      <c r="I322" s="40" t="s">
        <v>37</v>
      </c>
      <c r="J322" s="60" t="s">
        <v>159</v>
      </c>
      <c r="K322" s="41">
        <v>2502</v>
      </c>
      <c r="L322" s="41"/>
      <c r="M322" s="41"/>
      <c r="N322" s="41">
        <f t="shared" si="38"/>
        <v>5004</v>
      </c>
      <c r="O322" s="41"/>
      <c r="P322" s="41"/>
      <c r="Q322" s="23">
        <f t="shared" si="36"/>
        <v>0.0021395892391437234</v>
      </c>
    </row>
    <row r="323" spans="1:17" ht="14.25" hidden="1">
      <c r="A323" s="1">
        <v>51</v>
      </c>
      <c r="B323" s="1" t="s">
        <v>13</v>
      </c>
      <c r="C323" s="1" t="s">
        <v>13</v>
      </c>
      <c r="D323" s="1" t="s">
        <v>182</v>
      </c>
      <c r="E323" s="1" t="s">
        <v>14</v>
      </c>
      <c r="F323" s="14" t="s">
        <v>205</v>
      </c>
      <c r="G323" s="14" t="s">
        <v>32</v>
      </c>
      <c r="H323" s="39" t="s">
        <v>206</v>
      </c>
      <c r="I323" s="40" t="s">
        <v>37</v>
      </c>
      <c r="J323" s="60" t="s">
        <v>73</v>
      </c>
      <c r="K323" s="41">
        <v>9435</v>
      </c>
      <c r="L323" s="41"/>
      <c r="M323" s="41"/>
      <c r="N323" s="41">
        <f t="shared" si="38"/>
        <v>28305</v>
      </c>
      <c r="O323" s="41"/>
      <c r="P323" s="41"/>
      <c r="Q323" s="23">
        <f t="shared" si="36"/>
        <v>0.012102532656667286</v>
      </c>
    </row>
    <row r="324" spans="1:17" ht="14.25" hidden="1">
      <c r="A324" s="1">
        <v>51</v>
      </c>
      <c r="B324" s="1" t="s">
        <v>13</v>
      </c>
      <c r="C324" s="1" t="s">
        <v>13</v>
      </c>
      <c r="D324" s="1" t="s">
        <v>185</v>
      </c>
      <c r="E324" s="1" t="s">
        <v>14</v>
      </c>
      <c r="F324" s="14" t="s">
        <v>207</v>
      </c>
      <c r="G324" s="14" t="s">
        <v>32</v>
      </c>
      <c r="H324" s="39" t="s">
        <v>208</v>
      </c>
      <c r="I324" s="40" t="s">
        <v>37</v>
      </c>
      <c r="J324" s="60" t="s">
        <v>93</v>
      </c>
      <c r="K324" s="41">
        <v>6681</v>
      </c>
      <c r="L324" s="41"/>
      <c r="M324" s="41"/>
      <c r="N324" s="41">
        <f t="shared" si="38"/>
        <v>80172</v>
      </c>
      <c r="O324" s="41"/>
      <c r="P324" s="41"/>
      <c r="Q324" s="23">
        <f t="shared" si="36"/>
        <v>0.03427960601131707</v>
      </c>
    </row>
    <row r="325" spans="1:17" ht="14.25" hidden="1">
      <c r="A325" s="1">
        <v>51</v>
      </c>
      <c r="B325" s="1" t="s">
        <v>13</v>
      </c>
      <c r="C325" s="1" t="s">
        <v>13</v>
      </c>
      <c r="D325" s="1" t="s">
        <v>209</v>
      </c>
      <c r="E325" s="1" t="s">
        <v>14</v>
      </c>
      <c r="F325" s="14" t="s">
        <v>210</v>
      </c>
      <c r="G325" s="14" t="s">
        <v>32</v>
      </c>
      <c r="H325" s="39" t="s">
        <v>211</v>
      </c>
      <c r="I325" s="40" t="s">
        <v>37</v>
      </c>
      <c r="J325" s="60" t="s">
        <v>212</v>
      </c>
      <c r="K325" s="41">
        <v>3196</v>
      </c>
      <c r="L325" s="41"/>
      <c r="M325" s="41"/>
      <c r="N325" s="41">
        <f t="shared" si="38"/>
        <v>28764</v>
      </c>
      <c r="O325" s="41"/>
      <c r="P325" s="41"/>
      <c r="Q325" s="23">
        <f t="shared" si="36"/>
        <v>0.01229878994299162</v>
      </c>
    </row>
    <row r="326" spans="1:17" ht="14.25" hidden="1">
      <c r="A326" s="1">
        <v>51</v>
      </c>
      <c r="B326" s="1" t="s">
        <v>13</v>
      </c>
      <c r="C326" s="1" t="s">
        <v>13</v>
      </c>
      <c r="D326" s="1" t="s">
        <v>213</v>
      </c>
      <c r="E326" s="1" t="s">
        <v>14</v>
      </c>
      <c r="F326" s="14" t="s">
        <v>200</v>
      </c>
      <c r="G326" s="14" t="s">
        <v>32</v>
      </c>
      <c r="H326" s="39" t="s">
        <v>214</v>
      </c>
      <c r="I326" s="40" t="s">
        <v>37</v>
      </c>
      <c r="J326" s="60" t="s">
        <v>29</v>
      </c>
      <c r="K326" s="41">
        <v>2790</v>
      </c>
      <c r="L326" s="41"/>
      <c r="M326" s="41"/>
      <c r="N326" s="41">
        <f t="shared" si="38"/>
        <v>2790</v>
      </c>
      <c r="O326" s="41"/>
      <c r="P326" s="41"/>
      <c r="Q326" s="23">
        <f t="shared" si="36"/>
        <v>0.0011929364462851695</v>
      </c>
    </row>
    <row r="327" spans="1:17" ht="14.25" hidden="1">
      <c r="A327" s="1">
        <v>51</v>
      </c>
      <c r="B327" s="1" t="s">
        <v>13</v>
      </c>
      <c r="C327" s="1" t="s">
        <v>13</v>
      </c>
      <c r="D327" s="1" t="s">
        <v>215</v>
      </c>
      <c r="E327" s="1" t="s">
        <v>14</v>
      </c>
      <c r="F327" s="14" t="s">
        <v>216</v>
      </c>
      <c r="G327" s="14" t="s">
        <v>32</v>
      </c>
      <c r="H327" s="39" t="s">
        <v>217</v>
      </c>
      <c r="I327" s="40" t="s">
        <v>37</v>
      </c>
      <c r="J327" s="60" t="s">
        <v>159</v>
      </c>
      <c r="K327" s="41">
        <v>4146</v>
      </c>
      <c r="L327" s="41"/>
      <c r="M327" s="41"/>
      <c r="N327" s="41">
        <f t="shared" si="38"/>
        <v>8292</v>
      </c>
      <c r="O327" s="41"/>
      <c r="P327" s="41"/>
      <c r="Q327" s="23">
        <f aca="true" t="shared" si="39" ref="Q327:Q358">SUM(N327:P327)*100/$P$250</f>
        <v>0.003545458427453988</v>
      </c>
    </row>
    <row r="328" spans="1:17" ht="14.25" hidden="1">
      <c r="A328" s="1">
        <v>51</v>
      </c>
      <c r="B328" s="1" t="s">
        <v>13</v>
      </c>
      <c r="C328" s="1" t="s">
        <v>13</v>
      </c>
      <c r="D328" s="1" t="s">
        <v>218</v>
      </c>
      <c r="E328" s="1" t="s">
        <v>14</v>
      </c>
      <c r="F328" s="14" t="s">
        <v>219</v>
      </c>
      <c r="G328" s="14" t="s">
        <v>32</v>
      </c>
      <c r="H328" s="39" t="s">
        <v>220</v>
      </c>
      <c r="I328" s="40" t="s">
        <v>37</v>
      </c>
      <c r="J328" s="60" t="s">
        <v>73</v>
      </c>
      <c r="K328" s="41">
        <v>8798</v>
      </c>
      <c r="L328" s="41"/>
      <c r="M328" s="41"/>
      <c r="N328" s="41">
        <f t="shared" si="38"/>
        <v>26394</v>
      </c>
      <c r="O328" s="41"/>
      <c r="P328" s="41"/>
      <c r="Q328" s="23">
        <f t="shared" si="39"/>
        <v>0.011285435327330024</v>
      </c>
    </row>
    <row r="329" spans="1:17" ht="14.25" hidden="1">
      <c r="A329" s="1">
        <v>51</v>
      </c>
      <c r="B329" s="1" t="s">
        <v>13</v>
      </c>
      <c r="C329" s="1" t="s">
        <v>13</v>
      </c>
      <c r="D329" s="1" t="s">
        <v>221</v>
      </c>
      <c r="E329" s="1" t="s">
        <v>14</v>
      </c>
      <c r="F329" s="14" t="s">
        <v>222</v>
      </c>
      <c r="G329" s="14" t="s">
        <v>32</v>
      </c>
      <c r="H329" s="39" t="s">
        <v>223</v>
      </c>
      <c r="I329" s="40" t="s">
        <v>41</v>
      </c>
      <c r="J329" s="60" t="s">
        <v>224</v>
      </c>
      <c r="K329" s="41">
        <v>4173</v>
      </c>
      <c r="L329" s="41"/>
      <c r="M329" s="41"/>
      <c r="N329" s="41">
        <f t="shared" si="38"/>
        <v>150228</v>
      </c>
      <c r="O329" s="41"/>
      <c r="P329" s="41"/>
      <c r="Q329" s="23">
        <f t="shared" si="39"/>
        <v>0.0642338553593292</v>
      </c>
    </row>
    <row r="330" spans="1:17" ht="14.25" hidden="1">
      <c r="A330" s="1">
        <v>51</v>
      </c>
      <c r="B330" s="1" t="s">
        <v>13</v>
      </c>
      <c r="C330" s="1" t="s">
        <v>13</v>
      </c>
      <c r="D330" s="1" t="s">
        <v>225</v>
      </c>
      <c r="E330" s="1" t="s">
        <v>14</v>
      </c>
      <c r="F330" s="14" t="s">
        <v>226</v>
      </c>
      <c r="G330" s="14" t="s">
        <v>32</v>
      </c>
      <c r="H330" s="39" t="s">
        <v>227</v>
      </c>
      <c r="I330" s="40" t="s">
        <v>41</v>
      </c>
      <c r="J330" s="60" t="s">
        <v>228</v>
      </c>
      <c r="K330" s="41">
        <v>4569</v>
      </c>
      <c r="L330" s="41"/>
      <c r="M330" s="41"/>
      <c r="N330" s="41">
        <f t="shared" si="38"/>
        <v>36552</v>
      </c>
      <c r="O330" s="41"/>
      <c r="P330" s="41"/>
      <c r="Q330" s="23">
        <f t="shared" si="39"/>
        <v>0.015628750173697317</v>
      </c>
    </row>
    <row r="331" spans="1:17" ht="14.25" hidden="1">
      <c r="A331" s="1">
        <v>51</v>
      </c>
      <c r="B331" s="1" t="s">
        <v>13</v>
      </c>
      <c r="C331" s="1" t="s">
        <v>13</v>
      </c>
      <c r="D331" s="1" t="s">
        <v>229</v>
      </c>
      <c r="E331" s="1" t="s">
        <v>14</v>
      </c>
      <c r="F331" s="14" t="s">
        <v>230</v>
      </c>
      <c r="G331" s="14" t="s">
        <v>32</v>
      </c>
      <c r="H331" s="39" t="s">
        <v>231</v>
      </c>
      <c r="I331" s="40" t="s">
        <v>41</v>
      </c>
      <c r="J331" s="60" t="s">
        <v>96</v>
      </c>
      <c r="K331" s="41">
        <v>6501</v>
      </c>
      <c r="L331" s="41"/>
      <c r="M331" s="41"/>
      <c r="N331" s="41">
        <f t="shared" si="38"/>
        <v>39006</v>
      </c>
      <c r="O331" s="41"/>
      <c r="P331" s="41"/>
      <c r="Q331" s="23">
        <f t="shared" si="39"/>
        <v>0.01667802115548363</v>
      </c>
    </row>
    <row r="332" spans="1:17" ht="14.25" hidden="1">
      <c r="A332" s="1">
        <v>51</v>
      </c>
      <c r="B332" s="1" t="s">
        <v>13</v>
      </c>
      <c r="C332" s="1" t="s">
        <v>13</v>
      </c>
      <c r="D332" s="1" t="s">
        <v>232</v>
      </c>
      <c r="E332" s="1" t="s">
        <v>14</v>
      </c>
      <c r="F332" s="14" t="s">
        <v>233</v>
      </c>
      <c r="G332" s="14" t="s">
        <v>32</v>
      </c>
      <c r="H332" s="39" t="s">
        <v>154</v>
      </c>
      <c r="I332" s="40" t="s">
        <v>41</v>
      </c>
      <c r="J332" s="60" t="s">
        <v>79</v>
      </c>
      <c r="K332" s="41">
        <v>8675</v>
      </c>
      <c r="L332" s="41"/>
      <c r="M332" s="41"/>
      <c r="N332" s="41">
        <f t="shared" si="38"/>
        <v>138800</v>
      </c>
      <c r="O332" s="41"/>
      <c r="P332" s="41"/>
      <c r="Q332" s="23">
        <f t="shared" si="39"/>
        <v>0.05934751926321919</v>
      </c>
    </row>
    <row r="333" spans="1:17" ht="14.25" hidden="1">
      <c r="A333" s="1">
        <v>51</v>
      </c>
      <c r="B333" s="1" t="s">
        <v>13</v>
      </c>
      <c r="C333" s="1" t="s">
        <v>13</v>
      </c>
      <c r="D333" s="1" t="s">
        <v>234</v>
      </c>
      <c r="E333" s="1" t="s">
        <v>14</v>
      </c>
      <c r="F333" s="14" t="s">
        <v>235</v>
      </c>
      <c r="G333" s="14" t="s">
        <v>32</v>
      </c>
      <c r="H333" s="39" t="s">
        <v>236</v>
      </c>
      <c r="I333" s="40" t="s">
        <v>37</v>
      </c>
      <c r="J333" s="60" t="s">
        <v>169</v>
      </c>
      <c r="K333" s="41">
        <v>5003</v>
      </c>
      <c r="L333" s="41"/>
      <c r="M333" s="41"/>
      <c r="N333" s="41">
        <f t="shared" si="38"/>
        <v>20012</v>
      </c>
      <c r="O333" s="41"/>
      <c r="P333" s="41"/>
      <c r="Q333" s="23">
        <f t="shared" si="39"/>
        <v>0.008556646653426099</v>
      </c>
    </row>
    <row r="334" spans="1:17" ht="14.25" hidden="1">
      <c r="A334" s="1">
        <v>51</v>
      </c>
      <c r="B334" s="1" t="s">
        <v>13</v>
      </c>
      <c r="C334" s="1" t="s">
        <v>61</v>
      </c>
      <c r="D334" s="1" t="s">
        <v>13</v>
      </c>
      <c r="E334" s="1" t="s">
        <v>14</v>
      </c>
      <c r="F334" s="13" t="s">
        <v>237</v>
      </c>
      <c r="G334" s="13" t="s">
        <v>22</v>
      </c>
      <c r="H334" s="42" t="s">
        <v>238</v>
      </c>
      <c r="I334" s="37"/>
      <c r="J334" s="69"/>
      <c r="K334" s="38"/>
      <c r="L334" s="38"/>
      <c r="M334" s="38"/>
      <c r="N334" s="38"/>
      <c r="O334" s="38">
        <f>SUM(N334:N341)</f>
        <v>936768</v>
      </c>
      <c r="P334" s="54"/>
      <c r="Q334" s="24">
        <f t="shared" si="39"/>
        <v>0.40053931502281925</v>
      </c>
    </row>
    <row r="335" spans="1:17" ht="14.25" hidden="1">
      <c r="A335" s="1">
        <v>51</v>
      </c>
      <c r="B335" s="1" t="s">
        <v>13</v>
      </c>
      <c r="C335" s="1" t="s">
        <v>13</v>
      </c>
      <c r="D335" s="1" t="s">
        <v>17</v>
      </c>
      <c r="E335" s="1" t="s">
        <v>14</v>
      </c>
      <c r="F335" s="14" t="s">
        <v>239</v>
      </c>
      <c r="G335" s="14" t="s">
        <v>32</v>
      </c>
      <c r="H335" s="39" t="s">
        <v>240</v>
      </c>
      <c r="I335" s="40" t="s">
        <v>37</v>
      </c>
      <c r="J335" s="60" t="s">
        <v>29</v>
      </c>
      <c r="K335" s="41">
        <v>47948</v>
      </c>
      <c r="L335" s="41"/>
      <c r="M335" s="41"/>
      <c r="N335" s="41">
        <f aca="true" t="shared" si="40" ref="N335:N340">ROUND(K335*J335,0)</f>
        <v>47948</v>
      </c>
      <c r="O335" s="41"/>
      <c r="P335" s="41"/>
      <c r="Q335" s="23">
        <f t="shared" si="39"/>
        <v>0.020501403844616958</v>
      </c>
    </row>
    <row r="336" spans="1:17" ht="14.25" hidden="1">
      <c r="A336" s="1">
        <v>51</v>
      </c>
      <c r="B336" s="1" t="s">
        <v>13</v>
      </c>
      <c r="C336" s="1" t="s">
        <v>13</v>
      </c>
      <c r="D336" s="1" t="s">
        <v>24</v>
      </c>
      <c r="E336" s="1" t="s">
        <v>14</v>
      </c>
      <c r="F336" s="14" t="s">
        <v>241</v>
      </c>
      <c r="G336" s="14" t="s">
        <v>32</v>
      </c>
      <c r="H336" s="39" t="s">
        <v>242</v>
      </c>
      <c r="I336" s="40" t="s">
        <v>37</v>
      </c>
      <c r="J336" s="60" t="s">
        <v>243</v>
      </c>
      <c r="K336" s="41">
        <v>47948</v>
      </c>
      <c r="L336" s="41"/>
      <c r="M336" s="41"/>
      <c r="N336" s="41">
        <f t="shared" si="40"/>
        <v>335636</v>
      </c>
      <c r="O336" s="41"/>
      <c r="P336" s="41"/>
      <c r="Q336" s="23">
        <f t="shared" si="39"/>
        <v>0.1435098269123187</v>
      </c>
    </row>
    <row r="337" spans="1:17" ht="14.25" hidden="1">
      <c r="A337" s="1">
        <v>51</v>
      </c>
      <c r="B337" s="1" t="s">
        <v>13</v>
      </c>
      <c r="C337" s="1" t="s">
        <v>13</v>
      </c>
      <c r="D337" s="1" t="s">
        <v>30</v>
      </c>
      <c r="E337" s="1" t="s">
        <v>14</v>
      </c>
      <c r="F337" s="14" t="s">
        <v>244</v>
      </c>
      <c r="G337" s="14" t="s">
        <v>32</v>
      </c>
      <c r="H337" s="39" t="s">
        <v>598</v>
      </c>
      <c r="I337" s="40" t="s">
        <v>37</v>
      </c>
      <c r="J337" s="60" t="s">
        <v>159</v>
      </c>
      <c r="K337" s="41">
        <v>47948</v>
      </c>
      <c r="L337" s="41"/>
      <c r="M337" s="41"/>
      <c r="N337" s="41">
        <f t="shared" si="40"/>
        <v>95896</v>
      </c>
      <c r="O337" s="41"/>
      <c r="P337" s="41"/>
      <c r="Q337" s="23">
        <f t="shared" si="39"/>
        <v>0.041002807689233915</v>
      </c>
    </row>
    <row r="338" spans="1:17" ht="14.25" hidden="1">
      <c r="A338" s="1">
        <v>51</v>
      </c>
      <c r="B338" s="1" t="s">
        <v>13</v>
      </c>
      <c r="C338" s="1" t="s">
        <v>13</v>
      </c>
      <c r="D338" s="1" t="s">
        <v>61</v>
      </c>
      <c r="E338" s="1" t="s">
        <v>14</v>
      </c>
      <c r="F338" s="14" t="s">
        <v>245</v>
      </c>
      <c r="G338" s="14" t="s">
        <v>32</v>
      </c>
      <c r="H338" s="39" t="s">
        <v>246</v>
      </c>
      <c r="I338" s="40" t="s">
        <v>37</v>
      </c>
      <c r="J338" s="60" t="s">
        <v>159</v>
      </c>
      <c r="K338" s="41">
        <v>47948</v>
      </c>
      <c r="L338" s="41"/>
      <c r="M338" s="41"/>
      <c r="N338" s="41">
        <f t="shared" si="40"/>
        <v>95896</v>
      </c>
      <c r="O338" s="41"/>
      <c r="P338" s="41"/>
      <c r="Q338" s="23">
        <f t="shared" si="39"/>
        <v>0.041002807689233915</v>
      </c>
    </row>
    <row r="339" spans="1:17" ht="14.25" hidden="1">
      <c r="A339" s="1">
        <v>51</v>
      </c>
      <c r="B339" s="1" t="s">
        <v>13</v>
      </c>
      <c r="C339" s="1" t="s">
        <v>13</v>
      </c>
      <c r="D339" s="1" t="s">
        <v>80</v>
      </c>
      <c r="E339" s="1" t="s">
        <v>14</v>
      </c>
      <c r="F339" s="14" t="s">
        <v>247</v>
      </c>
      <c r="G339" s="14" t="s">
        <v>32</v>
      </c>
      <c r="H339" s="39" t="s">
        <v>248</v>
      </c>
      <c r="I339" s="40" t="s">
        <v>37</v>
      </c>
      <c r="J339" s="60" t="s">
        <v>83</v>
      </c>
      <c r="K339" s="41">
        <v>47948</v>
      </c>
      <c r="L339" s="41"/>
      <c r="M339" s="41"/>
      <c r="N339" s="41">
        <f t="shared" si="40"/>
        <v>239740</v>
      </c>
      <c r="O339" s="41"/>
      <c r="P339" s="41"/>
      <c r="Q339" s="23">
        <f t="shared" si="39"/>
        <v>0.10250701922308479</v>
      </c>
    </row>
    <row r="340" spans="1:17" ht="14.25" hidden="1">
      <c r="A340" s="1">
        <v>51</v>
      </c>
      <c r="B340" s="1" t="s">
        <v>13</v>
      </c>
      <c r="C340" s="1" t="s">
        <v>13</v>
      </c>
      <c r="D340" s="1" t="s">
        <v>116</v>
      </c>
      <c r="E340" s="1" t="s">
        <v>14</v>
      </c>
      <c r="F340" s="14" t="s">
        <v>249</v>
      </c>
      <c r="G340" s="14" t="s">
        <v>32</v>
      </c>
      <c r="H340" s="39" t="s">
        <v>250</v>
      </c>
      <c r="I340" s="40" t="s">
        <v>37</v>
      </c>
      <c r="J340" s="60" t="s">
        <v>251</v>
      </c>
      <c r="K340" s="41">
        <v>3578</v>
      </c>
      <c r="L340" s="41"/>
      <c r="M340" s="41"/>
      <c r="N340" s="41">
        <f t="shared" si="40"/>
        <v>121652</v>
      </c>
      <c r="O340" s="41"/>
      <c r="P340" s="41"/>
      <c r="Q340" s="23">
        <f t="shared" si="39"/>
        <v>0.052015449664330984</v>
      </c>
    </row>
    <row r="341" spans="1:17" ht="14.25" hidden="1">
      <c r="A341" s="1">
        <v>51</v>
      </c>
      <c r="B341" s="1" t="s">
        <v>13</v>
      </c>
      <c r="C341" s="1" t="s">
        <v>80</v>
      </c>
      <c r="D341" s="1" t="s">
        <v>13</v>
      </c>
      <c r="E341" s="1" t="s">
        <v>14</v>
      </c>
      <c r="F341" s="13" t="s">
        <v>252</v>
      </c>
      <c r="G341" s="13" t="s">
        <v>22</v>
      </c>
      <c r="H341" s="42" t="s">
        <v>253</v>
      </c>
      <c r="I341" s="37"/>
      <c r="J341" s="69"/>
      <c r="K341" s="38"/>
      <c r="L341" s="38"/>
      <c r="M341" s="38"/>
      <c r="N341" s="38"/>
      <c r="O341" s="38">
        <f>SUM(N341:N359)</f>
        <v>2222550</v>
      </c>
      <c r="P341" s="54"/>
      <c r="Q341" s="24">
        <f t="shared" si="39"/>
        <v>0.9503085658391053</v>
      </c>
    </row>
    <row r="342" spans="1:17" ht="14.25" hidden="1">
      <c r="A342" s="1">
        <v>51</v>
      </c>
      <c r="B342" s="1" t="s">
        <v>13</v>
      </c>
      <c r="C342" s="1" t="s">
        <v>13</v>
      </c>
      <c r="D342" s="1" t="s">
        <v>61</v>
      </c>
      <c r="E342" s="1" t="s">
        <v>14</v>
      </c>
      <c r="F342" s="14" t="s">
        <v>254</v>
      </c>
      <c r="G342" s="14" t="s">
        <v>32</v>
      </c>
      <c r="H342" s="39" t="s">
        <v>255</v>
      </c>
      <c r="I342" s="40" t="s">
        <v>37</v>
      </c>
      <c r="J342" s="60" t="s">
        <v>159</v>
      </c>
      <c r="K342" s="41">
        <v>13275</v>
      </c>
      <c r="L342" s="41"/>
      <c r="M342" s="41"/>
      <c r="N342" s="41">
        <f aca="true" t="shared" si="41" ref="N342:N358">ROUND(K342*J342,0)</f>
        <v>26550</v>
      </c>
      <c r="O342" s="41"/>
      <c r="P342" s="41"/>
      <c r="Q342" s="23">
        <f t="shared" si="39"/>
        <v>0.011352137150133066</v>
      </c>
    </row>
    <row r="343" spans="1:17" ht="14.25" hidden="1">
      <c r="A343" s="1">
        <v>51</v>
      </c>
      <c r="B343" s="1" t="s">
        <v>13</v>
      </c>
      <c r="C343" s="1" t="s">
        <v>13</v>
      </c>
      <c r="D343" s="1" t="s">
        <v>80</v>
      </c>
      <c r="E343" s="1" t="s">
        <v>14</v>
      </c>
      <c r="F343" s="14" t="s">
        <v>256</v>
      </c>
      <c r="G343" s="14" t="s">
        <v>32</v>
      </c>
      <c r="H343" s="39" t="s">
        <v>257</v>
      </c>
      <c r="I343" s="40" t="s">
        <v>37</v>
      </c>
      <c r="J343" s="60" t="s">
        <v>96</v>
      </c>
      <c r="K343" s="41">
        <v>4849</v>
      </c>
      <c r="L343" s="41"/>
      <c r="M343" s="41"/>
      <c r="N343" s="41">
        <f t="shared" si="41"/>
        <v>29094</v>
      </c>
      <c r="O343" s="41"/>
      <c r="P343" s="41"/>
      <c r="Q343" s="23">
        <f t="shared" si="39"/>
        <v>0.012439889952767284</v>
      </c>
    </row>
    <row r="344" spans="1:17" ht="14.25" hidden="1">
      <c r="A344" s="1">
        <v>51</v>
      </c>
      <c r="B344" s="1" t="s">
        <v>13</v>
      </c>
      <c r="C344" s="1" t="s">
        <v>13</v>
      </c>
      <c r="D344" s="1" t="s">
        <v>116</v>
      </c>
      <c r="E344" s="1" t="s">
        <v>14</v>
      </c>
      <c r="F344" s="14" t="s">
        <v>258</v>
      </c>
      <c r="G344" s="14" t="s">
        <v>32</v>
      </c>
      <c r="H344" s="39" t="s">
        <v>259</v>
      </c>
      <c r="I344" s="40" t="s">
        <v>37</v>
      </c>
      <c r="J344" s="60" t="s">
        <v>169</v>
      </c>
      <c r="K344" s="41">
        <v>9230</v>
      </c>
      <c r="L344" s="41"/>
      <c r="M344" s="41"/>
      <c r="N344" s="41">
        <f t="shared" si="41"/>
        <v>36920</v>
      </c>
      <c r="O344" s="41"/>
      <c r="P344" s="41"/>
      <c r="Q344" s="23">
        <f t="shared" si="39"/>
        <v>0.015786098063386544</v>
      </c>
    </row>
    <row r="345" spans="1:17" ht="14.25" hidden="1">
      <c r="A345" s="1">
        <v>51</v>
      </c>
      <c r="B345" s="1" t="s">
        <v>13</v>
      </c>
      <c r="C345" s="1" t="s">
        <v>13</v>
      </c>
      <c r="D345" s="1" t="s">
        <v>38</v>
      </c>
      <c r="E345" s="1" t="s">
        <v>14</v>
      </c>
      <c r="F345" s="14" t="s">
        <v>260</v>
      </c>
      <c r="G345" s="14" t="s">
        <v>32</v>
      </c>
      <c r="H345" s="39" t="s">
        <v>261</v>
      </c>
      <c r="I345" s="40" t="s">
        <v>37</v>
      </c>
      <c r="J345" s="60" t="s">
        <v>262</v>
      </c>
      <c r="K345" s="41">
        <v>5384</v>
      </c>
      <c r="L345" s="41"/>
      <c r="M345" s="41"/>
      <c r="N345" s="41">
        <f t="shared" si="41"/>
        <v>96912</v>
      </c>
      <c r="O345" s="41"/>
      <c r="P345" s="41"/>
      <c r="Q345" s="23">
        <f t="shared" si="39"/>
        <v>0.041437224689028086</v>
      </c>
    </row>
    <row r="346" spans="1:17" ht="14.25" hidden="1">
      <c r="A346" s="1">
        <v>51</v>
      </c>
      <c r="B346" s="1" t="s">
        <v>13</v>
      </c>
      <c r="C346" s="1" t="s">
        <v>13</v>
      </c>
      <c r="D346" s="1" t="s">
        <v>42</v>
      </c>
      <c r="E346" s="1" t="s">
        <v>14</v>
      </c>
      <c r="F346" s="14" t="s">
        <v>263</v>
      </c>
      <c r="G346" s="14" t="s">
        <v>32</v>
      </c>
      <c r="H346" s="39" t="s">
        <v>264</v>
      </c>
      <c r="I346" s="40" t="s">
        <v>37</v>
      </c>
      <c r="J346" s="60" t="s">
        <v>83</v>
      </c>
      <c r="K346" s="41">
        <v>13853</v>
      </c>
      <c r="L346" s="41"/>
      <c r="M346" s="41"/>
      <c r="N346" s="41">
        <f t="shared" si="41"/>
        <v>69265</v>
      </c>
      <c r="O346" s="41"/>
      <c r="P346" s="41"/>
      <c r="Q346" s="23">
        <f t="shared" si="39"/>
        <v>0.029616036900337733</v>
      </c>
    </row>
    <row r="347" spans="1:17" ht="14.25" hidden="1">
      <c r="A347" s="1">
        <v>51</v>
      </c>
      <c r="B347" s="1" t="s">
        <v>13</v>
      </c>
      <c r="C347" s="1" t="s">
        <v>13</v>
      </c>
      <c r="D347" s="1" t="s">
        <v>44</v>
      </c>
      <c r="E347" s="1" t="s">
        <v>14</v>
      </c>
      <c r="F347" s="14" t="s">
        <v>265</v>
      </c>
      <c r="G347" s="14" t="s">
        <v>32</v>
      </c>
      <c r="H347" s="39" t="s">
        <v>266</v>
      </c>
      <c r="I347" s="40" t="s">
        <v>37</v>
      </c>
      <c r="J347" s="60" t="s">
        <v>228</v>
      </c>
      <c r="K347" s="41">
        <v>7872</v>
      </c>
      <c r="L347" s="41"/>
      <c r="M347" s="41"/>
      <c r="N347" s="41">
        <f t="shared" si="41"/>
        <v>62976</v>
      </c>
      <c r="O347" s="41"/>
      <c r="P347" s="41"/>
      <c r="Q347" s="23">
        <f t="shared" si="39"/>
        <v>0.02692701277464331</v>
      </c>
    </row>
    <row r="348" spans="1:17" ht="14.25" hidden="1">
      <c r="A348" s="1">
        <v>51</v>
      </c>
      <c r="B348" s="1" t="s">
        <v>13</v>
      </c>
      <c r="C348" s="1" t="s">
        <v>13</v>
      </c>
      <c r="D348" s="1" t="s">
        <v>267</v>
      </c>
      <c r="E348" s="1" t="s">
        <v>14</v>
      </c>
      <c r="F348" s="14" t="s">
        <v>268</v>
      </c>
      <c r="G348" s="14" t="s">
        <v>32</v>
      </c>
      <c r="H348" s="39" t="s">
        <v>269</v>
      </c>
      <c r="I348" s="40" t="s">
        <v>37</v>
      </c>
      <c r="J348" s="60" t="s">
        <v>29</v>
      </c>
      <c r="K348" s="41">
        <v>9067</v>
      </c>
      <c r="L348" s="41"/>
      <c r="M348" s="41"/>
      <c r="N348" s="41">
        <f t="shared" si="41"/>
        <v>9067</v>
      </c>
      <c r="O348" s="41"/>
      <c r="P348" s="41"/>
      <c r="Q348" s="23">
        <f t="shared" si="39"/>
        <v>0.003876829662533202</v>
      </c>
    </row>
    <row r="349" spans="1:17" ht="14.25" hidden="1">
      <c r="A349" s="1">
        <v>51</v>
      </c>
      <c r="B349" s="1" t="s">
        <v>13</v>
      </c>
      <c r="C349" s="1" t="s">
        <v>13</v>
      </c>
      <c r="D349" s="1" t="s">
        <v>270</v>
      </c>
      <c r="E349" s="1" t="s">
        <v>14</v>
      </c>
      <c r="F349" s="14" t="s">
        <v>271</v>
      </c>
      <c r="G349" s="14" t="s">
        <v>32</v>
      </c>
      <c r="H349" s="39" t="s">
        <v>272</v>
      </c>
      <c r="I349" s="40" t="s">
        <v>41</v>
      </c>
      <c r="J349" s="60" t="s">
        <v>273</v>
      </c>
      <c r="K349" s="41">
        <v>7941</v>
      </c>
      <c r="L349" s="41"/>
      <c r="M349" s="41"/>
      <c r="N349" s="41">
        <f t="shared" si="41"/>
        <v>238230</v>
      </c>
      <c r="O349" s="41"/>
      <c r="P349" s="41"/>
      <c r="Q349" s="23">
        <f t="shared" si="39"/>
        <v>0.10186137978441433</v>
      </c>
    </row>
    <row r="350" spans="1:17" ht="14.25" hidden="1">
      <c r="A350" s="1">
        <v>51</v>
      </c>
      <c r="B350" s="1" t="s">
        <v>13</v>
      </c>
      <c r="C350" s="1" t="s">
        <v>13</v>
      </c>
      <c r="D350" s="1" t="s">
        <v>149</v>
      </c>
      <c r="E350" s="1" t="s">
        <v>14</v>
      </c>
      <c r="F350" s="14" t="s">
        <v>274</v>
      </c>
      <c r="G350" s="14" t="s">
        <v>32</v>
      </c>
      <c r="H350" s="39" t="s">
        <v>275</v>
      </c>
      <c r="I350" s="40" t="s">
        <v>41</v>
      </c>
      <c r="J350" s="60" t="s">
        <v>83</v>
      </c>
      <c r="K350" s="41">
        <v>10531</v>
      </c>
      <c r="L350" s="41"/>
      <c r="M350" s="41"/>
      <c r="N350" s="41">
        <f t="shared" si="41"/>
        <v>52655</v>
      </c>
      <c r="O350" s="41"/>
      <c r="P350" s="41"/>
      <c r="Q350" s="23">
        <f t="shared" si="39"/>
        <v>0.022514003074962582</v>
      </c>
    </row>
    <row r="351" spans="1:17" ht="14.25" hidden="1">
      <c r="A351" s="1">
        <v>51</v>
      </c>
      <c r="B351" s="1" t="s">
        <v>13</v>
      </c>
      <c r="C351" s="1" t="s">
        <v>13</v>
      </c>
      <c r="D351" s="1" t="s">
        <v>276</v>
      </c>
      <c r="E351" s="1" t="s">
        <v>14</v>
      </c>
      <c r="F351" s="14" t="s">
        <v>277</v>
      </c>
      <c r="G351" s="14" t="s">
        <v>32</v>
      </c>
      <c r="H351" s="39" t="s">
        <v>278</v>
      </c>
      <c r="I351" s="40" t="s">
        <v>41</v>
      </c>
      <c r="J351" s="60" t="s">
        <v>60</v>
      </c>
      <c r="K351" s="41">
        <v>21979</v>
      </c>
      <c r="L351" s="41"/>
      <c r="M351" s="41"/>
      <c r="N351" s="41">
        <f t="shared" si="41"/>
        <v>307706</v>
      </c>
      <c r="O351" s="41"/>
      <c r="P351" s="41"/>
      <c r="Q351" s="23">
        <f t="shared" si="39"/>
        <v>0.13156763517585104</v>
      </c>
    </row>
    <row r="352" spans="1:17" ht="14.25" hidden="1">
      <c r="A352" s="1">
        <v>51</v>
      </c>
      <c r="B352" s="1" t="s">
        <v>13</v>
      </c>
      <c r="C352" s="1" t="s">
        <v>13</v>
      </c>
      <c r="D352" s="1" t="s">
        <v>156</v>
      </c>
      <c r="E352" s="1" t="s">
        <v>14</v>
      </c>
      <c r="F352" s="14" t="s">
        <v>279</v>
      </c>
      <c r="G352" s="14" t="s">
        <v>32</v>
      </c>
      <c r="H352" s="39" t="s">
        <v>280</v>
      </c>
      <c r="I352" s="40" t="s">
        <v>41</v>
      </c>
      <c r="J352" s="60" t="s">
        <v>212</v>
      </c>
      <c r="K352" s="41">
        <v>13354</v>
      </c>
      <c r="L352" s="41"/>
      <c r="M352" s="41"/>
      <c r="N352" s="41">
        <f t="shared" si="41"/>
        <v>120186</v>
      </c>
      <c r="O352" s="41"/>
      <c r="P352" s="41"/>
      <c r="Q352" s="23">
        <f t="shared" si="39"/>
        <v>0.051388623560297275</v>
      </c>
    </row>
    <row r="353" spans="1:17" ht="14.25" hidden="1">
      <c r="A353" s="1">
        <v>51</v>
      </c>
      <c r="B353" s="1" t="s">
        <v>13</v>
      </c>
      <c r="C353" s="1" t="s">
        <v>13</v>
      </c>
      <c r="D353" s="1" t="s">
        <v>160</v>
      </c>
      <c r="E353" s="1" t="s">
        <v>14</v>
      </c>
      <c r="F353" s="14" t="s">
        <v>281</v>
      </c>
      <c r="G353" s="14" t="s">
        <v>32</v>
      </c>
      <c r="H353" s="39" t="s">
        <v>282</v>
      </c>
      <c r="I353" s="40" t="s">
        <v>41</v>
      </c>
      <c r="J353" s="60" t="s">
        <v>96</v>
      </c>
      <c r="K353" s="41">
        <v>19254</v>
      </c>
      <c r="L353" s="41"/>
      <c r="M353" s="41"/>
      <c r="N353" s="41">
        <f t="shared" si="41"/>
        <v>115524</v>
      </c>
      <c r="O353" s="41"/>
      <c r="P353" s="41"/>
      <c r="Q353" s="23">
        <f t="shared" si="39"/>
        <v>0.0493952652403756</v>
      </c>
    </row>
    <row r="354" spans="1:17" ht="14.25" hidden="1">
      <c r="A354" s="1">
        <v>51</v>
      </c>
      <c r="B354" s="1" t="s">
        <v>13</v>
      </c>
      <c r="C354" s="1" t="s">
        <v>13</v>
      </c>
      <c r="D354" s="1" t="s">
        <v>163</v>
      </c>
      <c r="E354" s="1" t="s">
        <v>14</v>
      </c>
      <c r="F354" s="14" t="s">
        <v>283</v>
      </c>
      <c r="G354" s="14" t="s">
        <v>32</v>
      </c>
      <c r="H354" s="39" t="s">
        <v>284</v>
      </c>
      <c r="I354" s="40" t="s">
        <v>41</v>
      </c>
      <c r="J354" s="60" t="s">
        <v>262</v>
      </c>
      <c r="K354" s="41">
        <v>25598</v>
      </c>
      <c r="L354" s="41"/>
      <c r="M354" s="41"/>
      <c r="N354" s="41">
        <f t="shared" si="41"/>
        <v>460764</v>
      </c>
      <c r="O354" s="41"/>
      <c r="P354" s="41"/>
      <c r="Q354" s="23">
        <f t="shared" si="39"/>
        <v>0.19701153001295338</v>
      </c>
    </row>
    <row r="355" spans="1:17" ht="14.25" hidden="1">
      <c r="A355" s="1">
        <v>51</v>
      </c>
      <c r="B355" s="1" t="s">
        <v>13</v>
      </c>
      <c r="C355" s="1" t="s">
        <v>13</v>
      </c>
      <c r="D355" s="1" t="s">
        <v>170</v>
      </c>
      <c r="E355" s="1" t="s">
        <v>14</v>
      </c>
      <c r="F355" s="14" t="s">
        <v>285</v>
      </c>
      <c r="G355" s="14" t="s">
        <v>32</v>
      </c>
      <c r="H355" s="39" t="s">
        <v>286</v>
      </c>
      <c r="I355" s="40" t="s">
        <v>37</v>
      </c>
      <c r="J355" s="60" t="s">
        <v>60</v>
      </c>
      <c r="K355" s="41">
        <v>21834</v>
      </c>
      <c r="L355" s="41"/>
      <c r="M355" s="41"/>
      <c r="N355" s="41">
        <f t="shared" si="41"/>
        <v>305676</v>
      </c>
      <c r="O355" s="41"/>
      <c r="P355" s="41"/>
      <c r="Q355" s="23">
        <f t="shared" si="39"/>
        <v>0.1306996563278371</v>
      </c>
    </row>
    <row r="356" spans="1:17" ht="14.25" hidden="1">
      <c r="A356" s="1">
        <v>51</v>
      </c>
      <c r="B356" s="1" t="s">
        <v>13</v>
      </c>
      <c r="C356" s="1" t="s">
        <v>13</v>
      </c>
      <c r="D356" s="1" t="s">
        <v>173</v>
      </c>
      <c r="E356" s="1" t="s">
        <v>14</v>
      </c>
      <c r="F356" s="14" t="s">
        <v>287</v>
      </c>
      <c r="G356" s="14" t="s">
        <v>32</v>
      </c>
      <c r="H356" s="39" t="s">
        <v>288</v>
      </c>
      <c r="I356" s="40" t="s">
        <v>37</v>
      </c>
      <c r="J356" s="60" t="s">
        <v>83</v>
      </c>
      <c r="K356" s="41">
        <v>23427</v>
      </c>
      <c r="L356" s="41"/>
      <c r="M356" s="41"/>
      <c r="N356" s="41">
        <f t="shared" si="41"/>
        <v>117135</v>
      </c>
      <c r="O356" s="41"/>
      <c r="P356" s="41"/>
      <c r="Q356" s="23">
        <f t="shared" si="39"/>
        <v>0.05008408983355317</v>
      </c>
    </row>
    <row r="357" spans="1:17" ht="14.25" hidden="1">
      <c r="A357" s="1">
        <v>51</v>
      </c>
      <c r="B357" s="1" t="s">
        <v>13</v>
      </c>
      <c r="C357" s="1" t="s">
        <v>13</v>
      </c>
      <c r="D357" s="1" t="s">
        <v>176</v>
      </c>
      <c r="E357" s="1" t="s">
        <v>14</v>
      </c>
      <c r="F357" s="14" t="s">
        <v>289</v>
      </c>
      <c r="G357" s="14" t="s">
        <v>32</v>
      </c>
      <c r="H357" s="39" t="s">
        <v>290</v>
      </c>
      <c r="I357" s="40" t="s">
        <v>37</v>
      </c>
      <c r="J357" s="60" t="s">
        <v>83</v>
      </c>
      <c r="K357" s="41">
        <v>8806</v>
      </c>
      <c r="L357" s="41"/>
      <c r="M357" s="41"/>
      <c r="N357" s="41">
        <f t="shared" si="41"/>
        <v>44030</v>
      </c>
      <c r="O357" s="41"/>
      <c r="P357" s="41"/>
      <c r="Q357" s="23">
        <f t="shared" si="39"/>
        <v>0.01882616191037133</v>
      </c>
    </row>
    <row r="358" spans="1:17" ht="14.25" hidden="1">
      <c r="A358" s="1">
        <v>51</v>
      </c>
      <c r="B358" s="1" t="s">
        <v>13</v>
      </c>
      <c r="C358" s="1" t="s">
        <v>13</v>
      </c>
      <c r="D358" s="1" t="s">
        <v>182</v>
      </c>
      <c r="E358" s="1" t="s">
        <v>14</v>
      </c>
      <c r="F358" s="14" t="s">
        <v>291</v>
      </c>
      <c r="G358" s="14" t="s">
        <v>32</v>
      </c>
      <c r="H358" s="39" t="s">
        <v>292</v>
      </c>
      <c r="I358" s="40" t="s">
        <v>37</v>
      </c>
      <c r="J358" s="60" t="s">
        <v>83</v>
      </c>
      <c r="K358" s="41">
        <v>25972</v>
      </c>
      <c r="L358" s="41"/>
      <c r="M358" s="41"/>
      <c r="N358" s="41">
        <f t="shared" si="41"/>
        <v>129860</v>
      </c>
      <c r="O358" s="41"/>
      <c r="P358" s="41"/>
      <c r="Q358" s="23">
        <f t="shared" si="39"/>
        <v>0.05552499172566026</v>
      </c>
    </row>
    <row r="359" spans="1:17" ht="14.25" hidden="1">
      <c r="A359" s="1">
        <v>51</v>
      </c>
      <c r="B359" s="1" t="s">
        <v>13</v>
      </c>
      <c r="C359" s="1" t="s">
        <v>116</v>
      </c>
      <c r="D359" s="1" t="s">
        <v>13</v>
      </c>
      <c r="E359" s="1" t="s">
        <v>14</v>
      </c>
      <c r="F359" s="13" t="s">
        <v>293</v>
      </c>
      <c r="G359" s="13" t="s">
        <v>22</v>
      </c>
      <c r="H359" s="42" t="s">
        <v>294</v>
      </c>
      <c r="I359" s="37"/>
      <c r="J359" s="69"/>
      <c r="K359" s="38"/>
      <c r="L359" s="38"/>
      <c r="M359" s="38"/>
      <c r="N359" s="38"/>
      <c r="O359" s="38">
        <f>SUM(N359:N369)</f>
        <v>1218949</v>
      </c>
      <c r="P359" s="54"/>
      <c r="Q359" s="24">
        <f aca="true" t="shared" si="42" ref="Q359:Q375">SUM(N359:P359)*100/$P$250</f>
        <v>0.5211930782304162</v>
      </c>
    </row>
    <row r="360" spans="1:17" ht="14.25" hidden="1">
      <c r="A360" s="1">
        <v>51</v>
      </c>
      <c r="B360" s="1" t="s">
        <v>13</v>
      </c>
      <c r="C360" s="1" t="s">
        <v>13</v>
      </c>
      <c r="D360" s="1" t="s">
        <v>17</v>
      </c>
      <c r="E360" s="1" t="s">
        <v>14</v>
      </c>
      <c r="F360" s="14" t="s">
        <v>295</v>
      </c>
      <c r="G360" s="14" t="s">
        <v>32</v>
      </c>
      <c r="H360" s="39" t="s">
        <v>296</v>
      </c>
      <c r="I360" s="40" t="s">
        <v>37</v>
      </c>
      <c r="J360" s="60" t="s">
        <v>243</v>
      </c>
      <c r="K360" s="41">
        <v>59068</v>
      </c>
      <c r="L360" s="41"/>
      <c r="M360" s="41"/>
      <c r="N360" s="41">
        <f aca="true" t="shared" si="43" ref="N360:N368">ROUND(K360*J360,0)</f>
        <v>413476</v>
      </c>
      <c r="O360" s="41"/>
      <c r="P360" s="41"/>
      <c r="Q360" s="23">
        <f t="shared" si="42"/>
        <v>0.17679232618788773</v>
      </c>
    </row>
    <row r="361" spans="1:17" ht="14.25" hidden="1">
      <c r="A361" s="1">
        <v>51</v>
      </c>
      <c r="B361" s="1" t="s">
        <v>13</v>
      </c>
      <c r="C361" s="1" t="s">
        <v>13</v>
      </c>
      <c r="D361" s="1" t="s">
        <v>24</v>
      </c>
      <c r="E361" s="1" t="s">
        <v>14</v>
      </c>
      <c r="F361" s="14" t="s">
        <v>297</v>
      </c>
      <c r="G361" s="14" t="s">
        <v>32</v>
      </c>
      <c r="H361" s="39" t="s">
        <v>298</v>
      </c>
      <c r="I361" s="40" t="s">
        <v>37</v>
      </c>
      <c r="J361" s="60" t="s">
        <v>159</v>
      </c>
      <c r="K361" s="41">
        <v>47885</v>
      </c>
      <c r="L361" s="41"/>
      <c r="M361" s="41"/>
      <c r="N361" s="41">
        <f t="shared" si="43"/>
        <v>95770</v>
      </c>
      <c r="O361" s="41"/>
      <c r="P361" s="41"/>
      <c r="Q361" s="23">
        <f t="shared" si="42"/>
        <v>0.04094893314004684</v>
      </c>
    </row>
    <row r="362" spans="1:17" ht="14.25" hidden="1">
      <c r="A362" s="1">
        <v>51</v>
      </c>
      <c r="B362" s="1" t="s">
        <v>13</v>
      </c>
      <c r="C362" s="1" t="s">
        <v>13</v>
      </c>
      <c r="D362" s="1" t="s">
        <v>30</v>
      </c>
      <c r="E362" s="1" t="s">
        <v>14</v>
      </c>
      <c r="F362" s="14" t="s">
        <v>299</v>
      </c>
      <c r="G362" s="14" t="s">
        <v>32</v>
      </c>
      <c r="H362" s="39" t="s">
        <v>300</v>
      </c>
      <c r="I362" s="40" t="s">
        <v>37</v>
      </c>
      <c r="J362" s="60" t="s">
        <v>29</v>
      </c>
      <c r="K362" s="41">
        <v>79068</v>
      </c>
      <c r="L362" s="41"/>
      <c r="M362" s="41"/>
      <c r="N362" s="41">
        <f t="shared" si="43"/>
        <v>79068</v>
      </c>
      <c r="O362" s="41"/>
      <c r="P362" s="41"/>
      <c r="Q362" s="23">
        <f t="shared" si="42"/>
        <v>0.03380756234224939</v>
      </c>
    </row>
    <row r="363" spans="1:17" ht="14.25" hidden="1">
      <c r="A363" s="1">
        <v>51</v>
      </c>
      <c r="B363" s="1" t="s">
        <v>13</v>
      </c>
      <c r="C363" s="1" t="s">
        <v>13</v>
      </c>
      <c r="D363" s="1" t="s">
        <v>61</v>
      </c>
      <c r="E363" s="1" t="s">
        <v>14</v>
      </c>
      <c r="F363" s="14" t="s">
        <v>301</v>
      </c>
      <c r="G363" s="14" t="s">
        <v>32</v>
      </c>
      <c r="H363" s="39" t="s">
        <v>302</v>
      </c>
      <c r="I363" s="40" t="s">
        <v>37</v>
      </c>
      <c r="J363" s="60" t="s">
        <v>83</v>
      </c>
      <c r="K363" s="41">
        <v>81110</v>
      </c>
      <c r="L363" s="41"/>
      <c r="M363" s="41"/>
      <c r="N363" s="41">
        <f t="shared" si="43"/>
        <v>405550</v>
      </c>
      <c r="O363" s="41"/>
      <c r="P363" s="41"/>
      <c r="Q363" s="23">
        <f t="shared" si="42"/>
        <v>0.17340336049854857</v>
      </c>
    </row>
    <row r="364" spans="1:17" ht="14.25" hidden="1">
      <c r="A364" s="1">
        <v>51</v>
      </c>
      <c r="B364" s="1" t="s">
        <v>13</v>
      </c>
      <c r="C364" s="1" t="s">
        <v>13</v>
      </c>
      <c r="D364" s="1" t="s">
        <v>80</v>
      </c>
      <c r="E364" s="1" t="s">
        <v>14</v>
      </c>
      <c r="F364" s="14" t="s">
        <v>303</v>
      </c>
      <c r="G364" s="14" t="s">
        <v>32</v>
      </c>
      <c r="H364" s="39" t="s">
        <v>304</v>
      </c>
      <c r="I364" s="40" t="s">
        <v>37</v>
      </c>
      <c r="J364" s="60" t="s">
        <v>159</v>
      </c>
      <c r="K364" s="41">
        <v>9934</v>
      </c>
      <c r="L364" s="41"/>
      <c r="M364" s="41"/>
      <c r="N364" s="41">
        <f t="shared" si="43"/>
        <v>19868</v>
      </c>
      <c r="O364" s="41"/>
      <c r="P364" s="41"/>
      <c r="Q364" s="23">
        <f t="shared" si="42"/>
        <v>0.008495075740069444</v>
      </c>
    </row>
    <row r="365" spans="1:17" ht="14.25" hidden="1">
      <c r="A365" s="1">
        <v>51</v>
      </c>
      <c r="B365" s="1" t="s">
        <v>13</v>
      </c>
      <c r="C365" s="1" t="s">
        <v>13</v>
      </c>
      <c r="D365" s="1" t="s">
        <v>116</v>
      </c>
      <c r="E365" s="1" t="s">
        <v>14</v>
      </c>
      <c r="F365" s="14" t="s">
        <v>305</v>
      </c>
      <c r="G365" s="14" t="s">
        <v>32</v>
      </c>
      <c r="H365" s="39" t="s">
        <v>306</v>
      </c>
      <c r="I365" s="40" t="s">
        <v>37</v>
      </c>
      <c r="J365" s="60" t="s">
        <v>159</v>
      </c>
      <c r="K365" s="41">
        <v>14415</v>
      </c>
      <c r="L365" s="41"/>
      <c r="M365" s="41"/>
      <c r="N365" s="41">
        <f t="shared" si="43"/>
        <v>28830</v>
      </c>
      <c r="O365" s="41"/>
      <c r="P365" s="41"/>
      <c r="Q365" s="23">
        <f t="shared" si="42"/>
        <v>0.012327009944946753</v>
      </c>
    </row>
    <row r="366" spans="1:17" ht="14.25" hidden="1">
      <c r="A366" s="1">
        <v>51</v>
      </c>
      <c r="B366" s="1" t="s">
        <v>13</v>
      </c>
      <c r="C366" s="1" t="s">
        <v>13</v>
      </c>
      <c r="D366" s="1" t="s">
        <v>34</v>
      </c>
      <c r="E366" s="1" t="s">
        <v>14</v>
      </c>
      <c r="F366" s="14" t="s">
        <v>307</v>
      </c>
      <c r="G366" s="14" t="s">
        <v>32</v>
      </c>
      <c r="H366" s="39" t="s">
        <v>308</v>
      </c>
      <c r="I366" s="40" t="s">
        <v>37</v>
      </c>
      <c r="J366" s="60" t="s">
        <v>262</v>
      </c>
      <c r="K366" s="41">
        <v>7593</v>
      </c>
      <c r="L366" s="41"/>
      <c r="M366" s="41"/>
      <c r="N366" s="41">
        <f t="shared" si="43"/>
        <v>136674</v>
      </c>
      <c r="O366" s="41"/>
      <c r="P366" s="41"/>
      <c r="Q366" s="23">
        <f t="shared" si="42"/>
        <v>0.058438493139634146</v>
      </c>
    </row>
    <row r="367" spans="1:17" ht="14.25" hidden="1">
      <c r="A367" s="1">
        <v>51</v>
      </c>
      <c r="B367" s="1" t="s">
        <v>13</v>
      </c>
      <c r="C367" s="1" t="s">
        <v>13</v>
      </c>
      <c r="D367" s="1" t="s">
        <v>38</v>
      </c>
      <c r="E367" s="1" t="s">
        <v>14</v>
      </c>
      <c r="F367" s="14" t="s">
        <v>309</v>
      </c>
      <c r="G367" s="14" t="s">
        <v>32</v>
      </c>
      <c r="H367" s="39" t="s">
        <v>310</v>
      </c>
      <c r="I367" s="40" t="s">
        <v>37</v>
      </c>
      <c r="J367" s="60" t="s">
        <v>169</v>
      </c>
      <c r="K367" s="41">
        <v>7712</v>
      </c>
      <c r="L367" s="41"/>
      <c r="M367" s="41"/>
      <c r="N367" s="41">
        <f t="shared" si="43"/>
        <v>30848</v>
      </c>
      <c r="O367" s="41"/>
      <c r="P367" s="41"/>
      <c r="Q367" s="23">
        <f t="shared" si="42"/>
        <v>0.013189857883514306</v>
      </c>
    </row>
    <row r="368" spans="1:17" ht="14.25" hidden="1">
      <c r="A368" s="1">
        <v>51</v>
      </c>
      <c r="B368" s="1" t="s">
        <v>13</v>
      </c>
      <c r="C368" s="1" t="s">
        <v>13</v>
      </c>
      <c r="D368" s="1" t="s">
        <v>50</v>
      </c>
      <c r="E368" s="1" t="s">
        <v>14</v>
      </c>
      <c r="F368" s="14" t="s">
        <v>311</v>
      </c>
      <c r="G368" s="14" t="s">
        <v>32</v>
      </c>
      <c r="H368" s="39" t="s">
        <v>312</v>
      </c>
      <c r="I368" s="40" t="s">
        <v>37</v>
      </c>
      <c r="J368" s="60" t="s">
        <v>29</v>
      </c>
      <c r="K368" s="41">
        <v>8865</v>
      </c>
      <c r="L368" s="41"/>
      <c r="M368" s="41"/>
      <c r="N368" s="41">
        <f t="shared" si="43"/>
        <v>8865</v>
      </c>
      <c r="O368" s="41"/>
      <c r="P368" s="41"/>
      <c r="Q368" s="23">
        <f t="shared" si="42"/>
        <v>0.0037904593535190065</v>
      </c>
    </row>
    <row r="369" spans="1:17" ht="14.25" hidden="1">
      <c r="A369" s="1">
        <v>51</v>
      </c>
      <c r="B369" s="1" t="s">
        <v>13</v>
      </c>
      <c r="C369" s="1" t="s">
        <v>34</v>
      </c>
      <c r="D369" s="1" t="s">
        <v>13</v>
      </c>
      <c r="E369" s="1" t="s">
        <v>14</v>
      </c>
      <c r="F369" s="13" t="s">
        <v>313</v>
      </c>
      <c r="G369" s="13" t="s">
        <v>22</v>
      </c>
      <c r="H369" s="42" t="s">
        <v>314</v>
      </c>
      <c r="I369" s="37"/>
      <c r="J369" s="69"/>
      <c r="K369" s="38"/>
      <c r="L369" s="38"/>
      <c r="M369" s="38"/>
      <c r="N369" s="38"/>
      <c r="O369" s="38" t="e">
        <f>SUM(#REF!)</f>
        <v>#REF!</v>
      </c>
      <c r="P369" s="54"/>
      <c r="Q369" s="24" t="e">
        <f t="shared" si="42"/>
        <v>#REF!</v>
      </c>
    </row>
    <row r="370" spans="1:17" ht="14.25" hidden="1">
      <c r="A370" s="1">
        <v>51</v>
      </c>
      <c r="B370" s="1" t="s">
        <v>13</v>
      </c>
      <c r="C370" s="1" t="s">
        <v>13</v>
      </c>
      <c r="D370" s="1" t="s">
        <v>17</v>
      </c>
      <c r="E370" s="1" t="s">
        <v>14</v>
      </c>
      <c r="F370" s="14" t="s">
        <v>315</v>
      </c>
      <c r="G370" s="14" t="s">
        <v>32</v>
      </c>
      <c r="H370" s="39" t="s">
        <v>316</v>
      </c>
      <c r="I370" s="40" t="s">
        <v>37</v>
      </c>
      <c r="J370" s="60" t="s">
        <v>169</v>
      </c>
      <c r="K370" s="41">
        <v>2175</v>
      </c>
      <c r="L370" s="41"/>
      <c r="M370" s="41"/>
      <c r="N370" s="41">
        <f aca="true" t="shared" si="44" ref="N370:N375">ROUND(K370*J370,0)</f>
        <v>8700</v>
      </c>
      <c r="O370" s="41"/>
      <c r="P370" s="41"/>
      <c r="Q370" s="23">
        <f t="shared" si="42"/>
        <v>0.0037199093486311743</v>
      </c>
    </row>
    <row r="371" spans="1:17" ht="14.25" hidden="1">
      <c r="A371" s="1">
        <v>51</v>
      </c>
      <c r="B371" s="1" t="s">
        <v>13</v>
      </c>
      <c r="C371" s="1" t="s">
        <v>13</v>
      </c>
      <c r="D371" s="1" t="s">
        <v>24</v>
      </c>
      <c r="E371" s="1" t="s">
        <v>14</v>
      </c>
      <c r="F371" s="14" t="s">
        <v>317</v>
      </c>
      <c r="G371" s="14" t="s">
        <v>32</v>
      </c>
      <c r="H371" s="39" t="s">
        <v>318</v>
      </c>
      <c r="I371" s="40" t="s">
        <v>37</v>
      </c>
      <c r="J371" s="60" t="s">
        <v>169</v>
      </c>
      <c r="K371" s="41">
        <v>8022</v>
      </c>
      <c r="L371" s="41"/>
      <c r="M371" s="41"/>
      <c r="N371" s="41">
        <f t="shared" si="44"/>
        <v>32088</v>
      </c>
      <c r="O371" s="41"/>
      <c r="P371" s="41"/>
      <c r="Q371" s="23">
        <f t="shared" si="42"/>
        <v>0.013720051859641048</v>
      </c>
    </row>
    <row r="372" spans="1:17" ht="14.25" hidden="1">
      <c r="A372" s="1">
        <v>51</v>
      </c>
      <c r="B372" s="1" t="s">
        <v>13</v>
      </c>
      <c r="C372" s="1" t="s">
        <v>13</v>
      </c>
      <c r="D372" s="1" t="s">
        <v>61</v>
      </c>
      <c r="E372" s="1" t="s">
        <v>14</v>
      </c>
      <c r="F372" s="14" t="s">
        <v>319</v>
      </c>
      <c r="G372" s="14" t="s">
        <v>32</v>
      </c>
      <c r="H372" s="39" t="s">
        <v>320</v>
      </c>
      <c r="I372" s="40" t="s">
        <v>28</v>
      </c>
      <c r="J372" s="60" t="s">
        <v>29</v>
      </c>
      <c r="K372" s="41">
        <v>75501</v>
      </c>
      <c r="L372" s="41"/>
      <c r="M372" s="41"/>
      <c r="N372" s="41">
        <f t="shared" si="44"/>
        <v>75501</v>
      </c>
      <c r="O372" s="41"/>
      <c r="P372" s="41"/>
      <c r="Q372" s="23">
        <f t="shared" si="42"/>
        <v>0.032282399509310604</v>
      </c>
    </row>
    <row r="373" spans="1:17" ht="14.25" hidden="1">
      <c r="A373" s="1">
        <v>51</v>
      </c>
      <c r="B373" s="1" t="s">
        <v>13</v>
      </c>
      <c r="C373" s="1" t="s">
        <v>13</v>
      </c>
      <c r="D373" s="1" t="s">
        <v>80</v>
      </c>
      <c r="E373" s="1" t="s">
        <v>14</v>
      </c>
      <c r="F373" s="14" t="s">
        <v>321</v>
      </c>
      <c r="G373" s="14" t="s">
        <v>26</v>
      </c>
      <c r="H373" s="39" t="s">
        <v>322</v>
      </c>
      <c r="I373" s="40" t="s">
        <v>37</v>
      </c>
      <c r="J373" s="60" t="s">
        <v>29</v>
      </c>
      <c r="K373" s="41">
        <v>67600</v>
      </c>
      <c r="L373" s="41"/>
      <c r="M373" s="41"/>
      <c r="N373" s="41">
        <f t="shared" si="44"/>
        <v>67600</v>
      </c>
      <c r="O373" s="41"/>
      <c r="P373" s="41"/>
      <c r="Q373" s="23">
        <f t="shared" si="42"/>
        <v>0.028904123214651422</v>
      </c>
    </row>
    <row r="374" spans="1:17" ht="14.25" hidden="1">
      <c r="A374" s="1">
        <v>51</v>
      </c>
      <c r="B374" s="1" t="s">
        <v>13</v>
      </c>
      <c r="C374" s="1" t="s">
        <v>13</v>
      </c>
      <c r="D374" s="1" t="s">
        <v>116</v>
      </c>
      <c r="E374" s="1" t="s">
        <v>14</v>
      </c>
      <c r="F374" s="14" t="s">
        <v>323</v>
      </c>
      <c r="G374" s="14" t="s">
        <v>26</v>
      </c>
      <c r="H374" s="39" t="s">
        <v>324</v>
      </c>
      <c r="I374" s="40" t="s">
        <v>28</v>
      </c>
      <c r="J374" s="60" t="s">
        <v>29</v>
      </c>
      <c r="K374" s="41">
        <v>52882</v>
      </c>
      <c r="L374" s="41"/>
      <c r="M374" s="41"/>
      <c r="N374" s="41">
        <f t="shared" si="44"/>
        <v>52882</v>
      </c>
      <c r="O374" s="41"/>
      <c r="P374" s="41"/>
      <c r="Q374" s="23">
        <f t="shared" si="42"/>
        <v>0.02261106277865675</v>
      </c>
    </row>
    <row r="375" spans="1:17" ht="14.25" hidden="1">
      <c r="A375" s="1">
        <v>51</v>
      </c>
      <c r="B375" s="1" t="s">
        <v>13</v>
      </c>
      <c r="C375" s="1" t="s">
        <v>13</v>
      </c>
      <c r="D375" s="1" t="s">
        <v>34</v>
      </c>
      <c r="E375" s="1" t="s">
        <v>14</v>
      </c>
      <c r="F375" s="14" t="s">
        <v>325</v>
      </c>
      <c r="G375" s="14" t="s">
        <v>32</v>
      </c>
      <c r="H375" s="39" t="s">
        <v>326</v>
      </c>
      <c r="I375" s="40" t="s">
        <v>37</v>
      </c>
      <c r="J375" s="60" t="s">
        <v>29</v>
      </c>
      <c r="K375" s="41">
        <v>525017</v>
      </c>
      <c r="L375" s="41"/>
      <c r="M375" s="41"/>
      <c r="N375" s="41">
        <f t="shared" si="44"/>
        <v>525017</v>
      </c>
      <c r="O375" s="41"/>
      <c r="P375" s="41"/>
      <c r="Q375" s="23">
        <f t="shared" si="42"/>
        <v>0.22448455706784978</v>
      </c>
    </row>
    <row r="376" ht="12.75" hidden="1"/>
    <row r="377" ht="12.75" hidden="1"/>
    <row r="378" spans="1:17" ht="47.25" customHeight="1" hidden="1">
      <c r="A378" s="1"/>
      <c r="B378" s="1"/>
      <c r="C378" s="1"/>
      <c r="D378" s="1"/>
      <c r="E378" s="1"/>
      <c r="F378" s="15">
        <v>8</v>
      </c>
      <c r="G378" s="12" t="s">
        <v>19</v>
      </c>
      <c r="H378" s="43" t="s">
        <v>572</v>
      </c>
      <c r="I378" s="34"/>
      <c r="J378" s="65"/>
      <c r="K378" s="35"/>
      <c r="L378" s="35"/>
      <c r="M378" s="35"/>
      <c r="N378" s="35"/>
      <c r="O378" s="35"/>
      <c r="P378" s="35" t="e">
        <f>SUM(O378:O539)</f>
        <v>#REF!</v>
      </c>
      <c r="Q378" s="25" t="e">
        <f aca="true" t="shared" si="45" ref="Q378:Q391">SUM(N378:P378)*100/$P$250</f>
        <v>#REF!</v>
      </c>
    </row>
    <row r="379" spans="1:17" ht="28.5" hidden="1">
      <c r="A379" s="1"/>
      <c r="B379" s="1"/>
      <c r="C379" s="1"/>
      <c r="D379" s="1"/>
      <c r="E379" s="1"/>
      <c r="F379" s="14" t="s">
        <v>506</v>
      </c>
      <c r="G379" s="14"/>
      <c r="H379" s="46" t="s">
        <v>507</v>
      </c>
      <c r="I379" s="40" t="s">
        <v>498</v>
      </c>
      <c r="J379" s="60">
        <v>6</v>
      </c>
      <c r="K379" s="41">
        <v>69837</v>
      </c>
      <c r="L379" s="41"/>
      <c r="M379" s="41"/>
      <c r="N379" s="41">
        <f>ROUND(K379*J379,0)</f>
        <v>419022</v>
      </c>
      <c r="O379" s="41"/>
      <c r="P379" s="41"/>
      <c r="Q379" s="23">
        <f t="shared" si="45"/>
        <v>0.1791636615036933</v>
      </c>
    </row>
    <row r="380" spans="1:17" ht="14.25" hidden="1">
      <c r="A380" s="1"/>
      <c r="B380" s="1"/>
      <c r="C380" s="1"/>
      <c r="D380" s="1"/>
      <c r="E380" s="1"/>
      <c r="F380" s="14" t="s">
        <v>496</v>
      </c>
      <c r="G380" s="14"/>
      <c r="H380" s="46" t="s">
        <v>497</v>
      </c>
      <c r="I380" s="40" t="s">
        <v>498</v>
      </c>
      <c r="J380" s="60">
        <v>25</v>
      </c>
      <c r="K380" s="41">
        <v>49421</v>
      </c>
      <c r="L380" s="41"/>
      <c r="M380" s="41"/>
      <c r="N380" s="41">
        <f>ROUND(K380*J380,0)</f>
        <v>1235525</v>
      </c>
      <c r="O380" s="41"/>
      <c r="P380" s="41"/>
      <c r="Q380" s="23">
        <f t="shared" si="45"/>
        <v>0.5282805744790265</v>
      </c>
    </row>
    <row r="381" spans="1:17" ht="14.25" hidden="1">
      <c r="A381" s="1"/>
      <c r="B381" s="1"/>
      <c r="C381" s="1"/>
      <c r="D381" s="1"/>
      <c r="E381" s="1"/>
      <c r="F381" s="14" t="s">
        <v>502</v>
      </c>
      <c r="G381" s="14"/>
      <c r="H381" s="46" t="s">
        <v>503</v>
      </c>
      <c r="I381" s="40" t="s">
        <v>498</v>
      </c>
      <c r="J381" s="60">
        <v>15</v>
      </c>
      <c r="K381" s="41">
        <v>8079</v>
      </c>
      <c r="L381" s="41"/>
      <c r="M381" s="41"/>
      <c r="N381" s="41">
        <f>ROUND(K381*J381,0)</f>
        <v>121185</v>
      </c>
      <c r="O381" s="41"/>
      <c r="P381" s="41"/>
      <c r="Q381" s="23">
        <f t="shared" si="45"/>
        <v>0.05181577177170906</v>
      </c>
    </row>
    <row r="382" spans="1:17" ht="14.25" hidden="1">
      <c r="A382" s="1"/>
      <c r="B382" s="1"/>
      <c r="C382" s="1"/>
      <c r="D382" s="1"/>
      <c r="E382" s="1"/>
      <c r="F382" s="14"/>
      <c r="G382" s="14"/>
      <c r="H382" s="47"/>
      <c r="I382" s="40"/>
      <c r="J382" s="60"/>
      <c r="K382" s="41"/>
      <c r="L382" s="41"/>
      <c r="M382" s="41"/>
      <c r="N382" s="41"/>
      <c r="O382" s="41"/>
      <c r="P382" s="41"/>
      <c r="Q382" s="23">
        <f t="shared" si="45"/>
        <v>0</v>
      </c>
    </row>
    <row r="383" spans="1:17" ht="114" hidden="1">
      <c r="A383" s="1"/>
      <c r="B383" s="1"/>
      <c r="C383" s="1"/>
      <c r="D383" s="1"/>
      <c r="E383" s="1"/>
      <c r="F383" s="14" t="s">
        <v>512</v>
      </c>
      <c r="G383" s="14"/>
      <c r="H383" s="47" t="s">
        <v>513</v>
      </c>
      <c r="I383" s="40" t="s">
        <v>627</v>
      </c>
      <c r="J383" s="60">
        <v>1</v>
      </c>
      <c r="K383" s="41">
        <v>2500000</v>
      </c>
      <c r="L383" s="41"/>
      <c r="M383" s="41"/>
      <c r="N383" s="41">
        <f aca="true" t="shared" si="46" ref="N383:N391">ROUND(K383*J383,0)</f>
        <v>2500000</v>
      </c>
      <c r="O383" s="41"/>
      <c r="P383" s="41"/>
      <c r="Q383" s="23">
        <f t="shared" si="45"/>
        <v>1.0689394679974638</v>
      </c>
    </row>
    <row r="384" spans="1:17" ht="14.25" hidden="1">
      <c r="A384" s="1"/>
      <c r="B384" s="1"/>
      <c r="C384" s="1"/>
      <c r="D384" s="1"/>
      <c r="E384" s="1"/>
      <c r="F384" s="14" t="s">
        <v>618</v>
      </c>
      <c r="G384" s="14"/>
      <c r="H384" s="46" t="s">
        <v>619</v>
      </c>
      <c r="I384" s="40" t="s">
        <v>510</v>
      </c>
      <c r="J384" s="60">
        <v>2</v>
      </c>
      <c r="K384" s="41">
        <v>148205</v>
      </c>
      <c r="L384" s="41"/>
      <c r="M384" s="41"/>
      <c r="N384" s="41">
        <f t="shared" si="46"/>
        <v>296410</v>
      </c>
      <c r="O384" s="41"/>
      <c r="P384" s="41"/>
      <c r="Q384" s="23">
        <f t="shared" si="45"/>
        <v>0.1267377390836513</v>
      </c>
    </row>
    <row r="385" spans="1:17" ht="14.25" hidden="1">
      <c r="A385" s="1"/>
      <c r="B385" s="1"/>
      <c r="C385" s="1"/>
      <c r="D385" s="1"/>
      <c r="E385" s="1"/>
      <c r="F385" s="14"/>
      <c r="G385" s="14"/>
      <c r="H385" s="46" t="s">
        <v>637</v>
      </c>
      <c r="I385" s="40" t="s">
        <v>510</v>
      </c>
      <c r="J385" s="71">
        <v>10</v>
      </c>
      <c r="K385" s="41">
        <v>86207</v>
      </c>
      <c r="L385" s="41"/>
      <c r="M385" s="41"/>
      <c r="N385" s="41">
        <f t="shared" si="46"/>
        <v>862070</v>
      </c>
      <c r="O385" s="41"/>
      <c r="P385" s="41"/>
      <c r="Q385" s="23">
        <f t="shared" si="45"/>
        <v>0.36860025887062947</v>
      </c>
    </row>
    <row r="386" spans="1:17" ht="14.25" hidden="1">
      <c r="A386" s="1"/>
      <c r="B386" s="1"/>
      <c r="C386" s="1"/>
      <c r="D386" s="1"/>
      <c r="E386" s="1"/>
      <c r="F386" s="14" t="s">
        <v>523</v>
      </c>
      <c r="G386" s="14"/>
      <c r="H386" s="46" t="s">
        <v>524</v>
      </c>
      <c r="I386" s="40" t="s">
        <v>510</v>
      </c>
      <c r="J386" s="60">
        <v>1</v>
      </c>
      <c r="K386" s="41">
        <v>55949</v>
      </c>
      <c r="L386" s="41"/>
      <c r="M386" s="41"/>
      <c r="N386" s="41">
        <f t="shared" si="46"/>
        <v>55949</v>
      </c>
      <c r="O386" s="41"/>
      <c r="P386" s="41"/>
      <c r="Q386" s="23">
        <f t="shared" si="45"/>
        <v>0.023922437717996042</v>
      </c>
    </row>
    <row r="387" spans="1:17" ht="42.75" hidden="1">
      <c r="A387" s="1"/>
      <c r="B387" s="1"/>
      <c r="C387" s="1"/>
      <c r="D387" s="1"/>
      <c r="E387" s="1"/>
      <c r="F387" s="14" t="s">
        <v>530</v>
      </c>
      <c r="G387" s="14"/>
      <c r="H387" s="46" t="s">
        <v>531</v>
      </c>
      <c r="I387" s="40" t="s">
        <v>510</v>
      </c>
      <c r="J387" s="60">
        <v>3</v>
      </c>
      <c r="K387" s="41">
        <v>127820</v>
      </c>
      <c r="L387" s="41"/>
      <c r="M387" s="41"/>
      <c r="N387" s="41">
        <f t="shared" si="46"/>
        <v>383460</v>
      </c>
      <c r="O387" s="41"/>
      <c r="P387" s="41"/>
      <c r="Q387" s="23">
        <f t="shared" si="45"/>
        <v>0.16395821135932298</v>
      </c>
    </row>
    <row r="388" spans="1:17" ht="42.75" hidden="1">
      <c r="A388" s="1"/>
      <c r="B388" s="1"/>
      <c r="C388" s="1"/>
      <c r="D388" s="1"/>
      <c r="E388" s="1"/>
      <c r="F388" s="14" t="s">
        <v>622</v>
      </c>
      <c r="G388" s="14"/>
      <c r="H388" s="48" t="s">
        <v>607</v>
      </c>
      <c r="I388" s="40" t="s">
        <v>510</v>
      </c>
      <c r="J388" s="60">
        <v>1</v>
      </c>
      <c r="K388" s="41">
        <v>32350000</v>
      </c>
      <c r="L388" s="41"/>
      <c r="M388" s="41"/>
      <c r="N388" s="41">
        <f t="shared" si="46"/>
        <v>32350000</v>
      </c>
      <c r="O388" s="41"/>
      <c r="P388" s="54"/>
      <c r="Q388" s="24">
        <f t="shared" si="45"/>
        <v>13.832076715887181</v>
      </c>
    </row>
    <row r="389" spans="1:17" ht="28.5" hidden="1">
      <c r="A389" s="1"/>
      <c r="B389" s="1"/>
      <c r="C389" s="1"/>
      <c r="D389" s="1"/>
      <c r="E389" s="1"/>
      <c r="F389" s="14" t="s">
        <v>623</v>
      </c>
      <c r="G389" s="14"/>
      <c r="H389" s="48" t="s">
        <v>606</v>
      </c>
      <c r="I389" s="40" t="s">
        <v>510</v>
      </c>
      <c r="J389" s="60">
        <v>1</v>
      </c>
      <c r="K389" s="41">
        <v>7800000</v>
      </c>
      <c r="L389" s="41"/>
      <c r="M389" s="41"/>
      <c r="N389" s="41">
        <f t="shared" si="46"/>
        <v>7800000</v>
      </c>
      <c r="O389" s="41"/>
      <c r="P389" s="54"/>
      <c r="Q389" s="24">
        <f t="shared" si="45"/>
        <v>3.335091140152087</v>
      </c>
    </row>
    <row r="390" spans="1:17" ht="28.5" hidden="1">
      <c r="A390" s="1"/>
      <c r="B390" s="1"/>
      <c r="C390" s="1"/>
      <c r="D390" s="1"/>
      <c r="E390" s="1"/>
      <c r="F390" s="14" t="s">
        <v>624</v>
      </c>
      <c r="G390" s="14"/>
      <c r="H390" s="48" t="s">
        <v>609</v>
      </c>
      <c r="I390" s="40" t="s">
        <v>510</v>
      </c>
      <c r="J390" s="60">
        <v>1</v>
      </c>
      <c r="K390" s="41">
        <v>8200000</v>
      </c>
      <c r="L390" s="41"/>
      <c r="M390" s="41"/>
      <c r="N390" s="41">
        <f t="shared" si="46"/>
        <v>8200000</v>
      </c>
      <c r="O390" s="41"/>
      <c r="P390" s="54"/>
      <c r="Q390" s="24">
        <f t="shared" si="45"/>
        <v>3.5061214550316815</v>
      </c>
    </row>
    <row r="391" spans="1:17" ht="28.5" hidden="1">
      <c r="A391" s="1"/>
      <c r="B391" s="1"/>
      <c r="C391" s="1"/>
      <c r="D391" s="1"/>
      <c r="E391" s="1"/>
      <c r="F391" s="14" t="s">
        <v>610</v>
      </c>
      <c r="G391" s="14"/>
      <c r="H391" s="46" t="s">
        <v>611</v>
      </c>
      <c r="I391" s="40" t="s">
        <v>601</v>
      </c>
      <c r="J391" s="60">
        <v>6</v>
      </c>
      <c r="K391" s="41">
        <v>167000</v>
      </c>
      <c r="L391" s="41"/>
      <c r="M391" s="41"/>
      <c r="N391" s="41">
        <f t="shared" si="46"/>
        <v>1002000</v>
      </c>
      <c r="O391" s="41"/>
      <c r="P391" s="41"/>
      <c r="Q391" s="23">
        <f t="shared" si="45"/>
        <v>0.4284309387733835</v>
      </c>
    </row>
    <row r="392" ht="12.75" hidden="1"/>
    <row r="393" spans="1:17" ht="28.5" hidden="1">
      <c r="A393" s="1">
        <v>51</v>
      </c>
      <c r="B393" s="1" t="s">
        <v>13</v>
      </c>
      <c r="C393" s="1" t="s">
        <v>13</v>
      </c>
      <c r="D393" s="1" t="s">
        <v>17</v>
      </c>
      <c r="E393" s="1" t="s">
        <v>14</v>
      </c>
      <c r="F393" s="14" t="s">
        <v>359</v>
      </c>
      <c r="G393" s="14" t="s">
        <v>32</v>
      </c>
      <c r="H393" s="39" t="s">
        <v>360</v>
      </c>
      <c r="I393" s="40" t="s">
        <v>33</v>
      </c>
      <c r="J393" s="71">
        <f>398.22*0</f>
        <v>0</v>
      </c>
      <c r="K393" s="41">
        <v>189810</v>
      </c>
      <c r="L393" s="41"/>
      <c r="M393" s="41"/>
      <c r="N393" s="41">
        <f>ROUND(K393*J393,0)</f>
        <v>0</v>
      </c>
      <c r="O393" s="41"/>
      <c r="P393" s="41"/>
      <c r="Q393" s="23">
        <f>SUM(N393:P393)*100/$P$250</f>
        <v>0</v>
      </c>
    </row>
    <row r="394" spans="1:17" ht="14.25" hidden="1">
      <c r="A394" s="1">
        <v>51</v>
      </c>
      <c r="B394" s="1" t="s">
        <v>13</v>
      </c>
      <c r="C394" s="1" t="s">
        <v>13</v>
      </c>
      <c r="D394" s="1" t="s">
        <v>24</v>
      </c>
      <c r="E394" s="1" t="s">
        <v>14</v>
      </c>
      <c r="F394" s="14" t="s">
        <v>361</v>
      </c>
      <c r="G394" s="14" t="s">
        <v>32</v>
      </c>
      <c r="H394" s="39" t="s">
        <v>362</v>
      </c>
      <c r="I394" s="40" t="s">
        <v>41</v>
      </c>
      <c r="J394" s="60">
        <f>85.7*0</f>
        <v>0</v>
      </c>
      <c r="K394" s="41">
        <v>25432</v>
      </c>
      <c r="L394" s="41"/>
      <c r="M394" s="41"/>
      <c r="N394" s="41">
        <f>ROUND(K394*J394,0)</f>
        <v>0</v>
      </c>
      <c r="O394" s="41"/>
      <c r="P394" s="41"/>
      <c r="Q394" s="23">
        <f>SUM(N394:P394)*100/$P$250</f>
        <v>0</v>
      </c>
    </row>
    <row r="395" spans="1:17" ht="14.25" hidden="1">
      <c r="A395" s="1">
        <v>51</v>
      </c>
      <c r="B395" s="1" t="s">
        <v>13</v>
      </c>
      <c r="C395" s="1" t="s">
        <v>13</v>
      </c>
      <c r="D395" s="1" t="s">
        <v>80</v>
      </c>
      <c r="E395" s="1" t="s">
        <v>14</v>
      </c>
      <c r="F395" s="14" t="s">
        <v>366</v>
      </c>
      <c r="G395" s="14" t="s">
        <v>32</v>
      </c>
      <c r="H395" s="39" t="s">
        <v>367</v>
      </c>
      <c r="I395" s="40" t="s">
        <v>41</v>
      </c>
      <c r="J395" s="71">
        <f>51.21*0</f>
        <v>0</v>
      </c>
      <c r="K395" s="41">
        <v>35948</v>
      </c>
      <c r="L395" s="41"/>
      <c r="M395" s="41"/>
      <c r="N395" s="41">
        <f>ROUND(K395*J395,0)</f>
        <v>0</v>
      </c>
      <c r="O395" s="41"/>
      <c r="P395" s="41"/>
      <c r="Q395" s="23">
        <f>SUM(N395:P395)*100/$P$250</f>
        <v>0</v>
      </c>
    </row>
    <row r="396" spans="1:17" ht="15" hidden="1">
      <c r="A396" s="1">
        <v>51</v>
      </c>
      <c r="B396" s="1" t="s">
        <v>116</v>
      </c>
      <c r="C396" s="1" t="s">
        <v>13</v>
      </c>
      <c r="D396" s="1" t="s">
        <v>13</v>
      </c>
      <c r="E396" s="1" t="s">
        <v>14</v>
      </c>
      <c r="F396" s="12" t="s">
        <v>327</v>
      </c>
      <c r="G396" s="12" t="s">
        <v>19</v>
      </c>
      <c r="H396" s="43" t="s">
        <v>328</v>
      </c>
      <c r="I396" s="34"/>
      <c r="J396" s="65"/>
      <c r="K396" s="35"/>
      <c r="L396" s="35"/>
      <c r="M396" s="35"/>
      <c r="N396" s="35"/>
      <c r="O396" s="35"/>
      <c r="P396" s="35" t="e">
        <f>SUM(O195:O399)</f>
        <v>#REF!</v>
      </c>
      <c r="Q396" s="25" t="e">
        <f aca="true" t="shared" si="47" ref="Q396:Q407">SUM(N396:P396)*100/$P$250</f>
        <v>#REF!</v>
      </c>
    </row>
    <row r="397" spans="1:17" ht="14.25" hidden="1">
      <c r="A397" s="1">
        <v>51</v>
      </c>
      <c r="B397" s="1" t="s">
        <v>13</v>
      </c>
      <c r="C397" s="1" t="s">
        <v>17</v>
      </c>
      <c r="D397" s="1" t="s">
        <v>13</v>
      </c>
      <c r="E397" s="1" t="s">
        <v>14</v>
      </c>
      <c r="F397" s="13" t="s">
        <v>329</v>
      </c>
      <c r="G397" s="13" t="s">
        <v>22</v>
      </c>
      <c r="H397" s="42" t="s">
        <v>330</v>
      </c>
      <c r="I397" s="37"/>
      <c r="J397" s="69"/>
      <c r="K397" s="38"/>
      <c r="L397" s="38"/>
      <c r="M397" s="38"/>
      <c r="N397" s="38"/>
      <c r="O397" s="38">
        <f>SUM(N397:N399)</f>
        <v>3829147</v>
      </c>
      <c r="P397" s="54"/>
      <c r="Q397" s="24">
        <f t="shared" si="47"/>
        <v>1.6372505428256339</v>
      </c>
    </row>
    <row r="398" spans="1:17" ht="28.5" hidden="1">
      <c r="A398" s="1">
        <v>51</v>
      </c>
      <c r="B398" s="1" t="s">
        <v>13</v>
      </c>
      <c r="C398" s="1" t="s">
        <v>13</v>
      </c>
      <c r="D398" s="1" t="s">
        <v>17</v>
      </c>
      <c r="E398" s="1" t="s">
        <v>14</v>
      </c>
      <c r="F398" s="14" t="s">
        <v>331</v>
      </c>
      <c r="G398" s="14" t="s">
        <v>32</v>
      </c>
      <c r="H398" s="39" t="s">
        <v>332</v>
      </c>
      <c r="I398" s="40" t="s">
        <v>33</v>
      </c>
      <c r="J398" s="60" t="s">
        <v>333</v>
      </c>
      <c r="K398" s="41">
        <v>24206</v>
      </c>
      <c r="L398" s="41"/>
      <c r="M398" s="41"/>
      <c r="N398" s="41">
        <f>ROUND(K398*J398,0)</f>
        <v>3829147</v>
      </c>
      <c r="O398" s="41"/>
      <c r="P398" s="41"/>
      <c r="Q398" s="23">
        <f t="shared" si="47"/>
        <v>1.6372505428256339</v>
      </c>
    </row>
    <row r="399" spans="1:17" ht="15" hidden="1">
      <c r="A399" s="1">
        <v>51</v>
      </c>
      <c r="B399" s="1" t="s">
        <v>34</v>
      </c>
      <c r="C399" s="1" t="s">
        <v>13</v>
      </c>
      <c r="D399" s="1" t="s">
        <v>13</v>
      </c>
      <c r="E399" s="1" t="s">
        <v>14</v>
      </c>
      <c r="F399" s="12" t="s">
        <v>334</v>
      </c>
      <c r="G399" s="12" t="s">
        <v>19</v>
      </c>
      <c r="H399" s="43" t="s">
        <v>335</v>
      </c>
      <c r="I399" s="34"/>
      <c r="J399" s="65"/>
      <c r="K399" s="35"/>
      <c r="L399" s="35"/>
      <c r="M399" s="35"/>
      <c r="N399" s="35"/>
      <c r="O399" s="35"/>
      <c r="P399" s="35">
        <f>SUM(O195:O195)</f>
        <v>0</v>
      </c>
      <c r="Q399" s="25">
        <f t="shared" si="47"/>
        <v>0</v>
      </c>
    </row>
    <row r="400" spans="1:17" ht="14.25" hidden="1">
      <c r="A400" s="1">
        <v>51</v>
      </c>
      <c r="B400" s="1" t="s">
        <v>13</v>
      </c>
      <c r="C400" s="1" t="s">
        <v>17</v>
      </c>
      <c r="D400" s="1" t="s">
        <v>13</v>
      </c>
      <c r="E400" s="1" t="s">
        <v>14</v>
      </c>
      <c r="F400" s="13" t="s">
        <v>336</v>
      </c>
      <c r="G400" s="13" t="s">
        <v>22</v>
      </c>
      <c r="H400" s="42" t="s">
        <v>337</v>
      </c>
      <c r="I400" s="37"/>
      <c r="J400" s="69"/>
      <c r="K400" s="38"/>
      <c r="L400" s="38"/>
      <c r="M400" s="38"/>
      <c r="N400" s="38"/>
      <c r="O400" s="38">
        <f>SUM(N400:N402)</f>
        <v>3590321</v>
      </c>
      <c r="P400" s="54"/>
      <c r="Q400" s="24">
        <f t="shared" si="47"/>
        <v>1.5351343278720488</v>
      </c>
    </row>
    <row r="401" spans="1:17" ht="14.25" hidden="1">
      <c r="A401" s="1">
        <v>51</v>
      </c>
      <c r="B401" s="1" t="s">
        <v>13</v>
      </c>
      <c r="C401" s="1" t="s">
        <v>13</v>
      </c>
      <c r="D401" s="1" t="s">
        <v>17</v>
      </c>
      <c r="E401" s="1" t="s">
        <v>14</v>
      </c>
      <c r="F401" s="14" t="s">
        <v>338</v>
      </c>
      <c r="G401" s="14" t="s">
        <v>32</v>
      </c>
      <c r="H401" s="39" t="s">
        <v>339</v>
      </c>
      <c r="I401" s="40" t="s">
        <v>33</v>
      </c>
      <c r="J401" s="60" t="s">
        <v>340</v>
      </c>
      <c r="K401" s="41">
        <v>20678</v>
      </c>
      <c r="L401" s="41"/>
      <c r="M401" s="41"/>
      <c r="N401" s="41">
        <f>ROUND(K401*J401,0)</f>
        <v>3590321</v>
      </c>
      <c r="O401" s="41"/>
      <c r="P401" s="41"/>
      <c r="Q401" s="23">
        <f t="shared" si="47"/>
        <v>1.5351343278720488</v>
      </c>
    </row>
    <row r="402" spans="1:17" ht="14.25" hidden="1">
      <c r="A402" s="1">
        <v>51</v>
      </c>
      <c r="B402" s="1" t="s">
        <v>13</v>
      </c>
      <c r="C402" s="1" t="s">
        <v>24</v>
      </c>
      <c r="D402" s="1" t="s">
        <v>13</v>
      </c>
      <c r="E402" s="1" t="s">
        <v>14</v>
      </c>
      <c r="F402" s="13" t="s">
        <v>336</v>
      </c>
      <c r="G402" s="13" t="s">
        <v>22</v>
      </c>
      <c r="H402" s="42" t="s">
        <v>341</v>
      </c>
      <c r="I402" s="37"/>
      <c r="J402" s="69"/>
      <c r="K402" s="38"/>
      <c r="L402" s="38"/>
      <c r="M402" s="38"/>
      <c r="N402" s="38"/>
      <c r="O402" s="38">
        <f>SUM(N402:N404)</f>
        <v>17707135</v>
      </c>
      <c r="P402" s="54"/>
      <c r="Q402" s="24">
        <f t="shared" si="47"/>
        <v>7.5711421866637085</v>
      </c>
    </row>
    <row r="403" spans="1:17" ht="28.5" hidden="1">
      <c r="A403" s="1">
        <v>51</v>
      </c>
      <c r="B403" s="1" t="s">
        <v>13</v>
      </c>
      <c r="C403" s="1" t="s">
        <v>13</v>
      </c>
      <c r="D403" s="1" t="s">
        <v>30</v>
      </c>
      <c r="E403" s="1" t="s">
        <v>14</v>
      </c>
      <c r="F403" s="14" t="s">
        <v>342</v>
      </c>
      <c r="G403" s="14" t="s">
        <v>32</v>
      </c>
      <c r="H403" s="39" t="s">
        <v>343</v>
      </c>
      <c r="I403" s="40" t="s">
        <v>33</v>
      </c>
      <c r="J403" s="60" t="s">
        <v>340</v>
      </c>
      <c r="K403" s="41">
        <v>101982</v>
      </c>
      <c r="L403" s="41"/>
      <c r="M403" s="41"/>
      <c r="N403" s="41">
        <f>ROUND(K403*J403,0)</f>
        <v>17707135</v>
      </c>
      <c r="O403" s="41"/>
      <c r="P403" s="41"/>
      <c r="Q403" s="23">
        <f t="shared" si="47"/>
        <v>7.5711421866637085</v>
      </c>
    </row>
    <row r="404" spans="1:17" ht="14.25" hidden="1">
      <c r="A404" s="1">
        <v>51</v>
      </c>
      <c r="B404" s="1" t="s">
        <v>13</v>
      </c>
      <c r="C404" s="1" t="s">
        <v>30</v>
      </c>
      <c r="D404" s="1" t="s">
        <v>13</v>
      </c>
      <c r="E404" s="1" t="s">
        <v>14</v>
      </c>
      <c r="F404" s="13" t="s">
        <v>344</v>
      </c>
      <c r="G404" s="13" t="s">
        <v>22</v>
      </c>
      <c r="H404" s="42" t="s">
        <v>345</v>
      </c>
      <c r="I404" s="37"/>
      <c r="J404" s="69"/>
      <c r="K404" s="38"/>
      <c r="L404" s="38"/>
      <c r="M404" s="38"/>
      <c r="N404" s="38"/>
      <c r="O404" s="38">
        <f>SUM(N195:N195)</f>
        <v>0</v>
      </c>
      <c r="P404" s="54"/>
      <c r="Q404" s="24">
        <f t="shared" si="47"/>
        <v>0</v>
      </c>
    </row>
    <row r="405" spans="1:17" ht="14.25" hidden="1">
      <c r="A405" s="1">
        <v>51</v>
      </c>
      <c r="B405" s="1" t="s">
        <v>13</v>
      </c>
      <c r="C405" s="1" t="s">
        <v>13</v>
      </c>
      <c r="D405" s="1" t="s">
        <v>17</v>
      </c>
      <c r="E405" s="1" t="s">
        <v>14</v>
      </c>
      <c r="F405" s="14" t="s">
        <v>346</v>
      </c>
      <c r="G405" s="14" t="s">
        <v>32</v>
      </c>
      <c r="H405" s="39" t="s">
        <v>347</v>
      </c>
      <c r="I405" s="40" t="s">
        <v>41</v>
      </c>
      <c r="J405" s="60" t="s">
        <v>348</v>
      </c>
      <c r="K405" s="41">
        <v>18202</v>
      </c>
      <c r="L405" s="41"/>
      <c r="M405" s="41"/>
      <c r="N405" s="41">
        <f>ROUND(K405*J405,0)</f>
        <v>1365150</v>
      </c>
      <c r="O405" s="41"/>
      <c r="P405" s="41"/>
      <c r="Q405" s="23">
        <f t="shared" si="47"/>
        <v>0.583705085894695</v>
      </c>
    </row>
    <row r="406" spans="1:17" ht="14.25" hidden="1">
      <c r="A406" s="1">
        <v>51</v>
      </c>
      <c r="B406" s="1" t="s">
        <v>13</v>
      </c>
      <c r="C406" s="1" t="s">
        <v>13</v>
      </c>
      <c r="D406" s="1" t="s">
        <v>24</v>
      </c>
      <c r="E406" s="1" t="s">
        <v>14</v>
      </c>
      <c r="F406" s="14" t="s">
        <v>349</v>
      </c>
      <c r="G406" s="14" t="s">
        <v>32</v>
      </c>
      <c r="H406" s="39" t="s">
        <v>350</v>
      </c>
      <c r="I406" s="40" t="s">
        <v>41</v>
      </c>
      <c r="J406" s="60" t="s">
        <v>351</v>
      </c>
      <c r="K406" s="41">
        <v>39355</v>
      </c>
      <c r="L406" s="41"/>
      <c r="M406" s="41"/>
      <c r="N406" s="41">
        <f>ROUND(K406*J406,0)</f>
        <v>1981918</v>
      </c>
      <c r="O406" s="41"/>
      <c r="P406" s="41"/>
      <c r="Q406" s="23">
        <f t="shared" si="47"/>
        <v>0.847420149013839</v>
      </c>
    </row>
    <row r="407" spans="1:17" ht="14.25" hidden="1">
      <c r="A407" s="1">
        <v>51</v>
      </c>
      <c r="B407" s="1" t="s">
        <v>13</v>
      </c>
      <c r="C407" s="1" t="s">
        <v>13</v>
      </c>
      <c r="D407" s="1" t="s">
        <v>30</v>
      </c>
      <c r="E407" s="1" t="s">
        <v>14</v>
      </c>
      <c r="F407" s="14" t="s">
        <v>352</v>
      </c>
      <c r="G407" s="14" t="s">
        <v>32</v>
      </c>
      <c r="H407" s="39" t="s">
        <v>353</v>
      </c>
      <c r="I407" s="40" t="s">
        <v>41</v>
      </c>
      <c r="J407" s="60" t="s">
        <v>354</v>
      </c>
      <c r="K407" s="41">
        <v>34981</v>
      </c>
      <c r="L407" s="41"/>
      <c r="M407" s="41"/>
      <c r="N407" s="41">
        <f>ROUND(K407*J407,0)</f>
        <v>302236</v>
      </c>
      <c r="O407" s="41"/>
      <c r="P407" s="41"/>
      <c r="Q407" s="23">
        <f t="shared" si="47"/>
        <v>0.12922879561987258</v>
      </c>
    </row>
    <row r="408" ht="12.75" hidden="1"/>
    <row r="409" spans="1:17" ht="28.5" hidden="1">
      <c r="A409" s="1">
        <v>51</v>
      </c>
      <c r="B409" s="1" t="s">
        <v>13</v>
      </c>
      <c r="C409" s="1" t="s">
        <v>13</v>
      </c>
      <c r="D409" s="1" t="s">
        <v>61</v>
      </c>
      <c r="E409" s="1" t="s">
        <v>14</v>
      </c>
      <c r="F409" s="14" t="s">
        <v>363</v>
      </c>
      <c r="G409" s="14" t="s">
        <v>32</v>
      </c>
      <c r="H409" s="39" t="s">
        <v>364</v>
      </c>
      <c r="I409" s="40" t="s">
        <v>33</v>
      </c>
      <c r="J409" s="60" t="s">
        <v>365</v>
      </c>
      <c r="K409" s="41">
        <v>216615</v>
      </c>
      <c r="L409" s="41"/>
      <c r="M409" s="41"/>
      <c r="N409" s="41">
        <f>ROUND(K409*J409,0)</f>
        <v>7631346</v>
      </c>
      <c r="O409" s="41"/>
      <c r="P409" s="41"/>
      <c r="Q409" s="23">
        <f>SUM(N409:P409)*100/$P$250</f>
        <v>3.2629787733378293</v>
      </c>
    </row>
    <row r="410" ht="12.75" hidden="1"/>
    <row r="411" spans="1:17" ht="15" hidden="1">
      <c r="A411" s="1">
        <v>51</v>
      </c>
      <c r="B411" s="1" t="s">
        <v>50</v>
      </c>
      <c r="C411" s="1" t="s">
        <v>13</v>
      </c>
      <c r="D411" s="1" t="s">
        <v>13</v>
      </c>
      <c r="E411" s="1" t="s">
        <v>14</v>
      </c>
      <c r="F411" s="12" t="s">
        <v>370</v>
      </c>
      <c r="G411" s="12" t="s">
        <v>19</v>
      </c>
      <c r="H411" s="43" t="s">
        <v>371</v>
      </c>
      <c r="I411" s="34"/>
      <c r="J411" s="65"/>
      <c r="K411" s="35"/>
      <c r="L411" s="35"/>
      <c r="M411" s="35"/>
      <c r="N411" s="35"/>
      <c r="O411" s="35"/>
      <c r="P411" s="35">
        <f>SUM(O411:O420)</f>
        <v>9310120</v>
      </c>
      <c r="Q411" s="25">
        <f aca="true" t="shared" si="48" ref="Q411:Q422">SUM(N411:P411)*100/$P$250</f>
        <v>3.980781887917019</v>
      </c>
    </row>
    <row r="412" spans="1:17" ht="14.25" hidden="1">
      <c r="A412" s="1">
        <v>51</v>
      </c>
      <c r="B412" s="1" t="s">
        <v>13</v>
      </c>
      <c r="C412" s="1" t="s">
        <v>24</v>
      </c>
      <c r="D412" s="1" t="s">
        <v>13</v>
      </c>
      <c r="E412" s="1" t="s">
        <v>14</v>
      </c>
      <c r="F412" s="13" t="s">
        <v>372</v>
      </c>
      <c r="G412" s="13" t="s">
        <v>22</v>
      </c>
      <c r="H412" s="42" t="s">
        <v>373</v>
      </c>
      <c r="I412" s="37"/>
      <c r="J412" s="69"/>
      <c r="K412" s="38"/>
      <c r="L412" s="38"/>
      <c r="M412" s="38"/>
      <c r="N412" s="38"/>
      <c r="O412" s="38">
        <f>SUM(N412:N417)</f>
        <v>6027322</v>
      </c>
      <c r="P412" s="54"/>
      <c r="Q412" s="24">
        <f t="shared" si="48"/>
        <v>2.5771369488517637</v>
      </c>
    </row>
    <row r="413" spans="1:17" ht="14.25" hidden="1">
      <c r="A413" s="1">
        <v>51</v>
      </c>
      <c r="B413" s="1" t="s">
        <v>13</v>
      </c>
      <c r="C413" s="1" t="s">
        <v>13</v>
      </c>
      <c r="D413" s="1" t="s">
        <v>17</v>
      </c>
      <c r="E413" s="1" t="s">
        <v>14</v>
      </c>
      <c r="F413" s="14" t="s">
        <v>374</v>
      </c>
      <c r="G413" s="14" t="s">
        <v>32</v>
      </c>
      <c r="H413" s="39" t="s">
        <v>375</v>
      </c>
      <c r="I413" s="40" t="s">
        <v>33</v>
      </c>
      <c r="J413" s="60" t="s">
        <v>376</v>
      </c>
      <c r="K413" s="41">
        <v>272030</v>
      </c>
      <c r="L413" s="41"/>
      <c r="M413" s="41"/>
      <c r="N413" s="41">
        <f>ROUND(K413*J413,0)</f>
        <v>307394</v>
      </c>
      <c r="O413" s="41"/>
      <c r="P413" s="41"/>
      <c r="Q413" s="23">
        <f t="shared" si="48"/>
        <v>0.13143423153024494</v>
      </c>
    </row>
    <row r="414" spans="1:17" ht="28.5" hidden="1">
      <c r="A414" s="1">
        <v>51</v>
      </c>
      <c r="B414" s="1" t="s">
        <v>13</v>
      </c>
      <c r="C414" s="1" t="s">
        <v>13</v>
      </c>
      <c r="D414" s="1" t="s">
        <v>24</v>
      </c>
      <c r="E414" s="1" t="s">
        <v>14</v>
      </c>
      <c r="F414" s="14" t="s">
        <v>377</v>
      </c>
      <c r="G414" s="14" t="s">
        <v>32</v>
      </c>
      <c r="H414" s="39" t="s">
        <v>378</v>
      </c>
      <c r="I414" s="40" t="s">
        <v>33</v>
      </c>
      <c r="J414" s="60" t="s">
        <v>379</v>
      </c>
      <c r="K414" s="41">
        <v>45832</v>
      </c>
      <c r="L414" s="41"/>
      <c r="M414" s="41"/>
      <c r="N414" s="41">
        <f>ROUND(K414*J414,0)</f>
        <v>2979080</v>
      </c>
      <c r="O414" s="41"/>
      <c r="P414" s="41"/>
      <c r="Q414" s="23">
        <f t="shared" si="48"/>
        <v>1.2737824761287537</v>
      </c>
    </row>
    <row r="415" spans="1:17" ht="28.5" hidden="1">
      <c r="A415" s="1">
        <v>51</v>
      </c>
      <c r="B415" s="1" t="s">
        <v>13</v>
      </c>
      <c r="C415" s="1" t="s">
        <v>13</v>
      </c>
      <c r="D415" s="1" t="s">
        <v>30</v>
      </c>
      <c r="E415" s="1" t="s">
        <v>14</v>
      </c>
      <c r="F415" s="14" t="s">
        <v>380</v>
      </c>
      <c r="G415" s="14" t="s">
        <v>32</v>
      </c>
      <c r="H415" s="39" t="s">
        <v>381</v>
      </c>
      <c r="I415" s="40" t="s">
        <v>37</v>
      </c>
      <c r="J415" s="60" t="s">
        <v>83</v>
      </c>
      <c r="K415" s="41">
        <v>337776</v>
      </c>
      <c r="L415" s="41"/>
      <c r="M415" s="41"/>
      <c r="N415" s="41">
        <f>ROUND(K415*J415,0)</f>
        <v>1688880</v>
      </c>
      <c r="O415" s="41"/>
      <c r="P415" s="41"/>
      <c r="Q415" s="23">
        <f t="shared" si="48"/>
        <v>0.7221241954846227</v>
      </c>
    </row>
    <row r="416" spans="1:17" ht="28.5" hidden="1">
      <c r="A416" s="1">
        <v>51</v>
      </c>
      <c r="B416" s="1" t="s">
        <v>13</v>
      </c>
      <c r="C416" s="1" t="s">
        <v>13</v>
      </c>
      <c r="D416" s="1" t="s">
        <v>61</v>
      </c>
      <c r="E416" s="1" t="s">
        <v>14</v>
      </c>
      <c r="F416" s="14" t="s">
        <v>382</v>
      </c>
      <c r="G416" s="14" t="s">
        <v>32</v>
      </c>
      <c r="H416" s="39" t="s">
        <v>595</v>
      </c>
      <c r="I416" s="40" t="s">
        <v>33</v>
      </c>
      <c r="J416" s="60" t="s">
        <v>383</v>
      </c>
      <c r="K416" s="41">
        <v>333958</v>
      </c>
      <c r="L416" s="41"/>
      <c r="M416" s="41"/>
      <c r="N416" s="41">
        <f>ROUND(K416*J416,0)</f>
        <v>1051968</v>
      </c>
      <c r="O416" s="41"/>
      <c r="P416" s="41"/>
      <c r="Q416" s="23">
        <f t="shared" si="48"/>
        <v>0.4497960457081424</v>
      </c>
    </row>
    <row r="417" spans="1:17" ht="14.25" hidden="1">
      <c r="A417" s="1">
        <v>51</v>
      </c>
      <c r="B417" s="1" t="s">
        <v>13</v>
      </c>
      <c r="C417" s="1" t="s">
        <v>30</v>
      </c>
      <c r="D417" s="1" t="s">
        <v>13</v>
      </c>
      <c r="E417" s="1" t="s">
        <v>14</v>
      </c>
      <c r="F417" s="13" t="s">
        <v>384</v>
      </c>
      <c r="G417" s="13" t="s">
        <v>22</v>
      </c>
      <c r="H417" s="42" t="s">
        <v>385</v>
      </c>
      <c r="I417" s="37"/>
      <c r="J417" s="69"/>
      <c r="K417" s="38"/>
      <c r="L417" s="38"/>
      <c r="M417" s="38"/>
      <c r="N417" s="38"/>
      <c r="O417" s="38">
        <f>SUM(N417:N420)</f>
        <v>3282798</v>
      </c>
      <c r="P417" s="54"/>
      <c r="Q417" s="24">
        <f t="shared" si="48"/>
        <v>1.4036449390652552</v>
      </c>
    </row>
    <row r="418" spans="1:17" ht="14.25" hidden="1">
      <c r="A418" s="1">
        <v>51</v>
      </c>
      <c r="B418" s="1" t="s">
        <v>13</v>
      </c>
      <c r="C418" s="1" t="s">
        <v>13</v>
      </c>
      <c r="D418" s="1" t="s">
        <v>17</v>
      </c>
      <c r="E418" s="1" t="s">
        <v>14</v>
      </c>
      <c r="F418" s="14" t="s">
        <v>386</v>
      </c>
      <c r="G418" s="14" t="s">
        <v>32</v>
      </c>
      <c r="H418" s="39" t="s">
        <v>387</v>
      </c>
      <c r="I418" s="40" t="s">
        <v>33</v>
      </c>
      <c r="J418" s="60" t="s">
        <v>388</v>
      </c>
      <c r="K418" s="41">
        <v>583840</v>
      </c>
      <c r="L418" s="41"/>
      <c r="M418" s="41"/>
      <c r="N418" s="41">
        <f>ROUND(K418*J418,0)</f>
        <v>2580573</v>
      </c>
      <c r="O418" s="41"/>
      <c r="P418" s="41"/>
      <c r="Q418" s="23">
        <f t="shared" si="48"/>
        <v>1.1033905318994477</v>
      </c>
    </row>
    <row r="419" spans="1:17" ht="28.5" hidden="1">
      <c r="A419" s="1">
        <v>51</v>
      </c>
      <c r="B419" s="1" t="s">
        <v>13</v>
      </c>
      <c r="C419" s="1" t="s">
        <v>13</v>
      </c>
      <c r="D419" s="1" t="s">
        <v>24</v>
      </c>
      <c r="E419" s="1" t="s">
        <v>14</v>
      </c>
      <c r="F419" s="14" t="s">
        <v>389</v>
      </c>
      <c r="G419" s="14" t="s">
        <v>32</v>
      </c>
      <c r="H419" s="39" t="s">
        <v>390</v>
      </c>
      <c r="I419" s="40" t="s">
        <v>33</v>
      </c>
      <c r="J419" s="60" t="s">
        <v>391</v>
      </c>
      <c r="K419" s="41">
        <v>15605</v>
      </c>
      <c r="L419" s="41"/>
      <c r="M419" s="41"/>
      <c r="N419" s="41">
        <f>ROUND(K419*J419,0)</f>
        <v>702225</v>
      </c>
      <c r="O419" s="41"/>
      <c r="P419" s="41"/>
      <c r="Q419" s="23">
        <f t="shared" si="48"/>
        <v>0.3002544071658076</v>
      </c>
    </row>
    <row r="420" spans="1:17" ht="15" hidden="1">
      <c r="A420" s="1">
        <v>51</v>
      </c>
      <c r="B420" s="1" t="s">
        <v>44</v>
      </c>
      <c r="C420" s="1" t="s">
        <v>13</v>
      </c>
      <c r="D420" s="1" t="s">
        <v>13</v>
      </c>
      <c r="E420" s="1" t="s">
        <v>14</v>
      </c>
      <c r="F420" s="12" t="s">
        <v>392</v>
      </c>
      <c r="G420" s="12" t="s">
        <v>19</v>
      </c>
      <c r="H420" s="43" t="s">
        <v>393</v>
      </c>
      <c r="I420" s="34"/>
      <c r="J420" s="65"/>
      <c r="K420" s="35"/>
      <c r="L420" s="35"/>
      <c r="M420" s="35"/>
      <c r="N420" s="35"/>
      <c r="O420" s="35"/>
      <c r="P420" s="35">
        <f>SUM(O424:O424)</f>
        <v>0</v>
      </c>
      <c r="Q420" s="25">
        <f t="shared" si="48"/>
        <v>0</v>
      </c>
    </row>
    <row r="421" spans="1:17" ht="14.25" hidden="1">
      <c r="A421" s="1">
        <v>51</v>
      </c>
      <c r="B421" s="1" t="s">
        <v>13</v>
      </c>
      <c r="C421" s="1" t="s">
        <v>17</v>
      </c>
      <c r="D421" s="1" t="s">
        <v>13</v>
      </c>
      <c r="E421" s="1" t="s">
        <v>14</v>
      </c>
      <c r="F421" s="13" t="s">
        <v>394</v>
      </c>
      <c r="G421" s="13" t="s">
        <v>22</v>
      </c>
      <c r="H421" s="42" t="s">
        <v>395</v>
      </c>
      <c r="I421" s="37"/>
      <c r="J421" s="69"/>
      <c r="K421" s="38"/>
      <c r="L421" s="38"/>
      <c r="M421" s="38"/>
      <c r="N421" s="38"/>
      <c r="O421" s="38">
        <f>SUM(N424:N424)</f>
        <v>0</v>
      </c>
      <c r="P421" s="54"/>
      <c r="Q421" s="24">
        <f t="shared" si="48"/>
        <v>0</v>
      </c>
    </row>
    <row r="422" spans="1:17" ht="14.25" hidden="1">
      <c r="A422" s="1">
        <v>51</v>
      </c>
      <c r="B422" s="1" t="s">
        <v>13</v>
      </c>
      <c r="C422" s="1" t="s">
        <v>13</v>
      </c>
      <c r="D422" s="1" t="s">
        <v>17</v>
      </c>
      <c r="E422" s="1" t="s">
        <v>14</v>
      </c>
      <c r="F422" s="14" t="s">
        <v>396</v>
      </c>
      <c r="G422" s="14" t="s">
        <v>32</v>
      </c>
      <c r="H422" s="39" t="s">
        <v>397</v>
      </c>
      <c r="I422" s="40" t="s">
        <v>33</v>
      </c>
      <c r="J422" s="60" t="s">
        <v>398</v>
      </c>
      <c r="K422" s="41">
        <v>60386</v>
      </c>
      <c r="L422" s="41"/>
      <c r="M422" s="41"/>
      <c r="N422" s="41">
        <f>ROUND(K422*J422,0)</f>
        <v>6950429</v>
      </c>
      <c r="O422" s="41"/>
      <c r="P422" s="41"/>
      <c r="Q422" s="23">
        <f t="shared" si="48"/>
        <v>2.9718351510456578</v>
      </c>
    </row>
    <row r="423" ht="12.75" hidden="1"/>
    <row r="424" spans="1:17" ht="15" hidden="1">
      <c r="A424" s="1">
        <v>51</v>
      </c>
      <c r="B424" s="1" t="s">
        <v>267</v>
      </c>
      <c r="C424" s="1" t="s">
        <v>13</v>
      </c>
      <c r="D424" s="1" t="s">
        <v>13</v>
      </c>
      <c r="E424" s="1" t="s">
        <v>14</v>
      </c>
      <c r="F424" s="12" t="s">
        <v>399</v>
      </c>
      <c r="G424" s="12" t="s">
        <v>19</v>
      </c>
      <c r="H424" s="43" t="s">
        <v>400</v>
      </c>
      <c r="I424" s="34"/>
      <c r="J424" s="65"/>
      <c r="K424" s="35"/>
      <c r="L424" s="35"/>
      <c r="M424" s="35"/>
      <c r="N424" s="35"/>
      <c r="O424" s="35"/>
      <c r="P424" s="35">
        <f>SUM(O222:O222)</f>
        <v>0</v>
      </c>
      <c r="Q424" s="25">
        <f aca="true" t="shared" si="49" ref="Q424:Q441">SUM(N424:P424)*100/$P$250</f>
        <v>0</v>
      </c>
    </row>
    <row r="425" spans="1:17" ht="14.25" hidden="1">
      <c r="A425" s="1">
        <v>51</v>
      </c>
      <c r="B425" s="1" t="s">
        <v>13</v>
      </c>
      <c r="C425" s="1" t="s">
        <v>17</v>
      </c>
      <c r="D425" s="1" t="s">
        <v>13</v>
      </c>
      <c r="E425" s="1" t="s">
        <v>14</v>
      </c>
      <c r="F425" s="13" t="s">
        <v>401</v>
      </c>
      <c r="G425" s="13" t="s">
        <v>22</v>
      </c>
      <c r="H425" s="42" t="s">
        <v>402</v>
      </c>
      <c r="I425" s="37"/>
      <c r="J425" s="69"/>
      <c r="K425" s="38"/>
      <c r="L425" s="38"/>
      <c r="M425" s="38"/>
      <c r="N425" s="38"/>
      <c r="O425" s="38">
        <f>SUM(N425:N432)</f>
        <v>4310167</v>
      </c>
      <c r="P425" s="54"/>
      <c r="Q425" s="24">
        <f t="shared" si="49"/>
        <v>1.84292304798409</v>
      </c>
    </row>
    <row r="426" spans="1:17" ht="28.5" hidden="1">
      <c r="A426" s="1">
        <v>51</v>
      </c>
      <c r="B426" s="1" t="s">
        <v>13</v>
      </c>
      <c r="C426" s="1" t="s">
        <v>13</v>
      </c>
      <c r="D426" s="1" t="s">
        <v>17</v>
      </c>
      <c r="E426" s="1" t="s">
        <v>14</v>
      </c>
      <c r="F426" s="14" t="s">
        <v>403</v>
      </c>
      <c r="G426" s="14" t="s">
        <v>32</v>
      </c>
      <c r="H426" s="39" t="s">
        <v>404</v>
      </c>
      <c r="I426" s="40" t="s">
        <v>37</v>
      </c>
      <c r="J426" s="60" t="s">
        <v>29</v>
      </c>
      <c r="K426" s="41">
        <v>444230</v>
      </c>
      <c r="L426" s="41"/>
      <c r="M426" s="41"/>
      <c r="N426" s="41">
        <f>ROUND(K426*J426,0)</f>
        <v>444230</v>
      </c>
      <c r="O426" s="41"/>
      <c r="P426" s="41"/>
      <c r="Q426" s="23">
        <f t="shared" si="49"/>
        <v>0.18994199194740533</v>
      </c>
    </row>
    <row r="427" spans="1:17" ht="14.25" hidden="1">
      <c r="A427" s="1">
        <v>51</v>
      </c>
      <c r="B427" s="1" t="s">
        <v>13</v>
      </c>
      <c r="C427" s="1" t="s">
        <v>13</v>
      </c>
      <c r="D427" s="1" t="s">
        <v>30</v>
      </c>
      <c r="E427" s="1" t="s">
        <v>14</v>
      </c>
      <c r="F427" s="14" t="s">
        <v>405</v>
      </c>
      <c r="G427" s="14" t="s">
        <v>32</v>
      </c>
      <c r="H427" s="39" t="s">
        <v>406</v>
      </c>
      <c r="I427" s="40" t="s">
        <v>37</v>
      </c>
      <c r="J427" s="60" t="s">
        <v>169</v>
      </c>
      <c r="K427" s="41">
        <v>210608</v>
      </c>
      <c r="L427" s="41"/>
      <c r="M427" s="41"/>
      <c r="N427" s="41">
        <f>ROUND(K427*J427,0)</f>
        <v>842432</v>
      </c>
      <c r="O427" s="41"/>
      <c r="P427" s="41"/>
      <c r="Q427" s="23">
        <f t="shared" si="49"/>
        <v>0.3602035255616158</v>
      </c>
    </row>
    <row r="428" spans="1:17" ht="28.5" hidden="1">
      <c r="A428" s="1">
        <v>51</v>
      </c>
      <c r="B428" s="1" t="s">
        <v>13</v>
      </c>
      <c r="C428" s="1" t="s">
        <v>13</v>
      </c>
      <c r="D428" s="1" t="s">
        <v>61</v>
      </c>
      <c r="E428" s="1" t="s">
        <v>14</v>
      </c>
      <c r="F428" s="14" t="s">
        <v>407</v>
      </c>
      <c r="G428" s="14" t="s">
        <v>32</v>
      </c>
      <c r="H428" s="39" t="s">
        <v>625</v>
      </c>
      <c r="I428" s="40" t="s">
        <v>37</v>
      </c>
      <c r="J428" s="60" t="s">
        <v>159</v>
      </c>
      <c r="K428" s="41">
        <v>391433</v>
      </c>
      <c r="L428" s="41"/>
      <c r="M428" s="41"/>
      <c r="N428" s="41">
        <f>ROUND(K428*J428,0)</f>
        <v>782866</v>
      </c>
      <c r="O428" s="41"/>
      <c r="P428" s="41"/>
      <c r="Q428" s="23">
        <f t="shared" si="49"/>
        <v>0.334734546221321</v>
      </c>
    </row>
    <row r="429" spans="1:17" ht="28.5" hidden="1">
      <c r="A429" s="1">
        <v>51</v>
      </c>
      <c r="B429" s="1" t="s">
        <v>13</v>
      </c>
      <c r="C429" s="1" t="s">
        <v>13</v>
      </c>
      <c r="D429" s="1" t="s">
        <v>80</v>
      </c>
      <c r="E429" s="1" t="s">
        <v>14</v>
      </c>
      <c r="F429" s="14" t="s">
        <v>408</v>
      </c>
      <c r="G429" s="14" t="s">
        <v>32</v>
      </c>
      <c r="H429" s="39" t="s">
        <v>409</v>
      </c>
      <c r="I429" s="40" t="s">
        <v>37</v>
      </c>
      <c r="J429" s="60" t="s">
        <v>96</v>
      </c>
      <c r="K429" s="41">
        <v>314187</v>
      </c>
      <c r="L429" s="41"/>
      <c r="M429" s="41"/>
      <c r="N429" s="41">
        <f>ROUND(K429*J429,0)</f>
        <v>1885122</v>
      </c>
      <c r="O429" s="41"/>
      <c r="P429" s="41"/>
      <c r="Q429" s="23">
        <f t="shared" si="49"/>
        <v>0.8060325231161259</v>
      </c>
    </row>
    <row r="430" spans="1:17" ht="14.25" hidden="1">
      <c r="A430" s="1"/>
      <c r="B430" s="1"/>
      <c r="C430" s="1"/>
      <c r="D430" s="1"/>
      <c r="E430" s="1"/>
      <c r="F430" s="14"/>
      <c r="G430" s="14"/>
      <c r="H430" s="39"/>
      <c r="I430" s="40"/>
      <c r="J430" s="60"/>
      <c r="K430" s="41"/>
      <c r="L430" s="41"/>
      <c r="M430" s="41"/>
      <c r="N430" s="41"/>
      <c r="O430" s="41"/>
      <c r="P430" s="41"/>
      <c r="Q430" s="23">
        <f t="shared" si="49"/>
        <v>0</v>
      </c>
    </row>
    <row r="431" spans="1:17" ht="28.5" hidden="1">
      <c r="A431" s="1">
        <v>51</v>
      </c>
      <c r="B431" s="1" t="s">
        <v>13</v>
      </c>
      <c r="C431" s="1" t="s">
        <v>13</v>
      </c>
      <c r="D431" s="1" t="s">
        <v>116</v>
      </c>
      <c r="E431" s="1" t="s">
        <v>14</v>
      </c>
      <c r="F431" s="14" t="s">
        <v>410</v>
      </c>
      <c r="G431" s="14" t="s">
        <v>32</v>
      </c>
      <c r="H431" s="39" t="s">
        <v>411</v>
      </c>
      <c r="I431" s="40" t="s">
        <v>37</v>
      </c>
      <c r="J431" s="60" t="s">
        <v>29</v>
      </c>
      <c r="K431" s="41">
        <v>355517</v>
      </c>
      <c r="L431" s="41"/>
      <c r="M431" s="41"/>
      <c r="N431" s="41">
        <f>ROUND(K431*J431,0)</f>
        <v>355517</v>
      </c>
      <c r="O431" s="41"/>
      <c r="P431" s="41"/>
      <c r="Q431" s="23">
        <f t="shared" si="49"/>
        <v>0.15201046113762173</v>
      </c>
    </row>
    <row r="432" spans="1:17" ht="14.25" hidden="1">
      <c r="A432" s="1">
        <v>51</v>
      </c>
      <c r="B432" s="1" t="s">
        <v>13</v>
      </c>
      <c r="C432" s="1" t="s">
        <v>24</v>
      </c>
      <c r="D432" s="1" t="s">
        <v>13</v>
      </c>
      <c r="E432" s="1" t="s">
        <v>14</v>
      </c>
      <c r="F432" s="13" t="s">
        <v>412</v>
      </c>
      <c r="G432" s="13" t="s">
        <v>22</v>
      </c>
      <c r="H432" s="42" t="s">
        <v>413</v>
      </c>
      <c r="I432" s="37"/>
      <c r="J432" s="69"/>
      <c r="K432" s="38"/>
      <c r="L432" s="38"/>
      <c r="M432" s="38"/>
      <c r="N432" s="38"/>
      <c r="O432" s="38">
        <f>SUM(N222:N222)</f>
        <v>0</v>
      </c>
      <c r="P432" s="54"/>
      <c r="Q432" s="24">
        <f t="shared" si="49"/>
        <v>0</v>
      </c>
    </row>
    <row r="433" spans="1:17" ht="14.25" hidden="1">
      <c r="A433" s="1">
        <v>51</v>
      </c>
      <c r="B433" s="1" t="s">
        <v>13</v>
      </c>
      <c r="C433" s="1" t="s">
        <v>13</v>
      </c>
      <c r="D433" s="1" t="s">
        <v>17</v>
      </c>
      <c r="E433" s="1" t="s">
        <v>14</v>
      </c>
      <c r="F433" s="14" t="s">
        <v>414</v>
      </c>
      <c r="G433" s="14" t="s">
        <v>32</v>
      </c>
      <c r="H433" s="39" t="s">
        <v>415</v>
      </c>
      <c r="I433" s="40" t="s">
        <v>37</v>
      </c>
      <c r="J433" s="60" t="s">
        <v>159</v>
      </c>
      <c r="K433" s="41">
        <v>95868</v>
      </c>
      <c r="L433" s="41"/>
      <c r="M433" s="41"/>
      <c r="N433" s="41">
        <f aca="true" t="shared" si="50" ref="N433:N441">ROUND(K433*J433,0)</f>
        <v>191736</v>
      </c>
      <c r="O433" s="41"/>
      <c r="P433" s="41"/>
      <c r="Q433" s="23">
        <f t="shared" si="49"/>
        <v>0.08198167113438469</v>
      </c>
    </row>
    <row r="434" spans="1:17" ht="14.25" hidden="1">
      <c r="A434" s="1">
        <v>51</v>
      </c>
      <c r="B434" s="1" t="s">
        <v>13</v>
      </c>
      <c r="C434" s="1" t="s">
        <v>13</v>
      </c>
      <c r="D434" s="1" t="s">
        <v>30</v>
      </c>
      <c r="E434" s="1" t="s">
        <v>14</v>
      </c>
      <c r="F434" s="14" t="s">
        <v>416</v>
      </c>
      <c r="G434" s="14" t="s">
        <v>32</v>
      </c>
      <c r="H434" s="39" t="s">
        <v>417</v>
      </c>
      <c r="I434" s="40" t="s">
        <v>37</v>
      </c>
      <c r="J434" s="60" t="s">
        <v>159</v>
      </c>
      <c r="K434" s="41">
        <v>151042</v>
      </c>
      <c r="L434" s="41"/>
      <c r="M434" s="41"/>
      <c r="N434" s="41">
        <f t="shared" si="50"/>
        <v>302084</v>
      </c>
      <c r="O434" s="41"/>
      <c r="P434" s="41"/>
      <c r="Q434" s="23">
        <f t="shared" si="49"/>
        <v>0.12916380410021835</v>
      </c>
    </row>
    <row r="435" spans="1:17" ht="14.25" hidden="1">
      <c r="A435" s="1">
        <v>51</v>
      </c>
      <c r="B435" s="1" t="s">
        <v>13</v>
      </c>
      <c r="C435" s="1" t="s">
        <v>13</v>
      </c>
      <c r="D435" s="1" t="s">
        <v>61</v>
      </c>
      <c r="E435" s="1" t="s">
        <v>14</v>
      </c>
      <c r="F435" s="14" t="s">
        <v>418</v>
      </c>
      <c r="G435" s="14" t="s">
        <v>32</v>
      </c>
      <c r="H435" s="39" t="s">
        <v>419</v>
      </c>
      <c r="I435" s="40" t="s">
        <v>37</v>
      </c>
      <c r="J435" s="60" t="s">
        <v>73</v>
      </c>
      <c r="K435" s="41">
        <v>73261</v>
      </c>
      <c r="L435" s="41"/>
      <c r="M435" s="41"/>
      <c r="N435" s="41">
        <f t="shared" si="50"/>
        <v>219783</v>
      </c>
      <c r="O435" s="41"/>
      <c r="P435" s="41"/>
      <c r="Q435" s="23">
        <f t="shared" si="49"/>
        <v>0.09397388923795463</v>
      </c>
    </row>
    <row r="436" spans="1:17" ht="14.25" hidden="1">
      <c r="A436" s="1">
        <v>51</v>
      </c>
      <c r="B436" s="1" t="s">
        <v>13</v>
      </c>
      <c r="C436" s="1" t="s">
        <v>13</v>
      </c>
      <c r="D436" s="1" t="s">
        <v>80</v>
      </c>
      <c r="E436" s="1" t="s">
        <v>14</v>
      </c>
      <c r="F436" s="14" t="s">
        <v>420</v>
      </c>
      <c r="G436" s="14" t="s">
        <v>32</v>
      </c>
      <c r="H436" s="39" t="s">
        <v>421</v>
      </c>
      <c r="I436" s="40" t="s">
        <v>37</v>
      </c>
      <c r="J436" s="60" t="s">
        <v>29</v>
      </c>
      <c r="K436" s="41">
        <v>24272</v>
      </c>
      <c r="L436" s="41"/>
      <c r="M436" s="41"/>
      <c r="N436" s="41">
        <f t="shared" si="50"/>
        <v>24272</v>
      </c>
      <c r="O436" s="41"/>
      <c r="P436" s="41"/>
      <c r="Q436" s="23">
        <f t="shared" si="49"/>
        <v>0.010378119506893777</v>
      </c>
    </row>
    <row r="437" spans="1:17" ht="14.25" hidden="1">
      <c r="A437" s="1">
        <v>51</v>
      </c>
      <c r="B437" s="1" t="s">
        <v>13</v>
      </c>
      <c r="C437" s="1" t="s">
        <v>13</v>
      </c>
      <c r="D437" s="1" t="s">
        <v>116</v>
      </c>
      <c r="E437" s="1" t="s">
        <v>14</v>
      </c>
      <c r="F437" s="14" t="s">
        <v>422</v>
      </c>
      <c r="G437" s="14" t="s">
        <v>32</v>
      </c>
      <c r="H437" s="39" t="s">
        <v>423</v>
      </c>
      <c r="I437" s="40" t="s">
        <v>37</v>
      </c>
      <c r="J437" s="60" t="s">
        <v>169</v>
      </c>
      <c r="K437" s="41">
        <v>9413</v>
      </c>
      <c r="L437" s="41"/>
      <c r="M437" s="41"/>
      <c r="N437" s="41">
        <f t="shared" si="50"/>
        <v>37652</v>
      </c>
      <c r="O437" s="41"/>
      <c r="P437" s="41"/>
      <c r="Q437" s="23">
        <f t="shared" si="49"/>
        <v>0.016099083539616203</v>
      </c>
    </row>
    <row r="438" spans="1:17" ht="14.25" hidden="1">
      <c r="A438" s="1">
        <v>51</v>
      </c>
      <c r="B438" s="1" t="s">
        <v>13</v>
      </c>
      <c r="C438" s="1" t="s">
        <v>13</v>
      </c>
      <c r="D438" s="1" t="s">
        <v>34</v>
      </c>
      <c r="E438" s="1" t="s">
        <v>14</v>
      </c>
      <c r="F438" s="14" t="s">
        <v>424</v>
      </c>
      <c r="G438" s="14" t="s">
        <v>32</v>
      </c>
      <c r="H438" s="39" t="s">
        <v>425</v>
      </c>
      <c r="I438" s="40" t="s">
        <v>37</v>
      </c>
      <c r="J438" s="60" t="s">
        <v>29</v>
      </c>
      <c r="K438" s="41">
        <v>164786</v>
      </c>
      <c r="L438" s="41"/>
      <c r="M438" s="41"/>
      <c r="N438" s="41">
        <f t="shared" si="50"/>
        <v>164786</v>
      </c>
      <c r="O438" s="41"/>
      <c r="P438" s="41"/>
      <c r="Q438" s="23">
        <f t="shared" si="49"/>
        <v>0.07045850366937202</v>
      </c>
    </row>
    <row r="439" spans="1:17" ht="28.5" hidden="1">
      <c r="A439" s="1">
        <v>51</v>
      </c>
      <c r="B439" s="1" t="s">
        <v>13</v>
      </c>
      <c r="C439" s="1" t="s">
        <v>13</v>
      </c>
      <c r="D439" s="1" t="s">
        <v>38</v>
      </c>
      <c r="E439" s="1" t="s">
        <v>14</v>
      </c>
      <c r="F439" s="14" t="s">
        <v>426</v>
      </c>
      <c r="G439" s="14" t="s">
        <v>32</v>
      </c>
      <c r="H439" s="39" t="s">
        <v>427</v>
      </c>
      <c r="I439" s="40" t="s">
        <v>37</v>
      </c>
      <c r="J439" s="60" t="s">
        <v>29</v>
      </c>
      <c r="K439" s="41">
        <v>39537</v>
      </c>
      <c r="L439" s="41"/>
      <c r="M439" s="41"/>
      <c r="N439" s="41">
        <f t="shared" si="50"/>
        <v>39537</v>
      </c>
      <c r="O439" s="41"/>
      <c r="P439" s="41"/>
      <c r="Q439" s="23">
        <f t="shared" si="49"/>
        <v>0.01690506389848629</v>
      </c>
    </row>
    <row r="440" spans="1:17" ht="14.25" hidden="1">
      <c r="A440" s="1"/>
      <c r="B440" s="1"/>
      <c r="C440" s="1"/>
      <c r="D440" s="1"/>
      <c r="E440" s="1"/>
      <c r="F440" s="14" t="s">
        <v>596</v>
      </c>
      <c r="G440" s="14" t="s">
        <v>32</v>
      </c>
      <c r="H440" s="39" t="s">
        <v>626</v>
      </c>
      <c r="I440" s="40" t="s">
        <v>37</v>
      </c>
      <c r="J440" s="60" t="s">
        <v>83</v>
      </c>
      <c r="K440" s="44">
        <v>106818</v>
      </c>
      <c r="L440" s="44"/>
      <c r="M440" s="44"/>
      <c r="N440" s="41">
        <f t="shared" si="50"/>
        <v>534090</v>
      </c>
      <c r="O440" s="41"/>
      <c r="P440" s="41"/>
      <c r="Q440" s="23">
        <f t="shared" si="49"/>
        <v>0.2283639521851062</v>
      </c>
    </row>
    <row r="441" spans="1:17" ht="28.5" hidden="1">
      <c r="A441" s="1"/>
      <c r="B441" s="1"/>
      <c r="C441" s="1"/>
      <c r="D441" s="1"/>
      <c r="E441" s="1"/>
      <c r="F441" s="14"/>
      <c r="G441" s="14"/>
      <c r="H441" s="39" t="s">
        <v>602</v>
      </c>
      <c r="I441" s="40" t="s">
        <v>37</v>
      </c>
      <c r="J441" s="60" t="s">
        <v>159</v>
      </c>
      <c r="K441" s="41">
        <v>675149</v>
      </c>
      <c r="L441" s="41"/>
      <c r="M441" s="41"/>
      <c r="N441" s="41">
        <f t="shared" si="50"/>
        <v>1350298</v>
      </c>
      <c r="O441" s="41"/>
      <c r="P441" s="41"/>
      <c r="Q441" s="23">
        <f t="shared" si="49"/>
        <v>0.5773547303032157</v>
      </c>
    </row>
    <row r="442" ht="12.75" hidden="1"/>
    <row r="443" spans="1:17" ht="14.25" hidden="1">
      <c r="A443" s="1">
        <v>51</v>
      </c>
      <c r="B443" s="1" t="s">
        <v>13</v>
      </c>
      <c r="C443" s="1" t="s">
        <v>24</v>
      </c>
      <c r="D443" s="1" t="s">
        <v>13</v>
      </c>
      <c r="E443" s="1" t="s">
        <v>14</v>
      </c>
      <c r="F443" s="13" t="s">
        <v>438</v>
      </c>
      <c r="G443" s="13" t="s">
        <v>22</v>
      </c>
      <c r="H443" s="42" t="s">
        <v>439</v>
      </c>
      <c r="I443" s="37"/>
      <c r="J443" s="69"/>
      <c r="K443" s="38"/>
      <c r="L443" s="38"/>
      <c r="M443" s="38"/>
      <c r="N443" s="38"/>
      <c r="O443" s="38">
        <f>SUM(N443:N447)</f>
        <v>3535758</v>
      </c>
      <c r="P443" s="54"/>
      <c r="Q443" s="24">
        <f aca="true" t="shared" si="51" ref="Q443:Q451">SUM(N443:P443)*100/$P$250</f>
        <v>1.5118045101951108</v>
      </c>
    </row>
    <row r="444" spans="1:17" ht="28.5" hidden="1">
      <c r="A444" s="1">
        <v>51</v>
      </c>
      <c r="B444" s="1" t="s">
        <v>13</v>
      </c>
      <c r="C444" s="1" t="s">
        <v>13</v>
      </c>
      <c r="D444" s="1" t="s">
        <v>24</v>
      </c>
      <c r="E444" s="1" t="s">
        <v>14</v>
      </c>
      <c r="F444" s="14" t="s">
        <v>440</v>
      </c>
      <c r="G444" s="14" t="s">
        <v>32</v>
      </c>
      <c r="H444" s="39" t="s">
        <v>441</v>
      </c>
      <c r="I444" s="40" t="s">
        <v>41</v>
      </c>
      <c r="J444" s="60" t="s">
        <v>442</v>
      </c>
      <c r="K444" s="41">
        <v>4314</v>
      </c>
      <c r="L444" s="41"/>
      <c r="M444" s="41"/>
      <c r="N444" s="41">
        <f>ROUND(K444*J444,0)</f>
        <v>24590</v>
      </c>
      <c r="O444" s="41"/>
      <c r="P444" s="41"/>
      <c r="Q444" s="23">
        <f t="shared" si="51"/>
        <v>0.010514088607223054</v>
      </c>
    </row>
    <row r="445" spans="1:17" ht="14.25" hidden="1">
      <c r="A445" s="1">
        <v>51</v>
      </c>
      <c r="B445" s="1" t="s">
        <v>13</v>
      </c>
      <c r="C445" s="1" t="s">
        <v>13</v>
      </c>
      <c r="D445" s="1" t="s">
        <v>30</v>
      </c>
      <c r="E445" s="1" t="s">
        <v>14</v>
      </c>
      <c r="F445" s="14" t="s">
        <v>443</v>
      </c>
      <c r="G445" s="14" t="s">
        <v>32</v>
      </c>
      <c r="H445" s="39" t="s">
        <v>444</v>
      </c>
      <c r="I445" s="40" t="s">
        <v>33</v>
      </c>
      <c r="J445" s="60" t="s">
        <v>383</v>
      </c>
      <c r="K445" s="41">
        <v>9811</v>
      </c>
      <c r="L445" s="41"/>
      <c r="M445" s="41"/>
      <c r="N445" s="41">
        <f>ROUND(K445*J445,0)</f>
        <v>30905</v>
      </c>
      <c r="O445" s="41"/>
      <c r="P445" s="41"/>
      <c r="Q445" s="23">
        <f t="shared" si="51"/>
        <v>0.013214229703384648</v>
      </c>
    </row>
    <row r="446" spans="1:17" ht="14.25" hidden="1">
      <c r="A446" s="1">
        <v>51</v>
      </c>
      <c r="B446" s="1" t="s">
        <v>13</v>
      </c>
      <c r="C446" s="1" t="s">
        <v>13</v>
      </c>
      <c r="D446" s="1" t="s">
        <v>116</v>
      </c>
      <c r="E446" s="1" t="s">
        <v>14</v>
      </c>
      <c r="F446" s="14" t="s">
        <v>445</v>
      </c>
      <c r="G446" s="14" t="s">
        <v>32</v>
      </c>
      <c r="H446" s="39" t="s">
        <v>446</v>
      </c>
      <c r="I446" s="40" t="s">
        <v>41</v>
      </c>
      <c r="J446" s="60" t="s">
        <v>447</v>
      </c>
      <c r="K446" s="41">
        <v>9816</v>
      </c>
      <c r="L446" s="41"/>
      <c r="M446" s="41"/>
      <c r="N446" s="41">
        <f>ROUND(K446*J446,0)</f>
        <v>3480263</v>
      </c>
      <c r="O446" s="41" t="s">
        <v>631</v>
      </c>
      <c r="P446" s="41"/>
      <c r="Q446" s="23">
        <f t="shared" si="51"/>
        <v>1.488076191884503</v>
      </c>
    </row>
    <row r="447" spans="1:17" ht="15" hidden="1">
      <c r="A447" s="1">
        <v>51</v>
      </c>
      <c r="B447" s="1" t="s">
        <v>149</v>
      </c>
      <c r="C447" s="1" t="s">
        <v>13</v>
      </c>
      <c r="D447" s="1" t="s">
        <v>13</v>
      </c>
      <c r="E447" s="1" t="s">
        <v>14</v>
      </c>
      <c r="F447" s="12" t="s">
        <v>448</v>
      </c>
      <c r="G447" s="12" t="s">
        <v>19</v>
      </c>
      <c r="H447" s="43" t="s">
        <v>449</v>
      </c>
      <c r="I447" s="34"/>
      <c r="J447" s="65"/>
      <c r="K447" s="35"/>
      <c r="L447" s="35"/>
      <c r="M447" s="35"/>
      <c r="N447" s="35"/>
      <c r="O447" s="35"/>
      <c r="P447" s="35">
        <f>SUM(O229:O232)</f>
        <v>847842</v>
      </c>
      <c r="Q447" s="25">
        <f t="shared" si="51"/>
        <v>0.3625167105703623</v>
      </c>
    </row>
    <row r="448" spans="1:17" ht="14.25" hidden="1">
      <c r="A448" s="1">
        <v>51</v>
      </c>
      <c r="B448" s="1" t="s">
        <v>13</v>
      </c>
      <c r="C448" s="1" t="s">
        <v>17</v>
      </c>
      <c r="D448" s="1" t="s">
        <v>13</v>
      </c>
      <c r="E448" s="1" t="s">
        <v>14</v>
      </c>
      <c r="F448" s="13" t="s">
        <v>450</v>
      </c>
      <c r="G448" s="13" t="s">
        <v>22</v>
      </c>
      <c r="H448" s="42" t="s">
        <v>451</v>
      </c>
      <c r="I448" s="37"/>
      <c r="J448" s="69"/>
      <c r="K448" s="38"/>
      <c r="L448" s="38"/>
      <c r="M448" s="38"/>
      <c r="N448" s="38"/>
      <c r="O448" s="38" t="e">
        <f>SUM(#REF!)</f>
        <v>#REF!</v>
      </c>
      <c r="P448" s="54"/>
      <c r="Q448" s="24" t="e">
        <f t="shared" si="51"/>
        <v>#REF!</v>
      </c>
    </row>
    <row r="449" spans="1:17" ht="14.25" hidden="1">
      <c r="A449" s="1">
        <v>51</v>
      </c>
      <c r="B449" s="1" t="s">
        <v>13</v>
      </c>
      <c r="C449" s="1" t="s">
        <v>13</v>
      </c>
      <c r="D449" s="1" t="s">
        <v>24</v>
      </c>
      <c r="E449" s="1" t="s">
        <v>14</v>
      </c>
      <c r="F449" s="14" t="s">
        <v>452</v>
      </c>
      <c r="G449" s="14" t="s">
        <v>32</v>
      </c>
      <c r="H449" s="39" t="s">
        <v>453</v>
      </c>
      <c r="I449" s="40" t="s">
        <v>37</v>
      </c>
      <c r="J449" s="60" t="s">
        <v>73</v>
      </c>
      <c r="K449" s="41">
        <v>79004</v>
      </c>
      <c r="L449" s="41"/>
      <c r="M449" s="41"/>
      <c r="N449" s="41">
        <f>ROUND(K449*J449,0)</f>
        <v>237012</v>
      </c>
      <c r="O449" s="41"/>
      <c r="P449" s="41"/>
      <c r="Q449" s="23">
        <f t="shared" si="51"/>
        <v>0.10134059247560595</v>
      </c>
    </row>
    <row r="450" spans="1:17" ht="14.25" hidden="1">
      <c r="A450" s="1">
        <v>51</v>
      </c>
      <c r="B450" s="1" t="s">
        <v>13</v>
      </c>
      <c r="C450" s="1" t="s">
        <v>13</v>
      </c>
      <c r="D450" s="1" t="s">
        <v>80</v>
      </c>
      <c r="E450" s="1" t="s">
        <v>14</v>
      </c>
      <c r="F450" s="14" t="s">
        <v>454</v>
      </c>
      <c r="G450" s="14" t="s">
        <v>32</v>
      </c>
      <c r="H450" s="39" t="s">
        <v>455</v>
      </c>
      <c r="I450" s="40" t="s">
        <v>37</v>
      </c>
      <c r="J450" s="60" t="s">
        <v>29</v>
      </c>
      <c r="K450" s="41">
        <v>67344</v>
      </c>
      <c r="L450" s="41"/>
      <c r="M450" s="41"/>
      <c r="N450" s="41">
        <f>ROUND(K450*J450,0)</f>
        <v>67344</v>
      </c>
      <c r="O450" s="41"/>
      <c r="P450" s="41"/>
      <c r="Q450" s="23">
        <f t="shared" si="51"/>
        <v>0.028794663813128483</v>
      </c>
    </row>
    <row r="451" spans="1:17" ht="14.25" hidden="1">
      <c r="A451" s="1">
        <v>51</v>
      </c>
      <c r="B451" s="1" t="s">
        <v>13</v>
      </c>
      <c r="C451" s="1" t="s">
        <v>13</v>
      </c>
      <c r="D451" s="1" t="s">
        <v>38</v>
      </c>
      <c r="E451" s="1" t="s">
        <v>14</v>
      </c>
      <c r="F451" s="14" t="s">
        <v>456</v>
      </c>
      <c r="G451" s="14" t="s">
        <v>32</v>
      </c>
      <c r="H451" s="39" t="s">
        <v>457</v>
      </c>
      <c r="I451" s="40" t="s">
        <v>37</v>
      </c>
      <c r="J451" s="60" t="s">
        <v>29</v>
      </c>
      <c r="K451" s="41">
        <v>1962339</v>
      </c>
      <c r="L451" s="41"/>
      <c r="M451" s="41"/>
      <c r="N451" s="41">
        <f>ROUND(K451*J451,0)</f>
        <v>1962339</v>
      </c>
      <c r="O451" s="41"/>
      <c r="P451" s="41"/>
      <c r="Q451" s="23">
        <f t="shared" si="51"/>
        <v>0.8390486426762701</v>
      </c>
    </row>
    <row r="452" ht="12.75" hidden="1"/>
    <row r="453" spans="1:17" ht="28.5" hidden="1">
      <c r="A453" s="1"/>
      <c r="B453" s="1"/>
      <c r="C453" s="1"/>
      <c r="D453" s="1"/>
      <c r="E453" s="1"/>
      <c r="F453" s="14"/>
      <c r="G453" s="14"/>
      <c r="H453" s="39" t="s">
        <v>603</v>
      </c>
      <c r="I453" s="40" t="s">
        <v>604</v>
      </c>
      <c r="J453" s="70">
        <v>1</v>
      </c>
      <c r="K453" s="41">
        <v>700000</v>
      </c>
      <c r="L453" s="41"/>
      <c r="M453" s="41"/>
      <c r="N453" s="41">
        <f>ROUND(K453*J453,0)</f>
        <v>700000</v>
      </c>
      <c r="O453" s="41"/>
      <c r="P453" s="41"/>
      <c r="Q453" s="23">
        <f>SUM(N453:P453)*100/$P$250</f>
        <v>0.2993030510392899</v>
      </c>
    </row>
    <row r="454" ht="12.75" hidden="1"/>
    <row r="455" spans="1:17" ht="28.5" hidden="1">
      <c r="A455" s="1">
        <v>51</v>
      </c>
      <c r="B455" s="1" t="s">
        <v>13</v>
      </c>
      <c r="C455" s="1" t="s">
        <v>13</v>
      </c>
      <c r="D455" s="1" t="s">
        <v>61</v>
      </c>
      <c r="E455" s="1" t="s">
        <v>14</v>
      </c>
      <c r="F455" s="14" t="s">
        <v>478</v>
      </c>
      <c r="G455" s="14" t="s">
        <v>32</v>
      </c>
      <c r="H455" s="39" t="s">
        <v>479</v>
      </c>
      <c r="I455" s="40" t="s">
        <v>37</v>
      </c>
      <c r="J455" s="60" t="s">
        <v>480</v>
      </c>
      <c r="K455" s="41">
        <v>182092</v>
      </c>
      <c r="L455" s="41"/>
      <c r="M455" s="41"/>
      <c r="N455" s="41">
        <f>ROUND(K455*J455,0)</f>
        <v>8339814</v>
      </c>
      <c r="O455" s="41"/>
      <c r="P455" s="41"/>
      <c r="Q455" s="23">
        <f>SUM(N455:P455)*100/$P$250</f>
        <v>3.5659025361431205</v>
      </c>
    </row>
    <row r="456" spans="1:17" ht="14.25" hidden="1">
      <c r="A456" s="1">
        <v>51</v>
      </c>
      <c r="B456" s="1" t="s">
        <v>13</v>
      </c>
      <c r="C456" s="1" t="s">
        <v>13</v>
      </c>
      <c r="D456" s="1" t="s">
        <v>30</v>
      </c>
      <c r="E456" s="1" t="s">
        <v>14</v>
      </c>
      <c r="F456" s="14" t="s">
        <v>475</v>
      </c>
      <c r="G456" s="14" t="s">
        <v>32</v>
      </c>
      <c r="H456" s="39" t="s">
        <v>476</v>
      </c>
      <c r="I456" s="40" t="s">
        <v>33</v>
      </c>
      <c r="J456" s="60" t="s">
        <v>477</v>
      </c>
      <c r="K456" s="41">
        <v>57549</v>
      </c>
      <c r="L456" s="41"/>
      <c r="M456" s="41"/>
      <c r="N456" s="41">
        <f>ROUND(K456*J456,0)</f>
        <v>6173857</v>
      </c>
      <c r="O456" s="41"/>
      <c r="P456" s="41"/>
      <c r="Q456" s="23">
        <f>SUM(N456:P456)*100/$P$250</f>
        <v>2.639791766828967</v>
      </c>
    </row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/>
  <autoFilter ref="H11:Q260"/>
  <mergeCells count="4">
    <mergeCell ref="H4:P4"/>
    <mergeCell ref="H5:P5"/>
    <mergeCell ref="H6:P6"/>
    <mergeCell ref="H8:P8"/>
  </mergeCells>
  <printOptions horizontalCentered="1"/>
  <pageMargins left="0.6692913385826772" right="0.3937007874015748" top="0.7874015748031497" bottom="0.7874015748031497" header="0.5118110236220472" footer="0.5118110236220472"/>
  <pageSetup fitToHeight="0" fitToWidth="1" horizontalDpi="600" verticalDpi="600" orientation="portrait" scale="66" r:id="rId2"/>
  <headerFooter alignWithMargins="0">
    <oddFooter>&amp;L&amp;8&amp;F - &amp;D - pág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Luis Ignacio Guerrero Acosta</dc:creator>
  <cp:keywords/>
  <dc:description/>
  <cp:lastModifiedBy>ANDREA MEGLAN RODRIGUEZ</cp:lastModifiedBy>
  <cp:lastPrinted>2016-03-18T19:49:19Z</cp:lastPrinted>
  <dcterms:created xsi:type="dcterms:W3CDTF">2014-06-26T19:55:12Z</dcterms:created>
  <dcterms:modified xsi:type="dcterms:W3CDTF">2016-03-18T20:17:33Z</dcterms:modified>
  <cp:category/>
  <cp:version/>
  <cp:contentType/>
  <cp:contentStatus/>
</cp:coreProperties>
</file>