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ALL" sheetId="1" r:id="rId1"/>
    <sheet name="CAN " sheetId="2" r:id="rId2"/>
  </sheets>
  <externalReferences>
    <externalReference r:id="rId5"/>
    <externalReference r:id="rId6"/>
    <externalReference r:id="rId7"/>
  </externalReferences>
  <definedNames>
    <definedName name="_xlnm.Print_Area" localSheetId="0">'CALL'!$A$1:$J$24</definedName>
    <definedName name="_xlnm.Print_Area" localSheetId="1">'CAN '!$A$1:$N$29</definedName>
    <definedName name="BuiltIn_Print_Area" localSheetId="1">#REF!</definedName>
    <definedName name="BuiltIn_Print_Area">#REF!</definedName>
    <definedName name="D">#REF!</definedName>
    <definedName name="n">#REF!</definedName>
    <definedName name="nQ">#REF!</definedName>
    <definedName name="Q">#REF!</definedName>
    <definedName name="So">#REF!</definedName>
    <definedName name="Yn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<sst xmlns="http://schemas.openxmlformats.org/spreadsheetml/2006/main" count="72" uniqueCount="44">
  <si>
    <t>A</t>
  </si>
  <si>
    <t xml:space="preserve"> </t>
  </si>
  <si>
    <t>CAUDAL</t>
  </si>
  <si>
    <t xml:space="preserve">CONTIENE:   CALCULO COLECTORES DE AGUAS LLUVIAS. </t>
  </si>
  <si>
    <t>TRAMO</t>
  </si>
  <si>
    <t>AREA DRENADA</t>
  </si>
  <si>
    <t xml:space="preserve">DIAMETRO </t>
  </si>
  <si>
    <t>PENDIENTE</t>
  </si>
  <si>
    <t>Q. TUBO LLENO</t>
  </si>
  <si>
    <t>V. TUBO LLENO</t>
  </si>
  <si>
    <t>Q/qo</t>
  </si>
  <si>
    <t>LONGITUD</t>
  </si>
  <si>
    <t>D</t>
  </si>
  <si>
    <t>COTAS CLAVES</t>
  </si>
  <si>
    <t>v/V</t>
  </si>
  <si>
    <t>V.REAL</t>
  </si>
  <si>
    <t>F.TRACTIVA</t>
  </si>
  <si>
    <t>DE</t>
  </si>
  <si>
    <t>(m2)</t>
  </si>
  <si>
    <t xml:space="preserve"> (Lts/seg)</t>
  </si>
  <si>
    <t xml:space="preserve"> (pulg)</t>
  </si>
  <si>
    <t>(%)</t>
  </si>
  <si>
    <t>(lts/seg)</t>
  </si>
  <si>
    <t>(m/seg)</t>
  </si>
  <si>
    <t>(m)</t>
  </si>
  <si>
    <t>INICIAL</t>
  </si>
  <si>
    <t>FINAL</t>
  </si>
  <si>
    <t>M/S</t>
  </si>
  <si>
    <t>Kg/m2</t>
  </si>
  <si>
    <t>1</t>
  </si>
  <si>
    <t>2</t>
  </si>
  <si>
    <t xml:space="preserve">CONTIENE   :   CALCULO COLECTORES DE AGUAS RESIDUALES </t>
  </si>
  <si>
    <t>UNIDADES HUNTER</t>
  </si>
  <si>
    <t>3</t>
  </si>
  <si>
    <t>E1</t>
  </si>
  <si>
    <t>4</t>
  </si>
  <si>
    <t>FECHA        :   ENERO 30 DE 2014</t>
  </si>
  <si>
    <t>PROYECTO : BIBLIOTECA SAN JUAN DE URABA</t>
  </si>
  <si>
    <t>5</t>
  </si>
  <si>
    <t>COLECTOR COMBINADO</t>
  </si>
  <si>
    <t>PATIO POSTERIOR</t>
  </si>
  <si>
    <t>PATIO + SALIDA LATERAL</t>
  </si>
  <si>
    <t>CARCAMO PATIO</t>
  </si>
  <si>
    <t>AREA PARALELA EJE 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</si>
</sst>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;\-&quot;$&quot;#,##0.00"/>
    <numFmt numFmtId="165" formatCode="_ * #,##0_ ;_ * \-#,##0_ ;_ * &quot;-&quot;??_ ;_ @_ "/>
    <numFmt numFmtId="166" formatCode="0.0"/>
    <numFmt numFmtId="167" formatCode="#,##0.0"/>
    <numFmt numFmtId="168" formatCode="#,##0.00000"/>
    <numFmt numFmtId="169" formatCode="_ [$€-2]\ * #,##0.00_ ;_ [$€-2]\ * \-#,##0.00_ ;_ [$€-2]\ * &quot;-&quot;??_ "/>
    <numFmt numFmtId="170" formatCode="_-* #,##0.00_-;\-* #,##0.00_-;_-* &quot;-&quot;??_-;_-@_-"/>
    <numFmt numFmtId="171" formatCode="0.000"/>
    <numFmt numFmtId="172" formatCode="_ * #,##0.00_ ;_ * \-#,##0.00_ ;_ * &quot;-&quot;??_ ;_ @_ "/>
    <numFmt numFmtId="173" formatCode="0.00000000"/>
    <numFmt numFmtId="174" formatCode="0.0000"/>
    <numFmt numFmtId="175" formatCode="0.0000000"/>
    <numFmt numFmtId="176" formatCode="0.00000000000"/>
    <numFmt numFmtId="177" formatCode="0.00000"/>
    <numFmt numFmtId="178" formatCode="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0"/>
      <name val="Geneva"/>
      <family val="0"/>
    </font>
    <font>
      <b/>
      <sz val="14"/>
      <name val="Arial"/>
      <family val="2"/>
    </font>
    <font>
      <b/>
      <sz val="10"/>
      <name val="Geneva"/>
      <family val="0"/>
    </font>
    <font>
      <b/>
      <sz val="8"/>
      <color indexed="8"/>
      <name val="Arial"/>
      <family val="2"/>
    </font>
    <font>
      <b/>
      <sz val="8"/>
      <color indexed="8"/>
      <name val="Symbol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61" applyFont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8" applyFont="1" applyFill="1" applyBorder="1" applyAlignment="1">
      <alignment horizontal="left" vertical="center" wrapText="1"/>
      <protection/>
    </xf>
    <xf numFmtId="173" fontId="2" fillId="0" borderId="0" xfId="68" applyNumberFormat="1" applyFont="1" applyFill="1" applyBorder="1" applyAlignment="1">
      <alignment horizontal="center" vertical="center"/>
      <protection/>
    </xf>
    <xf numFmtId="11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68" applyFont="1" applyFill="1" applyBorder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13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61" applyFont="1" applyFill="1" applyAlignment="1">
      <alignment horizontal="center" vertical="top"/>
      <protection/>
    </xf>
    <xf numFmtId="0" fontId="0" fillId="0" borderId="0" xfId="61" applyFill="1">
      <alignment/>
      <protection/>
    </xf>
    <xf numFmtId="2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6" fontId="3" fillId="0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2" fontId="3" fillId="0" borderId="16" xfId="61" applyNumberFormat="1" applyFont="1" applyFill="1" applyBorder="1" applyAlignment="1">
      <alignment horizontal="center" vertical="center"/>
      <protection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2" fontId="3" fillId="0" borderId="0" xfId="61" applyNumberFormat="1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0" fillId="0" borderId="0" xfId="62" applyFill="1">
      <alignment/>
      <protection/>
    </xf>
    <xf numFmtId="0" fontId="0" fillId="0" borderId="0" xfId="62" applyFill="1" applyBorder="1">
      <alignment/>
      <protection/>
    </xf>
    <xf numFmtId="0" fontId="2" fillId="0" borderId="0" xfId="62" applyFont="1" applyFill="1" applyBorder="1">
      <alignment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top"/>
      <protection/>
    </xf>
    <xf numFmtId="0" fontId="9" fillId="0" borderId="18" xfId="62" applyFont="1" applyFill="1" applyBorder="1" applyAlignment="1">
      <alignment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49" fontId="9" fillId="0" borderId="13" xfId="62" applyNumberFormat="1" applyFont="1" applyFill="1" applyBorder="1" applyAlignment="1">
      <alignment horizont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horizontal="center"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" vertical="top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171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166" fontId="11" fillId="0" borderId="0" xfId="62" applyNumberFormat="1" applyFont="1" applyFill="1" applyBorder="1" applyAlignment="1">
      <alignment horizontal="center" vertical="center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9" fillId="0" borderId="19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0" xfId="67" applyFont="1" applyBorder="1">
      <alignment/>
      <protection/>
    </xf>
    <xf numFmtId="0" fontId="2" fillId="0" borderId="0" xfId="66" applyFont="1" applyBorder="1">
      <alignment/>
      <protection/>
    </xf>
    <xf numFmtId="49" fontId="3" fillId="0" borderId="16" xfId="62" applyNumberFormat="1" applyFont="1" applyFill="1" applyBorder="1" applyAlignment="1">
      <alignment horizontal="center" vertical="center"/>
      <protection/>
    </xf>
    <xf numFmtId="2" fontId="3" fillId="0" borderId="16" xfId="62" applyNumberFormat="1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166" fontId="11" fillId="0" borderId="16" xfId="62" applyNumberFormat="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" fillId="0" borderId="0" xfId="62" applyFont="1" applyFill="1" applyAlignment="1">
      <alignment horizontal="center"/>
      <protection/>
    </xf>
    <xf numFmtId="49" fontId="9" fillId="0" borderId="30" xfId="62" applyNumberFormat="1" applyFont="1" applyFill="1" applyBorder="1" applyAlignment="1">
      <alignment horizontal="center" vertical="center"/>
      <protection/>
    </xf>
    <xf numFmtId="49" fontId="9" fillId="0" borderId="31" xfId="62" applyNumberFormat="1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top" wrapText="1"/>
      <protection/>
    </xf>
    <xf numFmtId="0" fontId="9" fillId="0" borderId="13" xfId="62" applyFont="1" applyFill="1" applyBorder="1" applyAlignment="1">
      <alignment horizontal="center" vertical="top" wrapText="1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3 2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4" xfId="56"/>
    <cellStyle name="Millares 5" xfId="57"/>
    <cellStyle name="Currency" xfId="58"/>
    <cellStyle name="Currency [0]" xfId="59"/>
    <cellStyle name="Neutral" xfId="60"/>
    <cellStyle name="Normal 2" xfId="61"/>
    <cellStyle name="Normal 2 2" xfId="62"/>
    <cellStyle name="Normal 2 2 2" xfId="63"/>
    <cellStyle name="Normal 3" xfId="64"/>
    <cellStyle name="Normal 3 2" xfId="65"/>
    <cellStyle name="Normal 4" xfId="66"/>
    <cellStyle name="Normal 5 2" xfId="67"/>
    <cellStyle name="Normal_Diseño_diámetro_alcantarillados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Documents%20and%20Settings\USUARIO\Escritorio\2011\CONCONCRETO\MERIDIANO%20-095\DISE&#209;O_07-13-JUL-12-ALL%20P1\MEMORIAS%20ALL%20MERIDIANO%2013-JUL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Documents%20and%20Settings\USUARIO\Escritorio\2009-ME\CONCONCRETO\SAN%20PEDO%20PLAZA-056\DISE&#209;O%20EXISTENTE\neiva-2006\Tablas%20San%20pedro%20plaza%20comer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Users\hp\Desktop\AC%2026\DISE&#209;O_07-21-DIC-12\MEMORIAS%20SANITARIAS%20HOTEL%20NEIVA%2016-AGO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L"/>
      <sheetName val="CALL"/>
      <sheetName val="EYECTOR"/>
      <sheetName val="Hoj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INISTRO"/>
      <sheetName val="TANQUE"/>
      <sheetName val="incendio"/>
      <sheetName val="BOMBEO"/>
      <sheetName val="BAN  "/>
      <sheetName val="BALL "/>
      <sheetName val="COLECTORES ALL "/>
      <sheetName val="COLECTORES 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ALES"/>
      <sheetName val="BAN"/>
      <sheetName val="CAN "/>
      <sheetName val="BALL"/>
      <sheetName val="C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9"/>
  <sheetViews>
    <sheetView tabSelected="1" view="pageBreakPreview" zoomScale="115" zoomScaleNormal="85" zoomScaleSheetLayoutView="115" zoomScalePageLayoutView="0" workbookViewId="0" topLeftCell="A1">
      <selection activeCell="F34" sqref="F34"/>
    </sheetView>
  </sheetViews>
  <sheetFormatPr defaultColWidth="9.140625" defaultRowHeight="12.75"/>
  <cols>
    <col min="1" max="1" width="0.85546875" style="3" customWidth="1"/>
    <col min="2" max="2" width="10.00390625" style="3" customWidth="1"/>
    <col min="3" max="3" width="15.28125" style="3" customWidth="1"/>
    <col min="4" max="4" width="14.140625" style="3" customWidth="1"/>
    <col min="5" max="5" width="11.7109375" style="3" customWidth="1"/>
    <col min="6" max="6" width="11.140625" style="3" bestFit="1" customWidth="1"/>
    <col min="7" max="7" width="10.00390625" style="3" customWidth="1"/>
    <col min="8" max="8" width="13.8515625" style="3" customWidth="1"/>
    <col min="9" max="9" width="13.28125" style="3" customWidth="1"/>
    <col min="10" max="10" width="8.00390625" style="3" customWidth="1"/>
    <col min="11" max="11" width="10.00390625" style="3" customWidth="1"/>
    <col min="12" max="12" width="8.140625" style="3" customWidth="1"/>
    <col min="13" max="13" width="8.28125" style="3" bestFit="1" customWidth="1"/>
    <col min="14" max="14" width="7.8515625" style="3" customWidth="1"/>
    <col min="15" max="15" width="2.28125" style="3" customWidth="1"/>
    <col min="16" max="16384" width="9.140625" style="3" customWidth="1"/>
  </cols>
  <sheetData>
    <row r="2" spans="2:10" ht="18">
      <c r="B2" s="77"/>
      <c r="C2" s="77"/>
      <c r="D2" s="77"/>
      <c r="E2" s="77"/>
      <c r="F2" s="77"/>
      <c r="G2" s="77"/>
      <c r="H2" s="77"/>
      <c r="I2" s="77"/>
      <c r="J2" s="77"/>
    </row>
    <row r="3" spans="13:17" ht="12.75">
      <c r="M3" s="4"/>
      <c r="N3" s="4"/>
      <c r="O3" s="4"/>
      <c r="P3" s="4"/>
      <c r="Q3" s="4"/>
    </row>
    <row r="4" spans="13:17" ht="12.75">
      <c r="M4" s="4"/>
      <c r="N4" s="5"/>
      <c r="O4" s="6"/>
      <c r="P4" s="4"/>
      <c r="Q4" s="4"/>
    </row>
    <row r="5" spans="2:17" ht="12.75">
      <c r="B5" s="67" t="s">
        <v>37</v>
      </c>
      <c r="C5" s="1"/>
      <c r="M5" s="4"/>
      <c r="N5" s="5"/>
      <c r="O5" s="7"/>
      <c r="P5" s="4"/>
      <c r="Q5" s="4"/>
    </row>
    <row r="6" spans="2:17" ht="12.75">
      <c r="B6" s="1"/>
      <c r="C6" s="1"/>
      <c r="M6" s="4"/>
      <c r="N6" s="5"/>
      <c r="O6" s="7"/>
      <c r="P6" s="4"/>
      <c r="Q6" s="4"/>
    </row>
    <row r="7" spans="2:17" ht="12.75">
      <c r="B7" s="8" t="s">
        <v>3</v>
      </c>
      <c r="M7" s="4"/>
      <c r="N7" s="9"/>
      <c r="O7" s="10"/>
      <c r="P7" s="4"/>
      <c r="Q7" s="4"/>
    </row>
    <row r="8" spans="2:17" ht="12.75">
      <c r="B8" s="8"/>
      <c r="M8" s="4"/>
      <c r="N8" s="4"/>
      <c r="O8" s="4"/>
      <c r="P8" s="4"/>
      <c r="Q8" s="4"/>
    </row>
    <row r="9" spans="2:17" ht="12.75">
      <c r="B9" s="68" t="s">
        <v>36</v>
      </c>
      <c r="C9" s="8"/>
      <c r="M9" s="4"/>
      <c r="N9" s="4"/>
      <c r="O9" s="4"/>
      <c r="P9" s="4"/>
      <c r="Q9" s="4"/>
    </row>
    <row r="10" spans="13:17" ht="7.5" customHeight="1">
      <c r="M10" s="4"/>
      <c r="N10" s="4"/>
      <c r="O10" s="4"/>
      <c r="P10" s="4"/>
      <c r="Q10" s="4"/>
    </row>
    <row r="11" ht="7.5" customHeight="1" thickBot="1"/>
    <row r="12" spans="2:18" ht="13.5" thickBot="1">
      <c r="B12" s="78" t="s">
        <v>4</v>
      </c>
      <c r="C12" s="79"/>
      <c r="D12" s="58" t="s">
        <v>5</v>
      </c>
      <c r="E12" s="59" t="s">
        <v>2</v>
      </c>
      <c r="F12" s="58" t="s">
        <v>6</v>
      </c>
      <c r="G12" s="58" t="s">
        <v>7</v>
      </c>
      <c r="H12" s="60" t="s">
        <v>8</v>
      </c>
      <c r="I12" s="58" t="s">
        <v>9</v>
      </c>
      <c r="J12" s="61" t="s">
        <v>10</v>
      </c>
      <c r="K12" s="56" t="s">
        <v>11</v>
      </c>
      <c r="L12" s="11" t="s">
        <v>12</v>
      </c>
      <c r="M12" s="73" t="s">
        <v>13</v>
      </c>
      <c r="N12" s="74"/>
      <c r="P12" s="12" t="s">
        <v>14</v>
      </c>
      <c r="Q12" s="12" t="s">
        <v>15</v>
      </c>
      <c r="R12" s="13" t="s">
        <v>16</v>
      </c>
    </row>
    <row r="13" spans="2:18" ht="13.5" thickBot="1">
      <c r="B13" s="62" t="s">
        <v>17</v>
      </c>
      <c r="C13" s="63" t="s">
        <v>0</v>
      </c>
      <c r="D13" s="64" t="s">
        <v>18</v>
      </c>
      <c r="E13" s="65" t="s">
        <v>19</v>
      </c>
      <c r="F13" s="64" t="s">
        <v>20</v>
      </c>
      <c r="G13" s="64" t="s">
        <v>21</v>
      </c>
      <c r="H13" s="64" t="s">
        <v>22</v>
      </c>
      <c r="I13" s="64" t="s">
        <v>23</v>
      </c>
      <c r="J13" s="66"/>
      <c r="K13" s="57" t="s">
        <v>24</v>
      </c>
      <c r="L13" s="14" t="s">
        <v>24</v>
      </c>
      <c r="M13" s="14" t="s">
        <v>25</v>
      </c>
      <c r="N13" s="14" t="s">
        <v>26</v>
      </c>
      <c r="P13" s="15"/>
      <c r="Q13" s="15" t="s">
        <v>27</v>
      </c>
      <c r="R13" s="16" t="s">
        <v>28</v>
      </c>
    </row>
    <row r="14" spans="2:14" ht="15">
      <c r="B14" s="17"/>
      <c r="C14" s="17"/>
      <c r="D14" s="18"/>
      <c r="E14" s="19"/>
      <c r="F14" s="20"/>
      <c r="G14" s="20"/>
      <c r="H14" s="20"/>
      <c r="I14" s="20"/>
      <c r="J14" s="20"/>
      <c r="K14" s="21"/>
      <c r="L14" s="22"/>
      <c r="M14" s="22"/>
      <c r="N14" s="22"/>
    </row>
    <row r="15" spans="2:18" ht="15.75" customHeight="1">
      <c r="B15" s="75" t="s">
        <v>40</v>
      </c>
      <c r="C15" s="75"/>
      <c r="D15" s="23">
        <f>35.1+50.5</f>
        <v>85.6</v>
      </c>
      <c r="E15" s="24">
        <f>D15*0.036</f>
        <v>3.0815999999999995</v>
      </c>
      <c r="F15" s="25">
        <v>4</v>
      </c>
      <c r="G15" s="25">
        <v>0.5</v>
      </c>
      <c r="H15" s="25">
        <f>ROUND(I15*PI()*(F15*0.0254/2)^2*1000,2)</f>
        <v>5.51</v>
      </c>
      <c r="I15" s="25">
        <f>ROUND(((F15*0.0254/4)^(2/3))/0.009*(G15/100)^(1/2),2)</f>
        <v>0.68</v>
      </c>
      <c r="J15" s="24">
        <f>ROUND(E15/H15,2)</f>
        <v>0.56</v>
      </c>
      <c r="K15" s="26">
        <v>3</v>
      </c>
      <c r="L15" s="27">
        <f>ROUND(K15*G15/100,2)</f>
        <v>0.02</v>
      </c>
      <c r="M15" s="28"/>
      <c r="N15" s="28"/>
      <c r="P15" s="29"/>
      <c r="Q15" s="30">
        <f>+P15*I15</f>
        <v>0</v>
      </c>
      <c r="R15" s="31">
        <f>250*(0.0254*F15)*(G15/100)</f>
        <v>0.127</v>
      </c>
    </row>
    <row r="16" spans="2:18" ht="15.75" customHeight="1">
      <c r="B16" s="75" t="s">
        <v>41</v>
      </c>
      <c r="C16" s="75"/>
      <c r="D16" s="23">
        <f>+D15+15.5+17</f>
        <v>118.1</v>
      </c>
      <c r="E16" s="24">
        <f>D16*0.036</f>
        <v>4.2516</v>
      </c>
      <c r="F16" s="25">
        <v>4</v>
      </c>
      <c r="G16" s="25">
        <v>1</v>
      </c>
      <c r="H16" s="25">
        <f>ROUND(I16*PI()*(F16*0.0254/2)^2*1000,2)</f>
        <v>7.78</v>
      </c>
      <c r="I16" s="25">
        <f>ROUND(((F16*0.0254/4)^(2/3))/0.009*(G16/100)^(1/2),2)</f>
        <v>0.96</v>
      </c>
      <c r="J16" s="24">
        <f>ROUND(E16/H16,2)</f>
        <v>0.55</v>
      </c>
      <c r="K16" s="26">
        <v>3</v>
      </c>
      <c r="L16" s="27">
        <f>ROUND(K16*G16/100,2)</f>
        <v>0.03</v>
      </c>
      <c r="M16" s="28"/>
      <c r="N16" s="28"/>
      <c r="P16" s="29"/>
      <c r="Q16" s="15">
        <f>+P16*N16</f>
        <v>0</v>
      </c>
      <c r="R16" s="31">
        <f>250*(0.0254*K16)*(L16/100)</f>
        <v>0.005714999999999999</v>
      </c>
    </row>
    <row r="17" spans="2:16" ht="14.25">
      <c r="B17" s="75" t="s">
        <v>42</v>
      </c>
      <c r="C17" s="75"/>
      <c r="D17" s="23">
        <f>+D16+125.6+42+D19</f>
        <v>340.2</v>
      </c>
      <c r="E17" s="24">
        <f>D17*0.036</f>
        <v>12.2472</v>
      </c>
      <c r="F17" s="25">
        <v>6</v>
      </c>
      <c r="G17" s="25">
        <v>1</v>
      </c>
      <c r="H17" s="25">
        <f>ROUND(I17*PI()*(F17*0.0254/2)^2*1000,2)</f>
        <v>22.98</v>
      </c>
      <c r="I17" s="25">
        <f>ROUND(((F17*0.0254/4)^(2/3))/0.009*(G17/100)^(1/2),2)</f>
        <v>1.26</v>
      </c>
      <c r="J17" s="24">
        <f>ROUND(E17/H17,2)</f>
        <v>0.53</v>
      </c>
      <c r="K17" s="34"/>
      <c r="L17" s="35"/>
      <c r="M17" s="36"/>
      <c r="N17" s="36"/>
      <c r="O17" s="4"/>
      <c r="P17" s="4"/>
    </row>
    <row r="18" spans="2:23" ht="14.25">
      <c r="B18" s="76"/>
      <c r="C18" s="76"/>
      <c r="D18" s="55"/>
      <c r="E18" s="32"/>
      <c r="F18" s="33"/>
      <c r="G18" s="33"/>
      <c r="H18" s="33"/>
      <c r="I18" s="33"/>
      <c r="J18" s="32"/>
      <c r="K18" s="34"/>
      <c r="L18" s="35"/>
      <c r="M18" s="36"/>
      <c r="N18" s="36"/>
      <c r="O18" s="4"/>
      <c r="P18" s="4"/>
      <c r="V18" s="3">
        <v>1500</v>
      </c>
      <c r="W18" s="3">
        <v>2500</v>
      </c>
    </row>
    <row r="19" spans="2:16" ht="14.25">
      <c r="B19" s="75" t="s">
        <v>43</v>
      </c>
      <c r="C19" s="75"/>
      <c r="D19" s="23">
        <v>54.5</v>
      </c>
      <c r="E19" s="24">
        <f>D19*0.036</f>
        <v>1.9619999999999997</v>
      </c>
      <c r="F19" s="25">
        <v>4</v>
      </c>
      <c r="G19" s="25">
        <v>0.5</v>
      </c>
      <c r="H19" s="25">
        <f>ROUND(I19*PI()*(F19*0.0254/2)^2*1000,2)</f>
        <v>5.51</v>
      </c>
      <c r="I19" s="25">
        <f>ROUND(((F19*0.0254/4)^(2/3))/0.009*(G19/100)^(1/2),2)</f>
        <v>0.68</v>
      </c>
      <c r="J19" s="24">
        <f>ROUND(E19/H19,2)</f>
        <v>0.36</v>
      </c>
      <c r="K19" s="34"/>
      <c r="L19" s="35"/>
      <c r="M19" s="36"/>
      <c r="N19" s="36"/>
      <c r="O19" s="4"/>
      <c r="P19" s="4"/>
    </row>
  </sheetData>
  <sheetProtection/>
  <mergeCells count="8">
    <mergeCell ref="B19:C19"/>
    <mergeCell ref="M12:N12"/>
    <mergeCell ref="B15:C15"/>
    <mergeCell ref="B16:C16"/>
    <mergeCell ref="B17:C17"/>
    <mergeCell ref="B18:C18"/>
    <mergeCell ref="B2:J2"/>
    <mergeCell ref="B12:C1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view="pageBreakPreview" zoomScaleSheetLayoutView="100" zoomScalePageLayoutView="0" workbookViewId="0" topLeftCell="A1">
      <pane xSplit="1" ySplit="12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8" sqref="B8"/>
    </sheetView>
  </sheetViews>
  <sheetFormatPr defaultColWidth="9.140625" defaultRowHeight="12.75"/>
  <cols>
    <col min="1" max="1" width="1.1484375" style="39" customWidth="1"/>
    <col min="2" max="2" width="11.140625" style="39" customWidth="1"/>
    <col min="3" max="3" width="9.140625" style="39" customWidth="1"/>
    <col min="4" max="4" width="13.140625" style="39" customWidth="1"/>
    <col min="5" max="8" width="9.140625" style="39" customWidth="1"/>
    <col min="9" max="9" width="12.57421875" style="39" bestFit="1" customWidth="1"/>
    <col min="10" max="10" width="7.00390625" style="39" customWidth="1"/>
    <col min="11" max="11" width="10.140625" style="39" customWidth="1"/>
    <col min="12" max="12" width="14.00390625" style="39" customWidth="1"/>
    <col min="13" max="13" width="9.28125" style="39" customWidth="1"/>
    <col min="14" max="14" width="9.57421875" style="39" customWidth="1"/>
    <col min="15" max="16384" width="9.140625" style="39" customWidth="1"/>
  </cols>
  <sheetData>
    <row r="1" spans="2:11" ht="18">
      <c r="B1" s="80"/>
      <c r="C1" s="80"/>
      <c r="D1" s="80"/>
      <c r="E1" s="80"/>
      <c r="F1" s="80"/>
      <c r="G1" s="80"/>
      <c r="H1" s="80"/>
      <c r="I1" s="80"/>
      <c r="J1" s="80"/>
      <c r="K1" s="38"/>
    </row>
    <row r="2" spans="2:17" ht="12.75">
      <c r="B2" s="40"/>
      <c r="C2" s="40"/>
      <c r="D2" s="40"/>
      <c r="E2" s="40"/>
      <c r="F2" s="40"/>
      <c r="G2" s="40"/>
      <c r="H2" s="40"/>
      <c r="I2" s="40"/>
      <c r="J2" s="40"/>
      <c r="K2" s="40"/>
      <c r="N2" s="40"/>
      <c r="O2" s="40"/>
      <c r="P2" s="40"/>
      <c r="Q2" s="40"/>
    </row>
    <row r="3" spans="2:17" ht="12.7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N3" s="40"/>
      <c r="O3" s="40"/>
      <c r="P3" s="40"/>
      <c r="Q3" s="40"/>
    </row>
    <row r="4" spans="2:17" ht="12.75">
      <c r="B4" s="67" t="s">
        <v>37</v>
      </c>
      <c r="C4" s="1"/>
      <c r="D4" s="40"/>
      <c r="E4" s="40"/>
      <c r="F4" s="40"/>
      <c r="G4" s="40"/>
      <c r="H4" s="40"/>
      <c r="I4" s="40"/>
      <c r="J4" s="40"/>
      <c r="K4" s="40"/>
      <c r="N4" s="40"/>
      <c r="O4" s="5"/>
      <c r="P4" s="6"/>
      <c r="Q4" s="40"/>
    </row>
    <row r="5" spans="2:17" ht="14.25" customHeight="1">
      <c r="B5" s="1"/>
      <c r="C5" s="1"/>
      <c r="D5" s="40"/>
      <c r="E5" s="40"/>
      <c r="F5" s="40"/>
      <c r="G5" s="40"/>
      <c r="H5" s="40"/>
      <c r="I5" s="40"/>
      <c r="J5" s="40"/>
      <c r="K5" s="40"/>
      <c r="N5" s="40"/>
      <c r="O5" s="5"/>
      <c r="P5" s="7"/>
      <c r="Q5" s="40"/>
    </row>
    <row r="6" spans="2:17" ht="14.25" customHeight="1">
      <c r="B6" s="2" t="s">
        <v>31</v>
      </c>
      <c r="C6" s="41"/>
      <c r="D6" s="40"/>
      <c r="E6" s="40"/>
      <c r="F6" s="40"/>
      <c r="G6" s="40"/>
      <c r="H6" s="40"/>
      <c r="I6" s="40"/>
      <c r="J6" s="40"/>
      <c r="K6" s="40"/>
      <c r="N6" s="40"/>
      <c r="O6" s="5"/>
      <c r="P6" s="7"/>
      <c r="Q6" s="40"/>
    </row>
    <row r="7" spans="2:17" ht="12.75">
      <c r="B7" s="2"/>
      <c r="C7" s="41"/>
      <c r="D7" s="40"/>
      <c r="E7" s="40"/>
      <c r="F7" s="40"/>
      <c r="G7" s="40"/>
      <c r="H7" s="40"/>
      <c r="I7" s="40"/>
      <c r="J7" s="40"/>
      <c r="K7" s="40"/>
      <c r="N7" s="40"/>
      <c r="O7" s="9"/>
      <c r="P7" s="10"/>
      <c r="Q7" s="40"/>
    </row>
    <row r="8" spans="2:17" ht="12.75">
      <c r="B8" s="68" t="s">
        <v>36</v>
      </c>
      <c r="C8" s="41"/>
      <c r="D8" s="40"/>
      <c r="E8" s="40"/>
      <c r="F8" s="40"/>
      <c r="G8" s="40"/>
      <c r="H8" s="40"/>
      <c r="I8" s="40"/>
      <c r="J8" s="40"/>
      <c r="K8" s="40"/>
      <c r="N8" s="40"/>
      <c r="O8" s="40"/>
      <c r="P8" s="40"/>
      <c r="Q8" s="40"/>
    </row>
    <row r="9" spans="14:17" ht="12.75">
      <c r="N9" s="40"/>
      <c r="O9" s="40"/>
      <c r="P9" s="40"/>
      <c r="Q9" s="40"/>
    </row>
    <row r="10" spans="14:17" ht="13.5" thickBot="1">
      <c r="N10" s="40"/>
      <c r="O10" s="40"/>
      <c r="P10" s="40"/>
      <c r="Q10" s="40"/>
    </row>
    <row r="11" spans="2:17" ht="17.25" customHeight="1" thickBot="1">
      <c r="B11" s="81" t="s">
        <v>4</v>
      </c>
      <c r="C11" s="82"/>
      <c r="D11" s="83" t="s">
        <v>32</v>
      </c>
      <c r="E11" s="42" t="s">
        <v>2</v>
      </c>
      <c r="F11" s="42" t="s">
        <v>6</v>
      </c>
      <c r="G11" s="42" t="s">
        <v>7</v>
      </c>
      <c r="H11" s="43" t="s">
        <v>8</v>
      </c>
      <c r="I11" s="44" t="s">
        <v>9</v>
      </c>
      <c r="J11" s="42" t="s">
        <v>10</v>
      </c>
      <c r="K11" s="44" t="s">
        <v>11</v>
      </c>
      <c r="L11" s="45" t="s">
        <v>12</v>
      </c>
      <c r="M11" s="85" t="s">
        <v>13</v>
      </c>
      <c r="N11" s="86"/>
      <c r="O11" s="40"/>
      <c r="P11" s="40"/>
      <c r="Q11" s="40"/>
    </row>
    <row r="12" spans="2:17" ht="13.5" thickBot="1">
      <c r="B12" s="46" t="s">
        <v>17</v>
      </c>
      <c r="C12" s="46" t="s">
        <v>0</v>
      </c>
      <c r="D12" s="84"/>
      <c r="E12" s="47" t="s">
        <v>19</v>
      </c>
      <c r="F12" s="47" t="s">
        <v>20</v>
      </c>
      <c r="G12" s="47" t="s">
        <v>21</v>
      </c>
      <c r="H12" s="47" t="s">
        <v>22</v>
      </c>
      <c r="I12" s="47" t="s">
        <v>23</v>
      </c>
      <c r="J12" s="47"/>
      <c r="K12" s="47" t="s">
        <v>24</v>
      </c>
      <c r="L12" s="47" t="s">
        <v>24</v>
      </c>
      <c r="M12" s="47" t="s">
        <v>25</v>
      </c>
      <c r="N12" s="47" t="s">
        <v>26</v>
      </c>
      <c r="O12" s="40"/>
      <c r="P12" s="40"/>
      <c r="Q12" s="40"/>
    </row>
    <row r="13" spans="2:11" ht="15">
      <c r="B13" s="48"/>
      <c r="C13" s="48"/>
      <c r="D13" s="49"/>
      <c r="E13" s="50"/>
      <c r="F13" s="50"/>
      <c r="G13" s="50"/>
      <c r="H13" s="50"/>
      <c r="I13" s="50"/>
      <c r="J13" s="50"/>
      <c r="K13" s="50"/>
    </row>
    <row r="14" spans="2:14" ht="12" customHeight="1">
      <c r="B14" s="51"/>
      <c r="C14" s="51"/>
      <c r="D14" s="37"/>
      <c r="E14" s="52"/>
      <c r="F14" s="53"/>
      <c r="G14" s="53"/>
      <c r="H14" s="53"/>
      <c r="I14" s="53"/>
      <c r="J14" s="53"/>
      <c r="K14" s="54"/>
      <c r="L14" s="53"/>
      <c r="M14" s="37"/>
      <c r="N14" s="37"/>
    </row>
    <row r="15" spans="2:14" ht="14.25">
      <c r="B15" s="69" t="s">
        <v>29</v>
      </c>
      <c r="C15" s="69" t="s">
        <v>30</v>
      </c>
      <c r="D15" s="70">
        <v>4</v>
      </c>
      <c r="E15" s="70">
        <f>IF(D15&lt;38,D15^0.3686*0.7401,IF(D15&lt;235,D15^0.4193*0.6215,IF(D15&lt;932,D15*0.0092+4.2493,D15*0.0069+6.7345)))</f>
        <v>1.2337004325782204</v>
      </c>
      <c r="F15" s="71">
        <v>4</v>
      </c>
      <c r="G15" s="71">
        <v>1</v>
      </c>
      <c r="H15" s="71">
        <f>ROUND(I15*PI()*(F15*0.0254/2)^2*1000,2)</f>
        <v>7.78</v>
      </c>
      <c r="I15" s="71">
        <f>ROUND(((F15*0.0254/4)^(2/3))/0.009*(G15/100)^(1/2),2)</f>
        <v>0.96</v>
      </c>
      <c r="J15" s="71">
        <f>ROUND(E15/H15,2)</f>
        <v>0.16</v>
      </c>
      <c r="K15" s="72">
        <v>4.5</v>
      </c>
      <c r="L15" s="71">
        <f>ROUND(K15*G15/100,2)</f>
        <v>0.05</v>
      </c>
      <c r="M15" s="70">
        <v>-0.8</v>
      </c>
      <c r="N15" s="70">
        <f>+M15-L15</f>
        <v>-0.8500000000000001</v>
      </c>
    </row>
    <row r="16" spans="2:14" ht="14.25">
      <c r="B16" s="69" t="s">
        <v>30</v>
      </c>
      <c r="C16" s="69" t="s">
        <v>33</v>
      </c>
      <c r="D16" s="70">
        <f>+D15+3*4+2+2</f>
        <v>20</v>
      </c>
      <c r="E16" s="70">
        <f>IF(D16&lt;38,D16^0.3686*0.7401,IF(D16&lt;235,D16^0.4193*0.6215,IF(D16&lt;932,D16*0.0092+4.2493,D16*0.0069+6.7345)))</f>
        <v>2.23280121913885</v>
      </c>
      <c r="F16" s="71">
        <v>4</v>
      </c>
      <c r="G16" s="71">
        <v>1</v>
      </c>
      <c r="H16" s="71">
        <f>ROUND(I16*PI()*(F16*0.0254/2)^2*1000,2)</f>
        <v>7.78</v>
      </c>
      <c r="I16" s="71">
        <f>ROUND(((F16*0.0254/4)^(2/3))/0.009*(G16/100)^(1/2),2)</f>
        <v>0.96</v>
      </c>
      <c r="J16" s="71">
        <f>ROUND(E16/H16,2)</f>
        <v>0.29</v>
      </c>
      <c r="K16" s="72">
        <v>3.5</v>
      </c>
      <c r="L16" s="71">
        <f>ROUND(K16*G16/100,2)</f>
        <v>0.04</v>
      </c>
      <c r="M16" s="70">
        <f>+N15-0.01</f>
        <v>-0.8600000000000001</v>
      </c>
      <c r="N16" s="70">
        <f>+M16-L16</f>
        <v>-0.9000000000000001</v>
      </c>
    </row>
    <row r="17" spans="2:14" ht="14.25">
      <c r="B17" s="69" t="s">
        <v>33</v>
      </c>
      <c r="C17" s="69" t="s">
        <v>35</v>
      </c>
      <c r="D17" s="70">
        <f>+D16+4*5+3+3*2</f>
        <v>49</v>
      </c>
      <c r="E17" s="70">
        <f>IF(D17&lt;38,D17^0.3686*0.7401,IF(D17&lt;235,D17^0.4193*0.6215,IF(D17&lt;932,D17*0.0092+4.2493,D17*0.0069+6.7345)))</f>
        <v>3.177900895144615</v>
      </c>
      <c r="F17" s="71">
        <v>6</v>
      </c>
      <c r="G17" s="71">
        <v>1</v>
      </c>
      <c r="H17" s="71">
        <f>ROUND(I17*PI()*(F17*0.0254/2)^2*1000,2)</f>
        <v>22.98</v>
      </c>
      <c r="I17" s="71">
        <f>ROUND(((F17*0.0254/4)^(2/3))/0.009*(G17/100)^(1/2),2)</f>
        <v>1.26</v>
      </c>
      <c r="J17" s="71">
        <f>ROUND(E17/H17,2)</f>
        <v>0.14</v>
      </c>
      <c r="K17" s="72">
        <v>23.5</v>
      </c>
      <c r="L17" s="71">
        <f>ROUND(K17*G17/100,2)</f>
        <v>0.24</v>
      </c>
      <c r="M17" s="70">
        <f>+N16-0.01</f>
        <v>-0.9100000000000001</v>
      </c>
      <c r="N17" s="70">
        <f>+M17-L17</f>
        <v>-1.1500000000000001</v>
      </c>
    </row>
    <row r="18" spans="2:14" ht="14.25">
      <c r="B18" s="69" t="s">
        <v>35</v>
      </c>
      <c r="C18" s="69" t="s">
        <v>38</v>
      </c>
      <c r="D18" s="70">
        <f>+D17</f>
        <v>49</v>
      </c>
      <c r="E18" s="70">
        <f>IF(D18&lt;38,D18^0.3686*0.7401,IF(D18&lt;235,D18^0.4193*0.6215,IF(D18&lt;932,D18*0.0092+4.2493,D18*0.0069+6.7345)))</f>
        <v>3.177900895144615</v>
      </c>
      <c r="F18" s="71">
        <v>6</v>
      </c>
      <c r="G18" s="71">
        <v>1</v>
      </c>
      <c r="H18" s="71">
        <f>ROUND(I18*PI()*(F18*0.0254/2)^2*1000,2)</f>
        <v>22.98</v>
      </c>
      <c r="I18" s="71">
        <f>ROUND(((F18*0.0254/4)^(2/3))/0.009*(G18/100)^(1/2),2)</f>
        <v>1.26</v>
      </c>
      <c r="J18" s="71">
        <f>ROUND(E18/H18,2)</f>
        <v>0.14</v>
      </c>
      <c r="K18" s="72">
        <v>1</v>
      </c>
      <c r="L18" s="71">
        <f>ROUND(K18*G18/100,2)</f>
        <v>0.01</v>
      </c>
      <c r="M18" s="70">
        <f>+N17-0.01</f>
        <v>-1.1600000000000001</v>
      </c>
      <c r="N18" s="70">
        <f>+M18-L18</f>
        <v>-1.1700000000000002</v>
      </c>
    </row>
    <row r="20" ht="12.75">
      <c r="B20" s="39" t="s">
        <v>39</v>
      </c>
    </row>
    <row r="22" spans="2:14" ht="14.25">
      <c r="B22" s="69" t="s">
        <v>38</v>
      </c>
      <c r="C22" s="69" t="s">
        <v>34</v>
      </c>
      <c r="D22" s="70"/>
      <c r="E22" s="70">
        <f>+E18+CALL!E17</f>
        <v>15.425100895144615</v>
      </c>
      <c r="F22" s="71">
        <v>6</v>
      </c>
      <c r="G22" s="71">
        <v>1</v>
      </c>
      <c r="H22" s="71">
        <f>ROUND(I22*PI()*(F22*0.0254/2)^2*1000,2)</f>
        <v>22.98</v>
      </c>
      <c r="I22" s="71">
        <f>ROUND(((F22*0.0254/4)^(2/3))/0.009*(G22/100)^(1/2),2)</f>
        <v>1.26</v>
      </c>
      <c r="J22" s="71">
        <f>ROUND(E22/H22,2)</f>
        <v>0.67</v>
      </c>
      <c r="K22" s="72">
        <v>10</v>
      </c>
      <c r="L22" s="71">
        <f>ROUND(K22*G22/100,2)</f>
        <v>0.1</v>
      </c>
      <c r="M22" s="70">
        <f>+N18-0.01</f>
        <v>-1.1800000000000002</v>
      </c>
      <c r="N22" s="70">
        <f>+M22-L22</f>
        <v>-1.2800000000000002</v>
      </c>
    </row>
  </sheetData>
  <sheetProtection/>
  <mergeCells count="4">
    <mergeCell ref="B1:J1"/>
    <mergeCell ref="B11:C11"/>
    <mergeCell ref="D11:D12"/>
    <mergeCell ref="M11:N11"/>
  </mergeCells>
  <printOptions/>
  <pageMargins left="1.299212598425197" right="0.7480314960629921" top="0.984251968503937" bottom="0.984251968503937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INHISA S. A.</dc:creator>
  <cp:keywords/>
  <dc:description/>
  <cp:lastModifiedBy>Maria Eugenia Bejarano</cp:lastModifiedBy>
  <cp:lastPrinted>2014-01-24T22:09:51Z</cp:lastPrinted>
  <dcterms:created xsi:type="dcterms:W3CDTF">2012-05-15T14:28:07Z</dcterms:created>
  <dcterms:modified xsi:type="dcterms:W3CDTF">2014-03-11T21:58:43Z</dcterms:modified>
  <cp:category/>
  <cp:version/>
  <cp:contentType/>
  <cp:contentStatus/>
</cp:coreProperties>
</file>