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355" windowHeight="7245" activeTab="0"/>
  </bookViews>
  <sheets>
    <sheet name="PRES OFICIAL" sheetId="1" r:id="rId1"/>
    <sheet name="AIU" sheetId="2" r:id="rId2"/>
  </sheets>
  <externalReferences>
    <externalReference r:id="rId5"/>
  </externalReferences>
  <definedNames>
    <definedName name="_xlnm._FilterDatabase" localSheetId="0" hidden="1">'PRES OFICIAL'!$A$5:$F$383</definedName>
    <definedName name="_xlnm.Print_Area" localSheetId="1">'AIU'!$B$1:$I$63</definedName>
    <definedName name="_xlnm.Print_Area" localSheetId="0">'PRES OFICIAL'!$A$2:$F$393</definedName>
    <definedName name="BBB" localSheetId="0">#REF!</definedName>
    <definedName name="BBB">#REF!</definedName>
    <definedName name="matriz" localSheetId="0">#REF!</definedName>
    <definedName name="matriz">#REF!</definedName>
    <definedName name="_xlnm.Print_Titles" localSheetId="0">'PRES OFICIAL'!$5:$5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<sst xmlns="http://schemas.openxmlformats.org/spreadsheetml/2006/main" count="1111" uniqueCount="786">
  <si>
    <t>IVA / UTILIDAD</t>
  </si>
  <si>
    <t>UTILIDAD</t>
  </si>
  <si>
    <t>IMPREVISTOS</t>
  </si>
  <si>
    <t>ADMINISTRACIÓN</t>
  </si>
  <si>
    <t>ASEO</t>
  </si>
  <si>
    <t>ASEO Y LIMPIEZA</t>
  </si>
  <si>
    <t>APARATOS SANITARIOS</t>
  </si>
  <si>
    <t>ACCESORIOS</t>
  </si>
  <si>
    <t>APARATOS SANITARIOS. GRIFERIAS Y ACCESORIOS</t>
  </si>
  <si>
    <t>PISOS</t>
  </si>
  <si>
    <t>BASES</t>
  </si>
  <si>
    <t>PISOS BASES Y ACABADOS</t>
  </si>
  <si>
    <t>CUBIERTA</t>
  </si>
  <si>
    <t>PINTURA</t>
  </si>
  <si>
    <t>PAÑETES</t>
  </si>
  <si>
    <t>ENCHAPES</t>
  </si>
  <si>
    <t>MAMPOSTERÍA</t>
  </si>
  <si>
    <t>MAMPOSTERÍA Y CONCRETO ARQUITECTONICO</t>
  </si>
  <si>
    <t>SUMINISTRO E INSTALACION DE TUBERIA CONDUIT PVC DE 1" PARA CABLEADO ESTRUCTURADO.</t>
  </si>
  <si>
    <t>CABLEADO ESTRUCTURADO</t>
  </si>
  <si>
    <t>TABLEROS E INTERRUPTORES</t>
  </si>
  <si>
    <t xml:space="preserve">SISTEMA DE PUESTA A TIERRA </t>
  </si>
  <si>
    <t>SALIDAS</t>
  </si>
  <si>
    <t>DESMONTES</t>
  </si>
  <si>
    <t>SALIDAS SANITARIAS</t>
  </si>
  <si>
    <t>INSTALACIONES HIDROSANITARIAS</t>
  </si>
  <si>
    <t>ESTRUCTURAS EN CONCRETO</t>
  </si>
  <si>
    <t>ACERO DE REFUERZO</t>
  </si>
  <si>
    <t>ESTRUCTURA</t>
  </si>
  <si>
    <t>CIMENTACION</t>
  </si>
  <si>
    <t>DEMOLICIONES</t>
  </si>
  <si>
    <t>DEMOLICIONES, DESMONTES Y RETIRO DE MATERIALES</t>
  </si>
  <si>
    <t>PRELIMINARES</t>
  </si>
  <si>
    <t>1.1</t>
  </si>
  <si>
    <t>ACTIVIDADES PRELIMINARES</t>
  </si>
  <si>
    <t>CANT.</t>
  </si>
  <si>
    <t>UNIDAD</t>
  </si>
  <si>
    <t>DESCRIPCIÓN</t>
  </si>
  <si>
    <t>ITEM</t>
  </si>
  <si>
    <t>ESTRUCTURA METÁLICA</t>
  </si>
  <si>
    <t>ACOMETIDAS</t>
  </si>
  <si>
    <t>INSTALACIONES ELECTRICAS E ILUMINACION</t>
  </si>
  <si>
    <t xml:space="preserve">1.1.1.3        </t>
  </si>
  <si>
    <t xml:space="preserve">gl   </t>
  </si>
  <si>
    <t xml:space="preserve">1.1.5          </t>
  </si>
  <si>
    <t xml:space="preserve">               Valla informativa de licencias de construcción de 2.00x1.00 m en lámina                                  </t>
  </si>
  <si>
    <t xml:space="preserve">u    </t>
  </si>
  <si>
    <t xml:space="preserve">m    </t>
  </si>
  <si>
    <t xml:space="preserve">1.1.9          </t>
  </si>
  <si>
    <t xml:space="preserve">               Valla informativa Colombia Humanitaria 3,00x1,50m                                                        </t>
  </si>
  <si>
    <t xml:space="preserve">m²   </t>
  </si>
  <si>
    <t xml:space="preserve">1.3.1.2        </t>
  </si>
  <si>
    <t xml:space="preserve">m³   </t>
  </si>
  <si>
    <t xml:space="preserve">1.3.1.17       </t>
  </si>
  <si>
    <t xml:space="preserve">1.3.1.21       </t>
  </si>
  <si>
    <t xml:space="preserve">               Cortes con pulidora y disco en mampostería y elementos no estructurales.                                 </t>
  </si>
  <si>
    <t xml:space="preserve">1.3.1.25       </t>
  </si>
  <si>
    <t xml:space="preserve">1.3.2.1        </t>
  </si>
  <si>
    <t xml:space="preserve">               Desmonte de aparatos sanitarios (incluye baños, pocetas, lavamanos).                                     </t>
  </si>
  <si>
    <t xml:space="preserve">1.3.2.5        </t>
  </si>
  <si>
    <t xml:space="preserve">1.3.2.6        </t>
  </si>
  <si>
    <t>1,3,1</t>
  </si>
  <si>
    <t>1,3,2</t>
  </si>
  <si>
    <t xml:space="preserve">2.1.2          </t>
  </si>
  <si>
    <t xml:space="preserve">2.1.6          </t>
  </si>
  <si>
    <t xml:space="preserve">               Relleno manual con material seleccionado de sitio                                                        </t>
  </si>
  <si>
    <t xml:space="preserve">2.2.1          </t>
  </si>
  <si>
    <t xml:space="preserve">2.2.8          </t>
  </si>
  <si>
    <t xml:space="preserve">2.3.2          </t>
  </si>
  <si>
    <t xml:space="preserve">               Acero de 60.000 psi para elementos de cimentación. Incluye corte, figurado y fijación.                   </t>
  </si>
  <si>
    <t xml:space="preserve">kg   </t>
  </si>
  <si>
    <t xml:space="preserve">2.3.3          </t>
  </si>
  <si>
    <t xml:space="preserve">               Mallas electrosoldadas, Incluye corte y fijación.                                                        </t>
  </si>
  <si>
    <t xml:space="preserve">3              </t>
  </si>
  <si>
    <t xml:space="preserve">     DESAGÜES E INSTALACIONES SUBTERRANEAS                                                                              </t>
  </si>
  <si>
    <t xml:space="preserve">     </t>
  </si>
  <si>
    <t xml:space="preserve">3.1            </t>
  </si>
  <si>
    <t xml:space="preserve">          OBRAS CIVILES                                                                                                 </t>
  </si>
  <si>
    <t xml:space="preserve">3.1.1          </t>
  </si>
  <si>
    <t xml:space="preserve">               Caja de inspeccion70x70                                                                                  </t>
  </si>
  <si>
    <t xml:space="preserve">3.1.4          </t>
  </si>
  <si>
    <t xml:space="preserve">               Caja para medidor (incluye tapa)                                                                         </t>
  </si>
  <si>
    <t xml:space="preserve">3.1.5          </t>
  </si>
  <si>
    <t xml:space="preserve">3.1.8          </t>
  </si>
  <si>
    <t xml:space="preserve">               Relleno con gravilla                                                                                     </t>
  </si>
  <si>
    <t xml:space="preserve">3.1.9          </t>
  </si>
  <si>
    <t xml:space="preserve">3.2            </t>
  </si>
  <si>
    <t xml:space="preserve">          REDES DE DESAGUES DE AGUAS LLUVIAS                                                                            </t>
  </si>
  <si>
    <t xml:space="preserve">3.2.4          </t>
  </si>
  <si>
    <t xml:space="preserve">               Codo 90 CxC 3"                                                                                           </t>
  </si>
  <si>
    <t xml:space="preserve">3.2.5          </t>
  </si>
  <si>
    <t xml:space="preserve">               Codo 90 CxC 4"                                                                                           </t>
  </si>
  <si>
    <t xml:space="preserve">3.2.7          </t>
  </si>
  <si>
    <t xml:space="preserve">               Semicodo CxC 4"                                                                                          </t>
  </si>
  <si>
    <t xml:space="preserve">3.2.8          </t>
  </si>
  <si>
    <t xml:space="preserve">               Tubería PVC-S 3"                                                                                         </t>
  </si>
  <si>
    <t xml:space="preserve">3.2.9          </t>
  </si>
  <si>
    <t xml:space="preserve">3.2.12         </t>
  </si>
  <si>
    <t xml:space="preserve">               Unión PVC-S 4"                                         </t>
  </si>
  <si>
    <t xml:space="preserve">4.5.2          </t>
  </si>
  <si>
    <t xml:space="preserve">               Acero de 60.000 psi para elementos estructurales. Incluye corte, figurado y fijación.                    </t>
  </si>
  <si>
    <t xml:space="preserve">5.2.6.3        </t>
  </si>
  <si>
    <t xml:space="preserve">               Muro en bloque hueco Nº5 11,5x23x33 cm                                                                   </t>
  </si>
  <si>
    <t xml:space="preserve">5.2.6.4        </t>
  </si>
  <si>
    <t xml:space="preserve">               Muros en bloque hueco Nº4 estriado 9x23x33.                                                              </t>
  </si>
  <si>
    <t xml:space="preserve">6.2.13         </t>
  </si>
  <si>
    <t xml:space="preserve">               Paneles en láminas de fibrocemento para divisiones baños                                                 </t>
  </si>
  <si>
    <t xml:space="preserve">7.1.1          </t>
  </si>
  <si>
    <t xml:space="preserve">               Adaptador macho PVC-P   1/2"                                                                             </t>
  </si>
  <si>
    <t xml:space="preserve">7.1.8          </t>
  </si>
  <si>
    <t xml:space="preserve">               Codo HG 1/2"                                                                                             </t>
  </si>
  <si>
    <t xml:space="preserve">7.1.21         </t>
  </si>
  <si>
    <t xml:space="preserve">               Tubería HG 1/2"                                                                                          </t>
  </si>
  <si>
    <t xml:space="preserve">7.1.23         </t>
  </si>
  <si>
    <t xml:space="preserve">               Tubería PVC.P  RDE 9   1/2"                                                                              </t>
  </si>
  <si>
    <t xml:space="preserve">7.1.27         </t>
  </si>
  <si>
    <t xml:space="preserve">               Unión HG 1/2"                                                                                            </t>
  </si>
  <si>
    <t xml:space="preserve">7.1.33         </t>
  </si>
  <si>
    <t xml:space="preserve">               Válvula compuerta 1/2"                                                                                   </t>
  </si>
  <si>
    <t xml:space="preserve">7.1.36         </t>
  </si>
  <si>
    <t xml:space="preserve">               Válvula flotador 1/2"                                                                                    </t>
  </si>
  <si>
    <t xml:space="preserve">7.1.48         </t>
  </si>
  <si>
    <t xml:space="preserve">7.1.49         </t>
  </si>
  <si>
    <t xml:space="preserve">               Válvula compuerta 1-1/2"                                                                                 </t>
  </si>
  <si>
    <t xml:space="preserve">7.2.1          </t>
  </si>
  <si>
    <t xml:space="preserve">7.2.8          </t>
  </si>
  <si>
    <t xml:space="preserve">7.2.10         </t>
  </si>
  <si>
    <t xml:space="preserve">               Buje 1"x1/2"                                                                                             </t>
  </si>
  <si>
    <t xml:space="preserve">7.2.11         </t>
  </si>
  <si>
    <t xml:space="preserve">7.2.14         </t>
  </si>
  <si>
    <t xml:space="preserve">7.2.18         </t>
  </si>
  <si>
    <t xml:space="preserve">7.2.25         </t>
  </si>
  <si>
    <t xml:space="preserve">7.2.24         </t>
  </si>
  <si>
    <t xml:space="preserve">7.2.21         </t>
  </si>
  <si>
    <t xml:space="preserve">7.2.22         </t>
  </si>
  <si>
    <t xml:space="preserve">7.2.26         </t>
  </si>
  <si>
    <t xml:space="preserve">7.2.27         </t>
  </si>
  <si>
    <t xml:space="preserve">7.2.28         </t>
  </si>
  <si>
    <t xml:space="preserve">7.2.32         </t>
  </si>
  <si>
    <t xml:space="preserve">               Tubería PVC-P RDE 13,5  1"                                                                               </t>
  </si>
  <si>
    <t xml:space="preserve">7.2.34         </t>
  </si>
  <si>
    <t xml:space="preserve">               Tubería PVC-P RDE 21 Ø 1-1/2"                                                                            </t>
  </si>
  <si>
    <t xml:space="preserve">7.2.31         </t>
  </si>
  <si>
    <t xml:space="preserve">7.2.30         </t>
  </si>
  <si>
    <t xml:space="preserve">               Adaptador macho PVC-P Ø 1"                             </t>
  </si>
  <si>
    <t xml:space="preserve">7.3.2          </t>
  </si>
  <si>
    <t xml:space="preserve">               Salida suministro 1/2" para lavamanos                                                                    </t>
  </si>
  <si>
    <t xml:space="preserve">7.3.5          </t>
  </si>
  <si>
    <t xml:space="preserve">               Salida suministro 1/2" para poceta de aseo                                                               </t>
  </si>
  <si>
    <t xml:space="preserve">7.3.6          </t>
  </si>
  <si>
    <t xml:space="preserve">               Salida suministro 1/2" para sanitario                                                                    </t>
  </si>
  <si>
    <t xml:space="preserve">7.3.8          </t>
  </si>
  <si>
    <t xml:space="preserve">               Tapón de prueba 1/2"                                   </t>
  </si>
  <si>
    <t xml:space="preserve">REDES DE DESAGUES DE AGUAS RESIDUALES                                                                         </t>
  </si>
  <si>
    <t xml:space="preserve">7.5.5          </t>
  </si>
  <si>
    <t xml:space="preserve">7.5.7          </t>
  </si>
  <si>
    <t xml:space="preserve">               Codo cxc  2"                                                                                             </t>
  </si>
  <si>
    <t xml:space="preserve">7.5.8          </t>
  </si>
  <si>
    <t xml:space="preserve">               Codo cxc  3"                                                                                             </t>
  </si>
  <si>
    <t xml:space="preserve">7.5.10         </t>
  </si>
  <si>
    <t xml:space="preserve">               Semicodo CxC 2"                                                                                          </t>
  </si>
  <si>
    <t xml:space="preserve">7.5.12         </t>
  </si>
  <si>
    <t xml:space="preserve">7.5.16         </t>
  </si>
  <si>
    <t xml:space="preserve">7.5.17         </t>
  </si>
  <si>
    <t xml:space="preserve">               Tubería PVC-L  3"                                                                                        </t>
  </si>
  <si>
    <t xml:space="preserve">7.5.18         </t>
  </si>
  <si>
    <t xml:space="preserve">7.5.19         </t>
  </si>
  <si>
    <t xml:space="preserve">               Tubería PVC-S  2"                                                                                        </t>
  </si>
  <si>
    <t xml:space="preserve">7.5.20         </t>
  </si>
  <si>
    <t xml:space="preserve">7.5.21         </t>
  </si>
  <si>
    <t xml:space="preserve">7.5.25         </t>
  </si>
  <si>
    <t xml:space="preserve">7.5.26         </t>
  </si>
  <si>
    <t xml:space="preserve">7.5.31         </t>
  </si>
  <si>
    <t xml:space="preserve">7.6.2          </t>
  </si>
  <si>
    <t xml:space="preserve">               Salida sanitaria 2" para lavamanos                                                                       </t>
  </si>
  <si>
    <t xml:space="preserve">7.6.4          </t>
  </si>
  <si>
    <t xml:space="preserve">               Salida sanitaria 3" para poceta de aseo                                                                  </t>
  </si>
  <si>
    <t xml:space="preserve">7.6.5          </t>
  </si>
  <si>
    <t xml:space="preserve">               Salida sanitaria 4" para sanitarios                                                                      </t>
  </si>
  <si>
    <t xml:space="preserve">7.6.6          </t>
  </si>
  <si>
    <t xml:space="preserve">               Sifon 2"                                                                                                 </t>
  </si>
  <si>
    <t xml:space="preserve">7.6.7          </t>
  </si>
  <si>
    <t xml:space="preserve">               Sifón 3"                                                                                                 </t>
  </si>
  <si>
    <t xml:space="preserve">7.6.8          </t>
  </si>
  <si>
    <t xml:space="preserve">               Tapón de prueba 2"                                                                                       </t>
  </si>
  <si>
    <t xml:space="preserve">7.6.9          </t>
  </si>
  <si>
    <t xml:space="preserve">               Tapón de prueba 3"                                                                                       </t>
  </si>
  <si>
    <t xml:space="preserve">7.6.10         </t>
  </si>
  <si>
    <t xml:space="preserve">               Tapón de prueba 4"                                                                                       </t>
  </si>
  <si>
    <t xml:space="preserve">OBRAS COMPLEMENTARIAS                                                                                         </t>
  </si>
  <si>
    <t xml:space="preserve">7.7.6          </t>
  </si>
  <si>
    <t xml:space="preserve">               Desinfección del sistema de agua potable                                                                 </t>
  </si>
  <si>
    <t xml:space="preserve">7.7.9          </t>
  </si>
  <si>
    <t xml:space="preserve">               Prueba de estanqueidad                                                                                   </t>
  </si>
  <si>
    <t xml:space="preserve">7.7.10         </t>
  </si>
  <si>
    <t xml:space="preserve">               Prueba de presión                                                                                        </t>
  </si>
  <si>
    <t xml:space="preserve">7.7.11         </t>
  </si>
  <si>
    <t>8.1.067</t>
  </si>
  <si>
    <t>8.1.071</t>
  </si>
  <si>
    <t>Suministro e instalacion de bajante en tubería conduit IMC 1-1/4"</t>
  </si>
  <si>
    <t>u</t>
  </si>
  <si>
    <t>8.5.063</t>
  </si>
  <si>
    <t>8.5.065</t>
  </si>
  <si>
    <t>8.9.037</t>
  </si>
  <si>
    <t>8.9.042</t>
  </si>
  <si>
    <t>8.12.003</t>
  </si>
  <si>
    <t>8.12.007</t>
  </si>
  <si>
    <t>FACEPLATE  MODULAR DOBLE RJ 45</t>
  </si>
  <si>
    <t>8.12.037</t>
  </si>
  <si>
    <t xml:space="preserve">9.1.1          </t>
  </si>
  <si>
    <t xml:space="preserve">9.1.2          </t>
  </si>
  <si>
    <t xml:space="preserve">9.1.3          </t>
  </si>
  <si>
    <t xml:space="preserve">               Pañetes lisos exteriores  (incluye filos y dilataciones)                                                 </t>
  </si>
  <si>
    <t xml:space="preserve">11.2.1.2       </t>
  </si>
  <si>
    <t xml:space="preserve">               Cubierta sandwich deck en aluminio y aluzinc con inyección en poliuretano 50 mm de espesor, tipo Hun     </t>
  </si>
  <si>
    <t xml:space="preserve">11.2.1.6       </t>
  </si>
  <si>
    <t>ACCESORIOS DE CUBIERTA</t>
  </si>
  <si>
    <t xml:space="preserve">11.3.2.3       </t>
  </si>
  <si>
    <t xml:space="preserve">               Flashing en lamina galvanizada cal 22 (longitud de desarrollo 50 cm).                                    </t>
  </si>
  <si>
    <t xml:space="preserve">11.3.3         </t>
  </si>
  <si>
    <t xml:space="preserve">               Cúpulas tragantes tipo granada 4´´ en Aluminio                                                           </t>
  </si>
  <si>
    <t xml:space="preserve">11.1.4         </t>
  </si>
  <si>
    <t xml:space="preserve">10.1.2         </t>
  </si>
  <si>
    <t xml:space="preserve">               Alistado de pisos h=4cm                                                                                  </t>
  </si>
  <si>
    <t xml:space="preserve">10.2.4.1       </t>
  </si>
  <si>
    <t xml:space="preserve">               Baldosa de granito vibroprensada color blanco huila tipo Alfa o similar 30 x 30. (Incluye destronque     </t>
  </si>
  <si>
    <t xml:space="preserve">10.3.2.1       </t>
  </si>
  <si>
    <t xml:space="preserve">               Zócalo de granito vibroprensado                                                                          </t>
  </si>
  <si>
    <t xml:space="preserve">10.3.2.6       </t>
  </si>
  <si>
    <t xml:space="preserve">               Guardaescoba media caña en granito pulido                                                                </t>
  </si>
  <si>
    <t xml:space="preserve">10.3.2.8       </t>
  </si>
  <si>
    <t>CARPINTERIAS</t>
  </si>
  <si>
    <t>CARPINTERÍA EN LÁMINA</t>
  </si>
  <si>
    <t xml:space="preserve">12.1.4         </t>
  </si>
  <si>
    <t xml:space="preserve">               Persiana en aluminio anodizado color natural                                                             </t>
  </si>
  <si>
    <t xml:space="preserve">12.2.1.10      </t>
  </si>
  <si>
    <t xml:space="preserve">12.2.1.41      </t>
  </si>
  <si>
    <t xml:space="preserve">14.1.1.6       </t>
  </si>
  <si>
    <t xml:space="preserve">14.3.1         </t>
  </si>
  <si>
    <t xml:space="preserve">               Poceta de aseo 50X50 cm prefabricada en granito pulido                                                   </t>
  </si>
  <si>
    <t>CIELORRASOS Y DIVISIONES</t>
  </si>
  <si>
    <t xml:space="preserve">18.1.1         </t>
  </si>
  <si>
    <t xml:space="preserve">               Pintura acrílica lavable (Inc. filos y dilataciones)                                                     </t>
  </si>
  <si>
    <t xml:space="preserve">18.1.4         </t>
  </si>
  <si>
    <t xml:space="preserve">18.1.5         </t>
  </si>
  <si>
    <t xml:space="preserve">18.2.1         </t>
  </si>
  <si>
    <t xml:space="preserve">18.2.2         </t>
  </si>
  <si>
    <t xml:space="preserve">16.2.1         </t>
  </si>
  <si>
    <t xml:space="preserve">               Dispensador papel en acero inoxidable 400 m                                                              </t>
  </si>
  <si>
    <t xml:space="preserve">16.2.3         </t>
  </si>
  <si>
    <t xml:space="preserve">               Dispensador jabón liquido en acero inoxidable                                                            </t>
  </si>
  <si>
    <t xml:space="preserve">16.2.4         </t>
  </si>
  <si>
    <t xml:space="preserve">               Taparregistro acero inoxidable con cerradura                                                             </t>
  </si>
  <si>
    <t xml:space="preserve">16.2.5         </t>
  </si>
  <si>
    <t xml:space="preserve">               Llave para manguera de 1/2"                                                                              </t>
  </si>
  <si>
    <t xml:space="preserve">16.2.6         </t>
  </si>
  <si>
    <t xml:space="preserve">               Rejillas de piso con sosco                                                                               </t>
  </si>
  <si>
    <t xml:space="preserve">16.2.7         </t>
  </si>
  <si>
    <t xml:space="preserve">               Barras de apoyo para personas con movilidad reducida                                                     </t>
  </si>
  <si>
    <t xml:space="preserve">16.2.8         </t>
  </si>
  <si>
    <t xml:space="preserve">               Juego de incrustaciones porcelana (accesorios baño discapacitados)                                       </t>
  </si>
  <si>
    <t xml:space="preserve">16.3.1         </t>
  </si>
  <si>
    <t xml:space="preserve">16.1.1         </t>
  </si>
  <si>
    <t xml:space="preserve">               Sanitario para discapacitados. Color blanco tipo corona o similar.                                       </t>
  </si>
  <si>
    <t xml:space="preserve">16.1.3         </t>
  </si>
  <si>
    <t xml:space="preserve">               Sanitarios de tanque. Color blanco tipo corona o similar.                                                </t>
  </si>
  <si>
    <t xml:space="preserve">16.1.7         </t>
  </si>
  <si>
    <t xml:space="preserve">               Lavamanos de colgar, discapacitados. Corona o similar.  Inc. Griferia                                    </t>
  </si>
  <si>
    <t xml:space="preserve">19.4.1         </t>
  </si>
  <si>
    <t xml:space="preserve">               Espejos biselados y pulidos cuatro lados, de 4 mm                                                        </t>
  </si>
  <si>
    <t xml:space="preserve">19.4.4         </t>
  </si>
  <si>
    <t xml:space="preserve">               Espejo para baño persona con movilidad reducida Incluye marco y soporte inclinado                        </t>
  </si>
  <si>
    <t xml:space="preserve">19.1           </t>
  </si>
  <si>
    <t xml:space="preserve">          CERRADURAS                                                                                                    </t>
  </si>
  <si>
    <t xml:space="preserve">19.1.1         </t>
  </si>
  <si>
    <t xml:space="preserve">               Cerradura para acceso espacios interiores                                                                </t>
  </si>
  <si>
    <t xml:space="preserve">19.1.2         </t>
  </si>
  <si>
    <t xml:space="preserve">               Cerradura para baños                                                                                     </t>
  </si>
  <si>
    <t xml:space="preserve">19.1.6         </t>
  </si>
  <si>
    <t xml:space="preserve">               Cerradura depósitos y aseo                                                                               </t>
  </si>
  <si>
    <t xml:space="preserve">19.1.8         </t>
  </si>
  <si>
    <t xml:space="preserve">               Barra antipánico horizontal solo salida                                                                  </t>
  </si>
  <si>
    <t xml:space="preserve">19.2.3         </t>
  </si>
  <si>
    <t xml:space="preserve">21.1.1         </t>
  </si>
  <si>
    <t xml:space="preserve">               Aseo general                                                                                             </t>
  </si>
  <si>
    <t xml:space="preserve">21.1.4         </t>
  </si>
  <si>
    <t xml:space="preserve">               Retiro de escombros                                                                                      </t>
  </si>
  <si>
    <t xml:space="preserve">24.1           </t>
  </si>
  <si>
    <t xml:space="preserve">          TALLERES (incluye todos los insumos y alquileres necesarios para su correcta ejecución)                       </t>
  </si>
  <si>
    <t xml:space="preserve">24.1.1         </t>
  </si>
  <si>
    <t xml:space="preserve">24.1.2         </t>
  </si>
  <si>
    <t xml:space="preserve">24.1.3         </t>
  </si>
  <si>
    <t xml:space="preserve">24.1.4         </t>
  </si>
  <si>
    <t xml:space="preserve">24.1.5         </t>
  </si>
  <si>
    <t xml:space="preserve">24.1.6         </t>
  </si>
  <si>
    <t xml:space="preserve">24.2           </t>
  </si>
  <si>
    <t xml:space="preserve">          DIVULGACION                                                                                                   </t>
  </si>
  <si>
    <t xml:space="preserve">24.2.1         </t>
  </si>
  <si>
    <t xml:space="preserve">24.2.2         </t>
  </si>
  <si>
    <t>ACABADOS DE MUROS</t>
  </si>
  <si>
    <t>REDES PVC-PRESIÓN</t>
  </si>
  <si>
    <t>CERRADURAS Y ESPEJOS</t>
  </si>
  <si>
    <t>CARPINTERIA EN ALUMINIO Y VIDRIO</t>
  </si>
  <si>
    <t xml:space="preserve">1.3.1.10       </t>
  </si>
  <si>
    <t xml:space="preserve">2.2.4          </t>
  </si>
  <si>
    <t xml:space="preserve">               Zapatas en concreto de 3.000 psi. Mezclado en sitio.                                                     </t>
  </si>
  <si>
    <t xml:space="preserve">2.2.5          </t>
  </si>
  <si>
    <t xml:space="preserve">               Vigas de cimentación en concreto f'c=3000 psi. Mezclado en sitio.                                        </t>
  </si>
  <si>
    <t xml:space="preserve">3.2.15         </t>
  </si>
  <si>
    <t xml:space="preserve">4.1.1.1        </t>
  </si>
  <si>
    <t xml:space="preserve">               Columnas cuadradas y/o rectangulares en concreto f'c=3000 psi                                            </t>
  </si>
  <si>
    <t xml:space="preserve">4.2.1          </t>
  </si>
  <si>
    <t xml:space="preserve">6.1.1          </t>
  </si>
  <si>
    <t xml:space="preserve">               Alfajías prefabricadas o fundidas (concreto e=.10 x a=variable)                                          </t>
  </si>
  <si>
    <t xml:space="preserve">6.1.3          </t>
  </si>
  <si>
    <t xml:space="preserve">7.2.12         </t>
  </si>
  <si>
    <t xml:space="preserve">7.3            </t>
  </si>
  <si>
    <t xml:space="preserve">          PUNTOS HIDRAULICOS                                                                                            </t>
  </si>
  <si>
    <t xml:space="preserve">7.3.4          </t>
  </si>
  <si>
    <t xml:space="preserve">               Salida suministro 1/2" para orinal                                                                       </t>
  </si>
  <si>
    <t xml:space="preserve">7.5.4          </t>
  </si>
  <si>
    <t xml:space="preserve">               Buje  3"x2"                                                                                              </t>
  </si>
  <si>
    <t xml:space="preserve">7.5.28         </t>
  </si>
  <si>
    <t xml:space="preserve">               Yee PVC-S 2"                                           </t>
  </si>
  <si>
    <t xml:space="preserve">7.6.3          </t>
  </si>
  <si>
    <t xml:space="preserve">               Salida sanitaria 2" para orinal                                                                          </t>
  </si>
  <si>
    <t>8.1</t>
  </si>
  <si>
    <t>ACOMETIDAS Y ALIMENTADORES</t>
  </si>
  <si>
    <t>ml</t>
  </si>
  <si>
    <t>8.1.054</t>
  </si>
  <si>
    <t>TRAMITES Y CERTIFICACIONES</t>
  </si>
  <si>
    <t>Un</t>
  </si>
  <si>
    <t>8.7.002</t>
  </si>
  <si>
    <t>UN</t>
  </si>
  <si>
    <t>8.9.068</t>
  </si>
  <si>
    <t>Suministro e instalación de Tablero eléctrico bifasico tipo Minipragma para Tablero regulado, 18 circuitos 208/120V</t>
  </si>
  <si>
    <t>Cajas de paso de 30x,30x,20  cms</t>
  </si>
  <si>
    <t>8.12.051</t>
  </si>
  <si>
    <t>SUMINISTRO E INSTALACION DE SWITCH DE 48 PUERTOS 10/100/1000 CON CUATRO PUERTOS DE FIBRA</t>
  </si>
  <si>
    <t>PATCH PANEL DE 48 PUERTOS CATEGORIA 6A</t>
  </si>
  <si>
    <t>8.12.062</t>
  </si>
  <si>
    <t>FACEPLATE  sencillo RJ 45</t>
  </si>
  <si>
    <t xml:space="preserve">11.1           </t>
  </si>
  <si>
    <t xml:space="preserve">          IMPERMEABILIZACIONES Y AISLAMIENTOS                                                                           </t>
  </si>
  <si>
    <t xml:space="preserve">               Bocapuerta en granito pulido + Dilatacion en bronce                                                      </t>
  </si>
  <si>
    <t xml:space="preserve">16.1.4         </t>
  </si>
  <si>
    <t xml:space="preserve">               Orinal institucional mediano de colgar color blanco tipo Corona o similar  Inc. Griferia                 </t>
  </si>
  <si>
    <t xml:space="preserve">               Pintura tipo Koraza o similar para muros exteriores, 2 manos  (Inc. filos y dilataciones)                </t>
  </si>
  <si>
    <t xml:space="preserve">19.4           </t>
  </si>
  <si>
    <t xml:space="preserve">          VIDRIOS Y ESPEJOS                                                                                             </t>
  </si>
  <si>
    <t xml:space="preserve">24.            </t>
  </si>
  <si>
    <t xml:space="preserve">     GESTION SOCIAL                                                                                                     </t>
  </si>
  <si>
    <t xml:space="preserve">               Adecuación o alquiler espacio para campamento (oficinas, almacen, baños)                                 </t>
  </si>
  <si>
    <t xml:space="preserve">1.1.13         </t>
  </si>
  <si>
    <t xml:space="preserve">               Demolición placa de contrapiso. Incluye cargue, retiro, disposición de escombros                         </t>
  </si>
  <si>
    <t xml:space="preserve">               Demolición de piso en baldosa, incluye el afinado h &lt;= 4cm.cargue, retiro, disposición de escombros      </t>
  </si>
  <si>
    <t xml:space="preserve">1.3.1.15       </t>
  </si>
  <si>
    <t xml:space="preserve">               Demolición de escaleras en concreto (independiente de la sección o altura)  Incluye cargue, retiro,      </t>
  </si>
  <si>
    <t xml:space="preserve">               Demolición de muros e.&lt;=15 cm.  en mampostería de arcilla con o sin enchape, Incluye cargue, retiro      </t>
  </si>
  <si>
    <t xml:space="preserve">               Corte con pulidora y disco en piso (acabados y placa de contrapiso)                                      </t>
  </si>
  <si>
    <t xml:space="preserve">1.3.2.2        </t>
  </si>
  <si>
    <t xml:space="preserve">               Desmonte baranda existente                                                                               </t>
  </si>
  <si>
    <t xml:space="preserve">1.3.2.4        </t>
  </si>
  <si>
    <t xml:space="preserve">               Desmonte de cielo raso (indiferente del material) y su respectivo sistema de suspensión y anclaje.       </t>
  </si>
  <si>
    <t xml:space="preserve">               Desmonte de marco y hoja(s) de ventanas y puertas-ventana. Incluye transporte y almacenamiento           </t>
  </si>
  <si>
    <t xml:space="preserve">1.3.2.9        </t>
  </si>
  <si>
    <t xml:space="preserve">               Desmonte de estructura de cubierta (indiferente del tipo). Incluye transporte y almacenamiento           </t>
  </si>
  <si>
    <t xml:space="preserve">2.1            </t>
  </si>
  <si>
    <t xml:space="preserve">          EXCAVACIONES, RELLENOS, REEMPLAZOS Y OTROS                                                                    </t>
  </si>
  <si>
    <t xml:space="preserve">               Excavación manual en material común para cimentaciónes.  Incluye cargue, retiro, disposición de escombros  </t>
  </si>
  <si>
    <t xml:space="preserve">2.1.7          </t>
  </si>
  <si>
    <t xml:space="preserve">               Relleno manual en recebo compactado.                                                                     </t>
  </si>
  <si>
    <t xml:space="preserve">2.2            </t>
  </si>
  <si>
    <t xml:space="preserve">          CONCRETOS DE CIMENTACIÓN                                                                                      </t>
  </si>
  <si>
    <t xml:space="preserve">               Concreto pobre de limpieza e.= 5 cm f'c=2000 psi. Mezclado en sitio.                                     </t>
  </si>
  <si>
    <t xml:space="preserve">               Placa de contrapiso en concreto e&lt;12 cm f'c=3000 psi. Incluye polietileno cal.4 negro                    </t>
  </si>
  <si>
    <t xml:space="preserve">               Excavación manual (zanjas para instalaciones hidrosanitarias)                                            </t>
  </si>
  <si>
    <t xml:space="preserve">3.1.7          </t>
  </si>
  <si>
    <t xml:space="preserve">3.1.11         </t>
  </si>
  <si>
    <t xml:space="preserve">               Relleno con material de la excavación                                                                    </t>
  </si>
  <si>
    <t xml:space="preserve">3.1.10         </t>
  </si>
  <si>
    <t xml:space="preserve">3.2.6          </t>
  </si>
  <si>
    <t xml:space="preserve">               Semicodo CxC 3"                                                                                          </t>
  </si>
  <si>
    <t xml:space="preserve">               Tubería PVC-S 4"                                       </t>
  </si>
  <si>
    <t xml:space="preserve">               Yee PVC-S 4"                                           </t>
  </si>
  <si>
    <t xml:space="preserve">3.3            </t>
  </si>
  <si>
    <t xml:space="preserve">          SALIDAS SANITARIAS AGUAS  LLUVIAS                                                                             </t>
  </si>
  <si>
    <t xml:space="preserve">3.3.1          </t>
  </si>
  <si>
    <t xml:space="preserve">3.3.2          </t>
  </si>
  <si>
    <t xml:space="preserve">3.3.3          </t>
  </si>
  <si>
    <t xml:space="preserve">               Sifón PVC-S 4"                                         </t>
  </si>
  <si>
    <t xml:space="preserve">               Vigas aéreas  en concreto a la vista f'c=3000 psi, formaleta corriente. Mezclado en sitio.               </t>
  </si>
  <si>
    <t xml:space="preserve">4.2.3          </t>
  </si>
  <si>
    <t xml:space="preserve">               Vigas canales en concreto                                                                                </t>
  </si>
  <si>
    <t xml:space="preserve">4.4.9          </t>
  </si>
  <si>
    <t xml:space="preserve">               Reforzamiento/recalce de vigas aéreas en concreto  f'c=3000 psi, formaleta corriente, incluye escarificación y puente de adherencia</t>
  </si>
  <si>
    <t xml:space="preserve">4.3.1.1        </t>
  </si>
  <si>
    <t xml:space="preserve">               Losas macizas h=0,15                                                                        </t>
  </si>
  <si>
    <t xml:space="preserve">               Recalce / complementos de losa maciza (ancho menor a 1m), incluye escarificación y puente de adherencia</t>
  </si>
  <si>
    <t>m</t>
  </si>
  <si>
    <t>4.3.1.2</t>
  </si>
  <si>
    <t xml:space="preserve">4.4.1          </t>
  </si>
  <si>
    <t xml:space="preserve">               Escaleras en  concreto a la vista f'c=3000 psi, formaleta corriente no inc. Refuerzo. mezclado en sitio</t>
  </si>
  <si>
    <t xml:space="preserve">4.5.3          </t>
  </si>
  <si>
    <t xml:space="preserve">4.6.2.4        </t>
  </si>
  <si>
    <t xml:space="preserve">5.6            </t>
  </si>
  <si>
    <t xml:space="preserve">5.6.1          </t>
  </si>
  <si>
    <t xml:space="preserve">          CONFINAMIENTO DE MAMPOSTERIA                                                                                      </t>
  </si>
  <si>
    <t xml:space="preserve">6.1.6          </t>
  </si>
  <si>
    <t xml:space="preserve">6.1.12         </t>
  </si>
  <si>
    <t xml:space="preserve">               Gárgolas en concreto (20x15x10cm)                                                                        </t>
  </si>
  <si>
    <t xml:space="preserve">6.1.17         </t>
  </si>
  <si>
    <t xml:space="preserve">               Bancas prefabricadas o fundidas en concreto                                                              </t>
  </si>
  <si>
    <t xml:space="preserve">6.1.27         </t>
  </si>
  <si>
    <t xml:space="preserve">               Alfajía doble prefabricada en concreto (h=.10 x ancho variable)                                          </t>
  </si>
  <si>
    <t xml:space="preserve">6.2.4          </t>
  </si>
  <si>
    <t xml:space="preserve">               Plaqueta en concreto                                                                                     </t>
  </si>
  <si>
    <t xml:space="preserve">6.2.8          </t>
  </si>
  <si>
    <t xml:space="preserve">               Dinteles en concreto (e=.10 x a=variable) prefabricado o fundido                                         </t>
  </si>
  <si>
    <t xml:space="preserve">               Mesón en concreto para lavamanos corrido con acabado en granito pulido. (incluye soportes)               </t>
  </si>
  <si>
    <t xml:space="preserve">7.1.10         </t>
  </si>
  <si>
    <t xml:space="preserve">               Codo 90° PVC-P 1/2"                                    </t>
  </si>
  <si>
    <t xml:space="preserve">7.1.28         </t>
  </si>
  <si>
    <t xml:space="preserve">               Unión PVC-P 1/2"                                                                                         </t>
  </si>
  <si>
    <t xml:space="preserve">               Válvula cheque 1,1/2"                                                                                    </t>
  </si>
  <si>
    <t xml:space="preserve">7.1.14         </t>
  </si>
  <si>
    <t xml:space="preserve">               Manguera PF+PAD 1/2"                                                                                     </t>
  </si>
  <si>
    <t xml:space="preserve">7.1.15         </t>
  </si>
  <si>
    <t xml:space="preserve">               Medidor agua 1/2"(inc. registro+universal)             </t>
  </si>
  <si>
    <t xml:space="preserve">7.1.11         </t>
  </si>
  <si>
    <t xml:space="preserve">               Collar de derivación 2x1/2"                            </t>
  </si>
  <si>
    <t xml:space="preserve">7.1.12         </t>
  </si>
  <si>
    <t xml:space="preserve">               Conexiones PF+PAD 1/2"                                                                                   </t>
  </si>
  <si>
    <t xml:space="preserve">               Adaptador macho PVC-P Ø 1/2"                           </t>
  </si>
  <si>
    <t xml:space="preserve">7.2.7          </t>
  </si>
  <si>
    <t xml:space="preserve">               Adaptador macho PVC-P 3/4"                                                                               </t>
  </si>
  <si>
    <t xml:space="preserve">               Adaptador macho PVC-P Ø 1-1/2"                                                                           </t>
  </si>
  <si>
    <t xml:space="preserve">               Buje PVC-P  1"x3/4"                                    </t>
  </si>
  <si>
    <t xml:space="preserve">               Buje PVC-P 1-1/2"x1/2"                                 </t>
  </si>
  <si>
    <t xml:space="preserve">7.2.13         </t>
  </si>
  <si>
    <t xml:space="preserve">               BUJE PVC-P 1-1/2"x3/4"                                                                                   </t>
  </si>
  <si>
    <t xml:space="preserve">               Buje PVC-P 1-1/2"x1"                                   </t>
  </si>
  <si>
    <t xml:space="preserve">               Buje  3/4"x1/2"                                                                                          </t>
  </si>
  <si>
    <t xml:space="preserve">               Codo PVC-P  1/2"                                                                                         </t>
  </si>
  <si>
    <t xml:space="preserve">               Codo PVC-P 3/4"                                                                                          </t>
  </si>
  <si>
    <t xml:space="preserve">               Codo 90° PVC-P 1"                                      </t>
  </si>
  <si>
    <t xml:space="preserve">               Codo PVC-P 1-1/2"                                                                                        </t>
  </si>
  <si>
    <t xml:space="preserve">               Tee PVC-P  3/4"                                                                                          </t>
  </si>
  <si>
    <t xml:space="preserve">               Tee PVC-P  1"                                                                                            </t>
  </si>
  <si>
    <t xml:space="preserve">               Tee PVC-P  1-1/2"                                                                                        </t>
  </si>
  <si>
    <t xml:space="preserve">               Tubería PVC-P  RDE 21  3/4"                                                                              </t>
  </si>
  <si>
    <t xml:space="preserve">               Tubería PVC-P RDE  9 1/2"                                                                                </t>
  </si>
  <si>
    <t xml:space="preserve">7.2.41         </t>
  </si>
  <si>
    <t xml:space="preserve">7.2.42         </t>
  </si>
  <si>
    <t xml:space="preserve">               Válvula de compuerta 3/4"                                                                                </t>
  </si>
  <si>
    <t xml:space="preserve">7.2.43         </t>
  </si>
  <si>
    <t xml:space="preserve">7.2.57         </t>
  </si>
  <si>
    <t xml:space="preserve">7.2.60         </t>
  </si>
  <si>
    <t xml:space="preserve">               Válvula compuerta 1"                                                                                     </t>
  </si>
  <si>
    <t xml:space="preserve">               Buje  4"x2"                                                                                              </t>
  </si>
  <si>
    <t xml:space="preserve">7.5.13         </t>
  </si>
  <si>
    <t xml:space="preserve">               Tee PVC-S 2"                                           </t>
  </si>
  <si>
    <t xml:space="preserve">               Tubería PVC-L 2"                                       </t>
  </si>
  <si>
    <t xml:space="preserve">               Tubería PVC-N  6"                                                                                        </t>
  </si>
  <si>
    <t xml:space="preserve">               Tubería PVC-S 3"                                       </t>
  </si>
  <si>
    <t xml:space="preserve">               Yee PVC-S 4"x2"                                        </t>
  </si>
  <si>
    <t xml:space="preserve">               Yee PVC-S 4"x3"                                        </t>
  </si>
  <si>
    <t xml:space="preserve">7.5.29         </t>
  </si>
  <si>
    <t xml:space="preserve">               Yee PVC-S 3"                                           </t>
  </si>
  <si>
    <t xml:space="preserve">7.7.1          </t>
  </si>
  <si>
    <t xml:space="preserve">               Abrazadera 1/2"                                                                                          </t>
  </si>
  <si>
    <t xml:space="preserve">               Abrazadera  2"                                                                                           </t>
  </si>
  <si>
    <t xml:space="preserve">7.7.3          </t>
  </si>
  <si>
    <t xml:space="preserve">               Abrazadera 4"                                          </t>
  </si>
  <si>
    <t xml:space="preserve">               Tanque plastico 1 m3                                                                                     </t>
  </si>
  <si>
    <t>8.1.003</t>
  </si>
  <si>
    <t>ACOMETIDA ANTIFRAUDE 3x6+6 AWG 600 V (PE /PVC)</t>
  </si>
  <si>
    <t>ML</t>
  </si>
  <si>
    <t>8.1.12</t>
  </si>
  <si>
    <t xml:space="preserve">               Suministro e instalacion de tuberia conduit EMT 1" (Acom TA, TR)</t>
  </si>
  <si>
    <t>8.1.036</t>
  </si>
  <si>
    <t>Suministro e instalación de tubería conduit EMT 1 1/4".</t>
  </si>
  <si>
    <t>8.1.073</t>
  </si>
  <si>
    <t>Acometida con 3x6+1x6+1x8T</t>
  </si>
  <si>
    <t xml:space="preserve">               Cable telefonico tipo interior de 10 pares</t>
  </si>
  <si>
    <t xml:space="preserve">               Acometida en Cable THWN 2x8+8+2x8T sin condulinado</t>
  </si>
  <si>
    <t>8.1.070</t>
  </si>
  <si>
    <t>Interconexión entre gabinete de telerruptores y botonera de control alumbrado con cable N°16 AWG</t>
  </si>
  <si>
    <t>8.6</t>
  </si>
  <si>
    <t>MEDIDORES Y EQUIPOS</t>
  </si>
  <si>
    <t>8.6.009</t>
  </si>
  <si>
    <t>Suministro e instalación de medidor trifasico de 20 a 100 A con interruptor de 3x100A, 10KA, 240V</t>
  </si>
  <si>
    <t>Suministro e instalacion Descargador DPS por sobretensiones tipo II, 208/120V, con interruptor termomagnetico 3x50A</t>
  </si>
  <si>
    <t>8.2</t>
  </si>
  <si>
    <t xml:space="preserve">          OBRAS CIVILES </t>
  </si>
  <si>
    <t>8.2.1</t>
  </si>
  <si>
    <t xml:space="preserve">               Caja de inspeccion 0,30x0,30x0,30 m  (incluye excavacion, base en recebo comun, placa concreto, ladrillo comun, marco en angulo 1 11/2 x 1 1/2 x 1/8" y tapa reforzada en platina de 2 x 1/8" con parrilla en varilla 3/8 cada 10 cm)</t>
  </si>
  <si>
    <t>8.4.1</t>
  </si>
  <si>
    <t>8.4.2</t>
  </si>
  <si>
    <t xml:space="preserve">               Tramites por parte de ingeniero electricista ante operador de red local (o.r) incluye todas y cada una de las gestiones, tramites o acciones requeridas y/o exigidas a que haya lugar a fin de poder hacer uso de las instalaciones con la debida legalizacion del suministro de energia electrica, tales como ajuste de planos y calculos, rotulacion, de acuerdo a los formatos or, radicacion y seguimiento a la documentacion, coordinacion de visitas y gestiones ante el or</t>
  </si>
  <si>
    <t>8.5</t>
  </si>
  <si>
    <t xml:space="preserve">          LUMINARIAS</t>
  </si>
  <si>
    <t>8.5.32</t>
  </si>
  <si>
    <t xml:space="preserve">               Aviso de Evacuacion tipo led de 10W.</t>
  </si>
  <si>
    <t xml:space="preserve">               Luminaria de emergencia  LED  DE 10W 120V</t>
  </si>
  <si>
    <t xml:space="preserve">               Luminaria LED lineal de 54 W 120 V</t>
  </si>
  <si>
    <t>8.5.060</t>
  </si>
  <si>
    <t>8.7.029</t>
  </si>
  <si>
    <t>Salida Sonido tuberia EMT 3/4", Cable polarizado</t>
  </si>
  <si>
    <t>8.7.48</t>
  </si>
  <si>
    <t xml:space="preserve">               Salida luminacion de emergencia en tuberia EMT de 3/4"</t>
  </si>
  <si>
    <t>8.7.50</t>
  </si>
  <si>
    <t xml:space="preserve">               Salida sensor de movimiento de 360 grados tecnologia combinada en tuberia conduit  PVC 3/4", alambre  No 12 AWG, incluye aparato.</t>
  </si>
  <si>
    <t>8.7.74</t>
  </si>
  <si>
    <t xml:space="preserve">               Salida tomacorriente normal doble para instalar en muro en conductor cable de cobre THHN, tuberia EMT de 3/4", cajas de paso, incluye aparato. Red normal</t>
  </si>
  <si>
    <t>8.7.75</t>
  </si>
  <si>
    <t>Salida tomacorriente doble tierra aislada para instalar en muro en conductor cable de cobre THHN, tuberia EMT de 3/4", cajas de paso, incluye aparato, red regulada</t>
  </si>
  <si>
    <t>8.7.066</t>
  </si>
  <si>
    <t xml:space="preserve">SALIDA TOMACORRIENTE BIFASICA PT EN TUBERIA CONDUIT PVC 3/4", ALAMBRE No 12 AWG </t>
  </si>
  <si>
    <t>8.7.077</t>
  </si>
  <si>
    <t>Salida tomacorriente GFCI para instalar en muro en conductor cable de cobre THHN, tuberia EMT de 3/4", cajas de paso, incluye aparato.</t>
  </si>
  <si>
    <t>8.7.78</t>
  </si>
  <si>
    <t xml:space="preserve">               Salida de ventilador en conductor cable de cobre THHN, tuberia EMT de 3/4"  y cajas de paso (ib¿ncluye ventilaodor)</t>
  </si>
  <si>
    <t>8.7.79</t>
  </si>
  <si>
    <t xml:space="preserve">               Salida para regulador de velocidad del ventilador en conductor cable de cobre THHN, tuberia EMT de 3/4"  y cajas de paso (incl regulador)</t>
  </si>
  <si>
    <t>8.7.045</t>
  </si>
  <si>
    <t>8.7.80</t>
  </si>
  <si>
    <t xml:space="preserve">               Salida para seca manos en conductor cable de cobre THHN No. 10 AWG, tuberia EMT de 3/4"  y cajas de paso</t>
  </si>
  <si>
    <t>8.7.039</t>
  </si>
  <si>
    <t xml:space="preserve">SALIDA INTERRUPTOR SENCILLO EN TUBERIA PVC, ALAMBRE No 12 AWG. INCLUYE APARATO </t>
  </si>
  <si>
    <t>U</t>
  </si>
  <si>
    <t>8.7.81</t>
  </si>
  <si>
    <t xml:space="preserve">               Salida para access point en techo en conductor cable de cobre THHN No. 12 AWG, tuberia EMT de 3/4"  y cajas de paso</t>
  </si>
  <si>
    <t>8.7.83</t>
  </si>
  <si>
    <t xml:space="preserve">               Salida de para rack en conductor cable de cobre THHN No. 10 AWG, tuberia EMT de 3/4",Tomacorriente  y cajas de paso</t>
  </si>
  <si>
    <t>8.7.84</t>
  </si>
  <si>
    <t xml:space="preserve">               Salida para panel de incendios en conductor cable de cobre THHN, tuberia EMT de 3/4"  y cajas de paso</t>
  </si>
  <si>
    <t>8.8.4</t>
  </si>
  <si>
    <t xml:space="preserve">               Barraje de tierra en cuarto de comunicaciones</t>
  </si>
  <si>
    <t>8.8.5</t>
  </si>
  <si>
    <t>Gabinete fabricado en lamina cold rolled cal 18-16, aloja e incluye sistema de transferencia manual tipo bypass 32A, incluye protecciones e insumos varios barras de neutro y tierra, DIM sugerida 50x40x25 cms</t>
  </si>
  <si>
    <t>8.9.017</t>
  </si>
  <si>
    <t>8.9.5</t>
  </si>
  <si>
    <t xml:space="preserve">               Interruptor automático de riel DIN de 1x20 A.</t>
  </si>
  <si>
    <t>8.9.019</t>
  </si>
  <si>
    <t xml:space="preserve">               SUMINISTRO E INSTALACION DE TABLERO DE 36  CIRCUITOS 3F5H, CON PUERTA. ESPACIO PARA TOTALIZADOR, BARRAJE PARA 225A BARRA NEUTRO Y BARRA TIERRA  Calidad Legrand, Siemens, SqareD o superior de marca reconocida y homologada por el CIDET</t>
  </si>
  <si>
    <t>8.9.10</t>
  </si>
  <si>
    <t xml:space="preserve">               Suministro e instalacion de interruptor enchufable 1 x 20A, calidad Legrand, Siemens, SqareD o superior de marca reconocida y homologada por el CIDET</t>
  </si>
  <si>
    <t>8.9.22</t>
  </si>
  <si>
    <t xml:space="preserve">               Suministro e instalación de interruptor enchufable 1X30A. Calidad Legrand, Siemens, SqareD o superior de marca reconocida y homologada por el CIDET</t>
  </si>
  <si>
    <t xml:space="preserve">               SUMINISTRO E INSTALACION DE INTERRUPTOR ENCHUFABLE 2X40A. Calidad Legrand, Siemens, SqareD o superior de marca reconocida y homologada por el CIDET</t>
  </si>
  <si>
    <t>8.9.038</t>
  </si>
  <si>
    <t xml:space="preserve">               SUMINISTRO E INSTALACION DE INTERRUPTOR TRIPOLAR TIPO INDUSTRIAL CAJA MOLDEADA 3X75A; 25KA/240V.</t>
  </si>
  <si>
    <t>8.9.69</t>
  </si>
  <si>
    <t xml:space="preserve">               Suministro e instalación de interruptor tipo riel 2X40A</t>
  </si>
  <si>
    <t>SISTEMA DE DETECION DE INCENDIOS</t>
  </si>
  <si>
    <t>8.10.1</t>
  </si>
  <si>
    <t xml:space="preserve">               Salida para estacion manual con señalizacion de emergencia  sonora y luminica</t>
  </si>
  <si>
    <t>8.10.2</t>
  </si>
  <si>
    <t xml:space="preserve">               Salida para deteccion de incendios, en cable paralelo 2x18  incluye sensor de humos</t>
  </si>
  <si>
    <t>8.10.4</t>
  </si>
  <si>
    <t xml:space="preserve">               Suministro e instalación de Panel de Alarma deteccion de incendio hasta 20 salidas</t>
  </si>
  <si>
    <t>8.11</t>
  </si>
  <si>
    <t xml:space="preserve">          OTROS</t>
  </si>
  <si>
    <t>8.12.31</t>
  </si>
  <si>
    <t xml:space="preserve">               Salida para antena de TV aerea Multicanal de 10 elementos alta ganancia</t>
  </si>
  <si>
    <t>8.12.34</t>
  </si>
  <si>
    <t xml:space="preserve">               Salida toma  TV (COAXIAL). Incluye condulinado y tuberia PVC 3/4" , aparato y cableado RG6 75Ω. prom 15 m</t>
  </si>
  <si>
    <t>8.12.018</t>
  </si>
  <si>
    <t>STRIP TELEFONICO CON 2 REGLETA DE 10 PARES</t>
  </si>
  <si>
    <t>8.11.05</t>
  </si>
  <si>
    <t>8.12.038</t>
  </si>
  <si>
    <t>SUMINISTRO E INSTALACION DE CAJA METALICA 4X4 DOBLE FONDO. INCLUYE SUPLEMENTO.</t>
  </si>
  <si>
    <t>8.11.1</t>
  </si>
  <si>
    <t xml:space="preserve">               Canaleta portacable metálica de 10x5 cm con división</t>
  </si>
  <si>
    <t>8.12.043</t>
  </si>
  <si>
    <t>8.12.3</t>
  </si>
  <si>
    <t xml:space="preserve">               Suministro e instalación de cable  UTP Cat. 6A 4 pares CMR AMP</t>
  </si>
  <si>
    <t>8.12.54</t>
  </si>
  <si>
    <t xml:space="preserve">               Certificaciones  UTP  CAT  6A     (Se saca por el No de Face Plate) (Corresponde a la Certificacion del sistema de cableado estruct)</t>
  </si>
  <si>
    <t>8.12.015</t>
  </si>
  <si>
    <t>8.12.017</t>
  </si>
  <si>
    <t>8.12.009</t>
  </si>
  <si>
    <t>SUMINISTRO E INSTALACION DE TUBERIA CONDUIT PVC 3/4". POR PISO CABLEADO ESTRUCTURADO</t>
  </si>
  <si>
    <t>8.12.030</t>
  </si>
  <si>
    <t>8.12.45</t>
  </si>
  <si>
    <t xml:space="preserve">               Patch Cord AMP  RJ-45  3'  CAT. 6A</t>
  </si>
  <si>
    <t>8.12.52</t>
  </si>
  <si>
    <t>8.12.56</t>
  </si>
  <si>
    <t xml:space="preserve">               Rack abierto metalico de 19" de ancho, 1,50 m de altura pintura electrostatica</t>
  </si>
  <si>
    <t>8.12.57</t>
  </si>
  <si>
    <t>8.12.60</t>
  </si>
  <si>
    <t xml:space="preserve">               Organizadores dobles horizontales</t>
  </si>
  <si>
    <t xml:space="preserve">               Pañete impermeabilizado integralmente Proporción 1:3.  (incluye filos y dilataciones).                   </t>
  </si>
  <si>
    <t xml:space="preserve">               Pañetes lisos interiores. Proporción 1:4.  (incluye filos y dilataciones)                                </t>
  </si>
  <si>
    <t xml:space="preserve">9.1.7          </t>
  </si>
  <si>
    <t xml:space="preserve">               Resane de pañete existente.  (incluye filos y dilataciones).                                             </t>
  </si>
  <si>
    <t xml:space="preserve">9.2.1          </t>
  </si>
  <si>
    <t xml:space="preserve">               Pañetes lisos bajo placas  proporción 1:4 (incluye filos y dilataciones)                                 </t>
  </si>
  <si>
    <t xml:space="preserve">11.1.1         </t>
  </si>
  <si>
    <t xml:space="preserve">               Afinado en mortero de pendiente                                                                          </t>
  </si>
  <si>
    <t xml:space="preserve">11.1.2         </t>
  </si>
  <si>
    <t xml:space="preserve">               Media caña en mortero de pendiente                                                                       </t>
  </si>
  <si>
    <t xml:space="preserve">11.1.3         </t>
  </si>
  <si>
    <t xml:space="preserve">               Afinado vigas canales en mortero                                                                         </t>
  </si>
  <si>
    <t xml:space="preserve">               Impermeabilización con manto asfáltico Morter Plas AL-80 de 3.5 mm  con foil de aluminio                 </t>
  </si>
  <si>
    <t xml:space="preserve">               Tapa remate borde de cubierta sandwich deck            </t>
  </si>
  <si>
    <t xml:space="preserve">10.1.7         </t>
  </si>
  <si>
    <t xml:space="preserve">               Concreto afinado e=5cm incluye juntas de dilatación                                                      </t>
  </si>
  <si>
    <t xml:space="preserve">10.2.2.1       </t>
  </si>
  <si>
    <t xml:space="preserve">               Tablón cuarto x 26                                                                                       </t>
  </si>
  <si>
    <t xml:space="preserve">10.4.1         </t>
  </si>
  <si>
    <t xml:space="preserve">               Gradas en granito pulido                               </t>
  </si>
  <si>
    <t xml:space="preserve">12.1.9         </t>
  </si>
  <si>
    <t xml:space="preserve">12.1.12        </t>
  </si>
  <si>
    <t xml:space="preserve">12.1.11        </t>
  </si>
  <si>
    <t xml:space="preserve">               Puerta en lámina cold rolled galvanizada C.18 con pintura electrostática para baños de 0,60x1,80Mt       </t>
  </si>
  <si>
    <t xml:space="preserve">12.2.1.36      </t>
  </si>
  <si>
    <t xml:space="preserve">               Puerta Tipo 8 doble entamborada  en lámina c.r. galvanizada cal.18, con persiana, con o sin mirilla      </t>
  </si>
  <si>
    <t xml:space="preserve">12.2.4.23      </t>
  </si>
  <si>
    <t xml:space="preserve">               Quiebrasol tipo quadrobrise con tapas laterales, incluye estructura de perfil aluminio T185              </t>
  </si>
  <si>
    <t xml:space="preserve">12.2.2.2       </t>
  </si>
  <si>
    <t xml:space="preserve">               Pasamanos en tubo 2" (+anclajes+anticorrosivo)         </t>
  </si>
  <si>
    <t xml:space="preserve">               Barandas en perfilería metálica rectangular</t>
  </si>
  <si>
    <t xml:space="preserve">13.            </t>
  </si>
  <si>
    <t xml:space="preserve">     CARPINTERIA EN MADERA                                                                                              </t>
  </si>
  <si>
    <t xml:space="preserve">13.1.18        </t>
  </si>
  <si>
    <t xml:space="preserve">               Puerta de corredera, entamborada en lamina de triplex de 4mm, incluye alma en cuadricula de triplex,     </t>
  </si>
  <si>
    <t xml:space="preserve">               Cerámica Artica Blanco 30 x 45 Corona o similar                                                          </t>
  </si>
  <si>
    <t xml:space="preserve">               Pintura muros interiores sin estuco y vinilo tipo 3 manos (Inc. filos y dilataciones).                   </t>
  </si>
  <si>
    <t xml:space="preserve">               Pintura techos sin estuco y vinilo tipo 3 manos (Inc. filos y dilataciones).                   </t>
  </si>
  <si>
    <t xml:space="preserve">               Esmalte sobre hojas puertas (por cara + laterales)                                                       </t>
  </si>
  <si>
    <t xml:space="preserve">18.2.7         </t>
  </si>
  <si>
    <t xml:space="preserve">               Secador eléctrico manos libres acero inox.             </t>
  </si>
  <si>
    <t xml:space="preserve">               Griferia de pared tipo push para lavamanos corrido                                                       </t>
  </si>
  <si>
    <t xml:space="preserve">19.1.4         </t>
  </si>
  <si>
    <t xml:space="preserve">               Cerradura para accesos                                                                                   </t>
  </si>
  <si>
    <t xml:space="preserve">20.            </t>
  </si>
  <si>
    <t xml:space="preserve">     OBRAS EXTERIORES                                                                                                   </t>
  </si>
  <si>
    <t xml:space="preserve">20.1.          </t>
  </si>
  <si>
    <t xml:space="preserve">          MOVIMIENTO DE TIERRAS Y REEMPLAZOS                                                                            </t>
  </si>
  <si>
    <t xml:space="preserve">20.1.2         </t>
  </si>
  <si>
    <t xml:space="preserve">20.1.5         </t>
  </si>
  <si>
    <t xml:space="preserve">               Recebo compactado zonas exteriores                                                                       </t>
  </si>
  <si>
    <t xml:space="preserve">20.2           </t>
  </si>
  <si>
    <t xml:space="preserve">          ZONAS DURAS Y PLAZOLETAS                                                                                      </t>
  </si>
  <si>
    <t xml:space="preserve">20.2.3         </t>
  </si>
  <si>
    <t xml:space="preserve">               Rampas en concreto sobre terreno                                                                         </t>
  </si>
  <si>
    <t xml:space="preserve">20.2.12        </t>
  </si>
  <si>
    <t xml:space="preserve">20.4           </t>
  </si>
  <si>
    <t xml:space="preserve">          ZONAS VERDES                                                                                                  </t>
  </si>
  <si>
    <t xml:space="preserve">20.4.4         </t>
  </si>
  <si>
    <t xml:space="preserve">               Arborización (Inc. Contenedor de raices)                                                                 </t>
  </si>
  <si>
    <t xml:space="preserve">2.4            </t>
  </si>
  <si>
    <t xml:space="preserve">          VARIOS                                                                                                        </t>
  </si>
  <si>
    <t xml:space="preserve">2.4.18         </t>
  </si>
  <si>
    <t>2.3</t>
  </si>
  <si>
    <t xml:space="preserve">21.2           </t>
  </si>
  <si>
    <t xml:space="preserve">          ASCENSORES Y SALVAESCALERAS                                                                                   </t>
  </si>
  <si>
    <t>21.</t>
  </si>
  <si>
    <t xml:space="preserve">21.2.4         </t>
  </si>
  <si>
    <t xml:space="preserve">               Taller sectorial (de acuerdo con lo consignado en el plan de acción social)</t>
  </si>
  <si>
    <t xml:space="preserve">               Taller de convocatoria amplia (de acuerdo con lo consignado en el plan de acción social)</t>
  </si>
  <si>
    <t xml:space="preserve">               Mesa de trabajo (de acuerdo con lo consignado en el plan de acción social)</t>
  </si>
  <si>
    <t xml:space="preserve">               Jornada de integración (de acuerdo con lo consignado en el plan de acción social)                       </t>
  </si>
  <si>
    <t xml:space="preserve">               Reuniones (de acuerdo con lo consignado en el plan de acción social)</t>
  </si>
  <si>
    <t xml:space="preserve">               Asamblea (de acuerdo con lo consignado en el plan de acción social)</t>
  </si>
  <si>
    <t xml:space="preserve">               Cartelera (de acuerdo con lo consignado en el plan de acción social)</t>
  </si>
  <si>
    <t xml:space="preserve">               Pendones (de acuerdo con lo consignado en el plan de acción social)</t>
  </si>
  <si>
    <t>BIBLIOTECA</t>
  </si>
  <si>
    <t>MUNICIPIO DE BARRANCO DE LOBA
DEPARTAMENTO DE BOLÍVAR</t>
  </si>
  <si>
    <t>ANÁLISIS DEL AIU</t>
  </si>
  <si>
    <t>VALOR COSTO DIRECTO</t>
  </si>
  <si>
    <t>TIEMPO DE EJECUCIÓN</t>
  </si>
  <si>
    <t>MESES</t>
  </si>
  <si>
    <t>GASTOS DE LEGALIZACIÓN Art 7 y 8 Ley 1150/07</t>
  </si>
  <si>
    <t>TARIFA</t>
  </si>
  <si>
    <t>COBERTURA</t>
  </si>
  <si>
    <t>VIGENCIA</t>
  </si>
  <si>
    <t>IMPUESTOS. TASAS, CONTRIBUCIONES DE LEY, EROGACIONES Y OTROS</t>
  </si>
  <si>
    <t>GASTOS BANCARIOS</t>
  </si>
  <si>
    <t>%</t>
  </si>
  <si>
    <t>TASA 4/1000 TRANSACCIONES</t>
  </si>
  <si>
    <t>COMISIONES BANCARIAS</t>
  </si>
  <si>
    <t>IVA COMISIONES</t>
  </si>
  <si>
    <t>PERSONAL ADMINISTRATIVO DE OBRA</t>
  </si>
  <si>
    <t>DED.</t>
  </si>
  <si>
    <t>CANTIDAD</t>
  </si>
  <si>
    <t>BASICO</t>
  </si>
  <si>
    <t>PRESTACIONES</t>
  </si>
  <si>
    <t>DIRECTOR</t>
  </si>
  <si>
    <t>RESIDENTE</t>
  </si>
  <si>
    <t>RESIDENTE SOCIAL</t>
  </si>
  <si>
    <t>ASESOR ESTRUCTURAL</t>
  </si>
  <si>
    <t>MAESTRO</t>
  </si>
  <si>
    <t>ALMACENISTA</t>
  </si>
  <si>
    <t>VIGILANCIA</t>
  </si>
  <si>
    <t>TRASLADOS Y ESTADÍAS</t>
  </si>
  <si>
    <t>GASTOS GENERALES DE OBRA</t>
  </si>
  <si>
    <t>DURACION (MESES)</t>
  </si>
  <si>
    <t>VALOR</t>
  </si>
  <si>
    <t>CONSUMO ACUEDUCTO</t>
  </si>
  <si>
    <t>CONSUMO ENERGÍA</t>
  </si>
  <si>
    <t>CONSUMO TELÉFONOS</t>
  </si>
  <si>
    <t>RADIOS-CELULARES</t>
  </si>
  <si>
    <t>ELEMENTOS DE PROTECCIÓN</t>
  </si>
  <si>
    <t>% CD</t>
  </si>
  <si>
    <t xml:space="preserve">ALQUILER ELEMENTOS PARA APUNTALAMIENTOS TEMPORALES (INCLUYE CAMILLAS,PARALES, MORDAZAS,CRUCETAS LARGAS Y CORTAS,ANDAMIOS EN GENERAL) </t>
  </si>
  <si>
    <t>M2/MES</t>
  </si>
  <si>
    <t>COMPUTADOR - IMPRESORA</t>
  </si>
  <si>
    <t>Recuperable</t>
  </si>
  <si>
    <t>GL</t>
  </si>
  <si>
    <t>MOBILIARIO</t>
  </si>
  <si>
    <t>PLANOS PARA CONSTRUCCIÓN</t>
  </si>
  <si>
    <t>PLANOS PARA INTERVENTORÍA</t>
  </si>
  <si>
    <t>PLANOS RECORD</t>
  </si>
  <si>
    <t>MANUAL DE MANTENIMIENTO</t>
  </si>
  <si>
    <t>PAPELERÍA-FOTOCOPIAS</t>
  </si>
  <si>
    <t>MES</t>
  </si>
  <si>
    <t>INFORMES DE OBRA</t>
  </si>
  <si>
    <t>DIFERENCIA REDONDEO</t>
  </si>
  <si>
    <t>SUBTOTAL ADMINISTRACION</t>
  </si>
  <si>
    <t>IVA (sobre utilidad)</t>
  </si>
  <si>
    <t>TOTAL AIU</t>
  </si>
  <si>
    <t xml:space="preserve">11 - BARRANCO DE LOBA - BIBLIOTECA                                                                                        </t>
  </si>
  <si>
    <t xml:space="preserve">               Localización, trazado y replanteo interior o exterior (obra nueva o existente)                           </t>
  </si>
  <si>
    <t>1.3.1.30</t>
  </si>
  <si>
    <t xml:space="preserve">               APUNTALAMIENTOS Y ALZAPRIMADOS PARA REFORZAMIENTOS</t>
  </si>
  <si>
    <t>glb</t>
  </si>
  <si>
    <t xml:space="preserve">               Desmonte de teja de cubierta (indiferente del tipo y tamaño). Incluye transporte y almacenamiento                </t>
  </si>
  <si>
    <t xml:space="preserve">               Pozo infiltración en mampostería                                                     </t>
  </si>
  <si>
    <t xml:space="preserve">               Tanque séptico en concreto 4000 psi</t>
  </si>
  <si>
    <t xml:space="preserve">               Sifón PVC de 3"                                                                                                 </t>
  </si>
  <si>
    <t xml:space="preserve">Estructura metalica de cubierta (Incluye perfiles, cerchas, templetes, correas y tubos)                     </t>
  </si>
  <si>
    <t xml:space="preserve">               Columnetas de confinamiento concreto 3000 psi, (15*12)                                                                    </t>
  </si>
  <si>
    <t xml:space="preserve">          ELEMENTOS PREFABRICADOS EN CONCRETO                                                                           </t>
  </si>
  <si>
    <t xml:space="preserve">              Cortasoles prefabricadas en concreto 0,45x0,08                                                                       </t>
  </si>
  <si>
    <t xml:space="preserve">               Remate superior de muro, en concreto prefabricados o fundidos en sitio                                                    </t>
  </si>
  <si>
    <t>7.7.2</t>
  </si>
  <si>
    <t>un</t>
  </si>
  <si>
    <t>8.6.015</t>
  </si>
  <si>
    <t>SUMINISTRO E INSTALACIÓN DE CAJA CON PUERTA Y CERRADURA PARA MEDIDOR TRIFÁSICO, CON ESPACIO PARA PIN DE CORTE</t>
  </si>
  <si>
    <t xml:space="preserve">Certificaciones retie/retilap expedido por organismo acreditado ante la superintendencia de industria y comercio, debe incluir: 1) estudio del diseño e informe de recomendaciones de ajuste del mismo en etapa previa a la obra. 2) Visita de inspeccion al sitio de las obras, una vez se finalice la ejecucion de las mismas 3) emision final del certificado. </t>
  </si>
  <si>
    <t xml:space="preserve">               BALA TIPO LED DE 31 W 120 V</t>
  </si>
  <si>
    <t>Salida para proyector (videobeam ) en techo conductor cable de cobre THHN No. 12 AWG, tuberia EMT de 3/4"  y cajas de paso</t>
  </si>
  <si>
    <t xml:space="preserve">Salida para alumbrado en tuberia EMT de 3/4" , Alambre No 12, caja galv. De 10x10 e interruptor </t>
  </si>
  <si>
    <t xml:space="preserve">               Salida para salvaescaleras en conductor cable de cobre THHN No. 10 AWG, tuberia EMT de 3/4"  y cajas de paso</t>
  </si>
  <si>
    <t>Puesta a Tierra con Varilla Cu-Cu de 2,44 m, incluye todos los accesorios de instalación</t>
  </si>
  <si>
    <t>Suministro e instalación de Tablero de alumbrado tipo minipragma para automáticos de riel DIN según planos de12 ctos, con 8 telerruptores y contactores en tapa</t>
  </si>
  <si>
    <t>8.7.85</t>
  </si>
  <si>
    <t xml:space="preserve">Estacion Manual con señalizacion de emergencia sonora luminosa </t>
  </si>
  <si>
    <t>Cable trensado 3No. 12 AWG en caanaleta para red regulada</t>
  </si>
  <si>
    <t>Salida tomacorriente doble tierra aislada para instalar en canaleta, red regulada, incluye aparato, no incluye cableado.</t>
  </si>
  <si>
    <t>Salida tomacorriente doble tierra aislada para instalar en canaleta, red normal, incluye aparato, no incluye cableado.</t>
  </si>
  <si>
    <t>SUMINISTRO E INSTALACION DE UPS BIFASICA DE 7,5 KVA- 208 V-60 Hz para instalar en rack</t>
  </si>
  <si>
    <t>8.12.46</t>
  </si>
  <si>
    <t xml:space="preserve">               Patch Cord AMP  RJ-45  7'  CAT. 6A</t>
  </si>
  <si>
    <t>8.12.61</t>
  </si>
  <si>
    <t xml:space="preserve">              Organizadores verticales</t>
  </si>
  <si>
    <t xml:space="preserve">               Regleta de 50 pares ref 110 para instalar en rack</t>
  </si>
  <si>
    <t xml:space="preserve">               Ventanería en aluminio anodizado color natural con persiana y vidrio templado 6mm                               </t>
  </si>
  <si>
    <t xml:space="preserve">               Puerta ventana en aluminio anodizado color natural en vidrio templado 6mm y persiana                         </t>
  </si>
  <si>
    <t xml:space="preserve">               Vidrio 10mm a tope con fijaciones en acero inoxidable sobre muros divisorios                                    </t>
  </si>
  <si>
    <t xml:space="preserve">               Puerta Tipo 3 entamborada  en lámina c.r. galvanizada cal.18, con persiana inferior y superior.</t>
  </si>
  <si>
    <t>12.2.2.3</t>
  </si>
  <si>
    <t>18.1.6</t>
  </si>
  <si>
    <t xml:space="preserve">               Esmalte sobre perfiles de cubierta (comprende todas las caras de su geometría)                                     </t>
  </si>
  <si>
    <t xml:space="preserve">               Esmalte sobre marcos y perfiles en lámina (comprende todas las caras de su geometría)                                  </t>
  </si>
  <si>
    <t>16.2.12</t>
  </si>
  <si>
    <t xml:space="preserve">               Topes  tipo medialuna de piso para puertas                                                                                       </t>
  </si>
  <si>
    <t xml:space="preserve">               Excavación manual en material común.  Incluye cargue, retiro, disposición de escombros </t>
  </si>
  <si>
    <t xml:space="preserve">               Piso en Adoquín ecológico/tierra.                                                                                       </t>
  </si>
  <si>
    <t>PLATAFORMA SALVAESCALERASPARA PERSONAS DISCAPACITADAS EN SILLA DE RUEDAS, 0,75kw, 4-6m/seg, rampas de acceso y barandas rebatibles</t>
  </si>
  <si>
    <t>GARANTÍA ANTICIPO DEL 50%</t>
  </si>
  <si>
    <t>GARANTÍA CUMPLIMIENTO DEL 30%</t>
  </si>
  <si>
    <t>GARANTÍA PRESTACIONES SOCIALES (Del 10% x 3 años)</t>
  </si>
  <si>
    <t>GARANTÍA ESTABILIDAD DE LA OBRA (Prima de Estabilidad 30% x 5 años)</t>
  </si>
  <si>
    <t xml:space="preserve">AMPARO RESPONSABILIDAD CIVIL DEL 30% </t>
  </si>
  <si>
    <t xml:space="preserve">               Impermeabilización en pañete y cemento marino para sobrecimiento de muro existente                                                       </t>
  </si>
  <si>
    <t>1.1.10</t>
  </si>
  <si>
    <t xml:space="preserve">               Cerramiento provisional lámina de zinc  h=2.13 m                                                         </t>
  </si>
  <si>
    <t>SUBTOTAL COSTO DIRECTO</t>
  </si>
  <si>
    <t>VALOR TOTAL PRESUPUESTADO</t>
  </si>
  <si>
    <t>BARRANCO DE LOBA - BOLÍVAR - BIBLIOTECA</t>
  </si>
  <si>
    <t xml:space="preserve">VALOR UNITARIO </t>
  </si>
  <si>
    <t xml:space="preserve">VALOR TOTAL </t>
  </si>
</sst>
</file>

<file path=xl/styles.xml><?xml version="1.0" encoding="utf-8"?>
<styleSheet xmlns="http://schemas.openxmlformats.org/spreadsheetml/2006/main">
  <numFmts count="5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,##0.00_);\-#,##0.00"/>
    <numFmt numFmtId="175" formatCode="_([$$-240A]\ * #,##0_);_([$$-240A]\ * \(#,##0\);_([$$-240A]\ * &quot;-&quot;_);_(@_)"/>
    <numFmt numFmtId="176" formatCode="[$$-240A]\ #,##0_);\([$$-240A]\ #,##0\)"/>
    <numFmt numFmtId="177" formatCode="[$$-240A]\ #,##0.0_);\([$$-240A]\ #,##0.0\)"/>
    <numFmt numFmtId="178" formatCode="_([$$-240A]\ * #,##0.0_);_([$$-240A]\ * \(#,##0.0\);_([$$-240A]\ * &quot;-&quot;_);_(@_)"/>
    <numFmt numFmtId="179" formatCode="_([$$-240A]\ * #,##0.00_);_([$$-240A]\ * \(#,##0.00\);_([$$-240A]\ * &quot;-&quot;_);_(@_)"/>
    <numFmt numFmtId="180" formatCode="_ * #,##0_ ;_ * \-#,##0_ ;_ * &quot;-&quot;??_ ;_ @_ "/>
    <numFmt numFmtId="181" formatCode="_(&quot;$&quot;* #,##0.00_);_(&quot;$&quot;* \(#,##0.00\);_(&quot;$&quot;* &quot;-&quot;??_);_(@_)"/>
    <numFmt numFmtId="182" formatCode="_ * #,##0.00_ ;_ * \-#,##0.00_ ;_ * &quot;-&quot;??_ ;_ @_ "/>
    <numFmt numFmtId="183" formatCode="_([$€]* #,##0.00_);_([$€]* \(#,##0.00\);_([$€]* &quot;-&quot;??_);_(@_)"/>
    <numFmt numFmtId="184" formatCode="_ &quot;$&quot;\ * #,##0.00_ ;_ &quot;$&quot;\ * \-#,##0.00_ ;_ &quot;$&quot;\ * &quot;-&quot;??_ ;_ @_ "/>
    <numFmt numFmtId="185" formatCode="_ &quot;$&quot;\ * #,##0_ ;_ &quot;$&quot;\ * \-#,##0_ ;_ &quot;$&quot;\ * &quot;-&quot;??_ ;_ @_ "/>
    <numFmt numFmtId="186" formatCode="#,##0_);\-#,##0"/>
    <numFmt numFmtId="187" formatCode="[$$-240A]\ #,##0.00"/>
    <numFmt numFmtId="188" formatCode="_-* #,##0\ _€_-;\-* #,##0\ _€_-;_-* &quot;-&quot;??\ _€_-;_-@_-"/>
    <numFmt numFmtId="189" formatCode="#,##0.00_ ;[Red]\-#,##0.00\ "/>
    <numFmt numFmtId="190" formatCode="_(* #,##0_);_(* \(#,##0\);_(* &quot;-&quot;??_);_(@_)"/>
    <numFmt numFmtId="191" formatCode="_(* #,##0.0_);_(* \(#,##0.0\);_(* &quot;-&quot;??_);_(@_)"/>
    <numFmt numFmtId="192" formatCode="0.0%"/>
    <numFmt numFmtId="193" formatCode="0.000%"/>
    <numFmt numFmtId="194" formatCode="0.0000%"/>
    <numFmt numFmtId="195" formatCode="0.00000%"/>
    <numFmt numFmtId="196" formatCode="0.000000%"/>
    <numFmt numFmtId="197" formatCode="0.0000000%"/>
    <numFmt numFmtId="198" formatCode="#,##0.00_ ;\-#,##0.00\ 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0.0"/>
    <numFmt numFmtId="204" formatCode="0.000"/>
    <numFmt numFmtId="205" formatCode="_([$$-240A]\ * #,##0.00_);_([$$-240A]\ * \(#,##0.00\);_([$$-240A]\ * &quot;-&quot;??_);_(@_)"/>
    <numFmt numFmtId="206" formatCode="_-[$$-240A]* #,##0.00_-;\-[$$-240A]* #,##0.00_-;_-[$$-240A]* &quot;-&quot;??_-;_-@_-"/>
  </numFmts>
  <fonts count="60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9.6"/>
      <color indexed="8"/>
      <name val="Times New Roman"/>
      <family val="1"/>
    </font>
    <font>
      <sz val="10"/>
      <name val="Arial"/>
      <family val="2"/>
    </font>
    <font>
      <sz val="10"/>
      <name val="Comic Sans MS"/>
      <family val="4"/>
    </font>
    <font>
      <b/>
      <sz val="10"/>
      <name val="Arial"/>
      <family val="2"/>
    </font>
    <font>
      <sz val="11"/>
      <name val="OpTI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OpTIMA"/>
      <family val="0"/>
    </font>
    <font>
      <b/>
      <sz val="10"/>
      <color indexed="8"/>
      <name val="OpTIMA"/>
      <family val="0"/>
    </font>
    <font>
      <sz val="10"/>
      <color indexed="9"/>
      <name val="Arial"/>
      <family val="2"/>
    </font>
    <font>
      <b/>
      <sz val="11"/>
      <color indexed="8"/>
      <name val="OpTIMA"/>
      <family val="0"/>
    </font>
    <font>
      <sz val="11"/>
      <color indexed="8"/>
      <name val="OpTIMA"/>
      <family val="0"/>
    </font>
    <font>
      <sz val="10"/>
      <color indexed="9"/>
      <name val="OpTIMA"/>
      <family val="0"/>
    </font>
    <font>
      <b/>
      <sz val="10"/>
      <color indexed="9"/>
      <name val="OpTIMA"/>
      <family val="0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OpTIMA"/>
      <family val="0"/>
    </font>
    <font>
      <b/>
      <sz val="10"/>
      <color theme="1"/>
      <name val="OpTIMA"/>
      <family val="0"/>
    </font>
    <font>
      <sz val="11"/>
      <color theme="5" tint="-0.24997000396251678"/>
      <name val="Calibri"/>
      <family val="2"/>
    </font>
    <font>
      <sz val="10"/>
      <color theme="0"/>
      <name val="Arial"/>
      <family val="2"/>
    </font>
    <font>
      <b/>
      <sz val="10"/>
      <color theme="0"/>
      <name val="OpTIMA"/>
      <family val="0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OpTIMA"/>
      <family val="0"/>
    </font>
    <font>
      <sz val="11"/>
      <color theme="1"/>
      <name val="OpTIMA"/>
      <family val="0"/>
    </font>
    <font>
      <sz val="10"/>
      <color theme="0"/>
      <name val="OpTIM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83" fontId="3" fillId="0" borderId="0" applyFont="0" applyFill="0" applyBorder="0" applyAlignment="0" applyProtection="0"/>
    <xf numFmtId="0" fontId="41" fillId="30" borderId="0" applyNumberFormat="0" applyBorder="0" applyAlignment="0" applyProtection="0"/>
    <xf numFmtId="17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2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184" fontId="3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13">
    <xf numFmtId="0" fontId="0" fillId="0" borderId="0" xfId="0" applyNumberFormat="1" applyFill="1" applyBorder="1" applyAlignment="1" applyProtection="1">
      <alignment/>
      <protection/>
    </xf>
    <xf numFmtId="190" fontId="50" fillId="0" borderId="10" xfId="56" applyNumberFormat="1" applyFont="1" applyBorder="1" applyAlignment="1">
      <alignment vertical="center"/>
    </xf>
    <xf numFmtId="0" fontId="50" fillId="0" borderId="10" xfId="64" applyFont="1" applyFill="1" applyBorder="1" applyAlignment="1">
      <alignment vertical="center" wrapText="1"/>
      <protection/>
    </xf>
    <xf numFmtId="0" fontId="50" fillId="0" borderId="0" xfId="64" applyFont="1" applyAlignment="1">
      <alignment vertical="center"/>
      <protection/>
    </xf>
    <xf numFmtId="0" fontId="50" fillId="0" borderId="0" xfId="64" applyFont="1" applyAlignment="1">
      <alignment horizontal="center" vertical="center"/>
      <protection/>
    </xf>
    <xf numFmtId="10" fontId="50" fillId="0" borderId="10" xfId="84" applyNumberFormat="1" applyFont="1" applyBorder="1" applyAlignment="1">
      <alignment vertical="center"/>
    </xf>
    <xf numFmtId="43" fontId="50" fillId="0" borderId="10" xfId="56" applyFont="1" applyBorder="1" applyAlignment="1">
      <alignment vertical="center"/>
    </xf>
    <xf numFmtId="0" fontId="51" fillId="0" borderId="10" xfId="64" applyFont="1" applyBorder="1" applyAlignment="1">
      <alignment horizontal="center" vertical="center"/>
      <protection/>
    </xf>
    <xf numFmtId="0" fontId="50" fillId="0" borderId="10" xfId="64" applyFont="1" applyFill="1" applyBorder="1" applyAlignment="1">
      <alignment horizontal="center" vertical="center"/>
      <protection/>
    </xf>
    <xf numFmtId="43" fontId="50" fillId="0" borderId="10" xfId="56" applyNumberFormat="1" applyFont="1" applyFill="1" applyBorder="1" applyAlignment="1">
      <alignment vertical="center"/>
    </xf>
    <xf numFmtId="0" fontId="50" fillId="0" borderId="0" xfId="64" applyFont="1" applyFill="1" applyAlignment="1">
      <alignment vertical="center"/>
      <protection/>
    </xf>
    <xf numFmtId="43" fontId="50" fillId="2" borderId="10" xfId="64" applyNumberFormat="1" applyFont="1" applyFill="1" applyBorder="1" applyAlignment="1" applyProtection="1">
      <alignment vertical="center"/>
      <protection locked="0"/>
    </xf>
    <xf numFmtId="0" fontId="3" fillId="0" borderId="0" xfId="66" applyAlignment="1">
      <alignment vertical="center"/>
      <protection/>
    </xf>
    <xf numFmtId="0" fontId="3" fillId="0" borderId="0" xfId="66" applyAlignment="1">
      <alignment horizontal="center" vertical="center"/>
      <protection/>
    </xf>
    <xf numFmtId="0" fontId="3" fillId="0" borderId="0" xfId="66">
      <alignment/>
      <protection/>
    </xf>
    <xf numFmtId="170" fontId="52" fillId="0" borderId="0" xfId="62" applyFont="1" applyAlignment="1">
      <alignment vertical="center"/>
    </xf>
    <xf numFmtId="0" fontId="52" fillId="0" borderId="0" xfId="66" applyFont="1" applyAlignment="1">
      <alignment horizontal="center" vertical="center"/>
      <protection/>
    </xf>
    <xf numFmtId="0" fontId="5" fillId="0" borderId="0" xfId="66" applyFont="1" applyAlignment="1">
      <alignment horizontal="center" vertical="center"/>
      <protection/>
    </xf>
    <xf numFmtId="171" fontId="0" fillId="0" borderId="0" xfId="57" applyFont="1" applyAlignment="1">
      <alignment/>
    </xf>
    <xf numFmtId="171" fontId="0" fillId="0" borderId="0" xfId="57" applyFont="1" applyAlignment="1">
      <alignment vertical="center"/>
    </xf>
    <xf numFmtId="0" fontId="34" fillId="0" borderId="0" xfId="66" applyFont="1" applyFill="1" applyAlignment="1">
      <alignment vertical="center"/>
      <protection/>
    </xf>
    <xf numFmtId="0" fontId="49" fillId="33" borderId="0" xfId="66" applyFont="1" applyFill="1" applyAlignment="1">
      <alignment vertical="center"/>
      <protection/>
    </xf>
    <xf numFmtId="0" fontId="49" fillId="33" borderId="0" xfId="66" applyFont="1" applyFill="1" applyAlignment="1">
      <alignment horizontal="center" vertical="center"/>
      <protection/>
    </xf>
    <xf numFmtId="171" fontId="49" fillId="33" borderId="0" xfId="57" applyFont="1" applyFill="1" applyAlignment="1">
      <alignment horizontal="center" vertical="center"/>
    </xf>
    <xf numFmtId="0" fontId="3" fillId="0" borderId="0" xfId="66" applyAlignment="1">
      <alignment vertical="center" wrapText="1"/>
      <protection/>
    </xf>
    <xf numFmtId="10" fontId="0" fillId="0" borderId="0" xfId="84" applyNumberFormat="1" applyFont="1" applyAlignment="1">
      <alignment vertical="center"/>
    </xf>
    <xf numFmtId="171" fontId="3" fillId="0" borderId="0" xfId="66" applyNumberFormat="1" applyAlignment="1">
      <alignment vertical="center"/>
      <protection/>
    </xf>
    <xf numFmtId="0" fontId="49" fillId="33" borderId="0" xfId="66" applyFont="1" applyFill="1" applyAlignment="1">
      <alignment vertical="center" wrapText="1"/>
      <protection/>
    </xf>
    <xf numFmtId="192" fontId="0" fillId="0" borderId="0" xfId="84" applyNumberFormat="1" applyFont="1" applyAlignment="1">
      <alignment vertical="center"/>
    </xf>
    <xf numFmtId="9" fontId="0" fillId="0" borderId="0" xfId="84" applyFont="1" applyAlignment="1">
      <alignment vertical="center"/>
    </xf>
    <xf numFmtId="43" fontId="49" fillId="33" borderId="0" xfId="66" applyNumberFormat="1" applyFont="1" applyFill="1" applyAlignment="1">
      <alignment vertical="center"/>
      <protection/>
    </xf>
    <xf numFmtId="0" fontId="34" fillId="0" borderId="0" xfId="66" applyFont="1" applyAlignment="1">
      <alignment vertical="center"/>
      <protection/>
    </xf>
    <xf numFmtId="9" fontId="3" fillId="0" borderId="0" xfId="66" applyNumberFormat="1" applyAlignment="1">
      <alignment horizontal="center" vertical="center"/>
      <protection/>
    </xf>
    <xf numFmtId="0" fontId="3" fillId="0" borderId="0" xfId="66" applyFont="1" applyAlignment="1">
      <alignment vertical="center" wrapText="1"/>
      <protection/>
    </xf>
    <xf numFmtId="171" fontId="0" fillId="0" borderId="0" xfId="57" applyFont="1" applyAlignment="1">
      <alignment horizontal="center" vertical="center"/>
    </xf>
    <xf numFmtId="43" fontId="3" fillId="0" borderId="0" xfId="66" applyNumberFormat="1" applyAlignment="1">
      <alignment vertical="center"/>
      <protection/>
    </xf>
    <xf numFmtId="10" fontId="3" fillId="0" borderId="0" xfId="66" applyNumberFormat="1" applyAlignment="1">
      <alignment horizontal="center" vertical="center"/>
      <protection/>
    </xf>
    <xf numFmtId="0" fontId="3" fillId="0" borderId="0" xfId="66" applyFont="1" applyAlignment="1">
      <alignment horizontal="center" vertical="center"/>
      <protection/>
    </xf>
    <xf numFmtId="10" fontId="49" fillId="33" borderId="0" xfId="66" applyNumberFormat="1" applyFont="1" applyFill="1" applyAlignment="1">
      <alignment horizontal="center" vertical="center"/>
      <protection/>
    </xf>
    <xf numFmtId="0" fontId="53" fillId="0" borderId="0" xfId="66" applyFont="1">
      <alignment/>
      <protection/>
    </xf>
    <xf numFmtId="0" fontId="53" fillId="0" borderId="0" xfId="66" applyFont="1" applyAlignment="1">
      <alignment vertical="center"/>
      <protection/>
    </xf>
    <xf numFmtId="0" fontId="53" fillId="0" borderId="0" xfId="66" applyFont="1" applyFill="1">
      <alignment/>
      <protection/>
    </xf>
    <xf numFmtId="43" fontId="53" fillId="0" borderId="0" xfId="66" applyNumberFormat="1" applyFont="1" applyFill="1" applyAlignment="1">
      <alignment vertical="center"/>
      <protection/>
    </xf>
    <xf numFmtId="0" fontId="53" fillId="0" borderId="0" xfId="66" applyFont="1" applyFill="1" applyAlignment="1">
      <alignment vertical="center"/>
      <protection/>
    </xf>
    <xf numFmtId="43" fontId="37" fillId="0" borderId="0" xfId="66" applyNumberFormat="1" applyFont="1" applyFill="1" applyAlignment="1">
      <alignment vertical="center"/>
      <protection/>
    </xf>
    <xf numFmtId="171" fontId="53" fillId="0" borderId="0" xfId="66" applyNumberFormat="1" applyFont="1" applyFill="1">
      <alignment/>
      <protection/>
    </xf>
    <xf numFmtId="170" fontId="53" fillId="0" borderId="0" xfId="66" applyNumberFormat="1" applyFont="1" applyAlignment="1">
      <alignment vertical="center"/>
      <protection/>
    </xf>
    <xf numFmtId="2" fontId="53" fillId="0" borderId="0" xfId="66" applyNumberFormat="1" applyFont="1" applyAlignment="1">
      <alignment horizontal="center"/>
      <protection/>
    </xf>
    <xf numFmtId="10" fontId="0" fillId="0" borderId="0" xfId="84" applyNumberFormat="1" applyFont="1" applyAlignment="1">
      <alignment vertical="center"/>
    </xf>
    <xf numFmtId="10" fontId="49" fillId="33" borderId="0" xfId="84" applyNumberFormat="1" applyFont="1" applyFill="1" applyAlignment="1">
      <alignment horizontal="center" vertical="center"/>
    </xf>
    <xf numFmtId="0" fontId="50" fillId="0" borderId="0" xfId="64" applyFont="1" applyAlignment="1">
      <alignment vertical="center"/>
      <protection/>
    </xf>
    <xf numFmtId="171" fontId="0" fillId="0" borderId="0" xfId="57" applyFont="1" applyAlignment="1">
      <alignment vertical="center"/>
    </xf>
    <xf numFmtId="3" fontId="34" fillId="0" borderId="0" xfId="0" applyNumberFormat="1" applyFont="1" applyFill="1" applyBorder="1" applyAlignment="1" applyProtection="1">
      <alignment/>
      <protection/>
    </xf>
    <xf numFmtId="0" fontId="51" fillId="0" borderId="0" xfId="64" applyFont="1" applyAlignment="1">
      <alignment horizontal="center" vertical="center"/>
      <protection/>
    </xf>
    <xf numFmtId="3" fontId="50" fillId="0" borderId="0" xfId="64" applyNumberFormat="1" applyFont="1" applyAlignment="1">
      <alignment horizontal="center" vertical="center"/>
      <protection/>
    </xf>
    <xf numFmtId="0" fontId="51" fillId="0" borderId="0" xfId="64" applyFont="1" applyAlignment="1">
      <alignment vertical="center"/>
      <protection/>
    </xf>
    <xf numFmtId="4" fontId="54" fillId="0" borderId="0" xfId="64" applyNumberFormat="1" applyFont="1" applyAlignment="1">
      <alignment vertical="center"/>
      <protection/>
    </xf>
    <xf numFmtId="0" fontId="55" fillId="0" borderId="0" xfId="66" applyFont="1" applyAlignment="1">
      <alignment horizontal="left" vertical="center"/>
      <protection/>
    </xf>
    <xf numFmtId="0" fontId="55" fillId="0" borderId="0" xfId="66" applyFont="1" applyAlignment="1">
      <alignment horizontal="center" vertical="center"/>
      <protection/>
    </xf>
    <xf numFmtId="0" fontId="56" fillId="0" borderId="0" xfId="66" applyFont="1" applyAlignment="1">
      <alignment horizontal="center" vertical="center" wrapText="1"/>
      <protection/>
    </xf>
    <xf numFmtId="0" fontId="51" fillId="0" borderId="11" xfId="64" applyFont="1" applyBorder="1" applyAlignment="1" applyProtection="1">
      <alignment vertical="center"/>
      <protection/>
    </xf>
    <xf numFmtId="0" fontId="51" fillId="0" borderId="0" xfId="64" applyFont="1" applyAlignment="1" applyProtection="1">
      <alignment vertical="center"/>
      <protection locked="0"/>
    </xf>
    <xf numFmtId="190" fontId="51" fillId="0" borderId="0" xfId="56" applyNumberFormat="1" applyFont="1" applyAlignment="1" applyProtection="1">
      <alignment vertical="center"/>
      <protection locked="0"/>
    </xf>
    <xf numFmtId="190" fontId="51" fillId="0" borderId="11" xfId="56" applyNumberFormat="1" applyFont="1" applyBorder="1" applyAlignment="1" applyProtection="1">
      <alignment vertical="center"/>
      <protection locked="0"/>
    </xf>
    <xf numFmtId="190" fontId="51" fillId="0" borderId="12" xfId="56" applyNumberFormat="1" applyFont="1" applyBorder="1" applyAlignment="1" applyProtection="1">
      <alignment horizontal="center" vertical="center" wrapText="1"/>
      <protection locked="0"/>
    </xf>
    <xf numFmtId="0" fontId="57" fillId="34" borderId="10" xfId="64" applyFont="1" applyFill="1" applyBorder="1" applyAlignment="1" applyProtection="1">
      <alignment vertical="center"/>
      <protection locked="0"/>
    </xf>
    <xf numFmtId="0" fontId="57" fillId="8" borderId="10" xfId="64" applyFont="1" applyFill="1" applyBorder="1" applyAlignment="1" applyProtection="1">
      <alignment vertical="center"/>
      <protection locked="0"/>
    </xf>
    <xf numFmtId="43" fontId="58" fillId="0" borderId="10" xfId="56" applyNumberFormat="1" applyFont="1" applyFill="1" applyBorder="1" applyAlignment="1" applyProtection="1">
      <alignment vertical="center"/>
      <protection locked="0"/>
    </xf>
    <xf numFmtId="43" fontId="57" fillId="34" borderId="10" xfId="64" applyNumberFormat="1" applyFont="1" applyFill="1" applyBorder="1" applyAlignment="1" applyProtection="1">
      <alignment vertical="center"/>
      <protection locked="0"/>
    </xf>
    <xf numFmtId="43" fontId="57" fillId="8" borderId="10" xfId="64" applyNumberFormat="1" applyFont="1" applyFill="1" applyBorder="1" applyAlignment="1" applyProtection="1">
      <alignment vertical="center"/>
      <protection locked="0"/>
    </xf>
    <xf numFmtId="43" fontId="58" fillId="0" borderId="10" xfId="56" applyNumberFormat="1" applyFont="1" applyBorder="1" applyAlignment="1" applyProtection="1">
      <alignment vertical="center"/>
      <protection locked="0"/>
    </xf>
    <xf numFmtId="43" fontId="58" fillId="0" borderId="10" xfId="64" applyNumberFormat="1" applyFont="1" applyFill="1" applyBorder="1" applyAlignment="1" applyProtection="1">
      <alignment vertical="center"/>
      <protection locked="0"/>
    </xf>
    <xf numFmtId="190" fontId="58" fillId="0" borderId="0" xfId="56" applyNumberFormat="1" applyFont="1" applyAlignment="1" applyProtection="1">
      <alignment vertical="center"/>
      <protection locked="0"/>
    </xf>
    <xf numFmtId="0" fontId="57" fillId="33" borderId="0" xfId="64" applyFont="1" applyFill="1" applyAlignment="1" applyProtection="1">
      <alignment vertical="center"/>
      <protection locked="0"/>
    </xf>
    <xf numFmtId="10" fontId="58" fillId="0" borderId="0" xfId="84" applyNumberFormat="1" applyFont="1" applyAlignment="1" applyProtection="1">
      <alignment vertical="center"/>
      <protection locked="0"/>
    </xf>
    <xf numFmtId="190" fontId="50" fillId="0" borderId="0" xfId="56" applyNumberFormat="1" applyFont="1" applyAlignment="1" applyProtection="1">
      <alignment vertical="center"/>
      <protection locked="0"/>
    </xf>
    <xf numFmtId="0" fontId="51" fillId="0" borderId="0" xfId="64" applyFont="1" applyAlignment="1" applyProtection="1">
      <alignment vertical="center"/>
      <protection/>
    </xf>
    <xf numFmtId="0" fontId="51" fillId="0" borderId="12" xfId="64" applyFont="1" applyBorder="1" applyAlignment="1" applyProtection="1">
      <alignment horizontal="center" vertical="center" wrapText="1"/>
      <protection/>
    </xf>
    <xf numFmtId="0" fontId="57" fillId="34" borderId="10" xfId="64" applyFont="1" applyFill="1" applyBorder="1" applyAlignment="1" applyProtection="1">
      <alignment horizontal="center" vertical="center"/>
      <protection/>
    </xf>
    <xf numFmtId="0" fontId="57" fillId="34" borderId="10" xfId="64" applyFont="1" applyFill="1" applyBorder="1" applyAlignment="1" applyProtection="1">
      <alignment vertical="center"/>
      <protection/>
    </xf>
    <xf numFmtId="0" fontId="57" fillId="8" borderId="10" xfId="64" applyFont="1" applyFill="1" applyBorder="1" applyAlignment="1" applyProtection="1">
      <alignment horizontal="center" vertical="center"/>
      <protection/>
    </xf>
    <xf numFmtId="0" fontId="57" fillId="8" borderId="10" xfId="64" applyFont="1" applyFill="1" applyBorder="1" applyAlignment="1" applyProtection="1">
      <alignment vertical="center"/>
      <protection/>
    </xf>
    <xf numFmtId="0" fontId="58" fillId="0" borderId="10" xfId="64" applyFont="1" applyFill="1" applyBorder="1" applyAlignment="1" applyProtection="1">
      <alignment horizontal="center" vertical="center"/>
      <protection/>
    </xf>
    <xf numFmtId="0" fontId="58" fillId="0" borderId="10" xfId="64" applyFont="1" applyFill="1" applyBorder="1" applyAlignment="1" applyProtection="1">
      <alignment vertical="center" wrapText="1"/>
      <protection/>
    </xf>
    <xf numFmtId="2" fontId="58" fillId="0" borderId="10" xfId="64" applyNumberFormat="1" applyFont="1" applyFill="1" applyBorder="1" applyAlignment="1" applyProtection="1">
      <alignment horizontal="center" vertical="center"/>
      <protection/>
    </xf>
    <xf numFmtId="2" fontId="57" fillId="34" borderId="10" xfId="64" applyNumberFormat="1" applyFont="1" applyFill="1" applyBorder="1" applyAlignment="1" applyProtection="1">
      <alignment horizontal="center" vertical="center"/>
      <protection/>
    </xf>
    <xf numFmtId="2" fontId="57" fillId="8" borderId="10" xfId="64" applyNumberFormat="1" applyFont="1" applyFill="1" applyBorder="1" applyAlignment="1" applyProtection="1">
      <alignment horizontal="center" vertical="center"/>
      <protection/>
    </xf>
    <xf numFmtId="0" fontId="58" fillId="0" borderId="10" xfId="64" applyFont="1" applyBorder="1" applyAlignment="1" applyProtection="1">
      <alignment horizontal="center" vertical="center"/>
      <protection/>
    </xf>
    <xf numFmtId="2" fontId="6" fillId="0" borderId="10" xfId="64" applyNumberFormat="1" applyFont="1" applyFill="1" applyBorder="1" applyAlignment="1" applyProtection="1">
      <alignment horizontal="center" vertical="center"/>
      <protection/>
    </xf>
    <xf numFmtId="49" fontId="57" fillId="8" borderId="10" xfId="64" applyNumberFormat="1" applyFont="1" applyFill="1" applyBorder="1" applyAlignment="1" applyProtection="1">
      <alignment horizontal="center" vertical="center"/>
      <protection/>
    </xf>
    <xf numFmtId="0" fontId="57" fillId="8" borderId="10" xfId="64" applyFont="1" applyFill="1" applyBorder="1" applyAlignment="1" applyProtection="1">
      <alignment vertical="center" wrapText="1"/>
      <protection/>
    </xf>
    <xf numFmtId="0" fontId="57" fillId="34" borderId="10" xfId="64" applyFont="1" applyFill="1" applyBorder="1" applyAlignment="1" applyProtection="1">
      <alignment vertical="center" wrapText="1"/>
      <protection/>
    </xf>
    <xf numFmtId="0" fontId="58" fillId="0" borderId="10" xfId="64" applyFont="1" applyFill="1" applyBorder="1" applyAlignment="1" applyProtection="1">
      <alignment vertical="center"/>
      <protection/>
    </xf>
    <xf numFmtId="2" fontId="58" fillId="0" borderId="10" xfId="64" applyNumberFormat="1" applyFont="1" applyBorder="1" applyAlignment="1" applyProtection="1">
      <alignment horizontal="center" vertical="center"/>
      <protection/>
    </xf>
    <xf numFmtId="0" fontId="58" fillId="0" borderId="0" xfId="64" applyFont="1" applyAlignment="1" applyProtection="1">
      <alignment horizontal="center" vertical="center"/>
      <protection/>
    </xf>
    <xf numFmtId="0" fontId="58" fillId="0" borderId="0" xfId="64" applyFont="1" applyAlignment="1" applyProtection="1">
      <alignment vertical="center"/>
      <protection/>
    </xf>
    <xf numFmtId="0" fontId="57" fillId="33" borderId="0" xfId="64" applyFont="1" applyFill="1" applyAlignment="1" applyProtection="1">
      <alignment horizontal="center" vertical="center"/>
      <protection/>
    </xf>
    <xf numFmtId="0" fontId="57" fillId="33" borderId="0" xfId="64" applyFont="1" applyFill="1" applyAlignment="1" applyProtection="1">
      <alignment vertical="center"/>
      <protection/>
    </xf>
    <xf numFmtId="43" fontId="57" fillId="33" borderId="0" xfId="56" applyNumberFormat="1" applyFont="1" applyFill="1" applyAlignment="1" applyProtection="1">
      <alignment horizontal="center" vertical="center"/>
      <protection/>
    </xf>
    <xf numFmtId="0" fontId="58" fillId="0" borderId="0" xfId="64" applyFont="1" applyAlignment="1" applyProtection="1">
      <alignment horizontal="left" vertical="center"/>
      <protection/>
    </xf>
    <xf numFmtId="0" fontId="50" fillId="0" borderId="0" xfId="64" applyFont="1" applyAlignment="1" applyProtection="1">
      <alignment horizontal="center" vertical="center"/>
      <protection/>
    </xf>
    <xf numFmtId="0" fontId="50" fillId="0" borderId="0" xfId="64" applyFont="1" applyAlignment="1" applyProtection="1">
      <alignment vertical="center"/>
      <protection/>
    </xf>
    <xf numFmtId="190" fontId="57" fillId="34" borderId="10" xfId="64" applyNumberFormat="1" applyFont="1" applyFill="1" applyBorder="1" applyAlignment="1" applyProtection="1">
      <alignment vertical="center"/>
      <protection/>
    </xf>
    <xf numFmtId="190" fontId="57" fillId="8" borderId="10" xfId="64" applyNumberFormat="1" applyFont="1" applyFill="1" applyBorder="1" applyAlignment="1" applyProtection="1">
      <alignment vertical="center"/>
      <protection/>
    </xf>
    <xf numFmtId="190" fontId="58" fillId="0" borderId="10" xfId="56" applyNumberFormat="1" applyFont="1" applyBorder="1" applyAlignment="1" applyProtection="1">
      <alignment vertical="center"/>
      <protection/>
    </xf>
    <xf numFmtId="190" fontId="57" fillId="34" borderId="10" xfId="56" applyNumberFormat="1" applyFont="1" applyFill="1" applyBorder="1" applyAlignment="1" applyProtection="1">
      <alignment vertical="center"/>
      <protection/>
    </xf>
    <xf numFmtId="190" fontId="57" fillId="8" borderId="10" xfId="56" applyNumberFormat="1" applyFont="1" applyFill="1" applyBorder="1" applyAlignment="1" applyProtection="1">
      <alignment vertical="center"/>
      <protection/>
    </xf>
    <xf numFmtId="190" fontId="57" fillId="33" borderId="0" xfId="64" applyNumberFormat="1" applyFont="1" applyFill="1" applyAlignment="1" applyProtection="1">
      <alignment vertical="center"/>
      <protection/>
    </xf>
    <xf numFmtId="171" fontId="58" fillId="0" borderId="0" xfId="64" applyNumberFormat="1" applyFont="1" applyAlignment="1" applyProtection="1">
      <alignment vertical="center"/>
      <protection/>
    </xf>
    <xf numFmtId="190" fontId="58" fillId="0" borderId="0" xfId="56" applyNumberFormat="1" applyFont="1" applyAlignment="1" applyProtection="1">
      <alignment vertical="center"/>
      <protection/>
    </xf>
    <xf numFmtId="43" fontId="58" fillId="0" borderId="0" xfId="56" applyFont="1" applyAlignment="1" applyProtection="1">
      <alignment vertical="center"/>
      <protection/>
    </xf>
    <xf numFmtId="4" fontId="50" fillId="0" borderId="0" xfId="64" applyNumberFormat="1" applyFont="1" applyAlignment="1" applyProtection="1">
      <alignment vertical="center"/>
      <protection/>
    </xf>
    <xf numFmtId="171" fontId="59" fillId="0" borderId="0" xfId="64" applyNumberFormat="1" applyFont="1" applyAlignment="1" applyProtection="1">
      <alignment vertical="center"/>
      <protection/>
    </xf>
  </cellXfs>
  <cellStyles count="82">
    <cellStyle name="Normal" xfId="0"/>
    <cellStyle name="%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Currency 2 2" xfId="38"/>
    <cellStyle name="Currency 2 2 2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Incorrecto" xfId="49"/>
    <cellStyle name="Comma" xfId="50"/>
    <cellStyle name="Comma [0]" xfId="51"/>
    <cellStyle name="Millares 2" xfId="52"/>
    <cellStyle name="Millares 2 2" xfId="53"/>
    <cellStyle name="Millares 2 3" xfId="54"/>
    <cellStyle name="Millares 3" xfId="55"/>
    <cellStyle name="Millares 4" xfId="56"/>
    <cellStyle name="Millares 5" xfId="57"/>
    <cellStyle name="Currency" xfId="58"/>
    <cellStyle name="Currency [0]" xfId="59"/>
    <cellStyle name="Moneda 2" xfId="60"/>
    <cellStyle name="Moneda 3" xfId="61"/>
    <cellStyle name="Moneda 4" xfId="62"/>
    <cellStyle name="Neutral" xfId="63"/>
    <cellStyle name="Normal 2" xfId="64"/>
    <cellStyle name="Normal 2 2" xfId="65"/>
    <cellStyle name="Normal 2 2 2" xfId="66"/>
    <cellStyle name="Normal 2 2 2 2" xfId="67"/>
    <cellStyle name="Normal 2 2 3" xfId="68"/>
    <cellStyle name="Normal 2 3" xfId="69"/>
    <cellStyle name="Normal 2_MC_LP_008_2011" xfId="70"/>
    <cellStyle name="Normal 3" xfId="71"/>
    <cellStyle name="Normal 3 2" xfId="72"/>
    <cellStyle name="Normal 3 2 2" xfId="73"/>
    <cellStyle name="Normal 3 3" xfId="74"/>
    <cellStyle name="Normal 3_MC_LP_008_2011" xfId="75"/>
    <cellStyle name="Normal 4" xfId="76"/>
    <cellStyle name="Normal 5" xfId="77"/>
    <cellStyle name="Normal 5 2" xfId="78"/>
    <cellStyle name="Normal 6" xfId="79"/>
    <cellStyle name="Normal 7" xfId="80"/>
    <cellStyle name="Normal 8" xfId="81"/>
    <cellStyle name="Notas" xfId="82"/>
    <cellStyle name="Percent" xfId="83"/>
    <cellStyle name="Porcentaje 2" xfId="84"/>
    <cellStyle name="Porcentual 2" xfId="85"/>
    <cellStyle name="Porcentual 2 2" xfId="86"/>
    <cellStyle name="Porcentual 3" xfId="87"/>
    <cellStyle name="Salida" xfId="88"/>
    <cellStyle name="Texto de advertencia" xfId="89"/>
    <cellStyle name="Texto explicativo" xfId="90"/>
    <cellStyle name="Título" xfId="91"/>
    <cellStyle name="Título 1" xfId="92"/>
    <cellStyle name="Título 2" xfId="93"/>
    <cellStyle name="Título 3" xfId="94"/>
    <cellStyle name="Total" xfId="95"/>
  </cellStyles>
  <dxfs count="9">
    <dxf>
      <font>
        <color rgb="FFFF0000"/>
      </font>
      <fill>
        <patternFill>
          <bgColor theme="5" tint="0.5999600291252136"/>
        </patternFill>
      </fill>
    </dxf>
    <dxf>
      <fill>
        <patternFill>
          <bgColor theme="6" tint="0.3999499976634979"/>
        </patternFill>
      </fill>
    </dxf>
    <dxf>
      <font>
        <color rgb="FFFF0000"/>
      </font>
      <fill>
        <patternFill>
          <bgColor theme="5" tint="0.5999600291252136"/>
        </patternFill>
      </fill>
    </dxf>
    <dxf>
      <fill>
        <patternFill>
          <bgColor theme="6" tint="0.3999499976634979"/>
        </patternFill>
      </fill>
    </dxf>
    <dxf>
      <font>
        <color rgb="FFFF0000"/>
      </font>
      <fill>
        <patternFill>
          <bgColor theme="5" tint="0.5999600291252136"/>
        </patternFill>
      </fill>
    </dxf>
    <dxf>
      <fill>
        <patternFill>
          <bgColor theme="6" tint="0.3999499976634979"/>
        </patternFill>
      </fill>
    </dxf>
    <dxf>
      <font>
        <color rgb="FFFF0000"/>
      </font>
      <fill>
        <patternFill>
          <bgColor theme="5" tint="0.5999600291252136"/>
        </patternFill>
      </fill>
    </dxf>
    <dxf>
      <fill>
        <patternFill>
          <bgColor theme="6" tint="0.3999499976634979"/>
        </patternFill>
      </fill>
    </dxf>
    <dxf>
      <font>
        <color rgb="FFFF0000"/>
      </font>
      <fill>
        <patternFill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1</xdr:row>
      <xdr:rowOff>9525</xdr:rowOff>
    </xdr:from>
    <xdr:to>
      <xdr:col>7</xdr:col>
      <xdr:colOff>762000</xdr:colOff>
      <xdr:row>6</xdr:row>
      <xdr:rowOff>85725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16981" t="16537" r="41058" b="12503"/>
        <a:stretch>
          <a:fillRect/>
        </a:stretch>
      </xdr:blipFill>
      <xdr:spPr>
        <a:xfrm>
          <a:off x="8734425" y="171450"/>
          <a:ext cx="6477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1</xdr:row>
      <xdr:rowOff>9525</xdr:rowOff>
    </xdr:from>
    <xdr:to>
      <xdr:col>7</xdr:col>
      <xdr:colOff>1381125</xdr:colOff>
      <xdr:row>6</xdr:row>
      <xdr:rowOff>85725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1"/>
        <a:srcRect l="16981" t="16537" r="41058" b="12503"/>
        <a:stretch>
          <a:fillRect/>
        </a:stretch>
      </xdr:blipFill>
      <xdr:spPr>
        <a:xfrm>
          <a:off x="8734425" y="171450"/>
          <a:ext cx="1266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1</xdr:row>
      <xdr:rowOff>9525</xdr:rowOff>
    </xdr:from>
    <xdr:to>
      <xdr:col>7</xdr:col>
      <xdr:colOff>762000</xdr:colOff>
      <xdr:row>6</xdr:row>
      <xdr:rowOff>85725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1"/>
        <a:srcRect l="16981" t="16537" r="41058" b="12503"/>
        <a:stretch>
          <a:fillRect/>
        </a:stretch>
      </xdr:blipFill>
      <xdr:spPr>
        <a:xfrm>
          <a:off x="8734425" y="171450"/>
          <a:ext cx="6477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</xdr:row>
      <xdr:rowOff>19050</xdr:rowOff>
    </xdr:from>
    <xdr:to>
      <xdr:col>2</xdr:col>
      <xdr:colOff>3305175</xdr:colOff>
      <xdr:row>6</xdr:row>
      <xdr:rowOff>85725</xdr:rowOff>
    </xdr:to>
    <xdr:pic>
      <xdr:nvPicPr>
        <xdr:cNvPr id="4" name="irc_mi" descr="http://www.mincultura.gov.co/micrositios/espaciosdevida/wp-content/themes/DelicateNews/images/purple/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180975"/>
          <a:ext cx="32289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1</xdr:row>
      <xdr:rowOff>9525</xdr:rowOff>
    </xdr:from>
    <xdr:to>
      <xdr:col>7</xdr:col>
      <xdr:colOff>1381125</xdr:colOff>
      <xdr:row>6</xdr:row>
      <xdr:rowOff>85725</xdr:rowOff>
    </xdr:to>
    <xdr:pic>
      <xdr:nvPicPr>
        <xdr:cNvPr id="5" name="6 Imagen"/>
        <xdr:cNvPicPr preferRelativeResize="1">
          <a:picLocks noChangeAspect="1"/>
        </xdr:cNvPicPr>
      </xdr:nvPicPr>
      <xdr:blipFill>
        <a:blip r:embed="rId1"/>
        <a:srcRect l="16981" t="16537" r="41058" b="12503"/>
        <a:stretch>
          <a:fillRect/>
        </a:stretch>
      </xdr:blipFill>
      <xdr:spPr>
        <a:xfrm>
          <a:off x="8734425" y="171450"/>
          <a:ext cx="1266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NCULTURA\11%20barranco%20de%20loba\11-BARRANCO%20DE%20LOBA-B-PPTO%20DETALLADO%20APROBADO%20Ede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ABILIDAD"/>
      <sheetName val="PRESUP"/>
      <sheetName val="AIU"/>
      <sheetName val="prog"/>
      <sheetName val="Hoja1"/>
    </sheetNames>
    <sheetDataSet>
      <sheetData sheetId="1">
        <row r="19">
          <cell r="J19">
            <v>444.13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IM395"/>
  <sheetViews>
    <sheetView tabSelected="1" view="pageBreakPreview" zoomScaleNormal="65" zoomScaleSheetLayoutView="100" zoomScalePageLayoutView="0" workbookViewId="0" topLeftCell="A1">
      <selection activeCell="E12" sqref="E12"/>
    </sheetView>
  </sheetViews>
  <sheetFormatPr defaultColWidth="11.421875" defaultRowHeight="12.75"/>
  <cols>
    <col min="1" max="1" width="11.00390625" style="100" customWidth="1"/>
    <col min="2" max="2" width="51.421875" style="101" customWidth="1"/>
    <col min="3" max="3" width="12.57421875" style="100" bestFit="1" customWidth="1"/>
    <col min="4" max="4" width="11.140625" style="100" bestFit="1" customWidth="1"/>
    <col min="5" max="5" width="19.421875" style="75" customWidth="1"/>
    <col min="6" max="6" width="20.421875" style="101" customWidth="1"/>
    <col min="7" max="14" width="11.421875" style="3" customWidth="1"/>
    <col min="15" max="15" width="18.421875" style="3" customWidth="1"/>
    <col min="16" max="16384" width="11.421875" style="3" customWidth="1"/>
  </cols>
  <sheetData>
    <row r="2" spans="1:6" ht="12.75">
      <c r="A2" s="76"/>
      <c r="B2" s="76"/>
      <c r="C2" s="76"/>
      <c r="D2" s="76"/>
      <c r="E2" s="62"/>
      <c r="F2" s="76"/>
    </row>
    <row r="3" spans="1:6" ht="12.75">
      <c r="A3" s="76" t="s">
        <v>783</v>
      </c>
      <c r="B3" s="76"/>
      <c r="C3" s="76"/>
      <c r="D3" s="76"/>
      <c r="E3" s="61"/>
      <c r="F3" s="76"/>
    </row>
    <row r="4" spans="1:6" ht="12.75">
      <c r="A4" s="60"/>
      <c r="B4" s="60"/>
      <c r="C4" s="60"/>
      <c r="D4" s="60"/>
      <c r="E4" s="63"/>
      <c r="F4" s="60"/>
    </row>
    <row r="5" spans="1:16" s="4" customFormat="1" ht="35.25" customHeight="1">
      <c r="A5" s="77" t="s">
        <v>38</v>
      </c>
      <c r="B5" s="77" t="s">
        <v>37</v>
      </c>
      <c r="C5" s="77" t="s">
        <v>36</v>
      </c>
      <c r="D5" s="77" t="s">
        <v>35</v>
      </c>
      <c r="E5" s="64" t="s">
        <v>784</v>
      </c>
      <c r="F5" s="77" t="s">
        <v>785</v>
      </c>
      <c r="M5" s="54"/>
      <c r="N5" s="53"/>
      <c r="O5" s="56">
        <f>+F394</f>
        <v>771156205</v>
      </c>
      <c r="P5" s="53"/>
    </row>
    <row r="6" spans="1:16" ht="15">
      <c r="A6" s="78">
        <v>1</v>
      </c>
      <c r="B6" s="79" t="s">
        <v>34</v>
      </c>
      <c r="C6" s="78"/>
      <c r="D6" s="78"/>
      <c r="E6" s="65"/>
      <c r="F6" s="102">
        <f>+F7</f>
        <v>0</v>
      </c>
      <c r="M6" s="54"/>
      <c r="N6" s="55"/>
      <c r="O6" s="56">
        <f>+F395</f>
        <v>-771156205</v>
      </c>
      <c r="P6" s="55"/>
    </row>
    <row r="7" spans="1:16" ht="15">
      <c r="A7" s="80" t="s">
        <v>33</v>
      </c>
      <c r="B7" s="81" t="s">
        <v>32</v>
      </c>
      <c r="C7" s="80"/>
      <c r="D7" s="80"/>
      <c r="E7" s="66"/>
      <c r="F7" s="103">
        <f>SUM(F8:F12)</f>
        <v>0</v>
      </c>
      <c r="M7" s="54"/>
      <c r="N7" s="55"/>
      <c r="O7" s="56">
        <f>+F396</f>
        <v>0</v>
      </c>
      <c r="P7" s="55"/>
    </row>
    <row r="8" spans="1:16" ht="28.5">
      <c r="A8" s="82" t="s">
        <v>42</v>
      </c>
      <c r="B8" s="83" t="s">
        <v>352</v>
      </c>
      <c r="C8" s="82" t="s">
        <v>43</v>
      </c>
      <c r="D8" s="84">
        <v>1</v>
      </c>
      <c r="E8" s="67"/>
      <c r="F8" s="104">
        <f>ROUND($D8*E8,0)</f>
        <v>0</v>
      </c>
      <c r="M8" s="54"/>
      <c r="N8" s="55"/>
      <c r="O8" s="56">
        <f>+F397</f>
        <v>0</v>
      </c>
      <c r="P8" s="55"/>
    </row>
    <row r="9" spans="1:16" ht="28.5">
      <c r="A9" s="82" t="s">
        <v>44</v>
      </c>
      <c r="B9" s="83" t="s">
        <v>45</v>
      </c>
      <c r="C9" s="82" t="s">
        <v>46</v>
      </c>
      <c r="D9" s="84">
        <v>1</v>
      </c>
      <c r="E9" s="67"/>
      <c r="F9" s="104">
        <f>ROUND($D9*E9,0)</f>
        <v>0</v>
      </c>
      <c r="M9" s="54"/>
      <c r="N9" s="55"/>
      <c r="O9" s="56">
        <f>+F398</f>
        <v>0</v>
      </c>
      <c r="P9" s="55"/>
    </row>
    <row r="10" spans="1:16" ht="28.5">
      <c r="A10" s="82" t="s">
        <v>48</v>
      </c>
      <c r="B10" s="83" t="s">
        <v>49</v>
      </c>
      <c r="C10" s="82" t="s">
        <v>46</v>
      </c>
      <c r="D10" s="84">
        <v>1</v>
      </c>
      <c r="E10" s="67"/>
      <c r="F10" s="104">
        <f>ROUND($D10*E10,0)</f>
        <v>0</v>
      </c>
      <c r="M10" s="54"/>
      <c r="N10" s="55"/>
      <c r="O10" s="55"/>
      <c r="P10" s="55"/>
    </row>
    <row r="11" spans="1:6" s="50" customFormat="1" ht="28.5">
      <c r="A11" s="82" t="s">
        <v>779</v>
      </c>
      <c r="B11" s="83" t="s">
        <v>780</v>
      </c>
      <c r="C11" s="82" t="s">
        <v>47</v>
      </c>
      <c r="D11" s="84">
        <v>120</v>
      </c>
      <c r="E11" s="67"/>
      <c r="F11" s="104">
        <f>ROUND($D11*E11,0)</f>
        <v>0</v>
      </c>
    </row>
    <row r="12" spans="1:6" ht="28.5">
      <c r="A12" s="82" t="s">
        <v>353</v>
      </c>
      <c r="B12" s="83" t="s">
        <v>725</v>
      </c>
      <c r="C12" s="82" t="s">
        <v>50</v>
      </c>
      <c r="D12" s="84">
        <v>444</v>
      </c>
      <c r="E12" s="67"/>
      <c r="F12" s="104">
        <f>ROUND($D12*E12,0)</f>
        <v>0</v>
      </c>
    </row>
    <row r="13" spans="1:6" ht="15">
      <c r="A13" s="78">
        <v>1.3</v>
      </c>
      <c r="B13" s="79" t="s">
        <v>31</v>
      </c>
      <c r="C13" s="78"/>
      <c r="D13" s="85"/>
      <c r="E13" s="68"/>
      <c r="F13" s="105">
        <f>+F14+F22</f>
        <v>0</v>
      </c>
    </row>
    <row r="14" spans="1:6" ht="15">
      <c r="A14" s="80" t="s">
        <v>61</v>
      </c>
      <c r="B14" s="81" t="s">
        <v>30</v>
      </c>
      <c r="C14" s="80"/>
      <c r="D14" s="86"/>
      <c r="E14" s="69"/>
      <c r="F14" s="106">
        <f>SUM(F15:F21)</f>
        <v>0</v>
      </c>
    </row>
    <row r="15" spans="1:6" ht="28.5">
      <c r="A15" s="82" t="s">
        <v>51</v>
      </c>
      <c r="B15" s="83" t="s">
        <v>354</v>
      </c>
      <c r="C15" s="87" t="s">
        <v>50</v>
      </c>
      <c r="D15" s="88">
        <v>161</v>
      </c>
      <c r="E15" s="67"/>
      <c r="F15" s="104">
        <f aca="true" t="shared" si="0" ref="F15:F20">ROUND($D15*E15,0)</f>
        <v>0</v>
      </c>
    </row>
    <row r="16" spans="1:6" ht="42.75">
      <c r="A16" s="82" t="s">
        <v>303</v>
      </c>
      <c r="B16" s="83" t="s">
        <v>355</v>
      </c>
      <c r="C16" s="87" t="s">
        <v>50</v>
      </c>
      <c r="D16" s="88">
        <v>216</v>
      </c>
      <c r="E16" s="67"/>
      <c r="F16" s="104">
        <f t="shared" si="0"/>
        <v>0</v>
      </c>
    </row>
    <row r="17" spans="1:6" ht="42.75">
      <c r="A17" s="87" t="s">
        <v>356</v>
      </c>
      <c r="B17" s="83" t="s">
        <v>357</v>
      </c>
      <c r="C17" s="87" t="s">
        <v>52</v>
      </c>
      <c r="D17" s="84">
        <v>3.8</v>
      </c>
      <c r="E17" s="70"/>
      <c r="F17" s="104">
        <f t="shared" si="0"/>
        <v>0</v>
      </c>
    </row>
    <row r="18" spans="1:6" ht="42.75">
      <c r="A18" s="87" t="s">
        <v>53</v>
      </c>
      <c r="B18" s="83" t="s">
        <v>358</v>
      </c>
      <c r="C18" s="87" t="s">
        <v>50</v>
      </c>
      <c r="D18" s="84">
        <v>323</v>
      </c>
      <c r="E18" s="70"/>
      <c r="F18" s="104">
        <f t="shared" si="0"/>
        <v>0</v>
      </c>
    </row>
    <row r="19" spans="1:6" ht="28.5">
      <c r="A19" s="87" t="s">
        <v>54</v>
      </c>
      <c r="B19" s="83" t="s">
        <v>55</v>
      </c>
      <c r="C19" s="87" t="s">
        <v>47</v>
      </c>
      <c r="D19" s="84">
        <v>33</v>
      </c>
      <c r="E19" s="70"/>
      <c r="F19" s="104">
        <f t="shared" si="0"/>
        <v>0</v>
      </c>
    </row>
    <row r="20" spans="1:6" ht="28.5">
      <c r="A20" s="87" t="s">
        <v>56</v>
      </c>
      <c r="B20" s="83" t="s">
        <v>359</v>
      </c>
      <c r="C20" s="87" t="s">
        <v>47</v>
      </c>
      <c r="D20" s="84">
        <v>313</v>
      </c>
      <c r="E20" s="70"/>
      <c r="F20" s="104">
        <f t="shared" si="0"/>
        <v>0</v>
      </c>
    </row>
    <row r="21" spans="1:6" ht="28.5">
      <c r="A21" s="87" t="s">
        <v>726</v>
      </c>
      <c r="B21" s="83" t="s">
        <v>727</v>
      </c>
      <c r="C21" s="87" t="s">
        <v>728</v>
      </c>
      <c r="D21" s="84">
        <v>1</v>
      </c>
      <c r="E21" s="70"/>
      <c r="F21" s="104">
        <f>ROUND($D21*E21,0)</f>
        <v>0</v>
      </c>
    </row>
    <row r="22" spans="1:6" ht="15">
      <c r="A22" s="80" t="s">
        <v>62</v>
      </c>
      <c r="B22" s="81" t="s">
        <v>23</v>
      </c>
      <c r="C22" s="80"/>
      <c r="D22" s="86"/>
      <c r="E22" s="69"/>
      <c r="F22" s="106">
        <f>SUM(F23:F28)</f>
        <v>0</v>
      </c>
    </row>
    <row r="23" spans="1:6" ht="28.5">
      <c r="A23" s="82" t="s">
        <v>57</v>
      </c>
      <c r="B23" s="83" t="s">
        <v>58</v>
      </c>
      <c r="C23" s="82" t="s">
        <v>46</v>
      </c>
      <c r="D23" s="84">
        <v>3</v>
      </c>
      <c r="E23" s="67"/>
      <c r="F23" s="104">
        <f aca="true" t="shared" si="1" ref="F23:F28">ROUND($D23*E23,0)</f>
        <v>0</v>
      </c>
    </row>
    <row r="24" spans="1:6" ht="14.25">
      <c r="A24" s="82" t="s">
        <v>360</v>
      </c>
      <c r="B24" s="83" t="s">
        <v>361</v>
      </c>
      <c r="C24" s="82" t="s">
        <v>47</v>
      </c>
      <c r="D24" s="84">
        <v>35.6</v>
      </c>
      <c r="E24" s="67"/>
      <c r="F24" s="104">
        <f t="shared" si="1"/>
        <v>0</v>
      </c>
    </row>
    <row r="25" spans="1:6" ht="42.75">
      <c r="A25" s="82" t="s">
        <v>362</v>
      </c>
      <c r="B25" s="83" t="s">
        <v>363</v>
      </c>
      <c r="C25" s="82" t="s">
        <v>50</v>
      </c>
      <c r="D25" s="84">
        <v>129</v>
      </c>
      <c r="E25" s="67"/>
      <c r="F25" s="104">
        <f t="shared" si="1"/>
        <v>0</v>
      </c>
    </row>
    <row r="26" spans="1:6" ht="42.75">
      <c r="A26" s="82" t="s">
        <v>59</v>
      </c>
      <c r="B26" s="83" t="s">
        <v>729</v>
      </c>
      <c r="C26" s="82" t="s">
        <v>50</v>
      </c>
      <c r="D26" s="84">
        <v>164.3</v>
      </c>
      <c r="E26" s="67"/>
      <c r="F26" s="104">
        <f t="shared" si="1"/>
        <v>0</v>
      </c>
    </row>
    <row r="27" spans="1:6" ht="42.75">
      <c r="A27" s="82" t="s">
        <v>60</v>
      </c>
      <c r="B27" s="83" t="s">
        <v>364</v>
      </c>
      <c r="C27" s="82" t="s">
        <v>46</v>
      </c>
      <c r="D27" s="84">
        <v>10</v>
      </c>
      <c r="E27" s="67"/>
      <c r="F27" s="104">
        <f t="shared" si="1"/>
        <v>0</v>
      </c>
    </row>
    <row r="28" spans="1:6" ht="42.75">
      <c r="A28" s="82" t="s">
        <v>365</v>
      </c>
      <c r="B28" s="83" t="s">
        <v>366</v>
      </c>
      <c r="C28" s="82" t="s">
        <v>50</v>
      </c>
      <c r="D28" s="84">
        <v>164.3</v>
      </c>
      <c r="E28" s="67"/>
      <c r="F28" s="104">
        <f t="shared" si="1"/>
        <v>0</v>
      </c>
    </row>
    <row r="29" spans="1:6" ht="15">
      <c r="A29" s="78">
        <v>2</v>
      </c>
      <c r="B29" s="79" t="s">
        <v>29</v>
      </c>
      <c r="C29" s="78"/>
      <c r="D29" s="85"/>
      <c r="E29" s="68"/>
      <c r="F29" s="105">
        <f>+F30+F34+F39+F42</f>
        <v>0</v>
      </c>
    </row>
    <row r="30" spans="1:6" ht="15">
      <c r="A30" s="80" t="s">
        <v>367</v>
      </c>
      <c r="B30" s="81" t="s">
        <v>368</v>
      </c>
      <c r="C30" s="80" t="s">
        <v>75</v>
      </c>
      <c r="D30" s="86"/>
      <c r="E30" s="69"/>
      <c r="F30" s="106">
        <f>SUM(F31:F33)</f>
        <v>0</v>
      </c>
    </row>
    <row r="31" spans="1:6" ht="42.75">
      <c r="A31" s="82" t="s">
        <v>63</v>
      </c>
      <c r="B31" s="83" t="s">
        <v>369</v>
      </c>
      <c r="C31" s="82" t="s">
        <v>52</v>
      </c>
      <c r="D31" s="84">
        <v>71.4</v>
      </c>
      <c r="E31" s="67"/>
      <c r="F31" s="104">
        <f>ROUND($D31*E31,0)</f>
        <v>0</v>
      </c>
    </row>
    <row r="32" spans="1:6" ht="28.5">
      <c r="A32" s="82" t="s">
        <v>64</v>
      </c>
      <c r="B32" s="83" t="s">
        <v>65</v>
      </c>
      <c r="C32" s="82" t="s">
        <v>52</v>
      </c>
      <c r="D32" s="84">
        <v>46</v>
      </c>
      <c r="E32" s="67"/>
      <c r="F32" s="104">
        <f>ROUND($D32*E32,0)</f>
        <v>0</v>
      </c>
    </row>
    <row r="33" spans="1:6" ht="14.25">
      <c r="A33" s="82" t="s">
        <v>370</v>
      </c>
      <c r="B33" s="83" t="s">
        <v>371</v>
      </c>
      <c r="C33" s="82" t="s">
        <v>52</v>
      </c>
      <c r="D33" s="84">
        <v>30</v>
      </c>
      <c r="E33" s="67"/>
      <c r="F33" s="104">
        <f>ROUND($D33*E33,0)</f>
        <v>0</v>
      </c>
    </row>
    <row r="34" spans="1:6" ht="15">
      <c r="A34" s="80" t="s">
        <v>372</v>
      </c>
      <c r="B34" s="81" t="s">
        <v>373</v>
      </c>
      <c r="C34" s="80" t="s">
        <v>75</v>
      </c>
      <c r="D34" s="86"/>
      <c r="E34" s="69"/>
      <c r="F34" s="106">
        <f>SUM(F35:F38)</f>
        <v>0</v>
      </c>
    </row>
    <row r="35" spans="1:6" ht="28.5">
      <c r="A35" s="82" t="s">
        <v>66</v>
      </c>
      <c r="B35" s="83" t="s">
        <v>374</v>
      </c>
      <c r="C35" s="82" t="s">
        <v>50</v>
      </c>
      <c r="D35" s="84">
        <v>62</v>
      </c>
      <c r="E35" s="67"/>
      <c r="F35" s="104">
        <f>ROUND($D35*E35,0)</f>
        <v>0</v>
      </c>
    </row>
    <row r="36" spans="1:6" ht="34.5" customHeight="1">
      <c r="A36" s="82" t="s">
        <v>304</v>
      </c>
      <c r="B36" s="83" t="s">
        <v>305</v>
      </c>
      <c r="C36" s="82" t="s">
        <v>52</v>
      </c>
      <c r="D36" s="84">
        <v>10</v>
      </c>
      <c r="E36" s="67"/>
      <c r="F36" s="104">
        <f>ROUND($D36*E36,0)</f>
        <v>0</v>
      </c>
    </row>
    <row r="37" spans="1:6" ht="28.5">
      <c r="A37" s="82" t="s">
        <v>306</v>
      </c>
      <c r="B37" s="83" t="s">
        <v>307</v>
      </c>
      <c r="C37" s="82" t="s">
        <v>52</v>
      </c>
      <c r="D37" s="84">
        <v>12</v>
      </c>
      <c r="E37" s="67"/>
      <c r="F37" s="104">
        <f>ROUND($D37*E37,0)</f>
        <v>0</v>
      </c>
    </row>
    <row r="38" spans="1:6" ht="28.5">
      <c r="A38" s="82" t="s">
        <v>67</v>
      </c>
      <c r="B38" s="83" t="s">
        <v>375</v>
      </c>
      <c r="C38" s="82" t="s">
        <v>50</v>
      </c>
      <c r="D38" s="84">
        <v>99.4</v>
      </c>
      <c r="E38" s="67"/>
      <c r="F38" s="104">
        <f>ROUND($D38*E38,0)</f>
        <v>0</v>
      </c>
    </row>
    <row r="39" spans="1:6" ht="15">
      <c r="A39" s="89" t="s">
        <v>656</v>
      </c>
      <c r="B39" s="81" t="s">
        <v>27</v>
      </c>
      <c r="C39" s="80"/>
      <c r="D39" s="86"/>
      <c r="E39" s="69"/>
      <c r="F39" s="106">
        <f>SUM(F40:F41)</f>
        <v>0</v>
      </c>
    </row>
    <row r="40" spans="1:6" ht="28.5">
      <c r="A40" s="82" t="s">
        <v>68</v>
      </c>
      <c r="B40" s="83" t="s">
        <v>69</v>
      </c>
      <c r="C40" s="82" t="s">
        <v>70</v>
      </c>
      <c r="D40" s="84">
        <v>2065</v>
      </c>
      <c r="E40" s="67"/>
      <c r="F40" s="104">
        <f>ROUND($D40*E40,0)</f>
        <v>0</v>
      </c>
    </row>
    <row r="41" spans="1:6" ht="28.5">
      <c r="A41" s="82" t="s">
        <v>71</v>
      </c>
      <c r="B41" s="83" t="s">
        <v>72</v>
      </c>
      <c r="C41" s="82" t="s">
        <v>70</v>
      </c>
      <c r="D41" s="84">
        <v>348</v>
      </c>
      <c r="E41" s="67"/>
      <c r="F41" s="104">
        <f>ROUND($D41*E41,0)</f>
        <v>0</v>
      </c>
    </row>
    <row r="42" spans="1:6" ht="15">
      <c r="A42" s="80" t="s">
        <v>653</v>
      </c>
      <c r="B42" s="81" t="s">
        <v>654</v>
      </c>
      <c r="C42" s="80" t="s">
        <v>75</v>
      </c>
      <c r="D42" s="86"/>
      <c r="E42" s="69"/>
      <c r="F42" s="106">
        <f>SUM(F43)</f>
        <v>0</v>
      </c>
    </row>
    <row r="43" spans="1:6" ht="39" customHeight="1">
      <c r="A43" s="82" t="s">
        <v>655</v>
      </c>
      <c r="B43" s="83" t="s">
        <v>778</v>
      </c>
      <c r="C43" s="82" t="s">
        <v>50</v>
      </c>
      <c r="D43" s="84">
        <v>5.2</v>
      </c>
      <c r="E43" s="67"/>
      <c r="F43" s="104">
        <f>ROUND($D43*E43,0)</f>
        <v>0</v>
      </c>
    </row>
    <row r="44" spans="1:6" ht="15">
      <c r="A44" s="78" t="s">
        <v>73</v>
      </c>
      <c r="B44" s="79" t="s">
        <v>74</v>
      </c>
      <c r="C44" s="78" t="s">
        <v>75</v>
      </c>
      <c r="D44" s="85"/>
      <c r="E44" s="68"/>
      <c r="F44" s="105">
        <f>+F45+F54+F63</f>
        <v>0</v>
      </c>
    </row>
    <row r="45" spans="1:6" ht="15">
      <c r="A45" s="80" t="s">
        <v>76</v>
      </c>
      <c r="B45" s="81" t="s">
        <v>77</v>
      </c>
      <c r="C45" s="80" t="s">
        <v>75</v>
      </c>
      <c r="D45" s="86"/>
      <c r="E45" s="69"/>
      <c r="F45" s="106">
        <f>SUM(F46:F53)</f>
        <v>0</v>
      </c>
    </row>
    <row r="46" spans="1:6" ht="14.25">
      <c r="A46" s="82" t="s">
        <v>78</v>
      </c>
      <c r="B46" s="83" t="s">
        <v>79</v>
      </c>
      <c r="C46" s="82" t="s">
        <v>46</v>
      </c>
      <c r="D46" s="84">
        <v>2</v>
      </c>
      <c r="E46" s="67"/>
      <c r="F46" s="104">
        <f aca="true" t="shared" si="2" ref="F46:F53">ROUND($D46*E46,0)</f>
        <v>0</v>
      </c>
    </row>
    <row r="47" spans="1:6" ht="14.25">
      <c r="A47" s="82" t="s">
        <v>80</v>
      </c>
      <c r="B47" s="83" t="s">
        <v>81</v>
      </c>
      <c r="C47" s="82" t="s">
        <v>46</v>
      </c>
      <c r="D47" s="84">
        <v>1</v>
      </c>
      <c r="E47" s="67"/>
      <c r="F47" s="104">
        <f t="shared" si="2"/>
        <v>0</v>
      </c>
    </row>
    <row r="48" spans="1:6" ht="28.5">
      <c r="A48" s="82" t="s">
        <v>82</v>
      </c>
      <c r="B48" s="83" t="s">
        <v>376</v>
      </c>
      <c r="C48" s="82" t="s">
        <v>52</v>
      </c>
      <c r="D48" s="84">
        <v>38</v>
      </c>
      <c r="E48" s="67"/>
      <c r="F48" s="104">
        <f t="shared" si="2"/>
        <v>0</v>
      </c>
    </row>
    <row r="49" spans="1:6" ht="14.25">
      <c r="A49" s="82" t="s">
        <v>377</v>
      </c>
      <c r="B49" s="83" t="s">
        <v>730</v>
      </c>
      <c r="C49" s="82" t="s">
        <v>46</v>
      </c>
      <c r="D49" s="84">
        <v>1</v>
      </c>
      <c r="E49" s="67"/>
      <c r="F49" s="104">
        <f t="shared" si="2"/>
        <v>0</v>
      </c>
    </row>
    <row r="50" spans="1:6" ht="14.25">
      <c r="A50" s="82" t="s">
        <v>83</v>
      </c>
      <c r="B50" s="83" t="s">
        <v>84</v>
      </c>
      <c r="C50" s="82" t="s">
        <v>52</v>
      </c>
      <c r="D50" s="84">
        <v>8</v>
      </c>
      <c r="E50" s="67"/>
      <c r="F50" s="104">
        <f t="shared" si="2"/>
        <v>0</v>
      </c>
    </row>
    <row r="51" spans="1:6" ht="14.25">
      <c r="A51" s="82" t="s">
        <v>378</v>
      </c>
      <c r="B51" s="83" t="s">
        <v>731</v>
      </c>
      <c r="C51" s="82" t="s">
        <v>52</v>
      </c>
      <c r="D51" s="84">
        <v>5</v>
      </c>
      <c r="E51" s="67"/>
      <c r="F51" s="104">
        <f t="shared" si="2"/>
        <v>0</v>
      </c>
    </row>
    <row r="52" spans="1:6" ht="14.25">
      <c r="A52" s="82" t="s">
        <v>85</v>
      </c>
      <c r="B52" s="83" t="s">
        <v>379</v>
      </c>
      <c r="C52" s="82" t="s">
        <v>52</v>
      </c>
      <c r="D52" s="84">
        <v>15</v>
      </c>
      <c r="E52" s="67"/>
      <c r="F52" s="104">
        <f t="shared" si="2"/>
        <v>0</v>
      </c>
    </row>
    <row r="53" spans="1:6" ht="14.25">
      <c r="A53" s="82" t="s">
        <v>380</v>
      </c>
      <c r="B53" s="83" t="s">
        <v>371</v>
      </c>
      <c r="C53" s="82" t="s">
        <v>52</v>
      </c>
      <c r="D53" s="84">
        <v>15</v>
      </c>
      <c r="E53" s="67"/>
      <c r="F53" s="104">
        <f t="shared" si="2"/>
        <v>0</v>
      </c>
    </row>
    <row r="54" spans="1:6" ht="15">
      <c r="A54" s="80" t="s">
        <v>86</v>
      </c>
      <c r="B54" s="81" t="s">
        <v>87</v>
      </c>
      <c r="C54" s="80" t="s">
        <v>75</v>
      </c>
      <c r="D54" s="86"/>
      <c r="E54" s="69"/>
      <c r="F54" s="106">
        <f>SUM(F55:F62)</f>
        <v>0</v>
      </c>
    </row>
    <row r="55" spans="1:6" ht="14.25">
      <c r="A55" s="82" t="s">
        <v>88</v>
      </c>
      <c r="B55" s="83" t="s">
        <v>89</v>
      </c>
      <c r="C55" s="82" t="s">
        <v>46</v>
      </c>
      <c r="D55" s="84">
        <v>3</v>
      </c>
      <c r="E55" s="67"/>
      <c r="F55" s="104">
        <f aca="true" t="shared" si="3" ref="F55:F62">ROUND($D55*E55,0)</f>
        <v>0</v>
      </c>
    </row>
    <row r="56" spans="1:6" ht="14.25">
      <c r="A56" s="82" t="s">
        <v>90</v>
      </c>
      <c r="B56" s="83" t="s">
        <v>91</v>
      </c>
      <c r="C56" s="82" t="s">
        <v>46</v>
      </c>
      <c r="D56" s="84">
        <v>5</v>
      </c>
      <c r="E56" s="67"/>
      <c r="F56" s="104">
        <f t="shared" si="3"/>
        <v>0</v>
      </c>
    </row>
    <row r="57" spans="1:6" ht="14.25">
      <c r="A57" s="82" t="s">
        <v>381</v>
      </c>
      <c r="B57" s="83" t="s">
        <v>382</v>
      </c>
      <c r="C57" s="82" t="s">
        <v>46</v>
      </c>
      <c r="D57" s="84">
        <v>3</v>
      </c>
      <c r="E57" s="67"/>
      <c r="F57" s="104">
        <f t="shared" si="3"/>
        <v>0</v>
      </c>
    </row>
    <row r="58" spans="1:6" ht="14.25">
      <c r="A58" s="82" t="s">
        <v>92</v>
      </c>
      <c r="B58" s="83" t="s">
        <v>93</v>
      </c>
      <c r="C58" s="82" t="s">
        <v>46</v>
      </c>
      <c r="D58" s="84">
        <v>6</v>
      </c>
      <c r="E58" s="67"/>
      <c r="F58" s="104">
        <f t="shared" si="3"/>
        <v>0</v>
      </c>
    </row>
    <row r="59" spans="1:6" ht="14.25">
      <c r="A59" s="82" t="s">
        <v>94</v>
      </c>
      <c r="B59" s="83" t="s">
        <v>95</v>
      </c>
      <c r="C59" s="82" t="s">
        <v>47</v>
      </c>
      <c r="D59" s="84">
        <v>25</v>
      </c>
      <c r="E59" s="67"/>
      <c r="F59" s="104">
        <f t="shared" si="3"/>
        <v>0</v>
      </c>
    </row>
    <row r="60" spans="1:6" ht="14.25">
      <c r="A60" s="82" t="s">
        <v>96</v>
      </c>
      <c r="B60" s="83" t="s">
        <v>383</v>
      </c>
      <c r="C60" s="82" t="s">
        <v>47</v>
      </c>
      <c r="D60" s="84">
        <v>70</v>
      </c>
      <c r="E60" s="67"/>
      <c r="F60" s="104">
        <f t="shared" si="3"/>
        <v>0</v>
      </c>
    </row>
    <row r="61" spans="1:6" ht="14.25">
      <c r="A61" s="82" t="s">
        <v>97</v>
      </c>
      <c r="B61" s="83" t="s">
        <v>98</v>
      </c>
      <c r="C61" s="82" t="s">
        <v>46</v>
      </c>
      <c r="D61" s="84">
        <v>16</v>
      </c>
      <c r="E61" s="67"/>
      <c r="F61" s="104">
        <f t="shared" si="3"/>
        <v>0</v>
      </c>
    </row>
    <row r="62" spans="1:6" ht="14.25">
      <c r="A62" s="82" t="s">
        <v>308</v>
      </c>
      <c r="B62" s="83" t="s">
        <v>384</v>
      </c>
      <c r="C62" s="82" t="s">
        <v>46</v>
      </c>
      <c r="D62" s="84">
        <v>2</v>
      </c>
      <c r="E62" s="67"/>
      <c r="F62" s="104">
        <f t="shared" si="3"/>
        <v>0</v>
      </c>
    </row>
    <row r="63" spans="1:6" ht="15">
      <c r="A63" s="80" t="s">
        <v>385</v>
      </c>
      <c r="B63" s="81" t="s">
        <v>386</v>
      </c>
      <c r="C63" s="80" t="s">
        <v>75</v>
      </c>
      <c r="D63" s="86"/>
      <c r="E63" s="69"/>
      <c r="F63" s="106">
        <f>SUM(F64:F66)</f>
        <v>0</v>
      </c>
    </row>
    <row r="64" spans="1:6" ht="14.25">
      <c r="A64" s="82" t="s">
        <v>387</v>
      </c>
      <c r="B64" s="83" t="s">
        <v>91</v>
      </c>
      <c r="C64" s="82" t="s">
        <v>46</v>
      </c>
      <c r="D64" s="84">
        <v>1</v>
      </c>
      <c r="E64" s="67"/>
      <c r="F64" s="104">
        <f>ROUND($D64*E64,0)</f>
        <v>0</v>
      </c>
    </row>
    <row r="65" spans="1:6" ht="14.25">
      <c r="A65" s="82" t="s">
        <v>388</v>
      </c>
      <c r="B65" s="83" t="s">
        <v>732</v>
      </c>
      <c r="C65" s="82" t="s">
        <v>46</v>
      </c>
      <c r="D65" s="84">
        <v>1</v>
      </c>
      <c r="E65" s="67"/>
      <c r="F65" s="104">
        <f>ROUND($D65*E65,0)</f>
        <v>0</v>
      </c>
    </row>
    <row r="66" spans="1:6" ht="14.25">
      <c r="A66" s="82" t="s">
        <v>389</v>
      </c>
      <c r="B66" s="83" t="s">
        <v>390</v>
      </c>
      <c r="C66" s="82" t="s">
        <v>46</v>
      </c>
      <c r="D66" s="84">
        <v>1</v>
      </c>
      <c r="E66" s="67"/>
      <c r="F66" s="104">
        <f>ROUND($D66*E66,0)</f>
        <v>0</v>
      </c>
    </row>
    <row r="67" spans="1:6" ht="15">
      <c r="A67" s="78">
        <v>4</v>
      </c>
      <c r="B67" s="79" t="s">
        <v>28</v>
      </c>
      <c r="C67" s="78"/>
      <c r="D67" s="85"/>
      <c r="E67" s="68"/>
      <c r="F67" s="105">
        <f>F76+F79+F68</f>
        <v>0</v>
      </c>
    </row>
    <row r="68" spans="1:6" ht="15">
      <c r="A68" s="80">
        <v>4.1</v>
      </c>
      <c r="B68" s="81" t="s">
        <v>26</v>
      </c>
      <c r="C68" s="80"/>
      <c r="D68" s="86"/>
      <c r="E68" s="69"/>
      <c r="F68" s="106">
        <f>SUM(F69:F75)</f>
        <v>0</v>
      </c>
    </row>
    <row r="69" spans="1:6" ht="28.5">
      <c r="A69" s="82" t="s">
        <v>309</v>
      </c>
      <c r="B69" s="83" t="s">
        <v>310</v>
      </c>
      <c r="C69" s="82" t="s">
        <v>52</v>
      </c>
      <c r="D69" s="84">
        <v>14.8</v>
      </c>
      <c r="E69" s="67"/>
      <c r="F69" s="104">
        <f aca="true" t="shared" si="4" ref="F69:F75">ROUND($D69*E69,0)</f>
        <v>0</v>
      </c>
    </row>
    <row r="70" spans="1:6" ht="28.5">
      <c r="A70" s="82" t="s">
        <v>311</v>
      </c>
      <c r="B70" s="83" t="s">
        <v>391</v>
      </c>
      <c r="C70" s="82" t="s">
        <v>52</v>
      </c>
      <c r="D70" s="84">
        <v>20</v>
      </c>
      <c r="E70" s="67"/>
      <c r="F70" s="104">
        <f t="shared" si="4"/>
        <v>0</v>
      </c>
    </row>
    <row r="71" spans="1:6" ht="14.25">
      <c r="A71" s="82" t="s">
        <v>392</v>
      </c>
      <c r="B71" s="83" t="s">
        <v>393</v>
      </c>
      <c r="C71" s="82" t="s">
        <v>52</v>
      </c>
      <c r="D71" s="84">
        <v>16</v>
      </c>
      <c r="E71" s="67"/>
      <c r="F71" s="104">
        <f t="shared" si="4"/>
        <v>0</v>
      </c>
    </row>
    <row r="72" spans="1:6" ht="42.75">
      <c r="A72" s="82" t="s">
        <v>394</v>
      </c>
      <c r="B72" s="83" t="s">
        <v>395</v>
      </c>
      <c r="C72" s="82" t="s">
        <v>52</v>
      </c>
      <c r="D72" s="84">
        <v>1.7</v>
      </c>
      <c r="E72" s="67"/>
      <c r="F72" s="104">
        <f t="shared" si="4"/>
        <v>0</v>
      </c>
    </row>
    <row r="73" spans="1:6" ht="14.25">
      <c r="A73" s="82" t="s">
        <v>396</v>
      </c>
      <c r="B73" s="83" t="s">
        <v>397</v>
      </c>
      <c r="C73" s="82" t="s">
        <v>50</v>
      </c>
      <c r="D73" s="84">
        <v>93</v>
      </c>
      <c r="E73" s="67"/>
      <c r="F73" s="104">
        <f t="shared" si="4"/>
        <v>0</v>
      </c>
    </row>
    <row r="74" spans="1:6" ht="42.75">
      <c r="A74" s="82" t="s">
        <v>400</v>
      </c>
      <c r="B74" s="83" t="s">
        <v>398</v>
      </c>
      <c r="C74" s="82" t="s">
        <v>399</v>
      </c>
      <c r="D74" s="84">
        <v>61.4</v>
      </c>
      <c r="E74" s="67"/>
      <c r="F74" s="104">
        <f t="shared" si="4"/>
        <v>0</v>
      </c>
    </row>
    <row r="75" spans="1:6" ht="38.25" customHeight="1">
      <c r="A75" s="82" t="s">
        <v>401</v>
      </c>
      <c r="B75" s="83" t="s">
        <v>402</v>
      </c>
      <c r="C75" s="82" t="s">
        <v>52</v>
      </c>
      <c r="D75" s="84">
        <v>3</v>
      </c>
      <c r="E75" s="67"/>
      <c r="F75" s="104">
        <f t="shared" si="4"/>
        <v>0</v>
      </c>
    </row>
    <row r="76" spans="1:6" ht="15">
      <c r="A76" s="80">
        <v>4.5</v>
      </c>
      <c r="B76" s="81" t="s">
        <v>27</v>
      </c>
      <c r="C76" s="80"/>
      <c r="D76" s="86"/>
      <c r="E76" s="69"/>
      <c r="F76" s="106">
        <f>SUM(F77:F78)</f>
        <v>0</v>
      </c>
    </row>
    <row r="77" spans="1:6" ht="28.5">
      <c r="A77" s="82" t="s">
        <v>99</v>
      </c>
      <c r="B77" s="83" t="s">
        <v>100</v>
      </c>
      <c r="C77" s="82" t="s">
        <v>70</v>
      </c>
      <c r="D77" s="84">
        <v>10890</v>
      </c>
      <c r="E77" s="67"/>
      <c r="F77" s="104">
        <f>ROUND($D77*E77,0)</f>
        <v>0</v>
      </c>
    </row>
    <row r="78" spans="1:6" ht="28.5">
      <c r="A78" s="82" t="s">
        <v>403</v>
      </c>
      <c r="B78" s="83" t="s">
        <v>72</v>
      </c>
      <c r="C78" s="82" t="s">
        <v>70</v>
      </c>
      <c r="D78" s="84">
        <v>1708</v>
      </c>
      <c r="E78" s="71"/>
      <c r="F78" s="104">
        <f>ROUND($D78*E78,0)</f>
        <v>0</v>
      </c>
    </row>
    <row r="79" spans="1:6" ht="15">
      <c r="A79" s="80">
        <v>4.6</v>
      </c>
      <c r="B79" s="81" t="s">
        <v>39</v>
      </c>
      <c r="C79" s="80"/>
      <c r="D79" s="86"/>
      <c r="E79" s="69"/>
      <c r="F79" s="106">
        <f>SUM(F80:F80)</f>
        <v>0</v>
      </c>
    </row>
    <row r="80" spans="1:6" ht="28.5">
      <c r="A80" s="82" t="s">
        <v>404</v>
      </c>
      <c r="B80" s="83" t="s">
        <v>733</v>
      </c>
      <c r="C80" s="82" t="s">
        <v>70</v>
      </c>
      <c r="D80" s="84">
        <v>1783</v>
      </c>
      <c r="E80" s="71"/>
      <c r="F80" s="104">
        <f>ROUND($D80*E80,0)</f>
        <v>0</v>
      </c>
    </row>
    <row r="81" spans="1:6" ht="15">
      <c r="A81" s="78">
        <v>5</v>
      </c>
      <c r="B81" s="79" t="s">
        <v>17</v>
      </c>
      <c r="C81" s="78"/>
      <c r="D81" s="85"/>
      <c r="E81" s="68"/>
      <c r="F81" s="105">
        <f>+F82+F85+F87</f>
        <v>0</v>
      </c>
    </row>
    <row r="82" spans="1:6" ht="15">
      <c r="A82" s="80">
        <v>5.1</v>
      </c>
      <c r="B82" s="81" t="s">
        <v>16</v>
      </c>
      <c r="C82" s="80"/>
      <c r="D82" s="86"/>
      <c r="E82" s="69"/>
      <c r="F82" s="106">
        <f>SUM(F83:F84)</f>
        <v>0</v>
      </c>
    </row>
    <row r="83" spans="1:6" ht="14.25">
      <c r="A83" s="82" t="s">
        <v>101</v>
      </c>
      <c r="B83" s="83" t="s">
        <v>102</v>
      </c>
      <c r="C83" s="82" t="s">
        <v>50</v>
      </c>
      <c r="D83" s="84">
        <v>240.7</v>
      </c>
      <c r="E83" s="71"/>
      <c r="F83" s="104">
        <f>ROUND($D83*E83,0)</f>
        <v>0</v>
      </c>
    </row>
    <row r="84" spans="1:6" ht="28.5">
      <c r="A84" s="82" t="s">
        <v>103</v>
      </c>
      <c r="B84" s="83" t="s">
        <v>104</v>
      </c>
      <c r="C84" s="82" t="s">
        <v>50</v>
      </c>
      <c r="D84" s="84">
        <v>157</v>
      </c>
      <c r="E84" s="67"/>
      <c r="F84" s="104">
        <f>ROUND($D84*E84,0)</f>
        <v>0</v>
      </c>
    </row>
    <row r="85" spans="1:6" ht="15">
      <c r="A85" s="80" t="s">
        <v>405</v>
      </c>
      <c r="B85" s="81" t="s">
        <v>407</v>
      </c>
      <c r="C85" s="80" t="s">
        <v>75</v>
      </c>
      <c r="D85" s="86"/>
      <c r="E85" s="69"/>
      <c r="F85" s="106">
        <f>SUM(F86)</f>
        <v>0</v>
      </c>
    </row>
    <row r="86" spans="1:6" ht="28.5">
      <c r="A86" s="82" t="s">
        <v>406</v>
      </c>
      <c r="B86" s="83" t="s">
        <v>734</v>
      </c>
      <c r="C86" s="82" t="s">
        <v>47</v>
      </c>
      <c r="D86" s="84">
        <v>253.4</v>
      </c>
      <c r="E86" s="67"/>
      <c r="F86" s="104">
        <f>ROUND($D86*E86,0)</f>
        <v>0</v>
      </c>
    </row>
    <row r="87" spans="1:6" ht="15">
      <c r="A87" s="80">
        <v>6.1</v>
      </c>
      <c r="B87" s="81" t="s">
        <v>735</v>
      </c>
      <c r="C87" s="80"/>
      <c r="D87" s="86"/>
      <c r="E87" s="69"/>
      <c r="F87" s="106">
        <f>SUM(F88:F96)</f>
        <v>0</v>
      </c>
    </row>
    <row r="88" spans="1:6" ht="28.5">
      <c r="A88" s="82" t="s">
        <v>312</v>
      </c>
      <c r="B88" s="83" t="s">
        <v>313</v>
      </c>
      <c r="C88" s="82" t="s">
        <v>47</v>
      </c>
      <c r="D88" s="84">
        <v>6.25</v>
      </c>
      <c r="E88" s="67"/>
      <c r="F88" s="104">
        <f aca="true" t="shared" si="5" ref="F88:F96">ROUND($D88*E88,0)</f>
        <v>0</v>
      </c>
    </row>
    <row r="89" spans="1:6" ht="28.5">
      <c r="A89" s="82" t="s">
        <v>314</v>
      </c>
      <c r="B89" s="83" t="s">
        <v>736</v>
      </c>
      <c r="C89" s="82" t="s">
        <v>47</v>
      </c>
      <c r="D89" s="84">
        <v>44.8</v>
      </c>
      <c r="E89" s="67"/>
      <c r="F89" s="104">
        <f t="shared" si="5"/>
        <v>0</v>
      </c>
    </row>
    <row r="90" spans="1:6" ht="28.5">
      <c r="A90" s="82" t="s">
        <v>408</v>
      </c>
      <c r="B90" s="83" t="s">
        <v>737</v>
      </c>
      <c r="C90" s="82" t="s">
        <v>47</v>
      </c>
      <c r="D90" s="84">
        <v>71.3</v>
      </c>
      <c r="E90" s="67"/>
      <c r="F90" s="104">
        <f t="shared" si="5"/>
        <v>0</v>
      </c>
    </row>
    <row r="91" spans="1:6" ht="14.25">
      <c r="A91" s="82" t="s">
        <v>409</v>
      </c>
      <c r="B91" s="83" t="s">
        <v>410</v>
      </c>
      <c r="C91" s="82" t="s">
        <v>46</v>
      </c>
      <c r="D91" s="84">
        <v>5</v>
      </c>
      <c r="E91" s="67"/>
      <c r="F91" s="104">
        <f t="shared" si="5"/>
        <v>0</v>
      </c>
    </row>
    <row r="92" spans="1:6" ht="28.5">
      <c r="A92" s="82" t="s">
        <v>411</v>
      </c>
      <c r="B92" s="83" t="s">
        <v>412</v>
      </c>
      <c r="C92" s="82" t="s">
        <v>47</v>
      </c>
      <c r="D92" s="84">
        <v>29</v>
      </c>
      <c r="E92" s="67"/>
      <c r="F92" s="104">
        <f t="shared" si="5"/>
        <v>0</v>
      </c>
    </row>
    <row r="93" spans="1:6" ht="28.5">
      <c r="A93" s="82" t="s">
        <v>413</v>
      </c>
      <c r="B93" s="83" t="s">
        <v>414</v>
      </c>
      <c r="C93" s="82" t="s">
        <v>47</v>
      </c>
      <c r="D93" s="84">
        <v>6.2</v>
      </c>
      <c r="E93" s="67"/>
      <c r="F93" s="104">
        <f t="shared" si="5"/>
        <v>0</v>
      </c>
    </row>
    <row r="94" spans="1:6" ht="14.25">
      <c r="A94" s="82" t="s">
        <v>415</v>
      </c>
      <c r="B94" s="83" t="s">
        <v>416</v>
      </c>
      <c r="C94" s="82" t="s">
        <v>50</v>
      </c>
      <c r="D94" s="84">
        <v>4</v>
      </c>
      <c r="E94" s="67"/>
      <c r="F94" s="104">
        <f t="shared" si="5"/>
        <v>0</v>
      </c>
    </row>
    <row r="95" spans="1:6" ht="28.5">
      <c r="A95" s="82" t="s">
        <v>417</v>
      </c>
      <c r="B95" s="83" t="s">
        <v>418</v>
      </c>
      <c r="C95" s="82" t="s">
        <v>47</v>
      </c>
      <c r="D95" s="84">
        <v>42.4</v>
      </c>
      <c r="E95" s="67"/>
      <c r="F95" s="104">
        <f t="shared" si="5"/>
        <v>0</v>
      </c>
    </row>
    <row r="96" spans="1:6" ht="28.5">
      <c r="A96" s="82" t="s">
        <v>105</v>
      </c>
      <c r="B96" s="83" t="s">
        <v>419</v>
      </c>
      <c r="C96" s="82" t="s">
        <v>47</v>
      </c>
      <c r="D96" s="84">
        <v>3.2</v>
      </c>
      <c r="E96" s="67"/>
      <c r="F96" s="104">
        <f t="shared" si="5"/>
        <v>0</v>
      </c>
    </row>
    <row r="97" spans="1:6" ht="15">
      <c r="A97" s="78">
        <v>7</v>
      </c>
      <c r="B97" s="79" t="s">
        <v>25</v>
      </c>
      <c r="C97" s="78"/>
      <c r="D97" s="85"/>
      <c r="E97" s="68"/>
      <c r="F97" s="105">
        <f>+F98+F114+F140+F146+F165+F175</f>
        <v>0</v>
      </c>
    </row>
    <row r="98" spans="1:6" ht="15">
      <c r="A98" s="80">
        <v>7.1</v>
      </c>
      <c r="B98" s="81" t="s">
        <v>40</v>
      </c>
      <c r="C98" s="80"/>
      <c r="D98" s="86"/>
      <c r="E98" s="69"/>
      <c r="F98" s="106">
        <f>SUM(F99:F113)</f>
        <v>0</v>
      </c>
    </row>
    <row r="99" spans="1:6" ht="14.25">
      <c r="A99" s="82" t="s">
        <v>107</v>
      </c>
      <c r="B99" s="83" t="s">
        <v>108</v>
      </c>
      <c r="C99" s="82" t="s">
        <v>46</v>
      </c>
      <c r="D99" s="84">
        <v>4</v>
      </c>
      <c r="E99" s="67"/>
      <c r="F99" s="104">
        <f aca="true" t="shared" si="6" ref="F99:F113">ROUND($D99*E99,0)</f>
        <v>0</v>
      </c>
    </row>
    <row r="100" spans="1:6" ht="14.25">
      <c r="A100" s="82" t="s">
        <v>109</v>
      </c>
      <c r="B100" s="83" t="s">
        <v>110</v>
      </c>
      <c r="C100" s="82" t="s">
        <v>46</v>
      </c>
      <c r="D100" s="84">
        <v>3</v>
      </c>
      <c r="E100" s="67"/>
      <c r="F100" s="104">
        <f t="shared" si="6"/>
        <v>0</v>
      </c>
    </row>
    <row r="101" spans="1:6" ht="14.25">
      <c r="A101" s="82" t="s">
        <v>420</v>
      </c>
      <c r="B101" s="83" t="s">
        <v>421</v>
      </c>
      <c r="C101" s="82" t="s">
        <v>46</v>
      </c>
      <c r="D101" s="84">
        <v>8</v>
      </c>
      <c r="E101" s="67"/>
      <c r="F101" s="104">
        <f t="shared" si="6"/>
        <v>0</v>
      </c>
    </row>
    <row r="102" spans="1:6" ht="14.25">
      <c r="A102" s="82" t="s">
        <v>429</v>
      </c>
      <c r="B102" s="83" t="s">
        <v>430</v>
      </c>
      <c r="C102" s="82" t="s">
        <v>46</v>
      </c>
      <c r="D102" s="84">
        <v>1</v>
      </c>
      <c r="E102" s="67"/>
      <c r="F102" s="104">
        <f>ROUND($D102*E102,0)</f>
        <v>0</v>
      </c>
    </row>
    <row r="103" spans="1:6" ht="14.25">
      <c r="A103" s="82" t="s">
        <v>431</v>
      </c>
      <c r="B103" s="83" t="s">
        <v>432</v>
      </c>
      <c r="C103" s="82" t="s">
        <v>46</v>
      </c>
      <c r="D103" s="84">
        <v>1</v>
      </c>
      <c r="E103" s="67"/>
      <c r="F103" s="104">
        <f>ROUND($D103*E103,0)</f>
        <v>0</v>
      </c>
    </row>
    <row r="104" spans="1:6" ht="14.25">
      <c r="A104" s="82" t="s">
        <v>425</v>
      </c>
      <c r="B104" s="83" t="s">
        <v>426</v>
      </c>
      <c r="C104" s="82" t="s">
        <v>47</v>
      </c>
      <c r="D104" s="84">
        <v>3</v>
      </c>
      <c r="E104" s="67"/>
      <c r="F104" s="104">
        <f>ROUND($D104*E104,0)</f>
        <v>0</v>
      </c>
    </row>
    <row r="105" spans="1:6" ht="14.25">
      <c r="A105" s="82" t="s">
        <v>427</v>
      </c>
      <c r="B105" s="83" t="s">
        <v>428</v>
      </c>
      <c r="C105" s="82" t="s">
        <v>46</v>
      </c>
      <c r="D105" s="84">
        <v>1</v>
      </c>
      <c r="E105" s="67"/>
      <c r="F105" s="104">
        <f>ROUND($D105*E105,0)</f>
        <v>0</v>
      </c>
    </row>
    <row r="106" spans="1:6" ht="14.25">
      <c r="A106" s="82" t="s">
        <v>111</v>
      </c>
      <c r="B106" s="83" t="s">
        <v>112</v>
      </c>
      <c r="C106" s="82" t="s">
        <v>47</v>
      </c>
      <c r="D106" s="84">
        <v>6</v>
      </c>
      <c r="E106" s="67"/>
      <c r="F106" s="104">
        <f t="shared" si="6"/>
        <v>0</v>
      </c>
    </row>
    <row r="107" spans="1:6" ht="14.25">
      <c r="A107" s="82" t="s">
        <v>113</v>
      </c>
      <c r="B107" s="83" t="s">
        <v>114</v>
      </c>
      <c r="C107" s="82" t="s">
        <v>47</v>
      </c>
      <c r="D107" s="84">
        <v>38</v>
      </c>
      <c r="E107" s="67"/>
      <c r="F107" s="104">
        <f t="shared" si="6"/>
        <v>0</v>
      </c>
    </row>
    <row r="108" spans="1:6" ht="14.25">
      <c r="A108" s="82" t="s">
        <v>115</v>
      </c>
      <c r="B108" s="83" t="s">
        <v>116</v>
      </c>
      <c r="C108" s="82" t="s">
        <v>46</v>
      </c>
      <c r="D108" s="84">
        <v>2</v>
      </c>
      <c r="E108" s="67"/>
      <c r="F108" s="104">
        <f t="shared" si="6"/>
        <v>0</v>
      </c>
    </row>
    <row r="109" spans="1:6" ht="14.25">
      <c r="A109" s="82" t="s">
        <v>422</v>
      </c>
      <c r="B109" s="83" t="s">
        <v>423</v>
      </c>
      <c r="C109" s="82" t="s">
        <v>46</v>
      </c>
      <c r="D109" s="84">
        <v>4</v>
      </c>
      <c r="E109" s="67"/>
      <c r="F109" s="104">
        <f t="shared" si="6"/>
        <v>0</v>
      </c>
    </row>
    <row r="110" spans="1:6" ht="14.25">
      <c r="A110" s="82" t="s">
        <v>117</v>
      </c>
      <c r="B110" s="83" t="s">
        <v>118</v>
      </c>
      <c r="C110" s="82" t="s">
        <v>46</v>
      </c>
      <c r="D110" s="84">
        <v>1</v>
      </c>
      <c r="E110" s="67"/>
      <c r="F110" s="104">
        <f>ROUND($D110*E110,0)</f>
        <v>0</v>
      </c>
    </row>
    <row r="111" spans="1:6" ht="14.25">
      <c r="A111" s="82" t="s">
        <v>119</v>
      </c>
      <c r="B111" s="83" t="s">
        <v>120</v>
      </c>
      <c r="C111" s="82" t="s">
        <v>46</v>
      </c>
      <c r="D111" s="84">
        <v>1</v>
      </c>
      <c r="E111" s="67"/>
      <c r="F111" s="104">
        <f>ROUND($D111*E111,0)</f>
        <v>0</v>
      </c>
    </row>
    <row r="112" spans="1:6" ht="14.25">
      <c r="A112" s="82" t="s">
        <v>121</v>
      </c>
      <c r="B112" s="83" t="s">
        <v>424</v>
      </c>
      <c r="C112" s="82" t="s">
        <v>46</v>
      </c>
      <c r="D112" s="84">
        <v>2</v>
      </c>
      <c r="E112" s="67"/>
      <c r="F112" s="104">
        <f t="shared" si="6"/>
        <v>0</v>
      </c>
    </row>
    <row r="113" spans="1:6" ht="14.25">
      <c r="A113" s="82" t="s">
        <v>122</v>
      </c>
      <c r="B113" s="83" t="s">
        <v>123</v>
      </c>
      <c r="C113" s="82" t="s">
        <v>46</v>
      </c>
      <c r="D113" s="84">
        <v>2</v>
      </c>
      <c r="E113" s="67"/>
      <c r="F113" s="104">
        <f t="shared" si="6"/>
        <v>0</v>
      </c>
    </row>
    <row r="114" spans="1:6" ht="15">
      <c r="A114" s="80">
        <v>7.2</v>
      </c>
      <c r="B114" s="81" t="s">
        <v>300</v>
      </c>
      <c r="C114" s="80"/>
      <c r="D114" s="86"/>
      <c r="E114" s="69"/>
      <c r="F114" s="106">
        <f>SUM(F115:F139)</f>
        <v>0</v>
      </c>
    </row>
    <row r="115" spans="1:6" ht="14.25">
      <c r="A115" s="82" t="s">
        <v>124</v>
      </c>
      <c r="B115" s="83" t="s">
        <v>433</v>
      </c>
      <c r="C115" s="82" t="s">
        <v>46</v>
      </c>
      <c r="D115" s="84">
        <v>3</v>
      </c>
      <c r="E115" s="67"/>
      <c r="F115" s="104">
        <f aca="true" t="shared" si="7" ref="F115:F139">ROUND($D115*E115,0)</f>
        <v>0</v>
      </c>
    </row>
    <row r="116" spans="1:6" ht="14.25">
      <c r="A116" s="82" t="s">
        <v>434</v>
      </c>
      <c r="B116" s="83" t="s">
        <v>435</v>
      </c>
      <c r="C116" s="82" t="s">
        <v>46</v>
      </c>
      <c r="D116" s="84">
        <v>3</v>
      </c>
      <c r="E116" s="67"/>
      <c r="F116" s="104">
        <f t="shared" si="7"/>
        <v>0</v>
      </c>
    </row>
    <row r="117" spans="1:6" ht="14.25">
      <c r="A117" s="82" t="s">
        <v>125</v>
      </c>
      <c r="B117" s="83" t="s">
        <v>436</v>
      </c>
      <c r="C117" s="82" t="s">
        <v>46</v>
      </c>
      <c r="D117" s="84">
        <v>5</v>
      </c>
      <c r="E117" s="67"/>
      <c r="F117" s="104">
        <f t="shared" si="7"/>
        <v>0</v>
      </c>
    </row>
    <row r="118" spans="1:6" ht="14.25">
      <c r="A118" s="82" t="s">
        <v>126</v>
      </c>
      <c r="B118" s="83" t="s">
        <v>127</v>
      </c>
      <c r="C118" s="82" t="s">
        <v>46</v>
      </c>
      <c r="D118" s="84">
        <v>4</v>
      </c>
      <c r="E118" s="67"/>
      <c r="F118" s="104">
        <f t="shared" si="7"/>
        <v>0</v>
      </c>
    </row>
    <row r="119" spans="1:6" ht="14.25">
      <c r="A119" s="82" t="s">
        <v>128</v>
      </c>
      <c r="B119" s="83" t="s">
        <v>437</v>
      </c>
      <c r="C119" s="82" t="s">
        <v>46</v>
      </c>
      <c r="D119" s="84">
        <v>3</v>
      </c>
      <c r="E119" s="67"/>
      <c r="F119" s="104">
        <f t="shared" si="7"/>
        <v>0</v>
      </c>
    </row>
    <row r="120" spans="1:6" ht="14.25">
      <c r="A120" s="82" t="s">
        <v>315</v>
      </c>
      <c r="B120" s="83" t="s">
        <v>438</v>
      </c>
      <c r="C120" s="82" t="s">
        <v>46</v>
      </c>
      <c r="D120" s="84">
        <v>3</v>
      </c>
      <c r="E120" s="67"/>
      <c r="F120" s="104">
        <f t="shared" si="7"/>
        <v>0</v>
      </c>
    </row>
    <row r="121" spans="1:6" ht="14.25">
      <c r="A121" s="82" t="s">
        <v>439</v>
      </c>
      <c r="B121" s="83" t="s">
        <v>440</v>
      </c>
      <c r="C121" s="82" t="s">
        <v>46</v>
      </c>
      <c r="D121" s="84">
        <v>2</v>
      </c>
      <c r="E121" s="67"/>
      <c r="F121" s="104">
        <f t="shared" si="7"/>
        <v>0</v>
      </c>
    </row>
    <row r="122" spans="1:6" ht="14.25">
      <c r="A122" s="82" t="s">
        <v>129</v>
      </c>
      <c r="B122" s="83" t="s">
        <v>441</v>
      </c>
      <c r="C122" s="82" t="s">
        <v>46</v>
      </c>
      <c r="D122" s="84">
        <v>2</v>
      </c>
      <c r="E122" s="67"/>
      <c r="F122" s="104">
        <f t="shared" si="7"/>
        <v>0</v>
      </c>
    </row>
    <row r="123" spans="1:6" ht="14.25">
      <c r="A123" s="82" t="s">
        <v>130</v>
      </c>
      <c r="B123" s="83" t="s">
        <v>442</v>
      </c>
      <c r="C123" s="82" t="s">
        <v>46</v>
      </c>
      <c r="D123" s="84">
        <v>7</v>
      </c>
      <c r="E123" s="67"/>
      <c r="F123" s="104">
        <f t="shared" si="7"/>
        <v>0</v>
      </c>
    </row>
    <row r="124" spans="1:6" ht="14.25">
      <c r="A124" s="82" t="s">
        <v>131</v>
      </c>
      <c r="B124" s="83" t="s">
        <v>443</v>
      </c>
      <c r="C124" s="82" t="s">
        <v>46</v>
      </c>
      <c r="D124" s="84">
        <v>35</v>
      </c>
      <c r="E124" s="67"/>
      <c r="F124" s="104">
        <f t="shared" si="7"/>
        <v>0</v>
      </c>
    </row>
    <row r="125" spans="1:6" ht="14.25">
      <c r="A125" s="82" t="s">
        <v>132</v>
      </c>
      <c r="B125" s="83" t="s">
        <v>444</v>
      </c>
      <c r="C125" s="82" t="s">
        <v>46</v>
      </c>
      <c r="D125" s="84">
        <v>7</v>
      </c>
      <c r="E125" s="67"/>
      <c r="F125" s="104">
        <f t="shared" si="7"/>
        <v>0</v>
      </c>
    </row>
    <row r="126" spans="1:6" ht="14.25">
      <c r="A126" s="82" t="s">
        <v>133</v>
      </c>
      <c r="B126" s="83" t="s">
        <v>445</v>
      </c>
      <c r="C126" s="82" t="s">
        <v>46</v>
      </c>
      <c r="D126" s="84">
        <v>14</v>
      </c>
      <c r="E126" s="67"/>
      <c r="F126" s="104">
        <f t="shared" si="7"/>
        <v>0</v>
      </c>
    </row>
    <row r="127" spans="1:6" ht="14.25">
      <c r="A127" s="82" t="s">
        <v>134</v>
      </c>
      <c r="B127" s="83" t="s">
        <v>446</v>
      </c>
      <c r="C127" s="82" t="s">
        <v>46</v>
      </c>
      <c r="D127" s="84">
        <v>6</v>
      </c>
      <c r="E127" s="67"/>
      <c r="F127" s="104">
        <f t="shared" si="7"/>
        <v>0</v>
      </c>
    </row>
    <row r="128" spans="1:6" ht="14.25">
      <c r="A128" s="82" t="s">
        <v>135</v>
      </c>
      <c r="B128" s="83" t="s">
        <v>447</v>
      </c>
      <c r="C128" s="82" t="s">
        <v>46</v>
      </c>
      <c r="D128" s="84">
        <v>4</v>
      </c>
      <c r="E128" s="67"/>
      <c r="F128" s="104">
        <f t="shared" si="7"/>
        <v>0</v>
      </c>
    </row>
    <row r="129" spans="1:6" ht="14.25">
      <c r="A129" s="82" t="s">
        <v>136</v>
      </c>
      <c r="B129" s="83" t="s">
        <v>448</v>
      </c>
      <c r="C129" s="82" t="s">
        <v>46</v>
      </c>
      <c r="D129" s="84">
        <v>5</v>
      </c>
      <c r="E129" s="67"/>
      <c r="F129" s="104">
        <f t="shared" si="7"/>
        <v>0</v>
      </c>
    </row>
    <row r="130" spans="1:6" ht="14.25">
      <c r="A130" s="82" t="s">
        <v>137</v>
      </c>
      <c r="B130" s="83" t="s">
        <v>449</v>
      </c>
      <c r="C130" s="82" t="s">
        <v>46</v>
      </c>
      <c r="D130" s="84">
        <v>4</v>
      </c>
      <c r="E130" s="67"/>
      <c r="F130" s="104">
        <f t="shared" si="7"/>
        <v>0</v>
      </c>
    </row>
    <row r="131" spans="1:6" ht="14.25">
      <c r="A131" s="82" t="s">
        <v>138</v>
      </c>
      <c r="B131" s="83" t="s">
        <v>139</v>
      </c>
      <c r="C131" s="82" t="s">
        <v>47</v>
      </c>
      <c r="D131" s="84">
        <v>11</v>
      </c>
      <c r="E131" s="67"/>
      <c r="F131" s="104">
        <f t="shared" si="7"/>
        <v>0</v>
      </c>
    </row>
    <row r="132" spans="1:6" ht="14.25">
      <c r="A132" s="82" t="s">
        <v>140</v>
      </c>
      <c r="B132" s="83" t="s">
        <v>141</v>
      </c>
      <c r="C132" s="82" t="s">
        <v>47</v>
      </c>
      <c r="D132" s="84">
        <v>7</v>
      </c>
      <c r="E132" s="67"/>
      <c r="F132" s="104">
        <f t="shared" si="7"/>
        <v>0</v>
      </c>
    </row>
    <row r="133" spans="1:6" ht="14.25">
      <c r="A133" s="82" t="s">
        <v>142</v>
      </c>
      <c r="B133" s="83" t="s">
        <v>450</v>
      </c>
      <c r="C133" s="82" t="s">
        <v>47</v>
      </c>
      <c r="D133" s="84">
        <v>9</v>
      </c>
      <c r="E133" s="67"/>
      <c r="F133" s="104">
        <f t="shared" si="7"/>
        <v>0</v>
      </c>
    </row>
    <row r="134" spans="1:6" ht="14.25">
      <c r="A134" s="82" t="s">
        <v>143</v>
      </c>
      <c r="B134" s="83" t="s">
        <v>451</v>
      </c>
      <c r="C134" s="82" t="s">
        <v>47</v>
      </c>
      <c r="D134" s="84">
        <v>30</v>
      </c>
      <c r="E134" s="67"/>
      <c r="F134" s="104">
        <f t="shared" si="7"/>
        <v>0</v>
      </c>
    </row>
    <row r="135" spans="1:6" ht="14.25">
      <c r="A135" s="82" t="s">
        <v>452</v>
      </c>
      <c r="B135" s="83" t="s">
        <v>118</v>
      </c>
      <c r="C135" s="82" t="s">
        <v>46</v>
      </c>
      <c r="D135" s="84">
        <v>1</v>
      </c>
      <c r="E135" s="67"/>
      <c r="F135" s="104">
        <f t="shared" si="7"/>
        <v>0</v>
      </c>
    </row>
    <row r="136" spans="1:6" ht="14.25">
      <c r="A136" s="82" t="s">
        <v>453</v>
      </c>
      <c r="B136" s="83" t="s">
        <v>454</v>
      </c>
      <c r="C136" s="82" t="s">
        <v>46</v>
      </c>
      <c r="D136" s="84">
        <v>1</v>
      </c>
      <c r="E136" s="67"/>
      <c r="F136" s="104">
        <f t="shared" si="7"/>
        <v>0</v>
      </c>
    </row>
    <row r="137" spans="1:6" ht="14.25">
      <c r="A137" s="82" t="s">
        <v>455</v>
      </c>
      <c r="B137" s="83" t="s">
        <v>123</v>
      </c>
      <c r="C137" s="82" t="s">
        <v>46</v>
      </c>
      <c r="D137" s="84">
        <v>2</v>
      </c>
      <c r="E137" s="67"/>
      <c r="F137" s="104">
        <f t="shared" si="7"/>
        <v>0</v>
      </c>
    </row>
    <row r="138" spans="1:6" ht="14.25">
      <c r="A138" s="82" t="s">
        <v>456</v>
      </c>
      <c r="B138" s="83" t="s">
        <v>144</v>
      </c>
      <c r="C138" s="82" t="s">
        <v>46</v>
      </c>
      <c r="D138" s="84">
        <v>5</v>
      </c>
      <c r="E138" s="67"/>
      <c r="F138" s="104">
        <f t="shared" si="7"/>
        <v>0</v>
      </c>
    </row>
    <row r="139" spans="1:6" ht="14.25">
      <c r="A139" s="82" t="s">
        <v>457</v>
      </c>
      <c r="B139" s="83" t="s">
        <v>458</v>
      </c>
      <c r="C139" s="82" t="s">
        <v>46</v>
      </c>
      <c r="D139" s="84">
        <v>2</v>
      </c>
      <c r="E139" s="67"/>
      <c r="F139" s="104">
        <f t="shared" si="7"/>
        <v>0</v>
      </c>
    </row>
    <row r="140" spans="1:6" ht="15">
      <c r="A140" s="80" t="s">
        <v>316</v>
      </c>
      <c r="B140" s="81" t="s">
        <v>317</v>
      </c>
      <c r="C140" s="80" t="s">
        <v>75</v>
      </c>
      <c r="D140" s="86"/>
      <c r="E140" s="69"/>
      <c r="F140" s="106">
        <f>SUM(F141:F145)</f>
        <v>0</v>
      </c>
    </row>
    <row r="141" spans="1:6" ht="14.25">
      <c r="A141" s="82" t="s">
        <v>145</v>
      </c>
      <c r="B141" s="83" t="s">
        <v>146</v>
      </c>
      <c r="C141" s="82" t="s">
        <v>46</v>
      </c>
      <c r="D141" s="84">
        <v>5</v>
      </c>
      <c r="E141" s="67"/>
      <c r="F141" s="104">
        <f>ROUND($D141*E141,0)</f>
        <v>0</v>
      </c>
    </row>
    <row r="142" spans="1:6" ht="14.25">
      <c r="A142" s="82" t="s">
        <v>318</v>
      </c>
      <c r="B142" s="83" t="s">
        <v>319</v>
      </c>
      <c r="C142" s="82" t="s">
        <v>46</v>
      </c>
      <c r="D142" s="84">
        <v>1</v>
      </c>
      <c r="E142" s="67"/>
      <c r="F142" s="104">
        <f>ROUND($D142*E142,0)</f>
        <v>0</v>
      </c>
    </row>
    <row r="143" spans="1:6" ht="14.25">
      <c r="A143" s="82" t="s">
        <v>147</v>
      </c>
      <c r="B143" s="83" t="s">
        <v>148</v>
      </c>
      <c r="C143" s="82" t="s">
        <v>46</v>
      </c>
      <c r="D143" s="84">
        <v>1</v>
      </c>
      <c r="E143" s="67"/>
      <c r="F143" s="104">
        <f>ROUND($D143*E143,0)</f>
        <v>0</v>
      </c>
    </row>
    <row r="144" spans="1:6" ht="14.25">
      <c r="A144" s="82" t="s">
        <v>149</v>
      </c>
      <c r="B144" s="83" t="s">
        <v>150</v>
      </c>
      <c r="C144" s="82" t="s">
        <v>46</v>
      </c>
      <c r="D144" s="84">
        <v>4</v>
      </c>
      <c r="E144" s="67"/>
      <c r="F144" s="104">
        <f>ROUND($D144*E144,0)</f>
        <v>0</v>
      </c>
    </row>
    <row r="145" spans="1:6" ht="14.25">
      <c r="A145" s="82" t="s">
        <v>151</v>
      </c>
      <c r="B145" s="83" t="s">
        <v>152</v>
      </c>
      <c r="C145" s="82" t="s">
        <v>46</v>
      </c>
      <c r="D145" s="84">
        <v>11</v>
      </c>
      <c r="E145" s="67"/>
      <c r="F145" s="104">
        <f>ROUND($D145*E145,0)</f>
        <v>0</v>
      </c>
    </row>
    <row r="146" spans="1:6" ht="15">
      <c r="A146" s="80">
        <v>7.5</v>
      </c>
      <c r="B146" s="81" t="s">
        <v>153</v>
      </c>
      <c r="C146" s="80"/>
      <c r="D146" s="86"/>
      <c r="E146" s="69"/>
      <c r="F146" s="106">
        <f>SUM(F147:F164)</f>
        <v>0</v>
      </c>
    </row>
    <row r="147" spans="1:6" ht="14.25">
      <c r="A147" s="82" t="s">
        <v>320</v>
      </c>
      <c r="B147" s="83" t="s">
        <v>321</v>
      </c>
      <c r="C147" s="82" t="s">
        <v>46</v>
      </c>
      <c r="D147" s="84">
        <v>2</v>
      </c>
      <c r="E147" s="67"/>
      <c r="F147" s="104">
        <f aca="true" t="shared" si="8" ref="F147:F164">ROUND($D147*E147,0)</f>
        <v>0</v>
      </c>
    </row>
    <row r="148" spans="1:6" ht="14.25">
      <c r="A148" s="82" t="s">
        <v>154</v>
      </c>
      <c r="B148" s="83" t="s">
        <v>459</v>
      </c>
      <c r="C148" s="82" t="s">
        <v>46</v>
      </c>
      <c r="D148" s="84">
        <v>6</v>
      </c>
      <c r="E148" s="67"/>
      <c r="F148" s="104">
        <f t="shared" si="8"/>
        <v>0</v>
      </c>
    </row>
    <row r="149" spans="1:6" ht="14.25">
      <c r="A149" s="82" t="s">
        <v>155</v>
      </c>
      <c r="B149" s="83" t="s">
        <v>156</v>
      </c>
      <c r="C149" s="82" t="s">
        <v>46</v>
      </c>
      <c r="D149" s="84">
        <v>6</v>
      </c>
      <c r="E149" s="67"/>
      <c r="F149" s="104">
        <f t="shared" si="8"/>
        <v>0</v>
      </c>
    </row>
    <row r="150" spans="1:6" ht="14.25">
      <c r="A150" s="82" t="s">
        <v>157</v>
      </c>
      <c r="B150" s="83" t="s">
        <v>158</v>
      </c>
      <c r="C150" s="82" t="s">
        <v>46</v>
      </c>
      <c r="D150" s="84">
        <v>6</v>
      </c>
      <c r="E150" s="67"/>
      <c r="F150" s="104">
        <f t="shared" si="8"/>
        <v>0</v>
      </c>
    </row>
    <row r="151" spans="1:6" ht="14.25">
      <c r="A151" s="82" t="s">
        <v>159</v>
      </c>
      <c r="B151" s="83" t="s">
        <v>160</v>
      </c>
      <c r="C151" s="82" t="s">
        <v>46</v>
      </c>
      <c r="D151" s="84">
        <v>9</v>
      </c>
      <c r="E151" s="67"/>
      <c r="F151" s="104">
        <f t="shared" si="8"/>
        <v>0</v>
      </c>
    </row>
    <row r="152" spans="1:6" ht="14.25">
      <c r="A152" s="82" t="s">
        <v>161</v>
      </c>
      <c r="B152" s="83" t="s">
        <v>93</v>
      </c>
      <c r="C152" s="82" t="s">
        <v>46</v>
      </c>
      <c r="D152" s="84">
        <v>7</v>
      </c>
      <c r="E152" s="67"/>
      <c r="F152" s="104">
        <f t="shared" si="8"/>
        <v>0</v>
      </c>
    </row>
    <row r="153" spans="1:6" ht="14.25">
      <c r="A153" s="82" t="s">
        <v>460</v>
      </c>
      <c r="B153" s="83" t="s">
        <v>461</v>
      </c>
      <c r="C153" s="82" t="s">
        <v>46</v>
      </c>
      <c r="D153" s="84">
        <v>3</v>
      </c>
      <c r="E153" s="67"/>
      <c r="F153" s="104">
        <f t="shared" si="8"/>
        <v>0</v>
      </c>
    </row>
    <row r="154" spans="1:6" ht="14.25">
      <c r="A154" s="82" t="s">
        <v>162</v>
      </c>
      <c r="B154" s="83" t="s">
        <v>462</v>
      </c>
      <c r="C154" s="82" t="s">
        <v>47</v>
      </c>
      <c r="D154" s="84">
        <v>18</v>
      </c>
      <c r="E154" s="67"/>
      <c r="F154" s="104">
        <f t="shared" si="8"/>
        <v>0</v>
      </c>
    </row>
    <row r="155" spans="1:6" ht="14.25">
      <c r="A155" s="82" t="s">
        <v>163</v>
      </c>
      <c r="B155" s="83" t="s">
        <v>164</v>
      </c>
      <c r="C155" s="82" t="s">
        <v>47</v>
      </c>
      <c r="D155" s="84">
        <v>4</v>
      </c>
      <c r="E155" s="67"/>
      <c r="F155" s="104">
        <f t="shared" si="8"/>
        <v>0</v>
      </c>
    </row>
    <row r="156" spans="1:6" ht="14.25">
      <c r="A156" s="82" t="s">
        <v>165</v>
      </c>
      <c r="B156" s="83" t="s">
        <v>463</v>
      </c>
      <c r="C156" s="82" t="s">
        <v>47</v>
      </c>
      <c r="D156" s="84">
        <v>24</v>
      </c>
      <c r="E156" s="67"/>
      <c r="F156" s="104">
        <f t="shared" si="8"/>
        <v>0</v>
      </c>
    </row>
    <row r="157" spans="1:6" ht="14.25">
      <c r="A157" s="82" t="s">
        <v>166</v>
      </c>
      <c r="B157" s="83" t="s">
        <v>167</v>
      </c>
      <c r="C157" s="82" t="s">
        <v>47</v>
      </c>
      <c r="D157" s="84">
        <v>9</v>
      </c>
      <c r="E157" s="67"/>
      <c r="F157" s="104">
        <f t="shared" si="8"/>
        <v>0</v>
      </c>
    </row>
    <row r="158" spans="1:6" ht="14.25">
      <c r="A158" s="82" t="s">
        <v>168</v>
      </c>
      <c r="B158" s="83" t="s">
        <v>464</v>
      </c>
      <c r="C158" s="82" t="s">
        <v>47</v>
      </c>
      <c r="D158" s="84">
        <v>6</v>
      </c>
      <c r="E158" s="67"/>
      <c r="F158" s="104">
        <f t="shared" si="8"/>
        <v>0</v>
      </c>
    </row>
    <row r="159" spans="1:6" ht="14.25">
      <c r="A159" s="82" t="s">
        <v>169</v>
      </c>
      <c r="B159" s="83" t="s">
        <v>383</v>
      </c>
      <c r="C159" s="82" t="s">
        <v>47</v>
      </c>
      <c r="D159" s="84">
        <v>22</v>
      </c>
      <c r="E159" s="67"/>
      <c r="F159" s="104">
        <f t="shared" si="8"/>
        <v>0</v>
      </c>
    </row>
    <row r="160" spans="1:6" ht="14.25">
      <c r="A160" s="82" t="s">
        <v>170</v>
      </c>
      <c r="B160" s="83" t="s">
        <v>465</v>
      </c>
      <c r="C160" s="82" t="s">
        <v>46</v>
      </c>
      <c r="D160" s="84">
        <v>6</v>
      </c>
      <c r="E160" s="67"/>
      <c r="F160" s="104">
        <f t="shared" si="8"/>
        <v>0</v>
      </c>
    </row>
    <row r="161" spans="1:6" ht="14.25">
      <c r="A161" s="82" t="s">
        <v>171</v>
      </c>
      <c r="B161" s="83" t="s">
        <v>466</v>
      </c>
      <c r="C161" s="82" t="s">
        <v>46</v>
      </c>
      <c r="D161" s="84">
        <v>3</v>
      </c>
      <c r="E161" s="67"/>
      <c r="F161" s="104">
        <f t="shared" si="8"/>
        <v>0</v>
      </c>
    </row>
    <row r="162" spans="1:6" ht="14.25">
      <c r="A162" s="82" t="s">
        <v>322</v>
      </c>
      <c r="B162" s="83" t="s">
        <v>323</v>
      </c>
      <c r="C162" s="82" t="s">
        <v>46</v>
      </c>
      <c r="D162" s="84">
        <v>4</v>
      </c>
      <c r="E162" s="67"/>
      <c r="F162" s="104">
        <f t="shared" si="8"/>
        <v>0</v>
      </c>
    </row>
    <row r="163" spans="1:6" ht="14.25">
      <c r="A163" s="82" t="s">
        <v>467</v>
      </c>
      <c r="B163" s="83" t="s">
        <v>468</v>
      </c>
      <c r="C163" s="82" t="s">
        <v>46</v>
      </c>
      <c r="D163" s="84">
        <v>2</v>
      </c>
      <c r="E163" s="67"/>
      <c r="F163" s="104">
        <f>ROUND($D163*E163,0)</f>
        <v>0</v>
      </c>
    </row>
    <row r="164" spans="1:6" ht="14.25">
      <c r="A164" s="82" t="s">
        <v>172</v>
      </c>
      <c r="B164" s="83" t="s">
        <v>384</v>
      </c>
      <c r="C164" s="82" t="s">
        <v>46</v>
      </c>
      <c r="D164" s="84">
        <v>10</v>
      </c>
      <c r="E164" s="67"/>
      <c r="F164" s="104">
        <f t="shared" si="8"/>
        <v>0</v>
      </c>
    </row>
    <row r="165" spans="1:6" ht="15">
      <c r="A165" s="80">
        <v>7.6</v>
      </c>
      <c r="B165" s="81" t="s">
        <v>24</v>
      </c>
      <c r="C165" s="80"/>
      <c r="D165" s="86"/>
      <c r="E165" s="69"/>
      <c r="F165" s="106">
        <f>SUM(F166:F174)</f>
        <v>0</v>
      </c>
    </row>
    <row r="166" spans="1:6" ht="14.25">
      <c r="A166" s="82" t="s">
        <v>173</v>
      </c>
      <c r="B166" s="83" t="s">
        <v>174</v>
      </c>
      <c r="C166" s="82" t="s">
        <v>46</v>
      </c>
      <c r="D166" s="84">
        <v>5</v>
      </c>
      <c r="E166" s="67"/>
      <c r="F166" s="104">
        <f aca="true" t="shared" si="9" ref="F166:F174">ROUND($D166*E166,0)</f>
        <v>0</v>
      </c>
    </row>
    <row r="167" spans="1:6" ht="14.25">
      <c r="A167" s="82" t="s">
        <v>324</v>
      </c>
      <c r="B167" s="83" t="s">
        <v>325</v>
      </c>
      <c r="C167" s="82" t="s">
        <v>46</v>
      </c>
      <c r="D167" s="84">
        <v>1</v>
      </c>
      <c r="E167" s="67"/>
      <c r="F167" s="104">
        <f t="shared" si="9"/>
        <v>0</v>
      </c>
    </row>
    <row r="168" spans="1:6" ht="14.25">
      <c r="A168" s="82" t="s">
        <v>175</v>
      </c>
      <c r="B168" s="83" t="s">
        <v>176</v>
      </c>
      <c r="C168" s="82" t="s">
        <v>46</v>
      </c>
      <c r="D168" s="84">
        <v>1</v>
      </c>
      <c r="E168" s="67"/>
      <c r="F168" s="104">
        <f t="shared" si="9"/>
        <v>0</v>
      </c>
    </row>
    <row r="169" spans="1:6" ht="14.25">
      <c r="A169" s="82" t="s">
        <v>177</v>
      </c>
      <c r="B169" s="83" t="s">
        <v>178</v>
      </c>
      <c r="C169" s="82" t="s">
        <v>46</v>
      </c>
      <c r="D169" s="84">
        <v>4</v>
      </c>
      <c r="E169" s="67"/>
      <c r="F169" s="104">
        <f t="shared" si="9"/>
        <v>0</v>
      </c>
    </row>
    <row r="170" spans="1:6" ht="14.25">
      <c r="A170" s="82" t="s">
        <v>179</v>
      </c>
      <c r="B170" s="83" t="s">
        <v>180</v>
      </c>
      <c r="C170" s="82" t="s">
        <v>46</v>
      </c>
      <c r="D170" s="84">
        <v>2</v>
      </c>
      <c r="E170" s="67"/>
      <c r="F170" s="104">
        <f t="shared" si="9"/>
        <v>0</v>
      </c>
    </row>
    <row r="171" spans="1:6" ht="14.25">
      <c r="A171" s="82" t="s">
        <v>181</v>
      </c>
      <c r="B171" s="83" t="s">
        <v>182</v>
      </c>
      <c r="C171" s="82" t="s">
        <v>46</v>
      </c>
      <c r="D171" s="84">
        <v>2</v>
      </c>
      <c r="E171" s="67"/>
      <c r="F171" s="104">
        <f t="shared" si="9"/>
        <v>0</v>
      </c>
    </row>
    <row r="172" spans="1:6" ht="14.25">
      <c r="A172" s="82" t="s">
        <v>183</v>
      </c>
      <c r="B172" s="83" t="s">
        <v>184</v>
      </c>
      <c r="C172" s="82" t="s">
        <v>46</v>
      </c>
      <c r="D172" s="84">
        <v>9</v>
      </c>
      <c r="E172" s="67"/>
      <c r="F172" s="104">
        <f t="shared" si="9"/>
        <v>0</v>
      </c>
    </row>
    <row r="173" spans="1:6" ht="14.25">
      <c r="A173" s="82" t="s">
        <v>185</v>
      </c>
      <c r="B173" s="83" t="s">
        <v>186</v>
      </c>
      <c r="C173" s="82" t="s">
        <v>46</v>
      </c>
      <c r="D173" s="84">
        <v>2</v>
      </c>
      <c r="E173" s="67"/>
      <c r="F173" s="104">
        <f t="shared" si="9"/>
        <v>0</v>
      </c>
    </row>
    <row r="174" spans="1:6" ht="14.25">
      <c r="A174" s="82" t="s">
        <v>187</v>
      </c>
      <c r="B174" s="83" t="s">
        <v>188</v>
      </c>
      <c r="C174" s="82" t="s">
        <v>46</v>
      </c>
      <c r="D174" s="84">
        <v>7</v>
      </c>
      <c r="E174" s="67"/>
      <c r="F174" s="104">
        <f t="shared" si="9"/>
        <v>0</v>
      </c>
    </row>
    <row r="175" spans="1:6" ht="15">
      <c r="A175" s="80">
        <v>7.7</v>
      </c>
      <c r="B175" s="81" t="s">
        <v>189</v>
      </c>
      <c r="C175" s="80"/>
      <c r="D175" s="86"/>
      <c r="E175" s="69"/>
      <c r="F175" s="106">
        <f>SUM(F176:F182)</f>
        <v>0</v>
      </c>
    </row>
    <row r="176" spans="1:6" ht="14.25">
      <c r="A176" s="82" t="s">
        <v>469</v>
      </c>
      <c r="B176" s="83" t="s">
        <v>470</v>
      </c>
      <c r="C176" s="82" t="s">
        <v>46</v>
      </c>
      <c r="D176" s="84">
        <v>4</v>
      </c>
      <c r="E176" s="67"/>
      <c r="F176" s="104">
        <f aca="true" t="shared" si="10" ref="F176:F182">ROUND($D176*E176,0)</f>
        <v>0</v>
      </c>
    </row>
    <row r="177" spans="1:6" ht="14.25">
      <c r="A177" s="82" t="s">
        <v>738</v>
      </c>
      <c r="B177" s="83" t="s">
        <v>471</v>
      </c>
      <c r="C177" s="82" t="s">
        <v>46</v>
      </c>
      <c r="D177" s="84">
        <v>4</v>
      </c>
      <c r="E177" s="67"/>
      <c r="F177" s="104">
        <f t="shared" si="10"/>
        <v>0</v>
      </c>
    </row>
    <row r="178" spans="1:6" ht="14.25">
      <c r="A178" s="82" t="s">
        <v>472</v>
      </c>
      <c r="B178" s="83" t="s">
        <v>473</v>
      </c>
      <c r="C178" s="82" t="s">
        <v>46</v>
      </c>
      <c r="D178" s="84">
        <v>8</v>
      </c>
      <c r="E178" s="67"/>
      <c r="F178" s="104">
        <f t="shared" si="10"/>
        <v>0</v>
      </c>
    </row>
    <row r="179" spans="1:6" ht="14.25">
      <c r="A179" s="82" t="s">
        <v>190</v>
      </c>
      <c r="B179" s="83" t="s">
        <v>191</v>
      </c>
      <c r="C179" s="82" t="s">
        <v>43</v>
      </c>
      <c r="D179" s="84">
        <v>1</v>
      </c>
      <c r="E179" s="67"/>
      <c r="F179" s="104">
        <f t="shared" si="10"/>
        <v>0</v>
      </c>
    </row>
    <row r="180" spans="1:6" ht="14.25">
      <c r="A180" s="82" t="s">
        <v>192</v>
      </c>
      <c r="B180" s="83" t="s">
        <v>193</v>
      </c>
      <c r="C180" s="82" t="s">
        <v>46</v>
      </c>
      <c r="D180" s="84">
        <v>1</v>
      </c>
      <c r="E180" s="67"/>
      <c r="F180" s="104">
        <f t="shared" si="10"/>
        <v>0</v>
      </c>
    </row>
    <row r="181" spans="1:6" ht="14.25">
      <c r="A181" s="82" t="s">
        <v>194</v>
      </c>
      <c r="B181" s="83" t="s">
        <v>195</v>
      </c>
      <c r="C181" s="82" t="s">
        <v>46</v>
      </c>
      <c r="D181" s="84">
        <v>1</v>
      </c>
      <c r="E181" s="67"/>
      <c r="F181" s="104">
        <f t="shared" si="10"/>
        <v>0</v>
      </c>
    </row>
    <row r="182" spans="1:6" ht="14.25">
      <c r="A182" s="82" t="s">
        <v>196</v>
      </c>
      <c r="B182" s="83" t="s">
        <v>474</v>
      </c>
      <c r="C182" s="82" t="s">
        <v>46</v>
      </c>
      <c r="D182" s="84">
        <v>1</v>
      </c>
      <c r="E182" s="67"/>
      <c r="F182" s="104">
        <f t="shared" si="10"/>
        <v>0</v>
      </c>
    </row>
    <row r="183" spans="1:6" s="10" customFormat="1" ht="15">
      <c r="A183" s="78">
        <v>8</v>
      </c>
      <c r="B183" s="79" t="s">
        <v>41</v>
      </c>
      <c r="C183" s="78"/>
      <c r="D183" s="85"/>
      <c r="E183" s="68"/>
      <c r="F183" s="105">
        <f>+F184+F197+F199+F202+F193+F207+F224+F227+F238+F244</f>
        <v>0</v>
      </c>
    </row>
    <row r="184" spans="1:6" s="10" customFormat="1" ht="15">
      <c r="A184" s="80" t="s">
        <v>326</v>
      </c>
      <c r="B184" s="81" t="s">
        <v>327</v>
      </c>
      <c r="C184" s="80"/>
      <c r="D184" s="86"/>
      <c r="E184" s="69"/>
      <c r="F184" s="106">
        <f>SUM(F185:F192)</f>
        <v>0</v>
      </c>
    </row>
    <row r="185" spans="1:6" s="10" customFormat="1" ht="28.5">
      <c r="A185" s="82" t="s">
        <v>475</v>
      </c>
      <c r="B185" s="83" t="s">
        <v>476</v>
      </c>
      <c r="C185" s="82" t="s">
        <v>399</v>
      </c>
      <c r="D185" s="84">
        <v>20</v>
      </c>
      <c r="E185" s="71"/>
      <c r="F185" s="104">
        <f aca="true" t="shared" si="11" ref="F185:F192">ROUND($D185*E185,0)</f>
        <v>0</v>
      </c>
    </row>
    <row r="186" spans="1:6" s="10" customFormat="1" ht="28.5">
      <c r="A186" s="82" t="s">
        <v>198</v>
      </c>
      <c r="B186" s="83" t="s">
        <v>199</v>
      </c>
      <c r="C186" s="82" t="s">
        <v>739</v>
      </c>
      <c r="D186" s="84">
        <v>1</v>
      </c>
      <c r="E186" s="71"/>
      <c r="F186" s="104">
        <f t="shared" si="11"/>
        <v>0</v>
      </c>
    </row>
    <row r="187" spans="1:6" s="10" customFormat="1" ht="28.5">
      <c r="A187" s="82" t="s">
        <v>478</v>
      </c>
      <c r="B187" s="83" t="s">
        <v>479</v>
      </c>
      <c r="C187" s="82" t="s">
        <v>399</v>
      </c>
      <c r="D187" s="84">
        <v>12</v>
      </c>
      <c r="E187" s="71"/>
      <c r="F187" s="104">
        <f t="shared" si="11"/>
        <v>0</v>
      </c>
    </row>
    <row r="188" spans="1:6" s="10" customFormat="1" ht="28.5">
      <c r="A188" s="82" t="s">
        <v>480</v>
      </c>
      <c r="B188" s="83" t="s">
        <v>481</v>
      </c>
      <c r="C188" s="82" t="s">
        <v>399</v>
      </c>
      <c r="D188" s="84">
        <v>38</v>
      </c>
      <c r="E188" s="71"/>
      <c r="F188" s="104">
        <f t="shared" si="11"/>
        <v>0</v>
      </c>
    </row>
    <row r="189" spans="1:6" s="10" customFormat="1" ht="14.25">
      <c r="A189" s="82" t="s">
        <v>482</v>
      </c>
      <c r="B189" s="83" t="s">
        <v>483</v>
      </c>
      <c r="C189" s="82" t="s">
        <v>399</v>
      </c>
      <c r="D189" s="84">
        <v>23</v>
      </c>
      <c r="E189" s="71"/>
      <c r="F189" s="104">
        <f t="shared" si="11"/>
        <v>0</v>
      </c>
    </row>
    <row r="190" spans="1:6" s="10" customFormat="1" ht="14.25">
      <c r="A190" s="82" t="s">
        <v>329</v>
      </c>
      <c r="B190" s="83" t="s">
        <v>484</v>
      </c>
      <c r="C190" s="82" t="s">
        <v>399</v>
      </c>
      <c r="D190" s="84">
        <v>40</v>
      </c>
      <c r="E190" s="71"/>
      <c r="F190" s="104">
        <f t="shared" si="11"/>
        <v>0</v>
      </c>
    </row>
    <row r="191" spans="1:6" s="10" customFormat="1" ht="28.5">
      <c r="A191" s="82" t="s">
        <v>197</v>
      </c>
      <c r="B191" s="83" t="s">
        <v>485</v>
      </c>
      <c r="C191" s="82" t="s">
        <v>399</v>
      </c>
      <c r="D191" s="84">
        <v>20</v>
      </c>
      <c r="E191" s="71"/>
      <c r="F191" s="104">
        <f t="shared" si="11"/>
        <v>0</v>
      </c>
    </row>
    <row r="192" spans="1:6" s="10" customFormat="1" ht="28.5">
      <c r="A192" s="82" t="s">
        <v>486</v>
      </c>
      <c r="B192" s="83" t="s">
        <v>487</v>
      </c>
      <c r="C192" s="82" t="s">
        <v>399</v>
      </c>
      <c r="D192" s="84">
        <v>448</v>
      </c>
      <c r="E192" s="71"/>
      <c r="F192" s="104">
        <f t="shared" si="11"/>
        <v>0</v>
      </c>
    </row>
    <row r="193" spans="1:6" s="10" customFormat="1" ht="15">
      <c r="A193" s="80" t="s">
        <v>488</v>
      </c>
      <c r="B193" s="90" t="s">
        <v>489</v>
      </c>
      <c r="C193" s="80"/>
      <c r="D193" s="86"/>
      <c r="E193" s="69"/>
      <c r="F193" s="106">
        <f>SUM(F194:F196)</f>
        <v>0</v>
      </c>
    </row>
    <row r="194" spans="1:6" s="10" customFormat="1" ht="28.5">
      <c r="A194" s="82" t="s">
        <v>490</v>
      </c>
      <c r="B194" s="83" t="s">
        <v>491</v>
      </c>
      <c r="C194" s="82" t="s">
        <v>200</v>
      </c>
      <c r="D194" s="84">
        <v>1</v>
      </c>
      <c r="E194" s="71"/>
      <c r="F194" s="104">
        <f>ROUND($D194*E194,0)</f>
        <v>0</v>
      </c>
    </row>
    <row r="195" spans="1:6" s="10" customFormat="1" ht="42.75">
      <c r="A195" s="82" t="s">
        <v>740</v>
      </c>
      <c r="B195" s="83" t="s">
        <v>741</v>
      </c>
      <c r="C195" s="82" t="s">
        <v>200</v>
      </c>
      <c r="D195" s="84">
        <v>1</v>
      </c>
      <c r="E195" s="71"/>
      <c r="F195" s="104">
        <f>ROUND($D195*E195,0)</f>
        <v>0</v>
      </c>
    </row>
    <row r="196" spans="1:6" s="10" customFormat="1" ht="42.75">
      <c r="A196" s="82" t="s">
        <v>204</v>
      </c>
      <c r="B196" s="83" t="s">
        <v>492</v>
      </c>
      <c r="C196" s="82" t="s">
        <v>200</v>
      </c>
      <c r="D196" s="84">
        <v>1</v>
      </c>
      <c r="E196" s="71"/>
      <c r="F196" s="104">
        <f>ROUND($D196*E196,0)</f>
        <v>0</v>
      </c>
    </row>
    <row r="197" spans="1:6" s="10" customFormat="1" ht="15">
      <c r="A197" s="80" t="s">
        <v>493</v>
      </c>
      <c r="B197" s="90" t="s">
        <v>494</v>
      </c>
      <c r="C197" s="80"/>
      <c r="D197" s="86"/>
      <c r="E197" s="69"/>
      <c r="F197" s="106">
        <f>SUM(F198)</f>
        <v>0</v>
      </c>
    </row>
    <row r="198" spans="1:6" s="10" customFormat="1" ht="71.25">
      <c r="A198" s="82" t="s">
        <v>495</v>
      </c>
      <c r="B198" s="83" t="s">
        <v>496</v>
      </c>
      <c r="C198" s="82" t="s">
        <v>331</v>
      </c>
      <c r="D198" s="84">
        <v>1</v>
      </c>
      <c r="E198" s="71"/>
      <c r="F198" s="104">
        <f>ROUND($D198*E198,0)</f>
        <v>0</v>
      </c>
    </row>
    <row r="199" spans="1:6" s="10" customFormat="1" ht="15">
      <c r="A199" s="80">
        <v>8.4</v>
      </c>
      <c r="B199" s="90" t="s">
        <v>330</v>
      </c>
      <c r="C199" s="80"/>
      <c r="D199" s="86"/>
      <c r="E199" s="69"/>
      <c r="F199" s="106">
        <f>SUM(F200:F201)</f>
        <v>0</v>
      </c>
    </row>
    <row r="200" spans="1:6" s="10" customFormat="1" ht="99.75">
      <c r="A200" s="82" t="s">
        <v>497</v>
      </c>
      <c r="B200" s="83" t="s">
        <v>742</v>
      </c>
      <c r="C200" s="82" t="s">
        <v>331</v>
      </c>
      <c r="D200" s="84">
        <v>1</v>
      </c>
      <c r="E200" s="71"/>
      <c r="F200" s="104">
        <f>ROUND($D200*E200,0)</f>
        <v>0</v>
      </c>
    </row>
    <row r="201" spans="1:6" s="10" customFormat="1" ht="142.5">
      <c r="A201" s="82" t="s">
        <v>498</v>
      </c>
      <c r="B201" s="83" t="s">
        <v>499</v>
      </c>
      <c r="C201" s="82" t="s">
        <v>331</v>
      </c>
      <c r="D201" s="84">
        <v>1</v>
      </c>
      <c r="E201" s="71"/>
      <c r="F201" s="104">
        <f>ROUND($D201*E201,0)</f>
        <v>0</v>
      </c>
    </row>
    <row r="202" spans="1:6" s="10" customFormat="1" ht="15">
      <c r="A202" s="80" t="s">
        <v>500</v>
      </c>
      <c r="B202" s="90" t="s">
        <v>501</v>
      </c>
      <c r="C202" s="80"/>
      <c r="D202" s="86"/>
      <c r="E202" s="69"/>
      <c r="F202" s="106">
        <f>SUM(F203:F206)</f>
        <v>0</v>
      </c>
    </row>
    <row r="203" spans="1:6" s="10" customFormat="1" ht="14.25">
      <c r="A203" s="82" t="s">
        <v>502</v>
      </c>
      <c r="B203" s="83" t="s">
        <v>503</v>
      </c>
      <c r="C203" s="82" t="s">
        <v>331</v>
      </c>
      <c r="D203" s="84">
        <v>5</v>
      </c>
      <c r="E203" s="71"/>
      <c r="F203" s="104">
        <f>ROUND($D203*E203,0)</f>
        <v>0</v>
      </c>
    </row>
    <row r="204" spans="1:6" s="10" customFormat="1" ht="28.5">
      <c r="A204" s="82" t="s">
        <v>201</v>
      </c>
      <c r="B204" s="83" t="s">
        <v>504</v>
      </c>
      <c r="C204" s="82" t="s">
        <v>331</v>
      </c>
      <c r="D204" s="84">
        <v>25</v>
      </c>
      <c r="E204" s="71"/>
      <c r="F204" s="104">
        <f>ROUND($D204*E204,0)</f>
        <v>0</v>
      </c>
    </row>
    <row r="205" spans="1:6" s="10" customFormat="1" ht="14.25">
      <c r="A205" s="82" t="s">
        <v>202</v>
      </c>
      <c r="B205" s="83" t="s">
        <v>505</v>
      </c>
      <c r="C205" s="82" t="s">
        <v>331</v>
      </c>
      <c r="D205" s="84">
        <v>27</v>
      </c>
      <c r="E205" s="71"/>
      <c r="F205" s="104">
        <f>ROUND($D205*E205,0)</f>
        <v>0</v>
      </c>
    </row>
    <row r="206" spans="1:6" s="10" customFormat="1" ht="14.25">
      <c r="A206" s="82" t="s">
        <v>506</v>
      </c>
      <c r="B206" s="83" t="s">
        <v>743</v>
      </c>
      <c r="C206" s="82" t="s">
        <v>331</v>
      </c>
      <c r="D206" s="84">
        <v>57</v>
      </c>
      <c r="E206" s="71"/>
      <c r="F206" s="104">
        <f>ROUND($D206*E206,0)</f>
        <v>0</v>
      </c>
    </row>
    <row r="207" spans="1:6" s="10" customFormat="1" ht="15">
      <c r="A207" s="80">
        <v>8.7</v>
      </c>
      <c r="B207" s="90" t="s">
        <v>22</v>
      </c>
      <c r="C207" s="80"/>
      <c r="D207" s="86"/>
      <c r="E207" s="69"/>
      <c r="F207" s="106">
        <f>SUM(F208:F223)</f>
        <v>0</v>
      </c>
    </row>
    <row r="208" spans="1:6" s="10" customFormat="1" ht="14.25">
      <c r="A208" s="82" t="s">
        <v>507</v>
      </c>
      <c r="B208" s="83" t="s">
        <v>508</v>
      </c>
      <c r="C208" s="82" t="s">
        <v>331</v>
      </c>
      <c r="D208" s="84">
        <v>2</v>
      </c>
      <c r="E208" s="71"/>
      <c r="F208" s="104">
        <f aca="true" t="shared" si="12" ref="F208:F223">ROUND($D208*E208,0)</f>
        <v>0</v>
      </c>
    </row>
    <row r="209" spans="1:6" s="10" customFormat="1" ht="28.5">
      <c r="A209" s="82" t="s">
        <v>509</v>
      </c>
      <c r="B209" s="83" t="s">
        <v>510</v>
      </c>
      <c r="C209" s="82" t="s">
        <v>331</v>
      </c>
      <c r="D209" s="84">
        <v>30</v>
      </c>
      <c r="E209" s="71"/>
      <c r="F209" s="104">
        <f t="shared" si="12"/>
        <v>0</v>
      </c>
    </row>
    <row r="210" spans="1:6" s="10" customFormat="1" ht="42.75">
      <c r="A210" s="82" t="s">
        <v>511</v>
      </c>
      <c r="B210" s="83" t="s">
        <v>512</v>
      </c>
      <c r="C210" s="82" t="s">
        <v>331</v>
      </c>
      <c r="D210" s="84">
        <v>3</v>
      </c>
      <c r="E210" s="71"/>
      <c r="F210" s="104">
        <f t="shared" si="12"/>
        <v>0</v>
      </c>
    </row>
    <row r="211" spans="1:6" s="10" customFormat="1" ht="57">
      <c r="A211" s="82" t="s">
        <v>513</v>
      </c>
      <c r="B211" s="83" t="s">
        <v>514</v>
      </c>
      <c r="C211" s="82" t="s">
        <v>331</v>
      </c>
      <c r="D211" s="84">
        <v>22</v>
      </c>
      <c r="E211" s="71"/>
      <c r="F211" s="104">
        <f t="shared" si="12"/>
        <v>0</v>
      </c>
    </row>
    <row r="212" spans="1:6" s="10" customFormat="1" ht="57">
      <c r="A212" s="82" t="s">
        <v>515</v>
      </c>
      <c r="B212" s="83" t="s">
        <v>516</v>
      </c>
      <c r="C212" s="82" t="s">
        <v>331</v>
      </c>
      <c r="D212" s="84">
        <v>2</v>
      </c>
      <c r="E212" s="71"/>
      <c r="F212" s="104">
        <f t="shared" si="12"/>
        <v>0</v>
      </c>
    </row>
    <row r="213" spans="1:6" s="10" customFormat="1" ht="42.75">
      <c r="A213" s="82" t="s">
        <v>517</v>
      </c>
      <c r="B213" s="83" t="s">
        <v>518</v>
      </c>
      <c r="C213" s="82" t="s">
        <v>331</v>
      </c>
      <c r="D213" s="84">
        <v>1</v>
      </c>
      <c r="E213" s="71"/>
      <c r="F213" s="104">
        <f t="shared" si="12"/>
        <v>0</v>
      </c>
    </row>
    <row r="214" spans="1:6" s="10" customFormat="1" ht="42.75">
      <c r="A214" s="82" t="s">
        <v>519</v>
      </c>
      <c r="B214" s="83" t="s">
        <v>520</v>
      </c>
      <c r="C214" s="82" t="s">
        <v>331</v>
      </c>
      <c r="D214" s="84">
        <v>3</v>
      </c>
      <c r="E214" s="71"/>
      <c r="F214" s="104">
        <f t="shared" si="12"/>
        <v>0</v>
      </c>
    </row>
    <row r="215" spans="1:6" s="10" customFormat="1" ht="42.75">
      <c r="A215" s="82" t="s">
        <v>521</v>
      </c>
      <c r="B215" s="83" t="s">
        <v>522</v>
      </c>
      <c r="C215" s="82" t="s">
        <v>331</v>
      </c>
      <c r="D215" s="84">
        <v>8</v>
      </c>
      <c r="E215" s="71"/>
      <c r="F215" s="104">
        <f t="shared" si="12"/>
        <v>0</v>
      </c>
    </row>
    <row r="216" spans="1:6" s="10" customFormat="1" ht="42.75">
      <c r="A216" s="82" t="s">
        <v>523</v>
      </c>
      <c r="B216" s="83" t="s">
        <v>524</v>
      </c>
      <c r="C216" s="82" t="s">
        <v>331</v>
      </c>
      <c r="D216" s="84">
        <v>8</v>
      </c>
      <c r="E216" s="71"/>
      <c r="F216" s="104">
        <f t="shared" si="12"/>
        <v>0</v>
      </c>
    </row>
    <row r="217" spans="1:6" s="10" customFormat="1" ht="42.75">
      <c r="A217" s="82" t="s">
        <v>525</v>
      </c>
      <c r="B217" s="83" t="s">
        <v>744</v>
      </c>
      <c r="C217" s="82" t="s">
        <v>333</v>
      </c>
      <c r="D217" s="84">
        <v>1</v>
      </c>
      <c r="E217" s="71"/>
      <c r="F217" s="104">
        <f t="shared" si="12"/>
        <v>0</v>
      </c>
    </row>
    <row r="218" spans="1:6" s="10" customFormat="1" ht="42.75">
      <c r="A218" s="82" t="s">
        <v>526</v>
      </c>
      <c r="B218" s="83" t="s">
        <v>527</v>
      </c>
      <c r="C218" s="82" t="s">
        <v>331</v>
      </c>
      <c r="D218" s="84">
        <v>2</v>
      </c>
      <c r="E218" s="71"/>
      <c r="F218" s="104">
        <f t="shared" si="12"/>
        <v>0</v>
      </c>
    </row>
    <row r="219" spans="1:6" s="10" customFormat="1" ht="28.5">
      <c r="A219" s="82" t="s">
        <v>531</v>
      </c>
      <c r="B219" s="83" t="s">
        <v>745</v>
      </c>
      <c r="C219" s="82" t="s">
        <v>331</v>
      </c>
      <c r="D219" s="84">
        <v>84</v>
      </c>
      <c r="E219" s="71"/>
      <c r="F219" s="104">
        <f>ROUND($D219*E219,0)</f>
        <v>0</v>
      </c>
    </row>
    <row r="220" spans="1:6" s="10" customFormat="1" ht="28.5">
      <c r="A220" s="82" t="s">
        <v>528</v>
      </c>
      <c r="B220" s="83" t="s">
        <v>529</v>
      </c>
      <c r="C220" s="82" t="s">
        <v>530</v>
      </c>
      <c r="D220" s="84">
        <v>13</v>
      </c>
      <c r="E220" s="71"/>
      <c r="F220" s="104">
        <f t="shared" si="12"/>
        <v>0</v>
      </c>
    </row>
    <row r="221" spans="1:6" s="10" customFormat="1" ht="42.75">
      <c r="A221" s="82" t="s">
        <v>531</v>
      </c>
      <c r="B221" s="83" t="s">
        <v>532</v>
      </c>
      <c r="C221" s="82" t="s">
        <v>331</v>
      </c>
      <c r="D221" s="84">
        <v>3</v>
      </c>
      <c r="E221" s="71"/>
      <c r="F221" s="104">
        <f t="shared" si="12"/>
        <v>0</v>
      </c>
    </row>
    <row r="222" spans="1:6" s="10" customFormat="1" ht="42.75">
      <c r="A222" s="82" t="s">
        <v>533</v>
      </c>
      <c r="B222" s="83" t="s">
        <v>534</v>
      </c>
      <c r="C222" s="82" t="s">
        <v>331</v>
      </c>
      <c r="D222" s="84">
        <v>1</v>
      </c>
      <c r="E222" s="71"/>
      <c r="F222" s="104">
        <f t="shared" si="12"/>
        <v>0</v>
      </c>
    </row>
    <row r="223" spans="1:6" s="10" customFormat="1" ht="42.75">
      <c r="A223" s="82" t="s">
        <v>332</v>
      </c>
      <c r="B223" s="83" t="s">
        <v>746</v>
      </c>
      <c r="C223" s="82" t="s">
        <v>331</v>
      </c>
      <c r="D223" s="84">
        <v>1</v>
      </c>
      <c r="E223" s="71"/>
      <c r="F223" s="104">
        <f t="shared" si="12"/>
        <v>0</v>
      </c>
    </row>
    <row r="224" spans="1:6" s="10" customFormat="1" ht="15">
      <c r="A224" s="80">
        <v>8.8</v>
      </c>
      <c r="B224" s="90" t="s">
        <v>21</v>
      </c>
      <c r="C224" s="80"/>
      <c r="D224" s="86"/>
      <c r="E224" s="69"/>
      <c r="F224" s="106">
        <f>SUM(F225:F226)</f>
        <v>0</v>
      </c>
    </row>
    <row r="225" spans="1:6" s="10" customFormat="1" ht="28.5">
      <c r="A225" s="82" t="s">
        <v>537</v>
      </c>
      <c r="B225" s="83" t="s">
        <v>538</v>
      </c>
      <c r="C225" s="82" t="s">
        <v>331</v>
      </c>
      <c r="D225" s="84">
        <v>1</v>
      </c>
      <c r="E225" s="71"/>
      <c r="F225" s="104">
        <f>ROUND($D225*E225,0)</f>
        <v>0</v>
      </c>
    </row>
    <row r="226" spans="1:6" s="10" customFormat="1" ht="28.5">
      <c r="A226" s="82" t="s">
        <v>539</v>
      </c>
      <c r="B226" s="83" t="s">
        <v>747</v>
      </c>
      <c r="C226" s="82" t="s">
        <v>331</v>
      </c>
      <c r="D226" s="84">
        <v>1</v>
      </c>
      <c r="E226" s="71"/>
      <c r="F226" s="104">
        <f>ROUND($D226*E226,0)</f>
        <v>0</v>
      </c>
    </row>
    <row r="227" spans="1:6" s="10" customFormat="1" ht="15">
      <c r="A227" s="80">
        <v>8.9</v>
      </c>
      <c r="B227" s="90" t="s">
        <v>20</v>
      </c>
      <c r="C227" s="80"/>
      <c r="D227" s="86"/>
      <c r="E227" s="69"/>
      <c r="F227" s="106">
        <f>SUM(F228:F237)</f>
        <v>0</v>
      </c>
    </row>
    <row r="228" spans="1:6" s="10" customFormat="1" ht="71.25">
      <c r="A228" s="82" t="s">
        <v>205</v>
      </c>
      <c r="B228" s="83" t="s">
        <v>540</v>
      </c>
      <c r="C228" s="82" t="s">
        <v>530</v>
      </c>
      <c r="D228" s="84">
        <v>1</v>
      </c>
      <c r="E228" s="71"/>
      <c r="F228" s="104">
        <f aca="true" t="shared" si="13" ref="F228:F237">ROUND($D228*E228,0)</f>
        <v>0</v>
      </c>
    </row>
    <row r="229" spans="1:6" s="10" customFormat="1" ht="42.75">
      <c r="A229" s="82" t="s">
        <v>334</v>
      </c>
      <c r="B229" s="83" t="s">
        <v>335</v>
      </c>
      <c r="C229" s="82" t="s">
        <v>333</v>
      </c>
      <c r="D229" s="84">
        <v>1</v>
      </c>
      <c r="E229" s="71"/>
      <c r="F229" s="104">
        <f t="shared" si="13"/>
        <v>0</v>
      </c>
    </row>
    <row r="230" spans="1:6" s="10" customFormat="1" ht="57">
      <c r="A230" s="82" t="s">
        <v>541</v>
      </c>
      <c r="B230" s="83" t="s">
        <v>748</v>
      </c>
      <c r="C230" s="82" t="s">
        <v>333</v>
      </c>
      <c r="D230" s="84">
        <v>1</v>
      </c>
      <c r="E230" s="71"/>
      <c r="F230" s="104">
        <f t="shared" si="13"/>
        <v>0</v>
      </c>
    </row>
    <row r="231" spans="1:6" s="10" customFormat="1" ht="28.5">
      <c r="A231" s="82" t="s">
        <v>542</v>
      </c>
      <c r="B231" s="83" t="s">
        <v>543</v>
      </c>
      <c r="C231" s="82" t="s">
        <v>331</v>
      </c>
      <c r="D231" s="84">
        <v>11</v>
      </c>
      <c r="E231" s="71"/>
      <c r="F231" s="104">
        <f t="shared" si="13"/>
        <v>0</v>
      </c>
    </row>
    <row r="232" spans="1:6" s="10" customFormat="1" ht="28.5">
      <c r="A232" s="82" t="s">
        <v>553</v>
      </c>
      <c r="B232" s="83" t="s">
        <v>554</v>
      </c>
      <c r="C232" s="82" t="s">
        <v>331</v>
      </c>
      <c r="D232" s="84">
        <v>1</v>
      </c>
      <c r="E232" s="71"/>
      <c r="F232" s="104">
        <f>ROUND($D232*E232,0)</f>
        <v>0</v>
      </c>
    </row>
    <row r="233" spans="1:6" s="10" customFormat="1" ht="99.75">
      <c r="A233" s="82" t="s">
        <v>544</v>
      </c>
      <c r="B233" s="83" t="s">
        <v>545</v>
      </c>
      <c r="C233" s="82" t="s">
        <v>333</v>
      </c>
      <c r="D233" s="84">
        <v>1</v>
      </c>
      <c r="E233" s="71"/>
      <c r="F233" s="104">
        <f t="shared" si="13"/>
        <v>0</v>
      </c>
    </row>
    <row r="234" spans="1:6" s="10" customFormat="1" ht="57">
      <c r="A234" s="82" t="s">
        <v>546</v>
      </c>
      <c r="B234" s="83" t="s">
        <v>547</v>
      </c>
      <c r="C234" s="82" t="s">
        <v>331</v>
      </c>
      <c r="D234" s="84">
        <v>18</v>
      </c>
      <c r="E234" s="71"/>
      <c r="F234" s="104">
        <f t="shared" si="13"/>
        <v>0</v>
      </c>
    </row>
    <row r="235" spans="1:6" s="10" customFormat="1" ht="57">
      <c r="A235" s="82" t="s">
        <v>548</v>
      </c>
      <c r="B235" s="83" t="s">
        <v>549</v>
      </c>
      <c r="C235" s="82" t="s">
        <v>333</v>
      </c>
      <c r="D235" s="84">
        <v>2</v>
      </c>
      <c r="E235" s="71"/>
      <c r="F235" s="104">
        <f t="shared" si="13"/>
        <v>0</v>
      </c>
    </row>
    <row r="236" spans="1:6" s="10" customFormat="1" ht="57">
      <c r="A236" s="82" t="s">
        <v>203</v>
      </c>
      <c r="B236" s="83" t="s">
        <v>550</v>
      </c>
      <c r="C236" s="82" t="s">
        <v>333</v>
      </c>
      <c r="D236" s="84">
        <v>2</v>
      </c>
      <c r="E236" s="71"/>
      <c r="F236" s="104">
        <f t="shared" si="13"/>
        <v>0</v>
      </c>
    </row>
    <row r="237" spans="1:6" s="10" customFormat="1" ht="42.75">
      <c r="A237" s="82" t="s">
        <v>551</v>
      </c>
      <c r="B237" s="83" t="s">
        <v>552</v>
      </c>
      <c r="C237" s="82" t="s">
        <v>333</v>
      </c>
      <c r="D237" s="84">
        <v>1</v>
      </c>
      <c r="E237" s="71"/>
      <c r="F237" s="104">
        <f t="shared" si="13"/>
        <v>0</v>
      </c>
    </row>
    <row r="238" spans="1:6" s="10" customFormat="1" ht="15">
      <c r="A238" s="86">
        <v>8.1</v>
      </c>
      <c r="B238" s="90" t="s">
        <v>555</v>
      </c>
      <c r="C238" s="80"/>
      <c r="D238" s="86"/>
      <c r="E238" s="69"/>
      <c r="F238" s="106">
        <f>SUM(F239:F243)</f>
        <v>0</v>
      </c>
    </row>
    <row r="239" spans="1:6" s="10" customFormat="1" ht="28.5">
      <c r="A239" s="82" t="s">
        <v>556</v>
      </c>
      <c r="B239" s="83" t="s">
        <v>557</v>
      </c>
      <c r="C239" s="82" t="s">
        <v>331</v>
      </c>
      <c r="D239" s="84">
        <v>2</v>
      </c>
      <c r="E239" s="71"/>
      <c r="F239" s="104">
        <f>ROUND($D239*E239,0)</f>
        <v>0</v>
      </c>
    </row>
    <row r="240" spans="1:6" s="10" customFormat="1" ht="28.5">
      <c r="A240" s="82" t="s">
        <v>558</v>
      </c>
      <c r="B240" s="83" t="s">
        <v>559</v>
      </c>
      <c r="C240" s="82" t="s">
        <v>331</v>
      </c>
      <c r="D240" s="84">
        <v>18</v>
      </c>
      <c r="E240" s="71"/>
      <c r="F240" s="104">
        <f>ROUND($D240*E240,0)</f>
        <v>0</v>
      </c>
    </row>
    <row r="241" spans="1:6" s="10" customFormat="1" ht="42.75">
      <c r="A241" s="82" t="s">
        <v>535</v>
      </c>
      <c r="B241" s="83" t="s">
        <v>536</v>
      </c>
      <c r="C241" s="82" t="s">
        <v>331</v>
      </c>
      <c r="D241" s="84">
        <v>1</v>
      </c>
      <c r="E241" s="71"/>
      <c r="F241" s="104">
        <f>ROUND($D241*E241,0)</f>
        <v>0</v>
      </c>
    </row>
    <row r="242" spans="1:6" s="10" customFormat="1" ht="28.5">
      <c r="A242" s="82" t="s">
        <v>749</v>
      </c>
      <c r="B242" s="83" t="s">
        <v>750</v>
      </c>
      <c r="C242" s="82" t="s">
        <v>331</v>
      </c>
      <c r="D242" s="84">
        <v>2</v>
      </c>
      <c r="E242" s="71"/>
      <c r="F242" s="104">
        <f>ROUND($D242*E242,0)</f>
        <v>0</v>
      </c>
    </row>
    <row r="243" spans="1:6" s="10" customFormat="1" ht="28.5">
      <c r="A243" s="82" t="s">
        <v>560</v>
      </c>
      <c r="B243" s="83" t="s">
        <v>561</v>
      </c>
      <c r="C243" s="82" t="s">
        <v>331</v>
      </c>
      <c r="D243" s="84">
        <v>1</v>
      </c>
      <c r="E243" s="71"/>
      <c r="F243" s="104">
        <f>ROUND($D243*E243,0)</f>
        <v>0</v>
      </c>
    </row>
    <row r="244" spans="1:6" s="10" customFormat="1" ht="15">
      <c r="A244" s="86" t="s">
        <v>562</v>
      </c>
      <c r="B244" s="90" t="s">
        <v>563</v>
      </c>
      <c r="C244" s="80"/>
      <c r="D244" s="86"/>
      <c r="E244" s="69"/>
      <c r="F244" s="106">
        <f>SUM(F245:F249)</f>
        <v>0</v>
      </c>
    </row>
    <row r="245" spans="1:6" s="10" customFormat="1" ht="28.5">
      <c r="A245" s="82" t="s">
        <v>564</v>
      </c>
      <c r="B245" s="83" t="s">
        <v>565</v>
      </c>
      <c r="C245" s="82" t="s">
        <v>331</v>
      </c>
      <c r="D245" s="84">
        <v>1</v>
      </c>
      <c r="E245" s="71"/>
      <c r="F245" s="104">
        <f>ROUND($D245*E245,0)</f>
        <v>0</v>
      </c>
    </row>
    <row r="246" spans="1:6" s="10" customFormat="1" ht="42.75">
      <c r="A246" s="82" t="s">
        <v>566</v>
      </c>
      <c r="B246" s="83" t="s">
        <v>567</v>
      </c>
      <c r="C246" s="82" t="s">
        <v>333</v>
      </c>
      <c r="D246" s="84">
        <v>6</v>
      </c>
      <c r="E246" s="71"/>
      <c r="F246" s="104">
        <f>ROUND($D246*E246,0)</f>
        <v>0</v>
      </c>
    </row>
    <row r="247" spans="1:6" s="10" customFormat="1" ht="28.5">
      <c r="A247" s="82" t="s">
        <v>568</v>
      </c>
      <c r="B247" s="83" t="s">
        <v>569</v>
      </c>
      <c r="C247" s="82" t="s">
        <v>333</v>
      </c>
      <c r="D247" s="84">
        <v>1</v>
      </c>
      <c r="E247" s="71"/>
      <c r="F247" s="104">
        <f>ROUND($D247*E247,0)</f>
        <v>0</v>
      </c>
    </row>
    <row r="248" spans="1:6" s="10" customFormat="1" ht="14.25">
      <c r="A248" s="82" t="s">
        <v>570</v>
      </c>
      <c r="B248" s="83" t="s">
        <v>336</v>
      </c>
      <c r="C248" s="82" t="s">
        <v>530</v>
      </c>
      <c r="D248" s="84">
        <v>2</v>
      </c>
      <c r="E248" s="71"/>
      <c r="F248" s="104">
        <f>ROUND($D248*E248,0)</f>
        <v>0</v>
      </c>
    </row>
    <row r="249" spans="1:6" s="10" customFormat="1" ht="28.5">
      <c r="A249" s="82" t="s">
        <v>571</v>
      </c>
      <c r="B249" s="83" t="s">
        <v>572</v>
      </c>
      <c r="C249" s="82" t="s">
        <v>530</v>
      </c>
      <c r="D249" s="84">
        <v>2</v>
      </c>
      <c r="E249" s="71"/>
      <c r="F249" s="104">
        <f>ROUND($D249*E249,0)</f>
        <v>0</v>
      </c>
    </row>
    <row r="250" spans="1:6" s="10" customFormat="1" ht="15">
      <c r="A250" s="78">
        <v>8.12</v>
      </c>
      <c r="B250" s="91" t="s">
        <v>19</v>
      </c>
      <c r="C250" s="78"/>
      <c r="D250" s="85"/>
      <c r="E250" s="68"/>
      <c r="F250" s="105">
        <f>+F251</f>
        <v>0</v>
      </c>
    </row>
    <row r="251" spans="1:6" s="10" customFormat="1" ht="15">
      <c r="A251" s="80">
        <v>8.12</v>
      </c>
      <c r="B251" s="90" t="s">
        <v>19</v>
      </c>
      <c r="C251" s="80"/>
      <c r="D251" s="86"/>
      <c r="E251" s="69"/>
      <c r="F251" s="106">
        <f>SUM(F252:F270)</f>
        <v>0</v>
      </c>
    </row>
    <row r="252" spans="1:6" s="10" customFormat="1" ht="28.5">
      <c r="A252" s="82" t="s">
        <v>573</v>
      </c>
      <c r="B252" s="83" t="s">
        <v>574</v>
      </c>
      <c r="C252" s="82" t="s">
        <v>328</v>
      </c>
      <c r="D252" s="84">
        <v>70</v>
      </c>
      <c r="E252" s="71"/>
      <c r="F252" s="104">
        <f aca="true" t="shared" si="14" ref="F252:F268">ROUND($D252*E252,0)</f>
        <v>0</v>
      </c>
    </row>
    <row r="253" spans="1:6" s="10" customFormat="1" ht="28.5">
      <c r="A253" s="82" t="s">
        <v>575</v>
      </c>
      <c r="B253" s="83" t="s">
        <v>751</v>
      </c>
      <c r="C253" s="82" t="s">
        <v>477</v>
      </c>
      <c r="D253" s="84">
        <v>220</v>
      </c>
      <c r="E253" s="71"/>
      <c r="F253" s="104">
        <f t="shared" si="14"/>
        <v>0</v>
      </c>
    </row>
    <row r="254" spans="1:6" s="10" customFormat="1" ht="28.5">
      <c r="A254" s="82" t="s">
        <v>576</v>
      </c>
      <c r="B254" s="83" t="s">
        <v>577</v>
      </c>
      <c r="C254" s="82" t="s">
        <v>328</v>
      </c>
      <c r="D254" s="84">
        <v>837</v>
      </c>
      <c r="E254" s="71"/>
      <c r="F254" s="104">
        <f t="shared" si="14"/>
        <v>0</v>
      </c>
    </row>
    <row r="255" spans="1:6" s="10" customFormat="1" ht="14.25">
      <c r="A255" s="82" t="s">
        <v>206</v>
      </c>
      <c r="B255" s="83" t="s">
        <v>207</v>
      </c>
      <c r="C255" s="82" t="s">
        <v>530</v>
      </c>
      <c r="D255" s="84">
        <v>26</v>
      </c>
      <c r="E255" s="71"/>
      <c r="F255" s="104">
        <f t="shared" si="14"/>
        <v>0</v>
      </c>
    </row>
    <row r="256" spans="1:6" s="10" customFormat="1" ht="14.25">
      <c r="A256" s="82" t="s">
        <v>340</v>
      </c>
      <c r="B256" s="83" t="s">
        <v>341</v>
      </c>
      <c r="C256" s="82" t="s">
        <v>530</v>
      </c>
      <c r="D256" s="84">
        <v>2</v>
      </c>
      <c r="E256" s="71"/>
      <c r="F256" s="104">
        <f t="shared" si="14"/>
        <v>0</v>
      </c>
    </row>
    <row r="257" spans="1:6" s="10" customFormat="1" ht="42.75" customHeight="1">
      <c r="A257" s="82" t="s">
        <v>580</v>
      </c>
      <c r="B257" s="83" t="s">
        <v>753</v>
      </c>
      <c r="C257" s="82" t="s">
        <v>530</v>
      </c>
      <c r="D257" s="84">
        <v>6</v>
      </c>
      <c r="E257" s="71"/>
      <c r="F257" s="104">
        <f t="shared" si="14"/>
        <v>0</v>
      </c>
    </row>
    <row r="258" spans="1:6" s="10" customFormat="1" ht="42.75">
      <c r="A258" s="82" t="s">
        <v>581</v>
      </c>
      <c r="B258" s="83" t="s">
        <v>752</v>
      </c>
      <c r="C258" s="82" t="s">
        <v>530</v>
      </c>
      <c r="D258" s="84">
        <v>24</v>
      </c>
      <c r="E258" s="71"/>
      <c r="F258" s="104">
        <f t="shared" si="14"/>
        <v>0</v>
      </c>
    </row>
    <row r="259" spans="1:6" s="10" customFormat="1" ht="42.75">
      <c r="A259" s="82" t="s">
        <v>337</v>
      </c>
      <c r="B259" s="83" t="s">
        <v>338</v>
      </c>
      <c r="C259" s="82" t="s">
        <v>331</v>
      </c>
      <c r="D259" s="84">
        <v>1</v>
      </c>
      <c r="E259" s="71"/>
      <c r="F259" s="104">
        <f t="shared" si="14"/>
        <v>0</v>
      </c>
    </row>
    <row r="260" spans="1:6" s="10" customFormat="1" ht="39" customHeight="1">
      <c r="A260" s="82" t="s">
        <v>582</v>
      </c>
      <c r="B260" s="83" t="s">
        <v>583</v>
      </c>
      <c r="C260" s="82" t="s">
        <v>477</v>
      </c>
      <c r="D260" s="84">
        <v>5</v>
      </c>
      <c r="E260" s="71"/>
      <c r="F260" s="104">
        <f t="shared" si="14"/>
        <v>0</v>
      </c>
    </row>
    <row r="261" spans="1:6" s="10" customFormat="1" ht="42.75">
      <c r="A261" s="82" t="s">
        <v>208</v>
      </c>
      <c r="B261" s="83" t="s">
        <v>18</v>
      </c>
      <c r="C261" s="82" t="s">
        <v>477</v>
      </c>
      <c r="D261" s="84">
        <v>35</v>
      </c>
      <c r="E261" s="71"/>
      <c r="F261" s="104">
        <f t="shared" si="14"/>
        <v>0</v>
      </c>
    </row>
    <row r="262" spans="1:6" s="10" customFormat="1" ht="28.5">
      <c r="A262" s="82" t="s">
        <v>584</v>
      </c>
      <c r="B262" s="83" t="s">
        <v>754</v>
      </c>
      <c r="C262" s="82" t="s">
        <v>333</v>
      </c>
      <c r="D262" s="84">
        <v>1</v>
      </c>
      <c r="E262" s="71"/>
      <c r="F262" s="104">
        <f t="shared" si="14"/>
        <v>0</v>
      </c>
    </row>
    <row r="263" spans="1:6" s="10" customFormat="1" ht="14.25">
      <c r="A263" s="82" t="s">
        <v>585</v>
      </c>
      <c r="B263" s="83" t="s">
        <v>586</v>
      </c>
      <c r="C263" s="82" t="s">
        <v>333</v>
      </c>
      <c r="D263" s="84">
        <v>40</v>
      </c>
      <c r="E263" s="71"/>
      <c r="F263" s="104">
        <f t="shared" si="14"/>
        <v>0</v>
      </c>
    </row>
    <row r="264" spans="1:6" s="10" customFormat="1" ht="14.25">
      <c r="A264" s="82" t="s">
        <v>755</v>
      </c>
      <c r="B264" s="83" t="s">
        <v>756</v>
      </c>
      <c r="C264" s="82" t="s">
        <v>333</v>
      </c>
      <c r="D264" s="84">
        <v>20</v>
      </c>
      <c r="E264" s="71"/>
      <c r="F264" s="104">
        <f>ROUND($D264*E264,0)</f>
        <v>0</v>
      </c>
    </row>
    <row r="265" spans="1:6" s="10" customFormat="1" ht="14.25">
      <c r="A265" s="82" t="s">
        <v>587</v>
      </c>
      <c r="B265" s="83" t="s">
        <v>339</v>
      </c>
      <c r="C265" s="82" t="s">
        <v>328</v>
      </c>
      <c r="D265" s="84">
        <v>2</v>
      </c>
      <c r="E265" s="71"/>
      <c r="F265" s="104">
        <f t="shared" si="14"/>
        <v>0</v>
      </c>
    </row>
    <row r="266" spans="1:6" s="10" customFormat="1" ht="28.5">
      <c r="A266" s="82" t="s">
        <v>588</v>
      </c>
      <c r="B266" s="83" t="s">
        <v>589</v>
      </c>
      <c r="C266" s="82" t="s">
        <v>331</v>
      </c>
      <c r="D266" s="84">
        <v>1</v>
      </c>
      <c r="E266" s="71"/>
      <c r="F266" s="104">
        <f t="shared" si="14"/>
        <v>0</v>
      </c>
    </row>
    <row r="267" spans="1:6" s="10" customFormat="1" ht="28.5">
      <c r="A267" s="82" t="s">
        <v>590</v>
      </c>
      <c r="B267" s="83" t="s">
        <v>759</v>
      </c>
      <c r="C267" s="82" t="s">
        <v>739</v>
      </c>
      <c r="D267" s="84">
        <v>1</v>
      </c>
      <c r="E267" s="71"/>
      <c r="F267" s="104">
        <f t="shared" si="14"/>
        <v>0</v>
      </c>
    </row>
    <row r="268" spans="1:6" s="10" customFormat="1" ht="14.25">
      <c r="A268" s="82" t="s">
        <v>591</v>
      </c>
      <c r="B268" s="83" t="s">
        <v>592</v>
      </c>
      <c r="C268" s="82" t="s">
        <v>331</v>
      </c>
      <c r="D268" s="84">
        <v>3</v>
      </c>
      <c r="E268" s="71"/>
      <c r="F268" s="104">
        <f t="shared" si="14"/>
        <v>0</v>
      </c>
    </row>
    <row r="269" spans="1:6" s="10" customFormat="1" ht="14.25">
      <c r="A269" s="82" t="s">
        <v>757</v>
      </c>
      <c r="B269" s="83" t="s">
        <v>758</v>
      </c>
      <c r="C269" s="82" t="s">
        <v>331</v>
      </c>
      <c r="D269" s="84">
        <v>2</v>
      </c>
      <c r="E269" s="71"/>
      <c r="F269" s="104">
        <f>ROUND($D269*E269,0)</f>
        <v>0</v>
      </c>
    </row>
    <row r="270" spans="1:6" s="10" customFormat="1" ht="42.75">
      <c r="A270" s="82" t="s">
        <v>578</v>
      </c>
      <c r="B270" s="83" t="s">
        <v>579</v>
      </c>
      <c r="C270" s="82" t="s">
        <v>331</v>
      </c>
      <c r="D270" s="84">
        <v>28</v>
      </c>
      <c r="E270" s="71"/>
      <c r="F270" s="104">
        <f>ROUND($D270*E270,0)</f>
        <v>0</v>
      </c>
    </row>
    <row r="271" spans="1:6" ht="15">
      <c r="A271" s="78">
        <v>9</v>
      </c>
      <c r="B271" s="79" t="s">
        <v>14</v>
      </c>
      <c r="C271" s="78"/>
      <c r="D271" s="85"/>
      <c r="E271" s="68"/>
      <c r="F271" s="105">
        <f>+F272</f>
        <v>0</v>
      </c>
    </row>
    <row r="272" spans="1:6" ht="15">
      <c r="A272" s="80">
        <v>9.1</v>
      </c>
      <c r="B272" s="81" t="s">
        <v>14</v>
      </c>
      <c r="C272" s="80"/>
      <c r="D272" s="86"/>
      <c r="E272" s="69"/>
      <c r="F272" s="106">
        <f>SUM(F273:F277)</f>
        <v>0</v>
      </c>
    </row>
    <row r="273" spans="1:6" ht="28.5">
      <c r="A273" s="82" t="s">
        <v>209</v>
      </c>
      <c r="B273" s="83" t="s">
        <v>593</v>
      </c>
      <c r="C273" s="82" t="s">
        <v>50</v>
      </c>
      <c r="D273" s="84">
        <v>91.9</v>
      </c>
      <c r="E273" s="67"/>
      <c r="F273" s="104">
        <f>ROUND($D273*E273,0)</f>
        <v>0</v>
      </c>
    </row>
    <row r="274" spans="1:6" ht="28.5">
      <c r="A274" s="82" t="s">
        <v>210</v>
      </c>
      <c r="B274" s="83" t="s">
        <v>594</v>
      </c>
      <c r="C274" s="82" t="s">
        <v>50</v>
      </c>
      <c r="D274" s="84">
        <v>552.7</v>
      </c>
      <c r="E274" s="67"/>
      <c r="F274" s="104">
        <f>ROUND($D274*E274,0)</f>
        <v>0</v>
      </c>
    </row>
    <row r="275" spans="1:6" ht="28.5">
      <c r="A275" s="82" t="s">
        <v>211</v>
      </c>
      <c r="B275" s="83" t="s">
        <v>212</v>
      </c>
      <c r="C275" s="82" t="s">
        <v>50</v>
      </c>
      <c r="D275" s="84">
        <v>128.6</v>
      </c>
      <c r="E275" s="67"/>
      <c r="F275" s="104">
        <f>ROUND($D275*E275,0)</f>
        <v>0</v>
      </c>
    </row>
    <row r="276" spans="1:6" ht="28.5">
      <c r="A276" s="82" t="s">
        <v>595</v>
      </c>
      <c r="B276" s="83" t="s">
        <v>596</v>
      </c>
      <c r="C276" s="82" t="s">
        <v>50</v>
      </c>
      <c r="D276" s="84">
        <v>133.8</v>
      </c>
      <c r="E276" s="67"/>
      <c r="F276" s="104">
        <f>ROUND($D276*E276,0)</f>
        <v>0</v>
      </c>
    </row>
    <row r="277" spans="1:6" ht="28.5">
      <c r="A277" s="82" t="s">
        <v>597</v>
      </c>
      <c r="B277" s="83" t="s">
        <v>598</v>
      </c>
      <c r="C277" s="82" t="s">
        <v>50</v>
      </c>
      <c r="D277" s="84">
        <v>145</v>
      </c>
      <c r="E277" s="67"/>
      <c r="F277" s="104">
        <f>ROUND($D277*E277,0)</f>
        <v>0</v>
      </c>
    </row>
    <row r="278" spans="1:6" ht="15">
      <c r="A278" s="78">
        <v>11</v>
      </c>
      <c r="B278" s="79" t="s">
        <v>12</v>
      </c>
      <c r="C278" s="78"/>
      <c r="D278" s="85"/>
      <c r="E278" s="68"/>
      <c r="F278" s="105">
        <f>+F279+F284+F287</f>
        <v>0</v>
      </c>
    </row>
    <row r="279" spans="1:6" ht="15">
      <c r="A279" s="80" t="s">
        <v>342</v>
      </c>
      <c r="B279" s="81" t="s">
        <v>343</v>
      </c>
      <c r="C279" s="80"/>
      <c r="D279" s="86"/>
      <c r="E279" s="69"/>
      <c r="F279" s="106">
        <f>SUM(F280:F283)</f>
        <v>0</v>
      </c>
    </row>
    <row r="280" spans="1:247" ht="14.25">
      <c r="A280" s="82" t="s">
        <v>599</v>
      </c>
      <c r="B280" s="83" t="s">
        <v>600</v>
      </c>
      <c r="C280" s="82" t="s">
        <v>50</v>
      </c>
      <c r="D280" s="84">
        <v>21.8</v>
      </c>
      <c r="E280" s="67"/>
      <c r="F280" s="104">
        <f>ROUND($D280*E280,0)</f>
        <v>0</v>
      </c>
      <c r="G280" s="8"/>
      <c r="H280" s="2"/>
      <c r="I280" s="8"/>
      <c r="J280" s="8"/>
      <c r="K280" s="9"/>
      <c r="L280" s="1"/>
      <c r="M280" s="5"/>
      <c r="N280" s="11"/>
      <c r="O280" s="6"/>
      <c r="P280" s="7"/>
      <c r="T280" s="8"/>
      <c r="U280" s="8"/>
      <c r="V280" s="2"/>
      <c r="W280" s="8"/>
      <c r="X280" s="8"/>
      <c r="Y280" s="9"/>
      <c r="Z280" s="1"/>
      <c r="AA280" s="5"/>
      <c r="AB280" s="11"/>
      <c r="AC280" s="6"/>
      <c r="AD280" s="7"/>
      <c r="AH280" s="8"/>
      <c r="AI280" s="8"/>
      <c r="AJ280" s="2"/>
      <c r="AK280" s="8"/>
      <c r="AL280" s="8"/>
      <c r="AM280" s="9"/>
      <c r="AN280" s="1"/>
      <c r="AO280" s="5"/>
      <c r="AP280" s="11"/>
      <c r="AQ280" s="6"/>
      <c r="AR280" s="7"/>
      <c r="AV280" s="8"/>
      <c r="AW280" s="8"/>
      <c r="AX280" s="2"/>
      <c r="AY280" s="8"/>
      <c r="AZ280" s="8"/>
      <c r="BA280" s="9"/>
      <c r="BB280" s="1"/>
      <c r="BC280" s="5"/>
      <c r="BD280" s="11"/>
      <c r="BE280" s="6"/>
      <c r="BF280" s="7"/>
      <c r="BJ280" s="8"/>
      <c r="BK280" s="8"/>
      <c r="BL280" s="2"/>
      <c r="BM280" s="8"/>
      <c r="BN280" s="8"/>
      <c r="BO280" s="9"/>
      <c r="BP280" s="1"/>
      <c r="BQ280" s="5"/>
      <c r="BR280" s="11"/>
      <c r="BS280" s="6"/>
      <c r="BT280" s="7"/>
      <c r="BX280" s="8"/>
      <c r="BY280" s="8"/>
      <c r="BZ280" s="2"/>
      <c r="CA280" s="8"/>
      <c r="CB280" s="8"/>
      <c r="CC280" s="9"/>
      <c r="CD280" s="1"/>
      <c r="CE280" s="5"/>
      <c r="CF280" s="11"/>
      <c r="CG280" s="6"/>
      <c r="CH280" s="7"/>
      <c r="CL280" s="8"/>
      <c r="CM280" s="8"/>
      <c r="CN280" s="2"/>
      <c r="CO280" s="8"/>
      <c r="CP280" s="8"/>
      <c r="CQ280" s="9"/>
      <c r="CR280" s="1"/>
      <c r="CS280" s="5"/>
      <c r="CT280" s="11"/>
      <c r="CU280" s="6"/>
      <c r="CV280" s="7"/>
      <c r="CZ280" s="8"/>
      <c r="DA280" s="8"/>
      <c r="DB280" s="2"/>
      <c r="DC280" s="8"/>
      <c r="DD280" s="8"/>
      <c r="DE280" s="9"/>
      <c r="DF280" s="1"/>
      <c r="DG280" s="5"/>
      <c r="DH280" s="11"/>
      <c r="DI280" s="6"/>
      <c r="DJ280" s="7"/>
      <c r="DN280" s="8"/>
      <c r="DO280" s="8"/>
      <c r="DP280" s="2"/>
      <c r="DQ280" s="8"/>
      <c r="DR280" s="8"/>
      <c r="DS280" s="9"/>
      <c r="DT280" s="1"/>
      <c r="DU280" s="5"/>
      <c r="DV280" s="11"/>
      <c r="DW280" s="6"/>
      <c r="DX280" s="7"/>
      <c r="EB280" s="8"/>
      <c r="EC280" s="8"/>
      <c r="ED280" s="2"/>
      <c r="EE280" s="8"/>
      <c r="EF280" s="8"/>
      <c r="EG280" s="9"/>
      <c r="EH280" s="1"/>
      <c r="EI280" s="5"/>
      <c r="EJ280" s="11"/>
      <c r="EK280" s="6"/>
      <c r="EL280" s="7"/>
      <c r="EP280" s="8"/>
      <c r="EQ280" s="8"/>
      <c r="ER280" s="2"/>
      <c r="ES280" s="8"/>
      <c r="ET280" s="8"/>
      <c r="EU280" s="9"/>
      <c r="EV280" s="1"/>
      <c r="EW280" s="5"/>
      <c r="EX280" s="11"/>
      <c r="EY280" s="6"/>
      <c r="EZ280" s="7"/>
      <c r="FD280" s="8"/>
      <c r="FE280" s="8"/>
      <c r="FF280" s="2"/>
      <c r="FG280" s="8"/>
      <c r="FH280" s="8"/>
      <c r="FI280" s="9"/>
      <c r="FJ280" s="1"/>
      <c r="FK280" s="5"/>
      <c r="FL280" s="11"/>
      <c r="FM280" s="6"/>
      <c r="FN280" s="7"/>
      <c r="FR280" s="8"/>
      <c r="FS280" s="8"/>
      <c r="FT280" s="2"/>
      <c r="FU280" s="8"/>
      <c r="FV280" s="8"/>
      <c r="FW280" s="9"/>
      <c r="FX280" s="1"/>
      <c r="FY280" s="5"/>
      <c r="FZ280" s="11"/>
      <c r="GA280" s="6"/>
      <c r="GB280" s="7"/>
      <c r="GF280" s="8"/>
      <c r="GG280" s="8"/>
      <c r="GH280" s="2"/>
      <c r="GI280" s="8"/>
      <c r="GJ280" s="8"/>
      <c r="GK280" s="9"/>
      <c r="GL280" s="1"/>
      <c r="GM280" s="5"/>
      <c r="GN280" s="11"/>
      <c r="GO280" s="6"/>
      <c r="GP280" s="7"/>
      <c r="GT280" s="8"/>
      <c r="GU280" s="8"/>
      <c r="GV280" s="2"/>
      <c r="GW280" s="8"/>
      <c r="GX280" s="8"/>
      <c r="GY280" s="9"/>
      <c r="GZ280" s="1"/>
      <c r="HA280" s="5"/>
      <c r="HB280" s="11"/>
      <c r="HC280" s="6"/>
      <c r="HD280" s="7"/>
      <c r="HH280" s="8"/>
      <c r="HI280" s="8"/>
      <c r="HJ280" s="2"/>
      <c r="HK280" s="8"/>
      <c r="HL280" s="8"/>
      <c r="HM280" s="9"/>
      <c r="HN280" s="1"/>
      <c r="HO280" s="5"/>
      <c r="HP280" s="11"/>
      <c r="HQ280" s="6"/>
      <c r="HR280" s="7"/>
      <c r="HV280" s="8"/>
      <c r="HW280" s="8"/>
      <c r="HX280" s="2"/>
      <c r="HY280" s="8"/>
      <c r="HZ280" s="8"/>
      <c r="IA280" s="9"/>
      <c r="IB280" s="1"/>
      <c r="IC280" s="5"/>
      <c r="ID280" s="11"/>
      <c r="IE280" s="6"/>
      <c r="IF280" s="7"/>
      <c r="IJ280" s="8"/>
      <c r="IK280" s="8"/>
      <c r="IL280" s="2"/>
      <c r="IM280" s="8"/>
    </row>
    <row r="281" spans="1:247" ht="14.25">
      <c r="A281" s="82" t="s">
        <v>601</v>
      </c>
      <c r="B281" s="83" t="s">
        <v>602</v>
      </c>
      <c r="C281" s="82" t="s">
        <v>47</v>
      </c>
      <c r="D281" s="84">
        <v>63.7</v>
      </c>
      <c r="E281" s="67"/>
      <c r="F281" s="104">
        <f>ROUND($D281*E281,0)</f>
        <v>0</v>
      </c>
      <c r="G281" s="8"/>
      <c r="H281" s="2"/>
      <c r="I281" s="8"/>
      <c r="J281" s="8"/>
      <c r="K281" s="9"/>
      <c r="L281" s="1"/>
      <c r="M281" s="5"/>
      <c r="N281" s="11"/>
      <c r="O281" s="6"/>
      <c r="P281" s="7"/>
      <c r="T281" s="8"/>
      <c r="U281" s="8"/>
      <c r="V281" s="2"/>
      <c r="W281" s="8"/>
      <c r="X281" s="8"/>
      <c r="Y281" s="9"/>
      <c r="Z281" s="1"/>
      <c r="AA281" s="5"/>
      <c r="AB281" s="11"/>
      <c r="AC281" s="6"/>
      <c r="AD281" s="7"/>
      <c r="AH281" s="8"/>
      <c r="AI281" s="8"/>
      <c r="AJ281" s="2"/>
      <c r="AK281" s="8"/>
      <c r="AL281" s="8"/>
      <c r="AM281" s="9"/>
      <c r="AN281" s="1"/>
      <c r="AO281" s="5"/>
      <c r="AP281" s="11"/>
      <c r="AQ281" s="6"/>
      <c r="AR281" s="7"/>
      <c r="AV281" s="8"/>
      <c r="AW281" s="8"/>
      <c r="AX281" s="2"/>
      <c r="AY281" s="8"/>
      <c r="AZ281" s="8"/>
      <c r="BA281" s="9"/>
      <c r="BB281" s="1"/>
      <c r="BC281" s="5"/>
      <c r="BD281" s="11"/>
      <c r="BE281" s="6"/>
      <c r="BF281" s="7"/>
      <c r="BJ281" s="8"/>
      <c r="BK281" s="8"/>
      <c r="BL281" s="2"/>
      <c r="BM281" s="8"/>
      <c r="BN281" s="8"/>
      <c r="BO281" s="9"/>
      <c r="BP281" s="1"/>
      <c r="BQ281" s="5"/>
      <c r="BR281" s="11"/>
      <c r="BS281" s="6"/>
      <c r="BT281" s="7"/>
      <c r="BX281" s="8"/>
      <c r="BY281" s="8"/>
      <c r="BZ281" s="2"/>
      <c r="CA281" s="8"/>
      <c r="CB281" s="8"/>
      <c r="CC281" s="9"/>
      <c r="CD281" s="1"/>
      <c r="CE281" s="5"/>
      <c r="CF281" s="11"/>
      <c r="CG281" s="6"/>
      <c r="CH281" s="7"/>
      <c r="CL281" s="8"/>
      <c r="CM281" s="8"/>
      <c r="CN281" s="2"/>
      <c r="CO281" s="8"/>
      <c r="CP281" s="8"/>
      <c r="CQ281" s="9"/>
      <c r="CR281" s="1"/>
      <c r="CS281" s="5"/>
      <c r="CT281" s="11"/>
      <c r="CU281" s="6"/>
      <c r="CV281" s="7"/>
      <c r="CZ281" s="8"/>
      <c r="DA281" s="8"/>
      <c r="DB281" s="2"/>
      <c r="DC281" s="8"/>
      <c r="DD281" s="8"/>
      <c r="DE281" s="9"/>
      <c r="DF281" s="1"/>
      <c r="DG281" s="5"/>
      <c r="DH281" s="11"/>
      <c r="DI281" s="6"/>
      <c r="DJ281" s="7"/>
      <c r="DN281" s="8"/>
      <c r="DO281" s="8"/>
      <c r="DP281" s="2"/>
      <c r="DQ281" s="8"/>
      <c r="DR281" s="8"/>
      <c r="DS281" s="9"/>
      <c r="DT281" s="1"/>
      <c r="DU281" s="5"/>
      <c r="DV281" s="11"/>
      <c r="DW281" s="6"/>
      <c r="DX281" s="7"/>
      <c r="EB281" s="8"/>
      <c r="EC281" s="8"/>
      <c r="ED281" s="2"/>
      <c r="EE281" s="8"/>
      <c r="EF281" s="8"/>
      <c r="EG281" s="9"/>
      <c r="EH281" s="1"/>
      <c r="EI281" s="5"/>
      <c r="EJ281" s="11"/>
      <c r="EK281" s="6"/>
      <c r="EL281" s="7"/>
      <c r="EP281" s="8"/>
      <c r="EQ281" s="8"/>
      <c r="ER281" s="2"/>
      <c r="ES281" s="8"/>
      <c r="ET281" s="8"/>
      <c r="EU281" s="9"/>
      <c r="EV281" s="1"/>
      <c r="EW281" s="5"/>
      <c r="EX281" s="11"/>
      <c r="EY281" s="6"/>
      <c r="EZ281" s="7"/>
      <c r="FD281" s="8"/>
      <c r="FE281" s="8"/>
      <c r="FF281" s="2"/>
      <c r="FG281" s="8"/>
      <c r="FH281" s="8"/>
      <c r="FI281" s="9"/>
      <c r="FJ281" s="1"/>
      <c r="FK281" s="5"/>
      <c r="FL281" s="11"/>
      <c r="FM281" s="6"/>
      <c r="FN281" s="7"/>
      <c r="FR281" s="8"/>
      <c r="FS281" s="8"/>
      <c r="FT281" s="2"/>
      <c r="FU281" s="8"/>
      <c r="FV281" s="8"/>
      <c r="FW281" s="9"/>
      <c r="FX281" s="1"/>
      <c r="FY281" s="5"/>
      <c r="FZ281" s="11"/>
      <c r="GA281" s="6"/>
      <c r="GB281" s="7"/>
      <c r="GF281" s="8"/>
      <c r="GG281" s="8"/>
      <c r="GH281" s="2"/>
      <c r="GI281" s="8"/>
      <c r="GJ281" s="8"/>
      <c r="GK281" s="9"/>
      <c r="GL281" s="1"/>
      <c r="GM281" s="5"/>
      <c r="GN281" s="11"/>
      <c r="GO281" s="6"/>
      <c r="GP281" s="7"/>
      <c r="GT281" s="8"/>
      <c r="GU281" s="8"/>
      <c r="GV281" s="2"/>
      <c r="GW281" s="8"/>
      <c r="GX281" s="8"/>
      <c r="GY281" s="9"/>
      <c r="GZ281" s="1"/>
      <c r="HA281" s="5"/>
      <c r="HB281" s="11"/>
      <c r="HC281" s="6"/>
      <c r="HD281" s="7"/>
      <c r="HH281" s="8"/>
      <c r="HI281" s="8"/>
      <c r="HJ281" s="2"/>
      <c r="HK281" s="8"/>
      <c r="HL281" s="8"/>
      <c r="HM281" s="9"/>
      <c r="HN281" s="1"/>
      <c r="HO281" s="5"/>
      <c r="HP281" s="11"/>
      <c r="HQ281" s="6"/>
      <c r="HR281" s="7"/>
      <c r="HV281" s="8"/>
      <c r="HW281" s="8"/>
      <c r="HX281" s="2"/>
      <c r="HY281" s="8"/>
      <c r="HZ281" s="8"/>
      <c r="IA281" s="9"/>
      <c r="IB281" s="1"/>
      <c r="IC281" s="5"/>
      <c r="ID281" s="11"/>
      <c r="IE281" s="6"/>
      <c r="IF281" s="7"/>
      <c r="IJ281" s="8"/>
      <c r="IK281" s="8"/>
      <c r="IL281" s="2"/>
      <c r="IM281" s="8"/>
    </row>
    <row r="282" spans="1:247" ht="14.25">
      <c r="A282" s="82" t="s">
        <v>603</v>
      </c>
      <c r="B282" s="83" t="s">
        <v>604</v>
      </c>
      <c r="C282" s="82" t="s">
        <v>50</v>
      </c>
      <c r="D282" s="84">
        <v>9.6</v>
      </c>
      <c r="E282" s="67"/>
      <c r="F282" s="104">
        <f>ROUND($D282*E282,0)</f>
        <v>0</v>
      </c>
      <c r="G282" s="8"/>
      <c r="H282" s="2"/>
      <c r="I282" s="8"/>
      <c r="J282" s="8"/>
      <c r="K282" s="9"/>
      <c r="L282" s="1"/>
      <c r="M282" s="5"/>
      <c r="N282" s="11"/>
      <c r="O282" s="6"/>
      <c r="P282" s="7"/>
      <c r="T282" s="8"/>
      <c r="U282" s="8"/>
      <c r="V282" s="2"/>
      <c r="W282" s="8"/>
      <c r="X282" s="8"/>
      <c r="Y282" s="9"/>
      <c r="Z282" s="1"/>
      <c r="AA282" s="5"/>
      <c r="AB282" s="11"/>
      <c r="AC282" s="6"/>
      <c r="AD282" s="7"/>
      <c r="AH282" s="8"/>
      <c r="AI282" s="8"/>
      <c r="AJ282" s="2"/>
      <c r="AK282" s="8"/>
      <c r="AL282" s="8"/>
      <c r="AM282" s="9"/>
      <c r="AN282" s="1"/>
      <c r="AO282" s="5"/>
      <c r="AP282" s="11"/>
      <c r="AQ282" s="6"/>
      <c r="AR282" s="7"/>
      <c r="AV282" s="8"/>
      <c r="AW282" s="8"/>
      <c r="AX282" s="2"/>
      <c r="AY282" s="8"/>
      <c r="AZ282" s="8"/>
      <c r="BA282" s="9"/>
      <c r="BB282" s="1"/>
      <c r="BC282" s="5"/>
      <c r="BD282" s="11"/>
      <c r="BE282" s="6"/>
      <c r="BF282" s="7"/>
      <c r="BJ282" s="8"/>
      <c r="BK282" s="8"/>
      <c r="BL282" s="2"/>
      <c r="BM282" s="8"/>
      <c r="BN282" s="8"/>
      <c r="BO282" s="9"/>
      <c r="BP282" s="1"/>
      <c r="BQ282" s="5"/>
      <c r="BR282" s="11"/>
      <c r="BS282" s="6"/>
      <c r="BT282" s="7"/>
      <c r="BX282" s="8"/>
      <c r="BY282" s="8"/>
      <c r="BZ282" s="2"/>
      <c r="CA282" s="8"/>
      <c r="CB282" s="8"/>
      <c r="CC282" s="9"/>
      <c r="CD282" s="1"/>
      <c r="CE282" s="5"/>
      <c r="CF282" s="11"/>
      <c r="CG282" s="6"/>
      <c r="CH282" s="7"/>
      <c r="CL282" s="8"/>
      <c r="CM282" s="8"/>
      <c r="CN282" s="2"/>
      <c r="CO282" s="8"/>
      <c r="CP282" s="8"/>
      <c r="CQ282" s="9"/>
      <c r="CR282" s="1"/>
      <c r="CS282" s="5"/>
      <c r="CT282" s="11"/>
      <c r="CU282" s="6"/>
      <c r="CV282" s="7"/>
      <c r="CZ282" s="8"/>
      <c r="DA282" s="8"/>
      <c r="DB282" s="2"/>
      <c r="DC282" s="8"/>
      <c r="DD282" s="8"/>
      <c r="DE282" s="9"/>
      <c r="DF282" s="1"/>
      <c r="DG282" s="5"/>
      <c r="DH282" s="11"/>
      <c r="DI282" s="6"/>
      <c r="DJ282" s="7"/>
      <c r="DN282" s="8"/>
      <c r="DO282" s="8"/>
      <c r="DP282" s="2"/>
      <c r="DQ282" s="8"/>
      <c r="DR282" s="8"/>
      <c r="DS282" s="9"/>
      <c r="DT282" s="1"/>
      <c r="DU282" s="5"/>
      <c r="DV282" s="11"/>
      <c r="DW282" s="6"/>
      <c r="DX282" s="7"/>
      <c r="EB282" s="8"/>
      <c r="EC282" s="8"/>
      <c r="ED282" s="2"/>
      <c r="EE282" s="8"/>
      <c r="EF282" s="8"/>
      <c r="EG282" s="9"/>
      <c r="EH282" s="1"/>
      <c r="EI282" s="5"/>
      <c r="EJ282" s="11"/>
      <c r="EK282" s="6"/>
      <c r="EL282" s="7"/>
      <c r="EP282" s="8"/>
      <c r="EQ282" s="8"/>
      <c r="ER282" s="2"/>
      <c r="ES282" s="8"/>
      <c r="ET282" s="8"/>
      <c r="EU282" s="9"/>
      <c r="EV282" s="1"/>
      <c r="EW282" s="5"/>
      <c r="EX282" s="11"/>
      <c r="EY282" s="6"/>
      <c r="EZ282" s="7"/>
      <c r="FD282" s="8"/>
      <c r="FE282" s="8"/>
      <c r="FF282" s="2"/>
      <c r="FG282" s="8"/>
      <c r="FH282" s="8"/>
      <c r="FI282" s="9"/>
      <c r="FJ282" s="1"/>
      <c r="FK282" s="5"/>
      <c r="FL282" s="11"/>
      <c r="FM282" s="6"/>
      <c r="FN282" s="7"/>
      <c r="FR282" s="8"/>
      <c r="FS282" s="8"/>
      <c r="FT282" s="2"/>
      <c r="FU282" s="8"/>
      <c r="FV282" s="8"/>
      <c r="FW282" s="9"/>
      <c r="FX282" s="1"/>
      <c r="FY282" s="5"/>
      <c r="FZ282" s="11"/>
      <c r="GA282" s="6"/>
      <c r="GB282" s="7"/>
      <c r="GF282" s="8"/>
      <c r="GG282" s="8"/>
      <c r="GH282" s="2"/>
      <c r="GI282" s="8"/>
      <c r="GJ282" s="8"/>
      <c r="GK282" s="9"/>
      <c r="GL282" s="1"/>
      <c r="GM282" s="5"/>
      <c r="GN282" s="11"/>
      <c r="GO282" s="6"/>
      <c r="GP282" s="7"/>
      <c r="GT282" s="8"/>
      <c r="GU282" s="8"/>
      <c r="GV282" s="2"/>
      <c r="GW282" s="8"/>
      <c r="GX282" s="8"/>
      <c r="GY282" s="9"/>
      <c r="GZ282" s="1"/>
      <c r="HA282" s="5"/>
      <c r="HB282" s="11"/>
      <c r="HC282" s="6"/>
      <c r="HD282" s="7"/>
      <c r="HH282" s="8"/>
      <c r="HI282" s="8"/>
      <c r="HJ282" s="2"/>
      <c r="HK282" s="8"/>
      <c r="HL282" s="8"/>
      <c r="HM282" s="9"/>
      <c r="HN282" s="1"/>
      <c r="HO282" s="5"/>
      <c r="HP282" s="11"/>
      <c r="HQ282" s="6"/>
      <c r="HR282" s="7"/>
      <c r="HV282" s="8"/>
      <c r="HW282" s="8"/>
      <c r="HX282" s="2"/>
      <c r="HY282" s="8"/>
      <c r="HZ282" s="8"/>
      <c r="IA282" s="9"/>
      <c r="IB282" s="1"/>
      <c r="IC282" s="5"/>
      <c r="ID282" s="11"/>
      <c r="IE282" s="6"/>
      <c r="IF282" s="7"/>
      <c r="IJ282" s="8"/>
      <c r="IK282" s="8"/>
      <c r="IL282" s="2"/>
      <c r="IM282" s="8"/>
    </row>
    <row r="283" spans="1:6" ht="28.5">
      <c r="A283" s="82" t="s">
        <v>221</v>
      </c>
      <c r="B283" s="83" t="s">
        <v>605</v>
      </c>
      <c r="C283" s="82" t="s">
        <v>50</v>
      </c>
      <c r="D283" s="84">
        <v>31.3</v>
      </c>
      <c r="E283" s="67"/>
      <c r="F283" s="104">
        <f>ROUND($D283*E283,0)</f>
        <v>0</v>
      </c>
    </row>
    <row r="284" spans="1:6" ht="15">
      <c r="A284" s="80">
        <v>11.2</v>
      </c>
      <c r="B284" s="81" t="s">
        <v>12</v>
      </c>
      <c r="C284" s="80"/>
      <c r="D284" s="86"/>
      <c r="E284" s="69"/>
      <c r="F284" s="106">
        <f>SUM(F285:F286)</f>
        <v>0</v>
      </c>
    </row>
    <row r="285" spans="1:6" ht="42.75">
      <c r="A285" s="82" t="s">
        <v>213</v>
      </c>
      <c r="B285" s="83" t="s">
        <v>214</v>
      </c>
      <c r="C285" s="82" t="s">
        <v>50</v>
      </c>
      <c r="D285" s="84">
        <v>185</v>
      </c>
      <c r="E285" s="67"/>
      <c r="F285" s="104">
        <f>ROUND($D285*E285,0)</f>
        <v>0</v>
      </c>
    </row>
    <row r="286" spans="1:6" ht="28.5">
      <c r="A286" s="82" t="s">
        <v>215</v>
      </c>
      <c r="B286" s="83" t="s">
        <v>606</v>
      </c>
      <c r="C286" s="82" t="s">
        <v>47</v>
      </c>
      <c r="D286" s="84">
        <v>10.4</v>
      </c>
      <c r="E286" s="67"/>
      <c r="F286" s="104">
        <f>ROUND($D286*E286,0)</f>
        <v>0</v>
      </c>
    </row>
    <row r="287" spans="1:6" ht="15">
      <c r="A287" s="80">
        <v>11.3</v>
      </c>
      <c r="B287" s="81" t="s">
        <v>216</v>
      </c>
      <c r="C287" s="80"/>
      <c r="D287" s="86"/>
      <c r="E287" s="69"/>
      <c r="F287" s="106">
        <f>SUM(F288:F289)</f>
        <v>0</v>
      </c>
    </row>
    <row r="288" spans="1:6" ht="28.5">
      <c r="A288" s="82" t="s">
        <v>217</v>
      </c>
      <c r="B288" s="83" t="s">
        <v>218</v>
      </c>
      <c r="C288" s="82" t="s">
        <v>47</v>
      </c>
      <c r="D288" s="84">
        <v>44.2</v>
      </c>
      <c r="E288" s="67"/>
      <c r="F288" s="104">
        <f>ROUND($D288*E288,0)</f>
        <v>0</v>
      </c>
    </row>
    <row r="289" spans="1:6" ht="28.5">
      <c r="A289" s="82" t="s">
        <v>219</v>
      </c>
      <c r="B289" s="83" t="s">
        <v>220</v>
      </c>
      <c r="C289" s="82" t="s">
        <v>46</v>
      </c>
      <c r="D289" s="88">
        <v>5</v>
      </c>
      <c r="E289" s="67"/>
      <c r="F289" s="104">
        <f>ROUND($D289*E289,0)</f>
        <v>0</v>
      </c>
    </row>
    <row r="290" spans="1:6" ht="15">
      <c r="A290" s="78">
        <v>10</v>
      </c>
      <c r="B290" s="79" t="s">
        <v>11</v>
      </c>
      <c r="C290" s="78"/>
      <c r="D290" s="85"/>
      <c r="E290" s="68"/>
      <c r="F290" s="105">
        <f>+F291+F294</f>
        <v>0</v>
      </c>
    </row>
    <row r="291" spans="1:6" ht="15">
      <c r="A291" s="80">
        <v>10.1</v>
      </c>
      <c r="B291" s="81" t="s">
        <v>10</v>
      </c>
      <c r="C291" s="80"/>
      <c r="D291" s="86"/>
      <c r="E291" s="69"/>
      <c r="F291" s="106">
        <f>SUM(F292:F293)</f>
        <v>0</v>
      </c>
    </row>
    <row r="292" spans="1:6" ht="14.25">
      <c r="A292" s="82" t="s">
        <v>222</v>
      </c>
      <c r="B292" s="83" t="s">
        <v>223</v>
      </c>
      <c r="C292" s="82" t="s">
        <v>50</v>
      </c>
      <c r="D292" s="84">
        <v>311.9</v>
      </c>
      <c r="E292" s="67"/>
      <c r="F292" s="104">
        <f>ROUND($D292*E292,0)</f>
        <v>0</v>
      </c>
    </row>
    <row r="293" spans="1:6" ht="27.75" customHeight="1">
      <c r="A293" s="82" t="s">
        <v>607</v>
      </c>
      <c r="B293" s="83" t="s">
        <v>608</v>
      </c>
      <c r="C293" s="82" t="s">
        <v>50</v>
      </c>
      <c r="D293" s="84">
        <v>11</v>
      </c>
      <c r="E293" s="67"/>
      <c r="F293" s="104">
        <f>ROUND($D293*E293,0)</f>
        <v>0</v>
      </c>
    </row>
    <row r="294" spans="1:6" ht="15">
      <c r="A294" s="80">
        <v>10.3</v>
      </c>
      <c r="B294" s="81" t="s">
        <v>9</v>
      </c>
      <c r="C294" s="80"/>
      <c r="D294" s="86"/>
      <c r="E294" s="69"/>
      <c r="F294" s="106">
        <f>SUM(F295:F300)</f>
        <v>0</v>
      </c>
    </row>
    <row r="295" spans="1:6" ht="14.25">
      <c r="A295" s="82" t="s">
        <v>609</v>
      </c>
      <c r="B295" s="83" t="s">
        <v>610</v>
      </c>
      <c r="C295" s="82" t="s">
        <v>50</v>
      </c>
      <c r="D295" s="84">
        <v>37</v>
      </c>
      <c r="E295" s="67"/>
      <c r="F295" s="104">
        <f aca="true" t="shared" si="15" ref="F295:F300">ROUND($D295*E295,0)</f>
        <v>0</v>
      </c>
    </row>
    <row r="296" spans="1:6" ht="42.75">
      <c r="A296" s="82" t="s">
        <v>224</v>
      </c>
      <c r="B296" s="83" t="s">
        <v>225</v>
      </c>
      <c r="C296" s="82" t="s">
        <v>50</v>
      </c>
      <c r="D296" s="84">
        <v>275</v>
      </c>
      <c r="E296" s="67"/>
      <c r="F296" s="104">
        <f t="shared" si="15"/>
        <v>0</v>
      </c>
    </row>
    <row r="297" spans="1:6" ht="14.25">
      <c r="A297" s="82" t="s">
        <v>226</v>
      </c>
      <c r="B297" s="83" t="s">
        <v>227</v>
      </c>
      <c r="C297" s="82" t="s">
        <v>47</v>
      </c>
      <c r="D297" s="84">
        <v>201</v>
      </c>
      <c r="E297" s="67"/>
      <c r="F297" s="104">
        <f t="shared" si="15"/>
        <v>0</v>
      </c>
    </row>
    <row r="298" spans="1:6" ht="28.5">
      <c r="A298" s="82" t="s">
        <v>228</v>
      </c>
      <c r="B298" s="83" t="s">
        <v>229</v>
      </c>
      <c r="C298" s="82" t="s">
        <v>47</v>
      </c>
      <c r="D298" s="84">
        <v>35.2</v>
      </c>
      <c r="E298" s="67"/>
      <c r="F298" s="104">
        <f t="shared" si="15"/>
        <v>0</v>
      </c>
    </row>
    <row r="299" spans="1:6" ht="28.5">
      <c r="A299" s="82" t="s">
        <v>230</v>
      </c>
      <c r="B299" s="83" t="s">
        <v>344</v>
      </c>
      <c r="C299" s="82" t="s">
        <v>47</v>
      </c>
      <c r="D299" s="84">
        <v>18.7</v>
      </c>
      <c r="E299" s="67"/>
      <c r="F299" s="104">
        <f t="shared" si="15"/>
        <v>0</v>
      </c>
    </row>
    <row r="300" spans="1:6" ht="14.25">
      <c r="A300" s="82" t="s">
        <v>611</v>
      </c>
      <c r="B300" s="83" t="s">
        <v>612</v>
      </c>
      <c r="C300" s="82" t="s">
        <v>47</v>
      </c>
      <c r="D300" s="84">
        <v>33.6</v>
      </c>
      <c r="E300" s="67"/>
      <c r="F300" s="104">
        <f t="shared" si="15"/>
        <v>0</v>
      </c>
    </row>
    <row r="301" spans="1:6" ht="15">
      <c r="A301" s="78">
        <v>12</v>
      </c>
      <c r="B301" s="79" t="s">
        <v>231</v>
      </c>
      <c r="C301" s="78"/>
      <c r="D301" s="85"/>
      <c r="E301" s="68"/>
      <c r="F301" s="105">
        <f>+F302+F307+F314</f>
        <v>0</v>
      </c>
    </row>
    <row r="302" spans="1:6" ht="15">
      <c r="A302" s="80">
        <v>12.1</v>
      </c>
      <c r="B302" s="81" t="s">
        <v>302</v>
      </c>
      <c r="C302" s="80"/>
      <c r="D302" s="86"/>
      <c r="E302" s="69"/>
      <c r="F302" s="106">
        <f>SUM(F303:F306)</f>
        <v>0</v>
      </c>
    </row>
    <row r="303" spans="1:6" ht="28.5">
      <c r="A303" s="82" t="s">
        <v>233</v>
      </c>
      <c r="B303" s="83" t="s">
        <v>234</v>
      </c>
      <c r="C303" s="82" t="s">
        <v>50</v>
      </c>
      <c r="D303" s="84">
        <v>12.4</v>
      </c>
      <c r="E303" s="67"/>
      <c r="F303" s="104">
        <f>ROUND($D303*E303,0)</f>
        <v>0</v>
      </c>
    </row>
    <row r="304" spans="1:6" ht="28.5">
      <c r="A304" s="82" t="s">
        <v>613</v>
      </c>
      <c r="B304" s="83" t="s">
        <v>760</v>
      </c>
      <c r="C304" s="82" t="s">
        <v>50</v>
      </c>
      <c r="D304" s="84">
        <v>13.8</v>
      </c>
      <c r="E304" s="67"/>
      <c r="F304" s="104">
        <f>ROUND($D304*E304,0)</f>
        <v>0</v>
      </c>
    </row>
    <row r="305" spans="1:6" ht="28.5">
      <c r="A305" s="82" t="s">
        <v>614</v>
      </c>
      <c r="B305" s="83" t="s">
        <v>761</v>
      </c>
      <c r="C305" s="82" t="s">
        <v>50</v>
      </c>
      <c r="D305" s="84">
        <v>17</v>
      </c>
      <c r="E305" s="67"/>
      <c r="F305" s="104">
        <f>ROUND($D305*E305,0)</f>
        <v>0</v>
      </c>
    </row>
    <row r="306" spans="1:6" ht="28.5">
      <c r="A306" s="82" t="s">
        <v>615</v>
      </c>
      <c r="B306" s="83" t="s">
        <v>762</v>
      </c>
      <c r="C306" s="82" t="s">
        <v>50</v>
      </c>
      <c r="D306" s="84">
        <v>9</v>
      </c>
      <c r="E306" s="67"/>
      <c r="F306" s="104">
        <f>ROUND($D306*E306,0)</f>
        <v>0</v>
      </c>
    </row>
    <row r="307" spans="1:6" ht="15">
      <c r="A307" s="80">
        <v>12.2</v>
      </c>
      <c r="B307" s="81" t="s">
        <v>232</v>
      </c>
      <c r="C307" s="80"/>
      <c r="D307" s="86"/>
      <c r="E307" s="69"/>
      <c r="F307" s="106">
        <f>SUM(F308:F313)</f>
        <v>0</v>
      </c>
    </row>
    <row r="308" spans="1:6" ht="42.75">
      <c r="A308" s="82" t="s">
        <v>235</v>
      </c>
      <c r="B308" s="83" t="s">
        <v>616</v>
      </c>
      <c r="C308" s="82" t="s">
        <v>46</v>
      </c>
      <c r="D308" s="84">
        <v>3</v>
      </c>
      <c r="E308" s="67"/>
      <c r="F308" s="104">
        <f aca="true" t="shared" si="16" ref="F308:F313">ROUND($D308*E308,0)</f>
        <v>0</v>
      </c>
    </row>
    <row r="309" spans="1:6" ht="28.5">
      <c r="A309" s="82" t="s">
        <v>617</v>
      </c>
      <c r="B309" s="83" t="s">
        <v>763</v>
      </c>
      <c r="C309" s="82" t="s">
        <v>50</v>
      </c>
      <c r="D309" s="84">
        <v>13.2</v>
      </c>
      <c r="E309" s="67"/>
      <c r="F309" s="104">
        <f t="shared" si="16"/>
        <v>0</v>
      </c>
    </row>
    <row r="310" spans="1:6" ht="42.75">
      <c r="A310" s="82" t="s">
        <v>236</v>
      </c>
      <c r="B310" s="83" t="s">
        <v>618</v>
      </c>
      <c r="C310" s="82" t="s">
        <v>50</v>
      </c>
      <c r="D310" s="84">
        <v>9.5</v>
      </c>
      <c r="E310" s="67"/>
      <c r="F310" s="104">
        <f t="shared" si="16"/>
        <v>0</v>
      </c>
    </row>
    <row r="311" spans="1:6" ht="28.5">
      <c r="A311" s="82" t="s">
        <v>619</v>
      </c>
      <c r="B311" s="83" t="s">
        <v>620</v>
      </c>
      <c r="C311" s="82" t="s">
        <v>50</v>
      </c>
      <c r="D311" s="84">
        <v>10</v>
      </c>
      <c r="E311" s="67"/>
      <c r="F311" s="104">
        <f t="shared" si="16"/>
        <v>0</v>
      </c>
    </row>
    <row r="312" spans="1:6" ht="28.5">
      <c r="A312" s="82" t="s">
        <v>621</v>
      </c>
      <c r="B312" s="83" t="s">
        <v>622</v>
      </c>
      <c r="C312" s="82" t="s">
        <v>47</v>
      </c>
      <c r="D312" s="84">
        <v>12</v>
      </c>
      <c r="E312" s="67"/>
      <c r="F312" s="104">
        <f t="shared" si="16"/>
        <v>0</v>
      </c>
    </row>
    <row r="313" spans="1:6" ht="14.25">
      <c r="A313" s="82" t="s">
        <v>764</v>
      </c>
      <c r="B313" s="83" t="s">
        <v>623</v>
      </c>
      <c r="C313" s="82" t="s">
        <v>47</v>
      </c>
      <c r="D313" s="84">
        <v>18</v>
      </c>
      <c r="E313" s="67"/>
      <c r="F313" s="104">
        <f t="shared" si="16"/>
        <v>0</v>
      </c>
    </row>
    <row r="314" spans="1:6" ht="15">
      <c r="A314" s="80" t="s">
        <v>624</v>
      </c>
      <c r="B314" s="81" t="s">
        <v>625</v>
      </c>
      <c r="C314" s="80" t="s">
        <v>75</v>
      </c>
      <c r="D314" s="86"/>
      <c r="E314" s="69"/>
      <c r="F314" s="106">
        <f>SUM(F315)</f>
        <v>0</v>
      </c>
    </row>
    <row r="315" spans="1:6" ht="42.75">
      <c r="A315" s="82" t="s">
        <v>626</v>
      </c>
      <c r="B315" s="83" t="s">
        <v>627</v>
      </c>
      <c r="C315" s="82" t="s">
        <v>46</v>
      </c>
      <c r="D315" s="84">
        <v>1</v>
      </c>
      <c r="E315" s="67"/>
      <c r="F315" s="104">
        <f>ROUND($D315*E315,0)</f>
        <v>0</v>
      </c>
    </row>
    <row r="316" spans="1:6" ht="15">
      <c r="A316" s="78">
        <v>14</v>
      </c>
      <c r="B316" s="79" t="s">
        <v>299</v>
      </c>
      <c r="C316" s="78"/>
      <c r="D316" s="85"/>
      <c r="E316" s="68"/>
      <c r="F316" s="105">
        <f>+F317+F336+F338</f>
        <v>0</v>
      </c>
    </row>
    <row r="317" spans="1:6" ht="15">
      <c r="A317" s="80">
        <v>14.1</v>
      </c>
      <c r="B317" s="81" t="s">
        <v>15</v>
      </c>
      <c r="C317" s="80"/>
      <c r="D317" s="86"/>
      <c r="E317" s="69"/>
      <c r="F317" s="106">
        <f>SUM(F318:F319)</f>
        <v>0</v>
      </c>
    </row>
    <row r="318" spans="1:6" ht="28.5">
      <c r="A318" s="82" t="s">
        <v>237</v>
      </c>
      <c r="B318" s="83" t="s">
        <v>628</v>
      </c>
      <c r="C318" s="82" t="s">
        <v>50</v>
      </c>
      <c r="D318" s="84">
        <v>86</v>
      </c>
      <c r="E318" s="67"/>
      <c r="F318" s="104">
        <f>ROUND($D318*E318,0)</f>
        <v>0</v>
      </c>
    </row>
    <row r="319" spans="1:6" ht="28.5">
      <c r="A319" s="82" t="s">
        <v>238</v>
      </c>
      <c r="B319" s="83" t="s">
        <v>239</v>
      </c>
      <c r="C319" s="82" t="s">
        <v>46</v>
      </c>
      <c r="D319" s="84">
        <v>1</v>
      </c>
      <c r="E319" s="67"/>
      <c r="F319" s="104">
        <f>ROUND($D319*E319,0)</f>
        <v>0</v>
      </c>
    </row>
    <row r="320" spans="1:6" ht="15">
      <c r="A320" s="78">
        <v>16</v>
      </c>
      <c r="B320" s="79" t="s">
        <v>8</v>
      </c>
      <c r="C320" s="78"/>
      <c r="D320" s="85"/>
      <c r="E320" s="68"/>
      <c r="F320" s="105">
        <f>+F326+F321</f>
        <v>0</v>
      </c>
    </row>
    <row r="321" spans="1:6" ht="15">
      <c r="A321" s="80">
        <v>16.1</v>
      </c>
      <c r="B321" s="81" t="s">
        <v>6</v>
      </c>
      <c r="C321" s="80"/>
      <c r="D321" s="86"/>
      <c r="E321" s="69"/>
      <c r="F321" s="106">
        <f>SUM(F322:F325)</f>
        <v>0</v>
      </c>
    </row>
    <row r="322" spans="1:6" ht="28.5">
      <c r="A322" s="82" t="s">
        <v>262</v>
      </c>
      <c r="B322" s="83" t="s">
        <v>263</v>
      </c>
      <c r="C322" s="82" t="s">
        <v>46</v>
      </c>
      <c r="D322" s="84">
        <v>1</v>
      </c>
      <c r="E322" s="67"/>
      <c r="F322" s="104">
        <f>ROUND($D322*E322,0)</f>
        <v>0</v>
      </c>
    </row>
    <row r="323" spans="1:6" ht="28.5">
      <c r="A323" s="82" t="s">
        <v>264</v>
      </c>
      <c r="B323" s="83" t="s">
        <v>265</v>
      </c>
      <c r="C323" s="82" t="s">
        <v>46</v>
      </c>
      <c r="D323" s="84">
        <v>3</v>
      </c>
      <c r="E323" s="67"/>
      <c r="F323" s="104">
        <f>ROUND($D323*E323,0)</f>
        <v>0</v>
      </c>
    </row>
    <row r="324" spans="1:6" ht="28.5">
      <c r="A324" s="82" t="s">
        <v>345</v>
      </c>
      <c r="B324" s="83" t="s">
        <v>346</v>
      </c>
      <c r="C324" s="82" t="s">
        <v>46</v>
      </c>
      <c r="D324" s="84">
        <v>1</v>
      </c>
      <c r="E324" s="67"/>
      <c r="F324" s="104">
        <f>ROUND($D324*E324,0)</f>
        <v>0</v>
      </c>
    </row>
    <row r="325" spans="1:6" ht="28.5">
      <c r="A325" s="82" t="s">
        <v>266</v>
      </c>
      <c r="B325" s="83" t="s">
        <v>267</v>
      </c>
      <c r="C325" s="82" t="s">
        <v>46</v>
      </c>
      <c r="D325" s="84">
        <v>1</v>
      </c>
      <c r="E325" s="67"/>
      <c r="F325" s="104">
        <f>ROUND($D325*E325,0)</f>
        <v>0</v>
      </c>
    </row>
    <row r="326" spans="1:6" ht="15">
      <c r="A326" s="80">
        <v>16.2</v>
      </c>
      <c r="B326" s="81" t="s">
        <v>7</v>
      </c>
      <c r="C326" s="80"/>
      <c r="D326" s="86"/>
      <c r="E326" s="69"/>
      <c r="F326" s="106">
        <f>SUM(F327:F335)</f>
        <v>0</v>
      </c>
    </row>
    <row r="327" spans="1:6" ht="28.5">
      <c r="A327" s="82" t="s">
        <v>247</v>
      </c>
      <c r="B327" s="83" t="s">
        <v>248</v>
      </c>
      <c r="C327" s="82" t="s">
        <v>46</v>
      </c>
      <c r="D327" s="84">
        <v>2</v>
      </c>
      <c r="E327" s="67"/>
      <c r="F327" s="104">
        <f aca="true" t="shared" si="17" ref="F327:F335">ROUND($D327*E327,0)</f>
        <v>0</v>
      </c>
    </row>
    <row r="328" spans="1:6" ht="28.5">
      <c r="A328" s="82" t="s">
        <v>249</v>
      </c>
      <c r="B328" s="83" t="s">
        <v>250</v>
      </c>
      <c r="C328" s="82" t="s">
        <v>46</v>
      </c>
      <c r="D328" s="84">
        <v>2</v>
      </c>
      <c r="E328" s="67"/>
      <c r="F328" s="104">
        <f t="shared" si="17"/>
        <v>0</v>
      </c>
    </row>
    <row r="329" spans="1:6" ht="28.5">
      <c r="A329" s="82" t="s">
        <v>251</v>
      </c>
      <c r="B329" s="83" t="s">
        <v>252</v>
      </c>
      <c r="C329" s="82" t="s">
        <v>46</v>
      </c>
      <c r="D329" s="84">
        <v>4</v>
      </c>
      <c r="E329" s="67"/>
      <c r="F329" s="104">
        <f t="shared" si="17"/>
        <v>0</v>
      </c>
    </row>
    <row r="330" spans="1:6" ht="14.25">
      <c r="A330" s="82" t="s">
        <v>253</v>
      </c>
      <c r="B330" s="83" t="s">
        <v>254</v>
      </c>
      <c r="C330" s="82" t="s">
        <v>46</v>
      </c>
      <c r="D330" s="84">
        <v>1</v>
      </c>
      <c r="E330" s="67"/>
      <c r="F330" s="104">
        <f t="shared" si="17"/>
        <v>0</v>
      </c>
    </row>
    <row r="331" spans="1:6" ht="14.25">
      <c r="A331" s="82" t="s">
        <v>255</v>
      </c>
      <c r="B331" s="83" t="s">
        <v>256</v>
      </c>
      <c r="C331" s="82" t="s">
        <v>46</v>
      </c>
      <c r="D331" s="84">
        <v>4</v>
      </c>
      <c r="E331" s="67"/>
      <c r="F331" s="104">
        <f t="shared" si="17"/>
        <v>0</v>
      </c>
    </row>
    <row r="332" spans="1:6" ht="28.5">
      <c r="A332" s="82" t="s">
        <v>257</v>
      </c>
      <c r="B332" s="83" t="s">
        <v>258</v>
      </c>
      <c r="C332" s="82" t="s">
        <v>46</v>
      </c>
      <c r="D332" s="84">
        <v>1</v>
      </c>
      <c r="E332" s="67"/>
      <c r="F332" s="104">
        <f t="shared" si="17"/>
        <v>0</v>
      </c>
    </row>
    <row r="333" spans="1:6" ht="28.5">
      <c r="A333" s="82" t="s">
        <v>259</v>
      </c>
      <c r="B333" s="83" t="s">
        <v>260</v>
      </c>
      <c r="C333" s="82" t="s">
        <v>46</v>
      </c>
      <c r="D333" s="84">
        <v>1</v>
      </c>
      <c r="E333" s="67"/>
      <c r="F333" s="104">
        <f t="shared" si="17"/>
        <v>0</v>
      </c>
    </row>
    <row r="334" spans="1:6" ht="14.25">
      <c r="A334" s="82" t="s">
        <v>768</v>
      </c>
      <c r="B334" s="83" t="s">
        <v>633</v>
      </c>
      <c r="C334" s="82" t="s">
        <v>46</v>
      </c>
      <c r="D334" s="84">
        <v>3</v>
      </c>
      <c r="E334" s="67"/>
      <c r="F334" s="104">
        <f t="shared" si="17"/>
        <v>0</v>
      </c>
    </row>
    <row r="335" spans="1:6" ht="28.5">
      <c r="A335" s="82" t="s">
        <v>261</v>
      </c>
      <c r="B335" s="83" t="s">
        <v>634</v>
      </c>
      <c r="C335" s="82" t="s">
        <v>46</v>
      </c>
      <c r="D335" s="84">
        <v>4</v>
      </c>
      <c r="E335" s="67"/>
      <c r="F335" s="104">
        <f t="shared" si="17"/>
        <v>0</v>
      </c>
    </row>
    <row r="336" spans="1:6" ht="15">
      <c r="A336" s="80">
        <v>17</v>
      </c>
      <c r="B336" s="81" t="s">
        <v>240</v>
      </c>
      <c r="C336" s="80"/>
      <c r="D336" s="86"/>
      <c r="E336" s="69"/>
      <c r="F336" s="106">
        <f>SUM(F337:F337)</f>
        <v>0</v>
      </c>
    </row>
    <row r="337" spans="1:6" ht="28.5">
      <c r="A337" s="82">
        <v>17.1</v>
      </c>
      <c r="B337" s="83" t="s">
        <v>106</v>
      </c>
      <c r="C337" s="82" t="s">
        <v>50</v>
      </c>
      <c r="D337" s="84">
        <v>6.1</v>
      </c>
      <c r="E337" s="67"/>
      <c r="F337" s="104">
        <f>ROUND($D337*E337,0)</f>
        <v>0</v>
      </c>
    </row>
    <row r="338" spans="1:6" ht="15">
      <c r="A338" s="80">
        <v>18</v>
      </c>
      <c r="B338" s="81" t="s">
        <v>13</v>
      </c>
      <c r="C338" s="80"/>
      <c r="D338" s="86"/>
      <c r="E338" s="69"/>
      <c r="F338" s="106">
        <f>SUM(F339:F345)</f>
        <v>0</v>
      </c>
    </row>
    <row r="339" spans="1:6" ht="28.5">
      <c r="A339" s="82" t="s">
        <v>241</v>
      </c>
      <c r="B339" s="83" t="s">
        <v>242</v>
      </c>
      <c r="C339" s="82" t="s">
        <v>50</v>
      </c>
      <c r="D339" s="84">
        <v>6.4</v>
      </c>
      <c r="E339" s="67"/>
      <c r="F339" s="104">
        <f aca="true" t="shared" si="18" ref="F339:F345">ROUND($D339*E339,0)</f>
        <v>0</v>
      </c>
    </row>
    <row r="340" spans="1:6" ht="28.5">
      <c r="A340" s="82" t="s">
        <v>243</v>
      </c>
      <c r="B340" s="83" t="s">
        <v>347</v>
      </c>
      <c r="C340" s="82" t="s">
        <v>50</v>
      </c>
      <c r="D340" s="84">
        <v>128.6</v>
      </c>
      <c r="E340" s="67"/>
      <c r="F340" s="104">
        <f t="shared" si="18"/>
        <v>0</v>
      </c>
    </row>
    <row r="341" spans="1:6" ht="28.5">
      <c r="A341" s="82" t="s">
        <v>244</v>
      </c>
      <c r="B341" s="83" t="s">
        <v>629</v>
      </c>
      <c r="C341" s="82" t="s">
        <v>50</v>
      </c>
      <c r="D341" s="84">
        <v>864.7</v>
      </c>
      <c r="E341" s="67"/>
      <c r="F341" s="104">
        <f t="shared" si="18"/>
        <v>0</v>
      </c>
    </row>
    <row r="342" spans="1:6" ht="28.5">
      <c r="A342" s="82" t="s">
        <v>765</v>
      </c>
      <c r="B342" s="83" t="s">
        <v>630</v>
      </c>
      <c r="C342" s="82" t="s">
        <v>50</v>
      </c>
      <c r="D342" s="84">
        <v>165</v>
      </c>
      <c r="E342" s="67"/>
      <c r="F342" s="104">
        <f t="shared" si="18"/>
        <v>0</v>
      </c>
    </row>
    <row r="343" spans="1:6" ht="28.5">
      <c r="A343" s="82" t="s">
        <v>245</v>
      </c>
      <c r="B343" s="83" t="s">
        <v>767</v>
      </c>
      <c r="C343" s="82" t="s">
        <v>47</v>
      </c>
      <c r="D343" s="84">
        <v>97.5</v>
      </c>
      <c r="E343" s="67"/>
      <c r="F343" s="104">
        <f t="shared" si="18"/>
        <v>0</v>
      </c>
    </row>
    <row r="344" spans="1:6" ht="27.75" customHeight="1">
      <c r="A344" s="82" t="s">
        <v>246</v>
      </c>
      <c r="B344" s="83" t="s">
        <v>631</v>
      </c>
      <c r="C344" s="82" t="s">
        <v>50</v>
      </c>
      <c r="D344" s="84">
        <v>45.3</v>
      </c>
      <c r="E344" s="67"/>
      <c r="F344" s="104">
        <f t="shared" si="18"/>
        <v>0</v>
      </c>
    </row>
    <row r="345" spans="1:6" ht="28.5">
      <c r="A345" s="82" t="s">
        <v>632</v>
      </c>
      <c r="B345" s="83" t="s">
        <v>766</v>
      </c>
      <c r="C345" s="82" t="s">
        <v>47</v>
      </c>
      <c r="D345" s="84">
        <v>227.2</v>
      </c>
      <c r="E345" s="67"/>
      <c r="F345" s="104">
        <f t="shared" si="18"/>
        <v>0</v>
      </c>
    </row>
    <row r="346" spans="1:6" ht="15">
      <c r="A346" s="78">
        <v>19</v>
      </c>
      <c r="B346" s="79" t="s">
        <v>301</v>
      </c>
      <c r="C346" s="78"/>
      <c r="D346" s="85"/>
      <c r="E346" s="68"/>
      <c r="F346" s="105">
        <f>+F354+F347</f>
        <v>0</v>
      </c>
    </row>
    <row r="347" spans="1:6" ht="15">
      <c r="A347" s="80" t="s">
        <v>272</v>
      </c>
      <c r="B347" s="81" t="s">
        <v>273</v>
      </c>
      <c r="C347" s="80" t="s">
        <v>75</v>
      </c>
      <c r="D347" s="86"/>
      <c r="E347" s="69"/>
      <c r="F347" s="106">
        <f>SUM(F348:F353)</f>
        <v>0</v>
      </c>
    </row>
    <row r="348" spans="1:6" ht="14.25">
      <c r="A348" s="87" t="s">
        <v>274</v>
      </c>
      <c r="B348" s="83" t="s">
        <v>275</v>
      </c>
      <c r="C348" s="87" t="s">
        <v>46</v>
      </c>
      <c r="D348" s="84">
        <v>13</v>
      </c>
      <c r="E348" s="67"/>
      <c r="F348" s="104">
        <f aca="true" t="shared" si="19" ref="F348:F353">ROUND($D348*E348,0)</f>
        <v>0</v>
      </c>
    </row>
    <row r="349" spans="1:6" ht="14.25">
      <c r="A349" s="87" t="s">
        <v>276</v>
      </c>
      <c r="B349" s="83" t="s">
        <v>277</v>
      </c>
      <c r="C349" s="87" t="s">
        <v>46</v>
      </c>
      <c r="D349" s="84">
        <v>3</v>
      </c>
      <c r="E349" s="67"/>
      <c r="F349" s="104">
        <f t="shared" si="19"/>
        <v>0</v>
      </c>
    </row>
    <row r="350" spans="1:6" ht="14.25">
      <c r="A350" s="87" t="s">
        <v>635</v>
      </c>
      <c r="B350" s="83" t="s">
        <v>636</v>
      </c>
      <c r="C350" s="87" t="s">
        <v>46</v>
      </c>
      <c r="D350" s="84">
        <v>2</v>
      </c>
      <c r="E350" s="67"/>
      <c r="F350" s="104">
        <f t="shared" si="19"/>
        <v>0</v>
      </c>
    </row>
    <row r="351" spans="1:6" ht="14.25">
      <c r="A351" s="87" t="s">
        <v>278</v>
      </c>
      <c r="B351" s="83" t="s">
        <v>279</v>
      </c>
      <c r="C351" s="87" t="s">
        <v>46</v>
      </c>
      <c r="D351" s="84">
        <v>1</v>
      </c>
      <c r="E351" s="67"/>
      <c r="F351" s="104">
        <f t="shared" si="19"/>
        <v>0</v>
      </c>
    </row>
    <row r="352" spans="1:6" ht="14.25">
      <c r="A352" s="87" t="s">
        <v>280</v>
      </c>
      <c r="B352" s="83" t="s">
        <v>281</v>
      </c>
      <c r="C352" s="87" t="s">
        <v>46</v>
      </c>
      <c r="D352" s="84">
        <v>2</v>
      </c>
      <c r="E352" s="67"/>
      <c r="F352" s="104">
        <f t="shared" si="19"/>
        <v>0</v>
      </c>
    </row>
    <row r="353" spans="1:6" ht="14.25">
      <c r="A353" s="87" t="s">
        <v>282</v>
      </c>
      <c r="B353" s="83" t="s">
        <v>769</v>
      </c>
      <c r="C353" s="87" t="s">
        <v>46</v>
      </c>
      <c r="D353" s="84">
        <v>10</v>
      </c>
      <c r="E353" s="67"/>
      <c r="F353" s="104">
        <f t="shared" si="19"/>
        <v>0</v>
      </c>
    </row>
    <row r="354" spans="1:6" ht="15">
      <c r="A354" s="80" t="s">
        <v>348</v>
      </c>
      <c r="B354" s="81" t="s">
        <v>349</v>
      </c>
      <c r="C354" s="80"/>
      <c r="D354" s="86"/>
      <c r="E354" s="69"/>
      <c r="F354" s="106">
        <f>SUM(F355:F356)</f>
        <v>0</v>
      </c>
    </row>
    <row r="355" spans="1:6" ht="28.5">
      <c r="A355" s="82" t="s">
        <v>268</v>
      </c>
      <c r="B355" s="83" t="s">
        <v>269</v>
      </c>
      <c r="C355" s="82" t="s">
        <v>50</v>
      </c>
      <c r="D355" s="84">
        <v>2.4</v>
      </c>
      <c r="E355" s="67"/>
      <c r="F355" s="104">
        <f>ROUND($D355*E355,0)</f>
        <v>0</v>
      </c>
    </row>
    <row r="356" spans="1:6" ht="28.5">
      <c r="A356" s="82" t="s">
        <v>270</v>
      </c>
      <c r="B356" s="83" t="s">
        <v>271</v>
      </c>
      <c r="C356" s="82" t="s">
        <v>46</v>
      </c>
      <c r="D356" s="84">
        <v>1</v>
      </c>
      <c r="E356" s="67"/>
      <c r="F356" s="104">
        <f>ROUND($D356*E356,0)</f>
        <v>0</v>
      </c>
    </row>
    <row r="357" spans="1:6" ht="15">
      <c r="A357" s="78" t="s">
        <v>637</v>
      </c>
      <c r="B357" s="79" t="s">
        <v>638</v>
      </c>
      <c r="C357" s="78" t="s">
        <v>75</v>
      </c>
      <c r="D357" s="85"/>
      <c r="E357" s="68"/>
      <c r="F357" s="105">
        <f>+F358+F361+F364</f>
        <v>0</v>
      </c>
    </row>
    <row r="358" spans="1:6" ht="15">
      <c r="A358" s="80" t="s">
        <v>639</v>
      </c>
      <c r="B358" s="81" t="s">
        <v>640</v>
      </c>
      <c r="C358" s="80" t="s">
        <v>75</v>
      </c>
      <c r="D358" s="86"/>
      <c r="E358" s="69"/>
      <c r="F358" s="106">
        <f>SUM(F359:F360)</f>
        <v>0</v>
      </c>
    </row>
    <row r="359" spans="1:6" ht="28.5">
      <c r="A359" s="82" t="s">
        <v>641</v>
      </c>
      <c r="B359" s="83" t="s">
        <v>770</v>
      </c>
      <c r="C359" s="82" t="s">
        <v>52</v>
      </c>
      <c r="D359" s="84">
        <v>6.6</v>
      </c>
      <c r="E359" s="67"/>
      <c r="F359" s="104">
        <f>ROUND($D359*E359,0)</f>
        <v>0</v>
      </c>
    </row>
    <row r="360" spans="1:6" ht="14.25">
      <c r="A360" s="82" t="s">
        <v>642</v>
      </c>
      <c r="B360" s="83" t="s">
        <v>643</v>
      </c>
      <c r="C360" s="82" t="s">
        <v>52</v>
      </c>
      <c r="D360" s="84">
        <v>6.6</v>
      </c>
      <c r="E360" s="67"/>
      <c r="F360" s="104">
        <f>ROUND($D360*E360,0)</f>
        <v>0</v>
      </c>
    </row>
    <row r="361" spans="1:6" ht="15">
      <c r="A361" s="80" t="s">
        <v>644</v>
      </c>
      <c r="B361" s="81" t="s">
        <v>645</v>
      </c>
      <c r="C361" s="80" t="s">
        <v>75</v>
      </c>
      <c r="D361" s="86"/>
      <c r="E361" s="69"/>
      <c r="F361" s="106">
        <f>SUM(F362:F363)</f>
        <v>0</v>
      </c>
    </row>
    <row r="362" spans="1:6" ht="14.25">
      <c r="A362" s="82" t="s">
        <v>646</v>
      </c>
      <c r="B362" s="83" t="s">
        <v>647</v>
      </c>
      <c r="C362" s="82" t="s">
        <v>50</v>
      </c>
      <c r="D362" s="84">
        <v>2.5</v>
      </c>
      <c r="E362" s="67"/>
      <c r="F362" s="104">
        <f>ROUND($D362*E362,0)</f>
        <v>0</v>
      </c>
    </row>
    <row r="363" spans="1:6" ht="14.25">
      <c r="A363" s="82" t="s">
        <v>648</v>
      </c>
      <c r="B363" s="83" t="s">
        <v>771</v>
      </c>
      <c r="C363" s="82" t="s">
        <v>50</v>
      </c>
      <c r="D363" s="84">
        <v>22</v>
      </c>
      <c r="E363" s="67"/>
      <c r="F363" s="104">
        <f>ROUND($D363*E363,0)</f>
        <v>0</v>
      </c>
    </row>
    <row r="364" spans="1:6" ht="15">
      <c r="A364" s="80" t="s">
        <v>649</v>
      </c>
      <c r="B364" s="81" t="s">
        <v>650</v>
      </c>
      <c r="C364" s="80" t="s">
        <v>75</v>
      </c>
      <c r="D364" s="86"/>
      <c r="E364" s="69"/>
      <c r="F364" s="106">
        <f>SUM(F365)</f>
        <v>0</v>
      </c>
    </row>
    <row r="365" spans="1:6" ht="14.25">
      <c r="A365" s="82" t="s">
        <v>651</v>
      </c>
      <c r="B365" s="83" t="s">
        <v>652</v>
      </c>
      <c r="C365" s="82" t="s">
        <v>46</v>
      </c>
      <c r="D365" s="84">
        <v>1</v>
      </c>
      <c r="E365" s="67"/>
      <c r="F365" s="104">
        <f>ROUND($D365*E365,0)</f>
        <v>0</v>
      </c>
    </row>
    <row r="366" spans="1:6" ht="15">
      <c r="A366" s="78" t="s">
        <v>659</v>
      </c>
      <c r="B366" s="79" t="s">
        <v>658</v>
      </c>
      <c r="C366" s="78"/>
      <c r="D366" s="85"/>
      <c r="E366" s="68"/>
      <c r="F366" s="105">
        <f>+F367</f>
        <v>0</v>
      </c>
    </row>
    <row r="367" spans="1:6" ht="15">
      <c r="A367" s="80" t="s">
        <v>657</v>
      </c>
      <c r="B367" s="81" t="s">
        <v>658</v>
      </c>
      <c r="C367" s="80"/>
      <c r="D367" s="86"/>
      <c r="E367" s="69"/>
      <c r="F367" s="106">
        <f>SUM(F368)</f>
        <v>0</v>
      </c>
    </row>
    <row r="368" spans="1:6" ht="57.75" customHeight="1">
      <c r="A368" s="82" t="s">
        <v>660</v>
      </c>
      <c r="B368" s="83" t="s">
        <v>772</v>
      </c>
      <c r="C368" s="82" t="s">
        <v>46</v>
      </c>
      <c r="D368" s="84">
        <v>1</v>
      </c>
      <c r="E368" s="67"/>
      <c r="F368" s="104">
        <f>ROUND($D368*E368,0)</f>
        <v>0</v>
      </c>
    </row>
    <row r="369" spans="1:6" ht="15">
      <c r="A369" s="78">
        <v>21</v>
      </c>
      <c r="B369" s="79" t="s">
        <v>5</v>
      </c>
      <c r="C369" s="78"/>
      <c r="D369" s="85"/>
      <c r="E369" s="68"/>
      <c r="F369" s="105">
        <f>+F370</f>
        <v>0</v>
      </c>
    </row>
    <row r="370" spans="1:6" ht="15">
      <c r="A370" s="80">
        <v>21.1</v>
      </c>
      <c r="B370" s="81" t="s">
        <v>4</v>
      </c>
      <c r="C370" s="80"/>
      <c r="D370" s="86"/>
      <c r="E370" s="69"/>
      <c r="F370" s="106">
        <f>SUM(F371:F372)</f>
        <v>0</v>
      </c>
    </row>
    <row r="371" spans="1:6" ht="14.25">
      <c r="A371" s="82" t="s">
        <v>283</v>
      </c>
      <c r="B371" s="83" t="s">
        <v>284</v>
      </c>
      <c r="C371" s="82" t="s">
        <v>50</v>
      </c>
      <c r="D371" s="84">
        <v>444</v>
      </c>
      <c r="E371" s="67"/>
      <c r="F371" s="104">
        <f>ROUND($D371*E371,0)</f>
        <v>0</v>
      </c>
    </row>
    <row r="372" spans="1:6" ht="14.25">
      <c r="A372" s="82" t="s">
        <v>285</v>
      </c>
      <c r="B372" s="83" t="s">
        <v>286</v>
      </c>
      <c r="C372" s="82" t="s">
        <v>43</v>
      </c>
      <c r="D372" s="84">
        <v>1</v>
      </c>
      <c r="E372" s="67"/>
      <c r="F372" s="104">
        <f>ROUND($D372*E372,0)</f>
        <v>0</v>
      </c>
    </row>
    <row r="373" spans="1:6" ht="15">
      <c r="A373" s="78" t="s">
        <v>350</v>
      </c>
      <c r="B373" s="79" t="s">
        <v>351</v>
      </c>
      <c r="C373" s="78"/>
      <c r="D373" s="85"/>
      <c r="E373" s="68"/>
      <c r="F373" s="105">
        <f>+F374+F381</f>
        <v>0</v>
      </c>
    </row>
    <row r="374" spans="1:6" ht="15">
      <c r="A374" s="80" t="s">
        <v>287</v>
      </c>
      <c r="B374" s="81" t="s">
        <v>288</v>
      </c>
      <c r="C374" s="80"/>
      <c r="D374" s="86"/>
      <c r="E374" s="69"/>
      <c r="F374" s="106">
        <f>SUM(F375:F380)</f>
        <v>0</v>
      </c>
    </row>
    <row r="375" spans="1:6" ht="14.25">
      <c r="A375" s="87" t="s">
        <v>289</v>
      </c>
      <c r="B375" s="92" t="s">
        <v>661</v>
      </c>
      <c r="C375" s="87" t="s">
        <v>46</v>
      </c>
      <c r="D375" s="93">
        <v>3</v>
      </c>
      <c r="E375" s="70"/>
      <c r="F375" s="104">
        <f aca="true" t="shared" si="20" ref="F375:F380">ROUND($D375*E375,0)</f>
        <v>0</v>
      </c>
    </row>
    <row r="376" spans="1:6" ht="28.5">
      <c r="A376" s="87" t="s">
        <v>290</v>
      </c>
      <c r="B376" s="83" t="s">
        <v>662</v>
      </c>
      <c r="C376" s="87" t="s">
        <v>46</v>
      </c>
      <c r="D376" s="93">
        <v>2</v>
      </c>
      <c r="E376" s="70"/>
      <c r="F376" s="104">
        <f t="shared" si="20"/>
        <v>0</v>
      </c>
    </row>
    <row r="377" spans="1:6" ht="28.5">
      <c r="A377" s="87" t="s">
        <v>291</v>
      </c>
      <c r="B377" s="83" t="s">
        <v>663</v>
      </c>
      <c r="C377" s="87" t="s">
        <v>46</v>
      </c>
      <c r="D377" s="93">
        <v>3</v>
      </c>
      <c r="E377" s="70"/>
      <c r="F377" s="104">
        <f t="shared" si="20"/>
        <v>0</v>
      </c>
    </row>
    <row r="378" spans="1:6" ht="28.5">
      <c r="A378" s="87" t="s">
        <v>292</v>
      </c>
      <c r="B378" s="83" t="s">
        <v>664</v>
      </c>
      <c r="C378" s="87" t="s">
        <v>46</v>
      </c>
      <c r="D378" s="93">
        <v>1</v>
      </c>
      <c r="E378" s="70"/>
      <c r="F378" s="104">
        <f t="shared" si="20"/>
        <v>0</v>
      </c>
    </row>
    <row r="379" spans="1:6" ht="28.5">
      <c r="A379" s="87" t="s">
        <v>293</v>
      </c>
      <c r="B379" s="83" t="s">
        <v>665</v>
      </c>
      <c r="C379" s="87" t="s">
        <v>46</v>
      </c>
      <c r="D379" s="93">
        <v>3</v>
      </c>
      <c r="E379" s="70"/>
      <c r="F379" s="104">
        <f t="shared" si="20"/>
        <v>0</v>
      </c>
    </row>
    <row r="380" spans="1:6" ht="28.5">
      <c r="A380" s="87" t="s">
        <v>294</v>
      </c>
      <c r="B380" s="83" t="s">
        <v>666</v>
      </c>
      <c r="C380" s="87" t="s">
        <v>46</v>
      </c>
      <c r="D380" s="93">
        <v>1</v>
      </c>
      <c r="E380" s="70"/>
      <c r="F380" s="104">
        <f t="shared" si="20"/>
        <v>0</v>
      </c>
    </row>
    <row r="381" spans="1:6" ht="15">
      <c r="A381" s="80" t="s">
        <v>295</v>
      </c>
      <c r="B381" s="81" t="s">
        <v>296</v>
      </c>
      <c r="C381" s="80"/>
      <c r="D381" s="86"/>
      <c r="E381" s="69"/>
      <c r="F381" s="106">
        <f>SUM(F382:F383)</f>
        <v>0</v>
      </c>
    </row>
    <row r="382" spans="1:6" ht="28.5">
      <c r="A382" s="87" t="s">
        <v>297</v>
      </c>
      <c r="B382" s="83" t="s">
        <v>667</v>
      </c>
      <c r="C382" s="87" t="s">
        <v>43</v>
      </c>
      <c r="D382" s="93">
        <v>1</v>
      </c>
      <c r="E382" s="70"/>
      <c r="F382" s="104">
        <f>ROUND($D382*E382,0)</f>
        <v>0</v>
      </c>
    </row>
    <row r="383" spans="1:6" ht="28.5">
      <c r="A383" s="87" t="s">
        <v>298</v>
      </c>
      <c r="B383" s="83" t="s">
        <v>668</v>
      </c>
      <c r="C383" s="87" t="s">
        <v>43</v>
      </c>
      <c r="D383" s="93">
        <v>1</v>
      </c>
      <c r="E383" s="70"/>
      <c r="F383" s="104">
        <f>ROUND($D383*E383,0)</f>
        <v>0</v>
      </c>
    </row>
    <row r="384" spans="1:6" ht="14.25">
      <c r="A384" s="94"/>
      <c r="B384" s="95"/>
      <c r="C384" s="94"/>
      <c r="D384" s="94"/>
      <c r="E384" s="72"/>
      <c r="F384" s="95"/>
    </row>
    <row r="385" spans="1:6" ht="15">
      <c r="A385" s="96"/>
      <c r="B385" s="97" t="s">
        <v>781</v>
      </c>
      <c r="C385" s="96"/>
      <c r="D385" s="98"/>
      <c r="E385" s="73"/>
      <c r="F385" s="107">
        <f>+F373+F369+F366+F357+F346+F320+F316+F301+F290+F278+F271+F250+F183+F97+F81+F67+F44+F29+F13+F6</f>
        <v>0</v>
      </c>
    </row>
    <row r="386" spans="1:6" ht="14.25">
      <c r="A386" s="94"/>
      <c r="B386" s="95"/>
      <c r="C386" s="99"/>
      <c r="D386" s="94"/>
      <c r="E386" s="72"/>
      <c r="F386" s="108"/>
    </row>
    <row r="387" spans="1:6" ht="14.25">
      <c r="A387" s="94"/>
      <c r="B387" s="95"/>
      <c r="C387" s="99" t="s">
        <v>3</v>
      </c>
      <c r="D387" s="94"/>
      <c r="E387" s="74"/>
      <c r="F387" s="109">
        <f>ROUND(+E387*$F$385,0)</f>
        <v>0</v>
      </c>
    </row>
    <row r="388" spans="1:6" ht="14.25">
      <c r="A388" s="94"/>
      <c r="B388" s="95"/>
      <c r="C388" s="99" t="s">
        <v>2</v>
      </c>
      <c r="D388" s="94"/>
      <c r="E388" s="74"/>
      <c r="F388" s="109">
        <f>ROUND(+E388*$F$385,0)</f>
        <v>0</v>
      </c>
    </row>
    <row r="389" spans="1:6" ht="14.25">
      <c r="A389" s="94"/>
      <c r="B389" s="95"/>
      <c r="C389" s="99" t="s">
        <v>1</v>
      </c>
      <c r="D389" s="94"/>
      <c r="E389" s="74"/>
      <c r="F389" s="109">
        <f>ROUND(+E389*$F$385,0)</f>
        <v>0</v>
      </c>
    </row>
    <row r="390" spans="1:6" ht="14.25">
      <c r="A390" s="94"/>
      <c r="B390" s="95"/>
      <c r="C390" s="99" t="s">
        <v>0</v>
      </c>
      <c r="D390" s="94"/>
      <c r="E390" s="74"/>
      <c r="F390" s="109">
        <f>ROUND(+E390*$F$389,0)</f>
        <v>0</v>
      </c>
    </row>
    <row r="391" spans="1:6" ht="14.25">
      <c r="A391" s="94"/>
      <c r="B391" s="95"/>
      <c r="C391" s="94"/>
      <c r="D391" s="94"/>
      <c r="E391" s="72"/>
      <c r="F391" s="110"/>
    </row>
    <row r="392" spans="1:6" ht="15">
      <c r="A392" s="96"/>
      <c r="B392" s="97" t="s">
        <v>782</v>
      </c>
      <c r="C392" s="96"/>
      <c r="D392" s="98"/>
      <c r="E392" s="73"/>
      <c r="F392" s="107">
        <f>SUM(F385:F390)</f>
        <v>0</v>
      </c>
    </row>
    <row r="393" ht="12.75">
      <c r="F393" s="111"/>
    </row>
    <row r="394" ht="15">
      <c r="F394" s="52">
        <v>771156205</v>
      </c>
    </row>
    <row r="395" ht="12.75">
      <c r="F395" s="112">
        <f>+F392-F394</f>
        <v>-771156205</v>
      </c>
    </row>
  </sheetData>
  <sheetProtection password="D81E" sheet="1"/>
  <autoFilter ref="A5:F383"/>
  <conditionalFormatting sqref="AD280:AD282 AR280:AR282 BF280:BF282 BT280:BT282 CH280:CH282 CV280:CV282 DJ280:DJ282 DX280:DX282 EL280:EL282 EZ280:EZ282 FN280:FN282 GB280:GB282 GP280:GP282 HD280:HD282 HR280:HR282 IF280:IF282">
    <cfRule type="expression" priority="135" dxfId="1" stopIfTrue="1">
      <formula>'PRES OFICIAL'!#REF!="HABILITA"</formula>
    </cfRule>
    <cfRule type="expression" priority="136" dxfId="8" stopIfTrue="1">
      <formula>'PRES OFICIAL'!#REF!="NO HABILITA"</formula>
    </cfRule>
  </conditionalFormatting>
  <conditionalFormatting sqref="P280">
    <cfRule type="expression" priority="51" dxfId="1" stopIfTrue="1">
      <formula>'PRES OFICIAL'!#REF!="HABILITA"</formula>
    </cfRule>
    <cfRule type="expression" priority="52" dxfId="8" stopIfTrue="1">
      <formula>'PRES OFICIAL'!#REF!="NO HABILITA"</formula>
    </cfRule>
  </conditionalFormatting>
  <conditionalFormatting sqref="P281">
    <cfRule type="expression" priority="49" dxfId="1" stopIfTrue="1">
      <formula>'PRES OFICIAL'!#REF!="HABILITA"</formula>
    </cfRule>
    <cfRule type="expression" priority="50" dxfId="8" stopIfTrue="1">
      <formula>'PRES OFICIAL'!#REF!="NO HABILITA"</formula>
    </cfRule>
  </conditionalFormatting>
  <conditionalFormatting sqref="P282">
    <cfRule type="expression" priority="47" dxfId="1" stopIfTrue="1">
      <formula>'PRES OFICIAL'!#REF!="HABILITA"</formula>
    </cfRule>
    <cfRule type="expression" priority="48" dxfId="8" stopIfTrue="1">
      <formula>'PRES OFICIAL'!#REF!="NO HABILITA"</formula>
    </cfRule>
  </conditionalFormatting>
  <printOptions horizontalCentered="1" verticalCentered="1"/>
  <pageMargins left="1.1023622047244095" right="0.31496062992125984" top="0.7480314960629921" bottom="0.7480314960629921" header="0.31496062992125984" footer="0.31496062992125984"/>
  <pageSetup fitToHeight="0" fitToWidth="1" horizontalDpi="600" verticalDpi="600" orientation="portrait" scale="73" r:id="rId1"/>
  <headerFooter>
    <oddFooter>&amp;L&amp;"Arial,Normal"&amp;8&amp;F - &amp;D - PÁG &amp;P DE &amp;N</oddFooter>
  </headerFooter>
  <rowBreaks count="8" manualBreakCount="8">
    <brk id="33" max="6" man="1"/>
    <brk id="132" max="6" man="1"/>
    <brk id="182" max="6" man="1"/>
    <brk id="206" max="6" man="1"/>
    <brk id="226" max="6" man="1"/>
    <brk id="249" max="6" man="1"/>
    <brk id="286" max="6" man="1"/>
    <brk id="3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9"/>
  <sheetViews>
    <sheetView zoomScale="65" zoomScaleNormal="65" zoomScalePageLayoutView="0" workbookViewId="0" topLeftCell="A13">
      <selection activeCell="K54" sqref="K54"/>
    </sheetView>
  </sheetViews>
  <sheetFormatPr defaultColWidth="11.421875" defaultRowHeight="12.75"/>
  <cols>
    <col min="1" max="1" width="11.421875" style="14" customWidth="1"/>
    <col min="2" max="2" width="3.140625" style="14" bestFit="1" customWidth="1"/>
    <col min="3" max="3" width="51.8515625" style="14" customWidth="1"/>
    <col min="4" max="4" width="17.8515625" style="14" bestFit="1" customWidth="1"/>
    <col min="5" max="5" width="15.140625" style="14" bestFit="1" customWidth="1"/>
    <col min="6" max="6" width="16.140625" style="14" customWidth="1"/>
    <col min="7" max="7" width="13.7109375" style="14" customWidth="1"/>
    <col min="8" max="8" width="29.7109375" style="14" customWidth="1"/>
    <col min="9" max="9" width="10.421875" style="14" customWidth="1"/>
    <col min="10" max="10" width="11.421875" style="14" customWidth="1"/>
    <col min="11" max="11" width="27.140625" style="14" customWidth="1"/>
    <col min="12" max="12" width="16.421875" style="14" customWidth="1"/>
    <col min="13" max="13" width="19.140625" style="14" customWidth="1"/>
    <col min="14" max="16384" width="11.421875" style="14" customWidth="1"/>
  </cols>
  <sheetData>
    <row r="1" spans="2:10" ht="12.75">
      <c r="B1" s="12"/>
      <c r="C1" s="12"/>
      <c r="D1" s="12"/>
      <c r="E1" s="13"/>
      <c r="F1" s="12"/>
      <c r="G1" s="12"/>
      <c r="H1" s="12"/>
      <c r="I1" s="12"/>
      <c r="J1" s="12"/>
    </row>
    <row r="2" spans="2:8" ht="12.75">
      <c r="B2" s="12"/>
      <c r="C2" s="12"/>
      <c r="D2" s="57" t="s">
        <v>724</v>
      </c>
      <c r="E2" s="57"/>
      <c r="F2" s="57"/>
      <c r="G2" s="57"/>
      <c r="H2" s="12"/>
    </row>
    <row r="3" spans="2:8" ht="12.75">
      <c r="B3" s="12"/>
      <c r="C3" s="12"/>
      <c r="D3" s="57"/>
      <c r="E3" s="57"/>
      <c r="F3" s="57"/>
      <c r="G3" s="57"/>
      <c r="H3" s="12"/>
    </row>
    <row r="4" spans="2:8" ht="12.75">
      <c r="B4" s="12"/>
      <c r="C4" s="12"/>
      <c r="D4" s="58" t="s">
        <v>669</v>
      </c>
      <c r="E4" s="58"/>
      <c r="F4" s="58"/>
      <c r="G4" s="58"/>
      <c r="H4" s="12"/>
    </row>
    <row r="5" spans="2:8" ht="12.75">
      <c r="B5" s="12"/>
      <c r="C5" s="12"/>
      <c r="D5" s="58"/>
      <c r="E5" s="58"/>
      <c r="F5" s="58"/>
      <c r="G5" s="58"/>
      <c r="H5" s="12"/>
    </row>
    <row r="6" spans="2:8" ht="18.75" customHeight="1">
      <c r="B6" s="12"/>
      <c r="C6" s="12"/>
      <c r="D6" s="59" t="s">
        <v>670</v>
      </c>
      <c r="E6" s="59"/>
      <c r="F6" s="59"/>
      <c r="G6" s="59"/>
      <c r="H6" s="12"/>
    </row>
    <row r="7" spans="2:8" ht="12.75">
      <c r="B7" s="12"/>
      <c r="C7" s="12"/>
      <c r="D7" s="59"/>
      <c r="E7" s="59"/>
      <c r="F7" s="59"/>
      <c r="G7" s="59"/>
      <c r="H7" s="12"/>
    </row>
    <row r="8" spans="2:8" ht="15">
      <c r="B8" s="12"/>
      <c r="C8" s="12"/>
      <c r="D8" s="15"/>
      <c r="E8" s="16"/>
      <c r="F8" s="12"/>
      <c r="G8" s="12"/>
      <c r="H8" s="17" t="s">
        <v>671</v>
      </c>
    </row>
    <row r="9" spans="2:8" ht="15">
      <c r="B9" s="12"/>
      <c r="C9" s="12"/>
      <c r="D9" s="15"/>
      <c r="E9" s="16"/>
      <c r="F9" s="12"/>
      <c r="G9" s="12"/>
      <c r="H9" s="12"/>
    </row>
    <row r="10" spans="2:8" ht="12.75">
      <c r="B10" s="12"/>
      <c r="C10" s="12" t="s">
        <v>672</v>
      </c>
      <c r="D10" s="18">
        <f>+'PRES OFICIAL'!F385</f>
        <v>0</v>
      </c>
      <c r="E10" s="13"/>
      <c r="F10" s="12"/>
      <c r="G10" s="12"/>
      <c r="H10" s="12"/>
    </row>
    <row r="11" spans="2:8" ht="12.75">
      <c r="B11" s="12"/>
      <c r="C11" s="12" t="s">
        <v>673</v>
      </c>
      <c r="D11" s="19">
        <v>4</v>
      </c>
      <c r="E11" s="13" t="s">
        <v>674</v>
      </c>
      <c r="F11" s="12"/>
      <c r="G11" s="12"/>
      <c r="H11" s="12"/>
    </row>
    <row r="12" spans="2:8" ht="15">
      <c r="B12" s="12"/>
      <c r="C12" s="20">
        <v>125634737.67759547</v>
      </c>
      <c r="D12" s="12"/>
      <c r="E12" s="13"/>
      <c r="F12" s="12"/>
      <c r="G12" s="12"/>
      <c r="H12" s="12"/>
    </row>
    <row r="13" spans="2:8" ht="12.75">
      <c r="B13" s="12"/>
      <c r="C13" s="12"/>
      <c r="D13" s="13"/>
      <c r="E13" s="13"/>
      <c r="F13" s="12"/>
      <c r="G13" s="12"/>
      <c r="H13" s="12"/>
    </row>
    <row r="14" spans="2:9" ht="15">
      <c r="B14" s="21">
        <v>1</v>
      </c>
      <c r="C14" s="21" t="s">
        <v>675</v>
      </c>
      <c r="D14" s="21"/>
      <c r="E14" s="22" t="s">
        <v>676</v>
      </c>
      <c r="F14" s="22" t="s">
        <v>677</v>
      </c>
      <c r="G14" s="22" t="s">
        <v>678</v>
      </c>
      <c r="H14" s="23">
        <f>SUM(H15:H21)</f>
        <v>9305444</v>
      </c>
      <c r="I14" s="49" t="e">
        <f>+H14/$D$10</f>
        <v>#DIV/0!</v>
      </c>
    </row>
    <row r="15" spans="2:8" ht="12.75">
      <c r="B15" s="12"/>
      <c r="C15" s="24" t="s">
        <v>773</v>
      </c>
      <c r="D15" s="12"/>
      <c r="E15" s="48">
        <v>0.004</v>
      </c>
      <c r="F15" s="48">
        <v>0.5</v>
      </c>
      <c r="G15" s="26">
        <v>10</v>
      </c>
      <c r="H15" s="26">
        <f>ROUND(+$H$64*E15*F15*G15*1.16/12,0)</f>
        <v>225671</v>
      </c>
    </row>
    <row r="16" spans="2:8" ht="12.75">
      <c r="B16" s="12"/>
      <c r="C16" s="24" t="s">
        <v>774</v>
      </c>
      <c r="D16" s="12"/>
      <c r="E16" s="48">
        <v>0.004</v>
      </c>
      <c r="F16" s="48">
        <v>0.3</v>
      </c>
      <c r="G16" s="26">
        <v>10</v>
      </c>
      <c r="H16" s="26">
        <f>ROUND(+$H$64*E16*F16*G16*1.16/12,0)</f>
        <v>135403</v>
      </c>
    </row>
    <row r="17" spans="2:8" ht="25.5">
      <c r="B17" s="12"/>
      <c r="C17" s="24" t="s">
        <v>775</v>
      </c>
      <c r="D17" s="12"/>
      <c r="E17" s="48">
        <v>0.0025</v>
      </c>
      <c r="F17" s="48">
        <v>0.1</v>
      </c>
      <c r="G17" s="26">
        <v>40</v>
      </c>
      <c r="H17" s="26">
        <f>ROUND(+$H$64*E17*F17*G17*1.16/12,0)</f>
        <v>112836</v>
      </c>
    </row>
    <row r="18" spans="2:8" ht="25.5">
      <c r="B18" s="12"/>
      <c r="C18" s="24" t="s">
        <v>776</v>
      </c>
      <c r="D18" s="12"/>
      <c r="E18" s="48">
        <v>0.004</v>
      </c>
      <c r="F18" s="48">
        <v>0.3</v>
      </c>
      <c r="G18" s="26">
        <v>60</v>
      </c>
      <c r="H18" s="26">
        <f>ROUND(+$H$64*E18*F18*G18*1.16/12,0)</f>
        <v>812417</v>
      </c>
    </row>
    <row r="19" spans="2:8" ht="12.75">
      <c r="B19" s="12"/>
      <c r="C19" s="24" t="s">
        <v>777</v>
      </c>
      <c r="D19" s="12"/>
      <c r="E19" s="48">
        <v>0.0075</v>
      </c>
      <c r="F19" s="48">
        <v>0.3</v>
      </c>
      <c r="G19" s="26">
        <v>8</v>
      </c>
      <c r="H19" s="26">
        <f>ROUND(+$H$64*E19*F19*G19*1.16/12,0)</f>
        <v>203104</v>
      </c>
    </row>
    <row r="20" spans="2:8" ht="25.5">
      <c r="B20" s="12"/>
      <c r="C20" s="24" t="s">
        <v>679</v>
      </c>
      <c r="D20" s="12"/>
      <c r="E20" s="25">
        <f>0.05+0.00696+0.01</f>
        <v>0.06696</v>
      </c>
      <c r="F20" s="25"/>
      <c r="G20" s="12"/>
      <c r="H20" s="26">
        <f>ROUND(+H64*E20,0)</f>
        <v>7816013</v>
      </c>
    </row>
    <row r="21" spans="2:8" ht="12.75">
      <c r="B21" s="12"/>
      <c r="C21" s="24"/>
      <c r="D21" s="12"/>
      <c r="E21" s="13"/>
      <c r="F21" s="12"/>
      <c r="G21" s="12"/>
      <c r="H21" s="12"/>
    </row>
    <row r="22" spans="2:9" ht="15">
      <c r="B22" s="21">
        <v>2</v>
      </c>
      <c r="C22" s="27" t="s">
        <v>680</v>
      </c>
      <c r="D22" s="21"/>
      <c r="E22" s="22"/>
      <c r="F22" s="22"/>
      <c r="G22" s="22" t="s">
        <v>681</v>
      </c>
      <c r="H22" s="23">
        <f>SUM(H23:H26)</f>
        <v>450802</v>
      </c>
      <c r="I22" s="49" t="e">
        <f>+H22/$D$10</f>
        <v>#DIV/0!</v>
      </c>
    </row>
    <row r="23" spans="2:8" ht="12.75">
      <c r="B23" s="12"/>
      <c r="C23" s="24" t="s">
        <v>682</v>
      </c>
      <c r="D23" s="12"/>
      <c r="E23" s="13"/>
      <c r="F23" s="12"/>
      <c r="G23" s="28">
        <v>0.004</v>
      </c>
      <c r="H23" s="26">
        <f>ROUND(+(H64-H20)*G23,0)</f>
        <v>435642</v>
      </c>
    </row>
    <row r="24" spans="2:8" ht="12.75">
      <c r="B24" s="12"/>
      <c r="C24" s="24" t="s">
        <v>683</v>
      </c>
      <c r="D24" s="12"/>
      <c r="E24" s="13"/>
      <c r="F24" s="12"/>
      <c r="G24" s="29">
        <v>0.03</v>
      </c>
      <c r="H24" s="26">
        <f>ROUND(+H23*G24,0)</f>
        <v>13069</v>
      </c>
    </row>
    <row r="25" spans="2:8" ht="12.75">
      <c r="B25" s="12"/>
      <c r="C25" s="24" t="s">
        <v>684</v>
      </c>
      <c r="D25" s="12"/>
      <c r="E25" s="13"/>
      <c r="F25" s="12"/>
      <c r="G25" s="29">
        <v>0.16</v>
      </c>
      <c r="H25" s="26">
        <f>ROUND(+H24*G25,0)</f>
        <v>2091</v>
      </c>
    </row>
    <row r="26" spans="2:8" ht="12.75">
      <c r="B26" s="12"/>
      <c r="C26" s="24"/>
      <c r="D26" s="12"/>
      <c r="E26" s="13"/>
      <c r="F26" s="12"/>
      <c r="G26" s="12"/>
      <c r="H26" s="12"/>
    </row>
    <row r="27" spans="2:9" ht="15">
      <c r="B27" s="21">
        <v>3</v>
      </c>
      <c r="C27" s="27" t="s">
        <v>685</v>
      </c>
      <c r="D27" s="22" t="s">
        <v>686</v>
      </c>
      <c r="E27" s="22" t="s">
        <v>687</v>
      </c>
      <c r="F27" s="22" t="s">
        <v>688</v>
      </c>
      <c r="G27" s="22" t="s">
        <v>689</v>
      </c>
      <c r="H27" s="30">
        <f>SUM(H28:H35)</f>
        <v>101420352</v>
      </c>
      <c r="I27" s="49" t="e">
        <f>+H27/$D$10</f>
        <v>#DIV/0!</v>
      </c>
    </row>
    <row r="28" spans="2:8" ht="15">
      <c r="B28" s="31">
        <v>5</v>
      </c>
      <c r="C28" s="24" t="s">
        <v>690</v>
      </c>
      <c r="D28" s="32">
        <v>0.5</v>
      </c>
      <c r="E28" s="13">
        <v>1</v>
      </c>
      <c r="F28" s="51">
        <v>4484000</v>
      </c>
      <c r="G28" s="32">
        <v>0.56</v>
      </c>
      <c r="H28" s="19">
        <f>ROUND(F28*(1+G28)*D28*E28*$D$11,0)</f>
        <v>13990080</v>
      </c>
    </row>
    <row r="29" spans="2:8" ht="15">
      <c r="B29" s="31">
        <v>7</v>
      </c>
      <c r="C29" s="24" t="s">
        <v>691</v>
      </c>
      <c r="D29" s="32">
        <v>1</v>
      </c>
      <c r="E29" s="13">
        <v>1</v>
      </c>
      <c r="F29" s="51">
        <v>3023000</v>
      </c>
      <c r="G29" s="32">
        <v>0.56</v>
      </c>
      <c r="H29" s="19">
        <f aca="true" t="shared" si="0" ref="H29:H34">ROUND(F29*(1+G29)*D29*E29*$D$11,0)</f>
        <v>18863520</v>
      </c>
    </row>
    <row r="30" spans="2:8" ht="15">
      <c r="B30" s="31">
        <v>8</v>
      </c>
      <c r="C30" s="24" t="s">
        <v>692</v>
      </c>
      <c r="D30" s="32">
        <v>1</v>
      </c>
      <c r="E30" s="13">
        <v>1</v>
      </c>
      <c r="F30" s="51">
        <v>2853000</v>
      </c>
      <c r="G30" s="32">
        <v>0.56</v>
      </c>
      <c r="H30" s="19">
        <f t="shared" si="0"/>
        <v>17802720</v>
      </c>
    </row>
    <row r="31" spans="2:8" ht="15">
      <c r="B31" s="31">
        <v>5</v>
      </c>
      <c r="C31" s="24" t="s">
        <v>693</v>
      </c>
      <c r="D31" s="32">
        <v>0.2</v>
      </c>
      <c r="E31" s="13">
        <v>1</v>
      </c>
      <c r="F31" s="51">
        <v>4484000</v>
      </c>
      <c r="G31" s="32">
        <v>0.56</v>
      </c>
      <c r="H31" s="19">
        <f t="shared" si="0"/>
        <v>5596032</v>
      </c>
    </row>
    <row r="32" spans="2:8" ht="15">
      <c r="B32" s="31">
        <v>10</v>
      </c>
      <c r="C32" s="24" t="s">
        <v>694</v>
      </c>
      <c r="D32" s="32">
        <v>1</v>
      </c>
      <c r="E32" s="13">
        <v>1</v>
      </c>
      <c r="F32" s="51">
        <v>1645000</v>
      </c>
      <c r="G32" s="32">
        <v>0.56</v>
      </c>
      <c r="H32" s="19">
        <f t="shared" si="0"/>
        <v>10264800</v>
      </c>
    </row>
    <row r="33" spans="2:8" ht="15">
      <c r="B33" s="31">
        <v>20</v>
      </c>
      <c r="C33" s="24" t="s">
        <v>695</v>
      </c>
      <c r="D33" s="32">
        <v>1</v>
      </c>
      <c r="E33" s="13">
        <v>1</v>
      </c>
      <c r="F33" s="51">
        <v>1038000</v>
      </c>
      <c r="G33" s="32">
        <v>0.58</v>
      </c>
      <c r="H33" s="19">
        <f t="shared" si="0"/>
        <v>6560160</v>
      </c>
    </row>
    <row r="34" spans="2:8" ht="15">
      <c r="B34" s="31">
        <v>16</v>
      </c>
      <c r="C34" s="24" t="s">
        <v>696</v>
      </c>
      <c r="D34" s="32">
        <v>1</v>
      </c>
      <c r="E34" s="13">
        <v>2</v>
      </c>
      <c r="F34" s="51">
        <v>1598000</v>
      </c>
      <c r="G34" s="32">
        <v>0.56</v>
      </c>
      <c r="H34" s="19">
        <f t="shared" si="0"/>
        <v>19943040</v>
      </c>
    </row>
    <row r="35" spans="2:8" ht="12.75">
      <c r="B35" s="12"/>
      <c r="C35" s="33" t="s">
        <v>697</v>
      </c>
      <c r="D35" s="12"/>
      <c r="E35" s="13">
        <f>SUM(E28:E33)*D11</f>
        <v>24</v>
      </c>
      <c r="F35" s="51">
        <v>350000</v>
      </c>
      <c r="G35" s="12"/>
      <c r="H35" s="19">
        <f>ROUND(+F35*E35,0)</f>
        <v>8400000</v>
      </c>
    </row>
    <row r="36" spans="2:8" ht="12.75">
      <c r="B36" s="12"/>
      <c r="C36" s="33"/>
      <c r="D36" s="12"/>
      <c r="E36" s="13"/>
      <c r="F36" s="19"/>
      <c r="G36" s="12"/>
      <c r="H36" s="19"/>
    </row>
    <row r="37" spans="2:9" ht="15">
      <c r="B37" s="21">
        <v>4</v>
      </c>
      <c r="C37" s="27" t="s">
        <v>698</v>
      </c>
      <c r="D37" s="22" t="s">
        <v>699</v>
      </c>
      <c r="E37" s="22" t="s">
        <v>36</v>
      </c>
      <c r="F37" s="22" t="s">
        <v>687</v>
      </c>
      <c r="G37" s="22" t="s">
        <v>700</v>
      </c>
      <c r="H37" s="30">
        <f>ROUND(SUM(H38:H52),0)</f>
        <v>5550000</v>
      </c>
      <c r="I37" s="49" t="e">
        <f>+H37/$D$10</f>
        <v>#DIV/0!</v>
      </c>
    </row>
    <row r="38" spans="2:8" ht="12.75">
      <c r="B38" s="12"/>
      <c r="C38" s="24" t="s">
        <v>701</v>
      </c>
      <c r="D38" s="12"/>
      <c r="E38" s="13"/>
      <c r="F38" s="13">
        <f>+$D$11</f>
        <v>4</v>
      </c>
      <c r="G38" s="34">
        <v>100000</v>
      </c>
      <c r="H38" s="35">
        <f>ROUND(+G38*F38,0)</f>
        <v>400000</v>
      </c>
    </row>
    <row r="39" spans="2:8" ht="12.75">
      <c r="B39" s="12"/>
      <c r="C39" s="24" t="s">
        <v>702</v>
      </c>
      <c r="D39" s="12"/>
      <c r="E39" s="13"/>
      <c r="F39" s="13">
        <f>+$D$11</f>
        <v>4</v>
      </c>
      <c r="G39" s="19">
        <v>150000</v>
      </c>
      <c r="H39" s="35">
        <f>ROUND(+G39*F39,0)</f>
        <v>600000</v>
      </c>
    </row>
    <row r="40" spans="2:8" ht="12.75" hidden="1">
      <c r="B40" s="12"/>
      <c r="C40" s="24" t="s">
        <v>703</v>
      </c>
      <c r="D40" s="12"/>
      <c r="E40" s="13"/>
      <c r="F40" s="13">
        <v>0</v>
      </c>
      <c r="G40" s="19">
        <v>150000</v>
      </c>
      <c r="H40" s="35">
        <f>ROUND(+G40*F40,0)</f>
        <v>0</v>
      </c>
    </row>
    <row r="41" spans="2:8" ht="12.75">
      <c r="B41" s="12"/>
      <c r="C41" s="24" t="s">
        <v>704</v>
      </c>
      <c r="D41" s="12"/>
      <c r="E41" s="13"/>
      <c r="F41" s="13">
        <f>+$D$11</f>
        <v>4</v>
      </c>
      <c r="G41" s="19">
        <v>300000</v>
      </c>
      <c r="H41" s="35">
        <f>ROUND(+G41*F41,0)</f>
        <v>1200000</v>
      </c>
    </row>
    <row r="42" spans="2:8" ht="12.75">
      <c r="B42" s="12"/>
      <c r="C42" s="24" t="s">
        <v>705</v>
      </c>
      <c r="D42" s="12"/>
      <c r="E42" s="13" t="s">
        <v>706</v>
      </c>
      <c r="F42" s="36">
        <v>0.003</v>
      </c>
      <c r="G42" s="19"/>
      <c r="H42" s="35">
        <f>ROUND(+F42*D10,0)</f>
        <v>0</v>
      </c>
    </row>
    <row r="43" spans="2:8" ht="51" hidden="1">
      <c r="B43" s="12"/>
      <c r="C43" s="24" t="s">
        <v>707</v>
      </c>
      <c r="D43" s="35">
        <v>2</v>
      </c>
      <c r="E43" s="13" t="s">
        <v>708</v>
      </c>
      <c r="F43" s="13">
        <v>350</v>
      </c>
      <c r="G43" s="19">
        <f>ROUND(4200*1.16,-2)</f>
        <v>4900</v>
      </c>
      <c r="H43" s="35"/>
    </row>
    <row r="44" spans="2:13" ht="12.75">
      <c r="B44" s="12"/>
      <c r="C44" s="24" t="s">
        <v>709</v>
      </c>
      <c r="D44" s="12" t="s">
        <v>710</v>
      </c>
      <c r="E44" s="13" t="s">
        <v>711</v>
      </c>
      <c r="F44" s="13">
        <v>1</v>
      </c>
      <c r="G44" s="19">
        <v>400000</v>
      </c>
      <c r="H44" s="35">
        <f aca="true" t="shared" si="1" ref="H44:H51">ROUND(+G44*F44,0)</f>
        <v>400000</v>
      </c>
      <c r="K44" s="41"/>
      <c r="L44" s="41"/>
      <c r="M44" s="41"/>
    </row>
    <row r="45" spans="2:13" ht="12.75">
      <c r="B45" s="12"/>
      <c r="C45" s="24" t="s">
        <v>712</v>
      </c>
      <c r="D45" s="12"/>
      <c r="E45" s="13" t="s">
        <v>711</v>
      </c>
      <c r="F45" s="13">
        <v>1</v>
      </c>
      <c r="G45" s="19">
        <v>600000</v>
      </c>
      <c r="H45" s="35">
        <f t="shared" si="1"/>
        <v>600000</v>
      </c>
      <c r="K45" s="41"/>
      <c r="L45" s="41"/>
      <c r="M45" s="41"/>
    </row>
    <row r="46" spans="2:13" ht="12.75">
      <c r="B46" s="12"/>
      <c r="C46" s="24" t="s">
        <v>713</v>
      </c>
      <c r="D46" s="12"/>
      <c r="E46" s="13" t="s">
        <v>711</v>
      </c>
      <c r="F46" s="13">
        <v>1</v>
      </c>
      <c r="G46" s="19">
        <v>300000</v>
      </c>
      <c r="H46" s="35">
        <f t="shared" si="1"/>
        <v>300000</v>
      </c>
      <c r="K46" s="41"/>
      <c r="L46" s="41"/>
      <c r="M46" s="41"/>
    </row>
    <row r="47" spans="2:13" ht="12.75">
      <c r="B47" s="12"/>
      <c r="C47" s="24" t="s">
        <v>714</v>
      </c>
      <c r="D47" s="12"/>
      <c r="E47" s="13" t="s">
        <v>711</v>
      </c>
      <c r="F47" s="13">
        <v>1</v>
      </c>
      <c r="G47" s="19">
        <v>300000</v>
      </c>
      <c r="H47" s="35">
        <f t="shared" si="1"/>
        <v>300000</v>
      </c>
      <c r="K47" s="41"/>
      <c r="L47" s="41"/>
      <c r="M47" s="41"/>
    </row>
    <row r="48" spans="2:13" ht="12.75">
      <c r="B48" s="12"/>
      <c r="C48" s="24" t="s">
        <v>715</v>
      </c>
      <c r="D48" s="12"/>
      <c r="E48" s="13" t="s">
        <v>711</v>
      </c>
      <c r="F48" s="13">
        <v>1</v>
      </c>
      <c r="G48" s="19">
        <v>600000</v>
      </c>
      <c r="H48" s="35">
        <f t="shared" si="1"/>
        <v>600000</v>
      </c>
      <c r="K48" s="41"/>
      <c r="L48" s="41"/>
      <c r="M48" s="41"/>
    </row>
    <row r="49" spans="2:13" ht="12.75">
      <c r="B49" s="12"/>
      <c r="C49" s="24" t="s">
        <v>716</v>
      </c>
      <c r="D49" s="12"/>
      <c r="E49" s="13" t="s">
        <v>711</v>
      </c>
      <c r="F49" s="13">
        <v>1</v>
      </c>
      <c r="G49" s="19">
        <v>800000</v>
      </c>
      <c r="H49" s="35">
        <f t="shared" si="1"/>
        <v>800000</v>
      </c>
      <c r="K49" s="41"/>
      <c r="L49" s="41"/>
      <c r="M49" s="41"/>
    </row>
    <row r="50" spans="2:13" ht="12.75">
      <c r="B50" s="12"/>
      <c r="C50" s="24" t="s">
        <v>717</v>
      </c>
      <c r="D50" s="12"/>
      <c r="E50" s="37" t="s">
        <v>718</v>
      </c>
      <c r="F50" s="13">
        <f>+D11+1</f>
        <v>5</v>
      </c>
      <c r="G50" s="19">
        <v>50000</v>
      </c>
      <c r="H50" s="35">
        <f t="shared" si="1"/>
        <v>250000</v>
      </c>
      <c r="K50" s="41"/>
      <c r="L50" s="41"/>
      <c r="M50" s="41"/>
    </row>
    <row r="51" spans="2:13" ht="12.75">
      <c r="B51" s="12"/>
      <c r="C51" s="24" t="s">
        <v>719</v>
      </c>
      <c r="D51" s="12"/>
      <c r="E51" s="13" t="s">
        <v>711</v>
      </c>
      <c r="F51" s="13">
        <v>1</v>
      </c>
      <c r="G51" s="19">
        <v>100000</v>
      </c>
      <c r="H51" s="35">
        <f t="shared" si="1"/>
        <v>100000</v>
      </c>
      <c r="K51" s="41"/>
      <c r="L51" s="41"/>
      <c r="M51" s="41"/>
    </row>
    <row r="52" spans="2:13" ht="12.75">
      <c r="B52" s="12"/>
      <c r="C52" s="24"/>
      <c r="D52" s="12"/>
      <c r="E52" s="13"/>
      <c r="F52" s="13"/>
      <c r="G52" s="19"/>
      <c r="H52" s="35"/>
      <c r="K52" s="42"/>
      <c r="L52" s="41" t="s">
        <v>720</v>
      </c>
      <c r="M52" s="41"/>
    </row>
    <row r="53" spans="2:13" ht="12.75" hidden="1">
      <c r="B53" s="12"/>
      <c r="C53" s="12"/>
      <c r="D53" s="12"/>
      <c r="E53" s="13"/>
      <c r="F53" s="12"/>
      <c r="G53" s="12"/>
      <c r="H53" s="12"/>
      <c r="K53" s="43"/>
      <c r="L53" s="41"/>
      <c r="M53" s="41"/>
    </row>
    <row r="54" spans="2:13" ht="15">
      <c r="B54" s="21">
        <v>5</v>
      </c>
      <c r="C54" s="21" t="s">
        <v>721</v>
      </c>
      <c r="D54" s="38" t="e">
        <f>ROUND(+K54/D10,4)</f>
        <v>#DIV/0!</v>
      </c>
      <c r="E54" s="22"/>
      <c r="F54" s="22"/>
      <c r="G54" s="22"/>
      <c r="H54" s="30">
        <f>+'PRES OFICIAL'!F387</f>
        <v>0</v>
      </c>
      <c r="I54" s="49" t="e">
        <f>+K54/$D$10</f>
        <v>#DIV/0!</v>
      </c>
      <c r="K54" s="44">
        <f>+H37+H27+H22+H14</f>
        <v>116726598</v>
      </c>
      <c r="L54" s="45">
        <f>+K54-H54</f>
        <v>116726598</v>
      </c>
      <c r="M54" s="41"/>
    </row>
    <row r="55" spans="2:13" ht="12.75">
      <c r="B55" s="12"/>
      <c r="C55" s="12"/>
      <c r="D55" s="12"/>
      <c r="E55" s="13"/>
      <c r="F55" s="12"/>
      <c r="G55" s="12"/>
      <c r="H55" s="12"/>
      <c r="K55" s="43"/>
      <c r="L55" s="41"/>
      <c r="M55" s="41"/>
    </row>
    <row r="56" spans="2:13" ht="15">
      <c r="B56" s="21">
        <v>6</v>
      </c>
      <c r="C56" s="21" t="s">
        <v>2</v>
      </c>
      <c r="D56" s="38">
        <v>0.035</v>
      </c>
      <c r="E56" s="22"/>
      <c r="F56" s="22"/>
      <c r="G56" s="22"/>
      <c r="H56" s="30">
        <f>+'PRES OFICIAL'!F388</f>
        <v>0</v>
      </c>
      <c r="K56" s="44">
        <f>+ROUND(D56*$D$10,0)</f>
        <v>0</v>
      </c>
      <c r="L56" s="45">
        <f>+K56-H56</f>
        <v>0</v>
      </c>
      <c r="M56" s="41"/>
    </row>
    <row r="57" spans="2:13" ht="12.75">
      <c r="B57" s="12"/>
      <c r="C57" s="12"/>
      <c r="D57" s="12"/>
      <c r="E57" s="13"/>
      <c r="F57" s="12"/>
      <c r="G57" s="12"/>
      <c r="H57" s="12"/>
      <c r="K57" s="43"/>
      <c r="L57" s="41"/>
      <c r="M57" s="41"/>
    </row>
    <row r="58" spans="2:13" ht="15">
      <c r="B58" s="21">
        <v>7</v>
      </c>
      <c r="C58" s="21" t="s">
        <v>1</v>
      </c>
      <c r="D58" s="38">
        <v>0.04</v>
      </c>
      <c r="E58" s="22"/>
      <c r="F58" s="22"/>
      <c r="G58" s="22"/>
      <c r="H58" s="30">
        <f>+'PRES OFICIAL'!F389</f>
        <v>0</v>
      </c>
      <c r="K58" s="44">
        <f>+ROUND(D58*$D$10,0)</f>
        <v>0</v>
      </c>
      <c r="L58" s="45">
        <f>+K58-H58</f>
        <v>0</v>
      </c>
      <c r="M58" s="41"/>
    </row>
    <row r="59" spans="2:13" ht="12.75">
      <c r="B59" s="12"/>
      <c r="C59" s="12"/>
      <c r="D59" s="12"/>
      <c r="E59" s="13"/>
      <c r="F59" s="12"/>
      <c r="G59" s="12"/>
      <c r="H59" s="12"/>
      <c r="K59" s="43"/>
      <c r="L59" s="41"/>
      <c r="M59" s="41"/>
    </row>
    <row r="60" spans="2:13" ht="15">
      <c r="B60" s="21">
        <v>8</v>
      </c>
      <c r="C60" s="21" t="s">
        <v>722</v>
      </c>
      <c r="D60" s="38">
        <v>0.16</v>
      </c>
      <c r="E60" s="22"/>
      <c r="F60" s="22"/>
      <c r="G60" s="22"/>
      <c r="H60" s="30">
        <f>+'PRES OFICIAL'!F390</f>
        <v>0</v>
      </c>
      <c r="K60" s="44">
        <f>ROUND(K58*D60,0)</f>
        <v>0</v>
      </c>
      <c r="L60" s="45">
        <f>+K60-H60</f>
        <v>0</v>
      </c>
      <c r="M60" s="41"/>
    </row>
    <row r="61" spans="2:13" ht="12.75">
      <c r="B61" s="12"/>
      <c r="C61" s="12"/>
      <c r="D61" s="12"/>
      <c r="E61" s="13"/>
      <c r="F61" s="12"/>
      <c r="G61" s="12"/>
      <c r="H61" s="12"/>
      <c r="K61" s="43"/>
      <c r="L61" s="41"/>
      <c r="M61" s="41"/>
    </row>
    <row r="62" spans="2:13" ht="15">
      <c r="B62" s="21">
        <v>9</v>
      </c>
      <c r="C62" s="21" t="s">
        <v>723</v>
      </c>
      <c r="D62" s="38" t="e">
        <f>ROUND(+K62/D10,4)</f>
        <v>#DIV/0!</v>
      </c>
      <c r="E62" s="22"/>
      <c r="F62" s="22"/>
      <c r="G62" s="22"/>
      <c r="H62" s="30">
        <f>+'PRES OFICIAL'!F387+'PRES OFICIAL'!F388+'PRES OFICIAL'!F389+'PRES OFICIAL'!F390</f>
        <v>0</v>
      </c>
      <c r="K62" s="44">
        <f>SUM(K54:K60)</f>
        <v>116726598</v>
      </c>
      <c r="L62" s="45">
        <f>+K62-H62</f>
        <v>116726598</v>
      </c>
      <c r="M62" s="41"/>
    </row>
    <row r="63" spans="2:13" ht="12.75">
      <c r="B63" s="12"/>
      <c r="C63" s="12"/>
      <c r="D63" s="12"/>
      <c r="E63" s="13"/>
      <c r="F63" s="12"/>
      <c r="G63" s="12"/>
      <c r="H63" s="12"/>
      <c r="I63" s="12"/>
      <c r="J63" s="12"/>
      <c r="K63" s="43"/>
      <c r="L63" s="41"/>
      <c r="M63" s="41"/>
    </row>
    <row r="64" spans="2:13" ht="12.75">
      <c r="B64" s="12"/>
      <c r="C64" s="12"/>
      <c r="D64" s="12"/>
      <c r="E64" s="13"/>
      <c r="F64" s="12"/>
      <c r="G64" s="40"/>
      <c r="H64" s="46">
        <f>+K62+D10</f>
        <v>116726598</v>
      </c>
      <c r="I64" s="12"/>
      <c r="K64" s="41"/>
      <c r="L64" s="41"/>
      <c r="M64" s="41"/>
    </row>
    <row r="65" spans="2:13" ht="12.75">
      <c r="B65" s="12"/>
      <c r="C65" s="12"/>
      <c r="D65" s="12"/>
      <c r="E65" s="13"/>
      <c r="F65" s="12"/>
      <c r="G65" s="47">
        <f>+'[1]PRESUP'!J19</f>
        <v>444.13</v>
      </c>
      <c r="H65" s="46">
        <f>H64/G65</f>
        <v>262820.7912097809</v>
      </c>
      <c r="I65" s="12"/>
      <c r="J65" s="12"/>
      <c r="K65" s="41"/>
      <c r="L65" s="41"/>
      <c r="M65" s="41"/>
    </row>
    <row r="66" spans="2:10" ht="12.75">
      <c r="B66" s="12"/>
      <c r="C66" s="12"/>
      <c r="D66" s="12"/>
      <c r="E66" s="13"/>
      <c r="F66" s="12"/>
      <c r="G66" s="40"/>
      <c r="H66" s="40"/>
      <c r="I66" s="12"/>
      <c r="J66" s="12"/>
    </row>
    <row r="67" spans="7:8" ht="12.75">
      <c r="G67" s="39"/>
      <c r="H67" s="39"/>
    </row>
    <row r="68" spans="7:8" ht="12.75">
      <c r="G68" s="39"/>
      <c r="H68" s="39"/>
    </row>
    <row r="69" spans="7:8" ht="12.75">
      <c r="G69" s="39"/>
      <c r="H69" s="39"/>
    </row>
  </sheetData>
  <sheetProtection/>
  <mergeCells count="3">
    <mergeCell ref="D2:G3"/>
    <mergeCell ref="D4:G5"/>
    <mergeCell ref="D6:G7"/>
  </mergeCells>
  <printOptions/>
  <pageMargins left="1.1023622047244095" right="0.31496062992125984" top="0.7480314960629921" bottom="0.7480314960629921" header="0.31496062992125984" footer="0.31496062992125984"/>
  <pageSetup fitToHeight="0" fitToWidth="1" horizontalDpi="600" verticalDpi="600" orientation="portrait" scale="63" r:id="rId2"/>
  <headerFooter>
    <oddFooter>&amp;L&amp;8&amp;F - &amp;D - pág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Alfredo Rey</dc:creator>
  <cp:keywords/>
  <dc:description/>
  <cp:lastModifiedBy>VANESSA JIMENEZ DAVILA</cp:lastModifiedBy>
  <cp:lastPrinted>2015-05-09T02:16:34Z</cp:lastPrinted>
  <dcterms:created xsi:type="dcterms:W3CDTF">2009-11-19T21:17:53Z</dcterms:created>
  <dcterms:modified xsi:type="dcterms:W3CDTF">2015-05-09T02:27:04Z</dcterms:modified>
  <cp:category/>
  <cp:version/>
  <cp:contentType/>
  <cp:contentStatus/>
</cp:coreProperties>
</file>