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persons/person.xml" ContentType="application/vnd.ms-excel.person+xml"/>
  <Override PartName="/xl/threadedComments/threadedComment1.xml" ContentType="application/vnd.ms-excel.threaded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. ESTUDIOS PREVIOS\CORMAGDALENA\BARRANCA - PINILLOS\Carpeta No 3\Estudio Previo\Obra\CD CONTRATACIÓN\"/>
    </mc:Choice>
  </mc:AlternateContent>
  <workbookProtection workbookAlgorithmName="SHA-512" workbookHashValue="dTnpUVhk2hlupkQchBZlN28FDv4Q2Kx4iQRKFIlPzj+J8jiumfALjuzygOmyusfVzAcjE0zetqbOpFQmb39eQA==" workbookSaltValue="sgFULyA3DhyFKQ4U3C9/9g==" workbookSpinCount="100000" lockStructure="1"/>
  <bookViews>
    <workbookView xWindow="0" yWindow="465" windowWidth="25605" windowHeight="14295"/>
  </bookViews>
  <sheets>
    <sheet name="FORMATO OFERTA ECONÓMICA" sheetId="3" r:id="rId1"/>
    <sheet name="APU equipos remoción mecanica " sheetId="4" state="hidden" r:id="rId2"/>
    <sheet name="APU DRAGADO DRAGA PARTICULA" sheetId="1" state="hidden" r:id="rId3"/>
    <sheet name="Batimetria" sheetId="2" state="hidden" r:id="rId4"/>
    <sheet name="Análisis de APU " sheetId="5" state="hidden" r:id="rId5"/>
  </sheets>
  <definedNames>
    <definedName name="_xlnm.Print_Area" localSheetId="2">'APU DRAGADO DRAGA PARTICULA'!$A$1:$J$53</definedName>
    <definedName name="_xlnm.Print_Area" localSheetId="0">'FORMATO OFERTA ECONÓMICA'!$B$2:$G$12</definedName>
    <definedName name="fcc" localSheetId="2">#REF!</definedName>
    <definedName name="fcc" localSheetId="1">#REF!</definedName>
    <definedName name="fcc" localSheetId="0">#REF!</definedName>
    <definedName name="fcc">#REF!</definedName>
    <definedName name="FF" localSheetId="2">#REF!</definedName>
    <definedName name="FF">#REF!</definedName>
    <definedName name="fyy" localSheetId="2">#REF!</definedName>
    <definedName name="fyy" localSheetId="1">#REF!</definedName>
    <definedName name="fyy" localSheetId="0">#REF!</definedName>
    <definedName name="fyy">#REF!</definedName>
    <definedName name="GGG" localSheetId="2">#REF!</definedName>
    <definedName name="GGG">#REF!</definedName>
    <definedName name="KJLK" localSheetId="2">#REF!</definedName>
    <definedName name="KJLK">#REF!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1" l="1"/>
  <c r="H36" i="1"/>
  <c r="I25" i="1"/>
  <c r="H45" i="1"/>
  <c r="H46" i="1"/>
  <c r="H47" i="1"/>
  <c r="H48" i="1"/>
  <c r="H49" i="1"/>
  <c r="H44" i="1"/>
  <c r="H14" i="1"/>
  <c r="H15" i="1"/>
  <c r="H16" i="1"/>
  <c r="H17" i="1"/>
  <c r="H18" i="1"/>
  <c r="H19" i="1"/>
  <c r="H13" i="1"/>
  <c r="E44" i="1" l="1"/>
  <c r="F44" i="1"/>
  <c r="E24" i="5" l="1"/>
  <c r="E27" i="5" s="1"/>
  <c r="I50" i="4" l="1"/>
  <c r="I49" i="4"/>
  <c r="I48" i="4"/>
  <c r="I47" i="4"/>
  <c r="I46" i="4"/>
  <c r="I45" i="4"/>
  <c r="J54" i="4" s="1"/>
  <c r="I32" i="4"/>
  <c r="I30" i="4"/>
  <c r="I29" i="4"/>
  <c r="I28" i="4"/>
  <c r="I27" i="4"/>
  <c r="I26" i="4"/>
  <c r="I25" i="4"/>
  <c r="I24" i="4"/>
  <c r="I14" i="4"/>
  <c r="I13" i="4"/>
  <c r="I12" i="4"/>
  <c r="I11" i="4"/>
  <c r="G19" i="1"/>
  <c r="I19" i="1" s="1"/>
  <c r="H34" i="2"/>
  <c r="I38" i="2"/>
  <c r="H19" i="2"/>
  <c r="I25" i="2" s="1"/>
  <c r="H20" i="2"/>
  <c r="H21" i="2"/>
  <c r="H18" i="2"/>
  <c r="I15" i="2"/>
  <c r="H11" i="2"/>
  <c r="H12" i="2"/>
  <c r="H10" i="2"/>
  <c r="I13" i="1"/>
  <c r="I14" i="1"/>
  <c r="I15" i="1"/>
  <c r="I16" i="1"/>
  <c r="I17" i="1"/>
  <c r="I18" i="1"/>
  <c r="I26" i="1"/>
  <c r="I27" i="1"/>
  <c r="I28" i="1"/>
  <c r="I29" i="1"/>
  <c r="I30" i="1"/>
  <c r="J32" i="1"/>
  <c r="J40" i="1"/>
  <c r="D44" i="1"/>
  <c r="I44" i="1"/>
  <c r="D45" i="1"/>
  <c r="E45" i="1" s="1"/>
  <c r="D46" i="1"/>
  <c r="E46" i="1"/>
  <c r="F46" i="1"/>
  <c r="I46" i="1" s="1"/>
  <c r="D47" i="1"/>
  <c r="E47" i="1"/>
  <c r="F47" i="1"/>
  <c r="I47" i="1" s="1"/>
  <c r="D48" i="1"/>
  <c r="F48" i="1" s="1"/>
  <c r="I48" i="1" s="1"/>
  <c r="E48" i="1"/>
  <c r="D49" i="1"/>
  <c r="E49" i="1" s="1"/>
  <c r="J20" i="4" l="1"/>
  <c r="J33" i="4"/>
  <c r="J21" i="1"/>
  <c r="F45" i="1"/>
  <c r="I45" i="1" s="1"/>
  <c r="F49" i="1"/>
  <c r="I49" i="1" s="1"/>
  <c r="J56" i="4" l="1"/>
  <c r="J51" i="1"/>
  <c r="J53" i="1" s="1"/>
</calcChain>
</file>

<file path=xl/comments1.xml><?xml version="1.0" encoding="utf-8"?>
<comments xmlns="http://schemas.openxmlformats.org/spreadsheetml/2006/main">
  <authors>
    <author>tc={83CD7C6D-D73B-0745-B348-D72C551737A9}</author>
  </authors>
  <commentList>
    <comment ref="H12" authorId="0" shapeId="0">
      <text>
        <r>
          <rPr>
            <sz val="10"/>
            <rFont val="Arial"/>
            <family val="2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Los rendimiento fueron calculados de acuerdo con un 70% del tiempo de dragado y 30% de maniobras  </t>
        </r>
      </text>
    </comment>
  </commentList>
</comments>
</file>

<file path=xl/sharedStrings.xml><?xml version="1.0" encoding="utf-8"?>
<sst xmlns="http://schemas.openxmlformats.org/spreadsheetml/2006/main" count="254" uniqueCount="183">
  <si>
    <t>COSTO DIRECTO</t>
  </si>
  <si>
    <t>Sub-total</t>
  </si>
  <si>
    <t>AYUDANTES</t>
  </si>
  <si>
    <t>CONTRAMAESTRE</t>
  </si>
  <si>
    <t>MAQUINISTA</t>
  </si>
  <si>
    <t>OPERADOR DE RETROEXCAVADORA</t>
  </si>
  <si>
    <t>PILOTO  DE REMOLCADOR</t>
  </si>
  <si>
    <t>OPERADOR DRAGA</t>
  </si>
  <si>
    <t>Valor unitario</t>
  </si>
  <si>
    <t>Rendimiento</t>
  </si>
  <si>
    <t>Cantidad</t>
  </si>
  <si>
    <t>Salario Total</t>
  </si>
  <si>
    <t>Prestaciones</t>
  </si>
  <si>
    <t>Salario/día</t>
  </si>
  <si>
    <t>Trabajador</t>
  </si>
  <si>
    <t>4. MANO DE OBRA</t>
  </si>
  <si>
    <t>Precio Unit.</t>
  </si>
  <si>
    <t>Unidad</t>
  </si>
  <si>
    <t>Material</t>
  </si>
  <si>
    <t>3. TRANSPORTE</t>
  </si>
  <si>
    <t>GLOBAL</t>
  </si>
  <si>
    <t>Otros Materiales</t>
  </si>
  <si>
    <t>Señalización Preventiva</t>
  </si>
  <si>
    <t xml:space="preserve">GALON </t>
  </si>
  <si>
    <t>Lubricantes y Aceites</t>
  </si>
  <si>
    <t>GALON</t>
  </si>
  <si>
    <t>Combustible Chalupas</t>
  </si>
  <si>
    <t>Combustible Maniobras</t>
  </si>
  <si>
    <t xml:space="preserve">Combustible Dragado </t>
  </si>
  <si>
    <t xml:space="preserve">Cantidad </t>
  </si>
  <si>
    <t>Descripción</t>
  </si>
  <si>
    <t>2. MATERIALES</t>
  </si>
  <si>
    <t xml:space="preserve">Fluvial </t>
  </si>
  <si>
    <t xml:space="preserve">Lancha rápida </t>
  </si>
  <si>
    <t>Oruga</t>
  </si>
  <si>
    <t>Excavadora</t>
  </si>
  <si>
    <t>Fluvial</t>
  </si>
  <si>
    <t>Bote</t>
  </si>
  <si>
    <t xml:space="preserve">Remolcador </t>
  </si>
  <si>
    <t>Polipropileno</t>
  </si>
  <si>
    <t>Tubería mínimo 600m</t>
  </si>
  <si>
    <t>Succión y Corte</t>
  </si>
  <si>
    <t>Draga</t>
  </si>
  <si>
    <t>Tarifa/dia</t>
  </si>
  <si>
    <t>Tipo</t>
  </si>
  <si>
    <t>1. EQUIPO</t>
  </si>
  <si>
    <t>m3</t>
  </si>
  <si>
    <t>DRAGADO HIDRAULICO CON DRAGA PARTICULAR</t>
  </si>
  <si>
    <t>3 Y 4</t>
  </si>
  <si>
    <t>UNIDAD</t>
  </si>
  <si>
    <t>DESCRIPCIÓN</t>
  </si>
  <si>
    <t>ITEM No</t>
  </si>
  <si>
    <r>
      <t>Proponente</t>
    </r>
    <r>
      <rPr>
        <sz val="12"/>
        <rFont val="Arial"/>
        <family val="2"/>
      </rPr>
      <t>:</t>
    </r>
  </si>
  <si>
    <t>CORMAGDALENA</t>
  </si>
  <si>
    <t>MANTENIMIENTO DEL CANAL NAVEGABLE MEDIANTE DRAGADO HIDRÁULICO Y MECÁNICO EN EL RÍO MAGDALENA EN EL SECTOR COMPRENDIDO ENTRE BARRANCABERMEJA (SANTANDER) – PINILLOS (BOLÍVAR)</t>
  </si>
  <si>
    <t>REPUBLICA DE COLOMBIA</t>
  </si>
  <si>
    <t>ANALISIS DE PRECIOS UNITARIOS</t>
  </si>
  <si>
    <r>
      <rPr>
        <b/>
        <sz val="6.5"/>
        <color rgb="FF000080"/>
        <rFont val="Arial"/>
        <family val="2"/>
      </rPr>
      <t>REPUBLICA DE COLOMBIA</t>
    </r>
  </si>
  <si>
    <r>
      <rPr>
        <b/>
        <sz val="9.5"/>
        <color rgb="FF000080"/>
        <rFont val="Arial"/>
        <family val="2"/>
      </rPr>
      <t>ANÁLISIS DE PRECIOS UNITARIOS</t>
    </r>
  </si>
  <si>
    <r>
      <rPr>
        <b/>
        <sz val="7"/>
        <color rgb="FF000080"/>
        <rFont val="Arial"/>
        <family val="2"/>
      </rPr>
      <t>CORMAGDALENA</t>
    </r>
  </si>
  <si>
    <r>
      <rPr>
        <b/>
        <sz val="7.5"/>
        <color rgb="FF000080"/>
        <rFont val="Arial"/>
        <family val="2"/>
      </rPr>
      <t>MANTENIMIENTO DEL CANAL NAVEGABLE MEDIANTE DRAGADO HIDRÁULICO Y MECÁNICO EN EL RÍO MAGDALENA EN EL SECTOR COMPRENDIDO ENTRE BARRANCABERMEJA (SANTANDER) – PINILLOS (BOLÍVAR).</t>
    </r>
  </si>
  <si>
    <r>
      <rPr>
        <b/>
        <sz val="8"/>
        <rFont val="Arial"/>
        <family val="2"/>
      </rPr>
      <t>ÍTEM No</t>
    </r>
  </si>
  <si>
    <r>
      <rPr>
        <b/>
        <sz val="8"/>
        <rFont val="Arial"/>
        <family val="2"/>
      </rPr>
      <t>DESCRIPCIÓN</t>
    </r>
  </si>
  <si>
    <r>
      <rPr>
        <b/>
        <sz val="8"/>
        <rFont val="Arial"/>
        <family val="2"/>
      </rPr>
      <t>UNIDAD</t>
    </r>
  </si>
  <si>
    <r>
      <rPr>
        <sz val="7.5"/>
        <rFont val="Arial"/>
        <family val="2"/>
      </rPr>
      <t>DÍA</t>
    </r>
  </si>
  <si>
    <r>
      <rPr>
        <sz val="8.5"/>
        <rFont val="Arial"/>
        <family val="2"/>
      </rPr>
      <t>1. COSTOS DIRECTOS</t>
    </r>
  </si>
  <si>
    <r>
      <rPr>
        <sz val="7.5"/>
        <rFont val="Arial"/>
        <family val="2"/>
      </rPr>
      <t>1.1 EQUIPO</t>
    </r>
  </si>
  <si>
    <r>
      <rPr>
        <sz val="7.5"/>
        <rFont val="Arial"/>
        <family val="2"/>
      </rPr>
      <t>Descripción</t>
    </r>
  </si>
  <si>
    <r>
      <rPr>
        <sz val="7.5"/>
        <rFont val="Arial"/>
        <family val="2"/>
      </rPr>
      <t>Tipo</t>
    </r>
  </si>
  <si>
    <r>
      <rPr>
        <sz val="7.5"/>
        <rFont val="Arial"/>
        <family val="2"/>
      </rPr>
      <t>Tarifa / Día</t>
    </r>
  </si>
  <si>
    <r>
      <rPr>
        <sz val="7.5"/>
        <rFont val="Arial"/>
        <family val="2"/>
      </rPr>
      <t>Rendimiento</t>
    </r>
  </si>
  <si>
    <r>
      <rPr>
        <sz val="7.5"/>
        <rFont val="Arial"/>
        <family val="2"/>
      </rPr>
      <t>Valor unitario</t>
    </r>
  </si>
  <si>
    <r>
      <rPr>
        <sz val="7.5"/>
        <rFont val="Arial"/>
        <family val="2"/>
      </rPr>
      <t>Equipo completo de batimetría</t>
    </r>
  </si>
  <si>
    <r>
      <rPr>
        <sz val="7.5"/>
        <rFont val="Arial"/>
        <family val="2"/>
      </rPr>
      <t>Monohaz</t>
    </r>
  </si>
  <si>
    <r>
      <rPr>
        <sz val="7.5"/>
        <rFont val="Arial"/>
        <family val="2"/>
      </rPr>
      <t>Equipos comunicaciones (AVANTEL Y CELULAR, MODEM)</t>
    </r>
  </si>
  <si>
    <r>
      <rPr>
        <sz val="7.5"/>
        <rFont val="Arial"/>
        <family val="2"/>
      </rPr>
      <t>Chalupa 6 pasajeros</t>
    </r>
  </si>
  <si>
    <r>
      <rPr>
        <sz val="7.5"/>
        <rFont val="Arial"/>
        <family val="2"/>
      </rPr>
      <t>Fluvial</t>
    </r>
  </si>
  <si>
    <r>
      <rPr>
        <b/>
        <sz val="7.5"/>
        <rFont val="Arial"/>
        <family val="2"/>
      </rPr>
      <t>Sub-total</t>
    </r>
  </si>
  <si>
    <r>
      <rPr>
        <sz val="7.5"/>
        <rFont val="Arial"/>
        <family val="2"/>
      </rPr>
      <t>1.2. MATERIALES</t>
    </r>
  </si>
  <si>
    <r>
      <rPr>
        <sz val="7.5"/>
        <rFont val="Arial"/>
        <family val="2"/>
      </rPr>
      <t>Unidad</t>
    </r>
  </si>
  <si>
    <r>
      <rPr>
        <sz val="7.5"/>
        <rFont val="Arial"/>
        <family val="2"/>
      </rPr>
      <t>Precio Unit.</t>
    </r>
  </si>
  <si>
    <r>
      <rPr>
        <sz val="7.5"/>
        <rFont val="Arial"/>
        <family val="2"/>
      </rPr>
      <t>Cantidad</t>
    </r>
  </si>
  <si>
    <r>
      <rPr>
        <sz val="7.5"/>
        <rFont val="Arial"/>
        <family val="2"/>
      </rPr>
      <t>Gasolina</t>
    </r>
  </si>
  <si>
    <r>
      <rPr>
        <sz val="7.5"/>
        <rFont val="Arial"/>
        <family val="2"/>
      </rPr>
      <t>Galón</t>
    </r>
  </si>
  <si>
    <r>
      <rPr>
        <sz val="7.5"/>
        <rFont val="Arial"/>
        <family val="2"/>
      </rPr>
      <t>Herramientas menores</t>
    </r>
  </si>
  <si>
    <r>
      <rPr>
        <sz val="7.5"/>
        <rFont val="Arial"/>
        <family val="2"/>
      </rPr>
      <t>Global</t>
    </r>
  </si>
  <si>
    <r>
      <rPr>
        <sz val="7.5"/>
        <rFont val="Arial"/>
        <family val="2"/>
      </rPr>
      <t>Comidas</t>
    </r>
  </si>
  <si>
    <r>
      <rPr>
        <sz val="7.5"/>
        <rFont val="Arial"/>
        <family val="2"/>
      </rPr>
      <t>Hospedaje</t>
    </r>
  </si>
  <si>
    <r>
      <rPr>
        <sz val="7.5"/>
        <rFont val="Arial"/>
        <family val="2"/>
      </rPr>
      <t>1,3. TRANSPORTE</t>
    </r>
  </si>
  <si>
    <r>
      <rPr>
        <sz val="7.5"/>
        <rFont val="Arial"/>
        <family val="2"/>
      </rPr>
      <t>Material</t>
    </r>
  </si>
  <si>
    <r>
      <rPr>
        <sz val="7.5"/>
        <rFont val="Arial"/>
        <family val="2"/>
      </rPr>
      <t>Rend.</t>
    </r>
  </si>
  <si>
    <r>
      <rPr>
        <sz val="7.5"/>
        <rFont val="Arial"/>
        <family val="2"/>
      </rPr>
      <t>-</t>
    </r>
  </si>
  <si>
    <r>
      <rPr>
        <sz val="7.5"/>
        <rFont val="Arial"/>
        <family val="2"/>
      </rPr>
      <t>4. MANO DE OBRA</t>
    </r>
  </si>
  <si>
    <r>
      <rPr>
        <sz val="7.5"/>
        <rFont val="Arial"/>
        <family val="2"/>
      </rPr>
      <t>Trabajador</t>
    </r>
  </si>
  <si>
    <r>
      <rPr>
        <sz val="7.5"/>
        <rFont val="Arial"/>
        <family val="2"/>
      </rPr>
      <t>Salario/mes</t>
    </r>
  </si>
  <si>
    <r>
      <rPr>
        <sz val="7.5"/>
        <rFont val="Arial"/>
        <family val="2"/>
      </rPr>
      <t>Prestaciones</t>
    </r>
  </si>
  <si>
    <r>
      <rPr>
        <sz val="7.5"/>
        <rFont val="Arial"/>
        <family val="2"/>
      </rPr>
      <t>Salario Total</t>
    </r>
  </si>
  <si>
    <r>
      <rPr>
        <sz val="7.5"/>
        <color rgb="FF000080"/>
        <rFont val="Arial"/>
        <family val="2"/>
      </rPr>
      <t xml:space="preserve">TRIPULACION DE
</t>
    </r>
    <r>
      <rPr>
        <sz val="7.5"/>
        <color rgb="FF000080"/>
        <rFont val="Arial"/>
        <family val="2"/>
      </rPr>
      <t>BATIMETRIA</t>
    </r>
  </si>
  <si>
    <r>
      <rPr>
        <b/>
        <sz val="7.5"/>
        <rFont val="Arial"/>
        <family val="2"/>
      </rPr>
      <t>COSTO DIRECTO</t>
    </r>
  </si>
  <si>
    <t>ITEM</t>
  </si>
  <si>
    <t>DESCRIPCION</t>
  </si>
  <si>
    <t>UND.</t>
  </si>
  <si>
    <t>CANTIDAD</t>
  </si>
  <si>
    <t xml:space="preserve">PRECIOS UNITARIOS </t>
  </si>
  <si>
    <t xml:space="preserve">PRECIO TOTAL </t>
  </si>
  <si>
    <t>M3</t>
  </si>
  <si>
    <t xml:space="preserve">Día </t>
  </si>
  <si>
    <t xml:space="preserve">SUBTOTAL COSTOS DIRECTOS </t>
  </si>
  <si>
    <t>IVA SOBRE UTILIDAD</t>
  </si>
  <si>
    <t xml:space="preserve">TOTAL </t>
  </si>
  <si>
    <t>Monohaz</t>
  </si>
  <si>
    <t>PRESUPUETO OFICIAL</t>
  </si>
  <si>
    <t xml:space="preserve">REMOCIÓN MECÁNICA DE SEDIMENTOS </t>
  </si>
  <si>
    <t>DIA</t>
  </si>
  <si>
    <t>1. COSTOS DIRECTOS</t>
  </si>
  <si>
    <t>1.1 EQUIPO</t>
  </si>
  <si>
    <t>Tr/dia</t>
  </si>
  <si>
    <t>Retroexcavadora sobre orugas Modelo 320</t>
  </si>
  <si>
    <t xml:space="preserve">Remolcador de 220 HP </t>
  </si>
  <si>
    <t>Bote Adpatado con puntales</t>
  </si>
  <si>
    <t>Chalupa</t>
  </si>
  <si>
    <t>1,2. MATERIALES</t>
  </si>
  <si>
    <t>Combustible retroexcavadora</t>
  </si>
  <si>
    <t>gln</t>
  </si>
  <si>
    <t>Combustible remolcador</t>
  </si>
  <si>
    <t>Combustible para la chalupa</t>
  </si>
  <si>
    <t>Cables de acero</t>
  </si>
  <si>
    <t>GL</t>
  </si>
  <si>
    <t>Elementos de seguridad</t>
  </si>
  <si>
    <t>Motobomba de 2 pulgadas</t>
  </si>
  <si>
    <t>Herramientas menores</t>
  </si>
  <si>
    <t>1,3. TRANSPORTE</t>
  </si>
  <si>
    <t>Global</t>
  </si>
  <si>
    <t>Rend.</t>
  </si>
  <si>
    <t>1,4. MANO DE OBRA</t>
  </si>
  <si>
    <t>MECANICO</t>
  </si>
  <si>
    <t>OPERADOR DE REMOLCADOR</t>
  </si>
  <si>
    <t>CONDUCTOR CHALUPA</t>
  </si>
  <si>
    <t>MARINERO</t>
  </si>
  <si>
    <t>CELADOR</t>
  </si>
  <si>
    <t>EVALUACIÓN DE COSTOS INDIRECTOS (AIU)</t>
  </si>
  <si>
    <t>Costos de administración (A)</t>
  </si>
  <si>
    <t>%</t>
  </si>
  <si>
    <t>12.1</t>
  </si>
  <si>
    <t>Costos de licitación y contrato</t>
  </si>
  <si>
    <t>Preparación de propuesta</t>
  </si>
  <si>
    <t>Pólizas de seguros contractuales</t>
  </si>
  <si>
    <t>Impuesto de Timbre contrato</t>
  </si>
  <si>
    <t>Publicación en el Diario Oficial</t>
  </si>
  <si>
    <t>Personal técnico y administrativo Logística</t>
  </si>
  <si>
    <t>Personal técnico y administrativo de oficina</t>
  </si>
  <si>
    <t>Staff de obra con prestaciones</t>
  </si>
  <si>
    <t>Personal de base en obra en tiempo espera, celaduría técnica</t>
  </si>
  <si>
    <t>12.3</t>
  </si>
  <si>
    <t>Costos de instalación</t>
  </si>
  <si>
    <t>Instalaciones prov.; transportes; servicios públicos; comunicaciones; mantenimiento de instalaciones.</t>
  </si>
  <si>
    <t>Permisos y peritazgos</t>
  </si>
  <si>
    <t>12.4</t>
  </si>
  <si>
    <t>Costos de oficina</t>
  </si>
  <si>
    <t>Equipos de oficina, papelería, fotos, fotocopias</t>
  </si>
  <si>
    <t>Costo proporcional oficina central</t>
  </si>
  <si>
    <t>12.5</t>
  </si>
  <si>
    <t>Seguridad industrial, Higiene y Salud Ocupac.; Programas sociales y comunitarios; Plan de manejo ambiental (inc. Ens. laboratorio, etc.)</t>
  </si>
  <si>
    <t>Impuestos indirectos</t>
  </si>
  <si>
    <t xml:space="preserve">RETEICA </t>
  </si>
  <si>
    <t xml:space="preserve"> </t>
  </si>
  <si>
    <t>Suma costos administración  ( A )</t>
  </si>
  <si>
    <t xml:space="preserve">Imprevistos ( I ) </t>
  </si>
  <si>
    <t>Utilidad ( U )</t>
  </si>
  <si>
    <t>Total AIU</t>
  </si>
  <si>
    <t>Se realizaran batimetrías de control y seguimiento adicionalmente de las batimetrías exploratorias</t>
  </si>
  <si>
    <t>el rendimiento corresponde a la unidad de medida y la capacidad de la draga. Se utilia el mismo rendimiento porque el precio se debe calcular con base al metro cúbico de la draga y la capacidad diaria</t>
  </si>
  <si>
    <t>EQUIPOS TOPO -BATIMÉTRICOS DEL CONTRATISTA INCLUYE COMBUSTIBLE</t>
  </si>
  <si>
    <t>Equipo Batimetríco: Incluye equipo de comunicaciones, chalupa, gasolina y tripulación.</t>
  </si>
  <si>
    <t>Movilización entre frentes de trabajo</t>
  </si>
  <si>
    <t>DÍA</t>
  </si>
  <si>
    <r>
      <t xml:space="preserve">Dragado Hidráulico de Corte y Succión  
</t>
    </r>
    <r>
      <rPr>
        <u/>
        <sz val="11"/>
        <color theme="1"/>
        <rFont val="Arial Narrow"/>
        <family val="2"/>
      </rPr>
      <t>Incluye</t>
    </r>
    <r>
      <rPr>
        <sz val="11"/>
        <color theme="1"/>
        <rFont val="Arial Narrow"/>
        <family val="2"/>
      </rPr>
      <t xml:space="preserve">: Draga Hidráulica, Remolcador fluvial, bote para maniobras adaptado con puntales, excavadora para maniobras de dragado, lancha de transporte de tripulación y personal, tubería en PEAD con su equipo de termofusión, equipos para batimetrías con su respectiva lancha, movilización y desmovilización de las dragas y sus equipos de apoyo y demas equipos necesarios para la correcta ejecución de la actividad. </t>
    </r>
  </si>
  <si>
    <t>PRESUPUESTO ESTIMADO PROYECTO: 
MANTENIMIENTO DEL CANAL NAVEGABLE MEDIANTE DRAGADO HIDRÁULICO Y MECÁNICO EN EL RÍO MAGDALENA EN EL SECTOR COMPRENDIDO ENTRE BARRANCABERMEJA (SANTANDER) Y PINILLOS (BOLÍVAR)</t>
  </si>
  <si>
    <r>
      <t xml:space="preserve">Equipo de apoyo para la Draga de CORMAGDALENA
</t>
    </r>
    <r>
      <rPr>
        <u/>
        <sz val="11"/>
        <color theme="1"/>
        <rFont val="Arial Narrow"/>
        <family val="2"/>
      </rPr>
      <t>Incluye conjunto de dragado</t>
    </r>
    <r>
      <rPr>
        <sz val="11"/>
        <color theme="1"/>
        <rFont val="Arial Narrow"/>
        <family val="2"/>
      </rPr>
      <t>: Excavadora sobre orugas con balde para dragado, remolcador fluvial, bote para maniobra adaptado con puntales y personal para la operación de los equipos.</t>
    </r>
  </si>
  <si>
    <r>
      <t xml:space="preserve">Dragado con Equipo de Remoción mecánica
</t>
    </r>
    <r>
      <rPr>
        <u/>
        <sz val="11"/>
        <color theme="1"/>
        <rFont val="Arial Narrow"/>
        <family val="2"/>
      </rPr>
      <t>Incluye conjunto de dragado</t>
    </r>
    <r>
      <rPr>
        <sz val="11"/>
        <color theme="1"/>
        <rFont val="Arial Narrow"/>
        <family val="2"/>
      </rPr>
      <t>: Excavadora sobre orugas con balde para dragado, remolcador fluvial, bote para maniobra adaptado con puntales y personal para la operación de los equipos.</t>
    </r>
  </si>
  <si>
    <t>ADMINISTRACIÓN</t>
  </si>
  <si>
    <t>IMPREVISTOS</t>
  </si>
  <si>
    <t>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</si>
</sst>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€_-;\-* #,##0.00\ _€_-;_-* &quot;-&quot;??\ _€_-;_-@_-"/>
    <numFmt numFmtId="165" formatCode="&quot;$&quot;\ #,##0"/>
    <numFmt numFmtId="166" formatCode="_(* #,##0.00_);_(* \(#,##0.00\);_(* &quot;-&quot;??_);_(@_)"/>
    <numFmt numFmtId="167" formatCode="_(* #,##0_);_(* \(#,##0\);_(* &quot;-&quot;_);_(@_)"/>
    <numFmt numFmtId="168" formatCode="#,##0.0"/>
    <numFmt numFmtId="169" formatCode="#,##0.00000000"/>
    <numFmt numFmtId="170" formatCode="#,##0.000"/>
    <numFmt numFmtId="171" formatCode="0.0"/>
    <numFmt numFmtId="172" formatCode="_ * #,##0.00_ ;_ * \-#,##0.00_ ;_ * &quot;-&quot;??_ ;_ @_ "/>
    <numFmt numFmtId="173" formatCode="_ * #,##0_ ;_ * \-#,##0_ ;_ * &quot;-&quot;_ ;_ @_ "/>
    <numFmt numFmtId="174" formatCode="_(* #,##0.00_);_(* \(#,##0.00\);_(* &quot;-&quot;_);_(@_)"/>
    <numFmt numFmtId="175" formatCode="_ &quot;$&quot;\ * #,##0.00_ ;_ &quot;$&quot;\ * \-#,##0.00_ ;_ &quot;$&quot;\ * &quot;-&quot;??_ ;_ @_ "/>
    <numFmt numFmtId="176" formatCode="_ * #,##0_ ;_ * \-#,##0_ ;_ * &quot;-&quot;??_ ;_ @_ "/>
    <numFmt numFmtId="177" formatCode="_([$€]* #,##0.00_);_([$€]* \(#,##0.00\);_([$€]* &quot;-&quot;??_);_(@_)"/>
    <numFmt numFmtId="178" formatCode="#,##0.0000000"/>
    <numFmt numFmtId="179" formatCode="&quot;$&quot;\ #,##0.00000000"/>
    <numFmt numFmtId="180" formatCode="_-&quot;$&quot;\ * #,##0.00_-;\-&quot;$&quot;\ * #,##0.00_-;_-&quot;$&quot;\ * &quot;-&quot;_-;_-@_-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6.5"/>
      <name val="Arial"/>
      <family val="2"/>
    </font>
    <font>
      <b/>
      <sz val="6.5"/>
      <color rgb="FF000080"/>
      <name val="Arial"/>
      <family val="2"/>
    </font>
    <font>
      <b/>
      <sz val="9.5"/>
      <name val="Arial"/>
      <family val="2"/>
    </font>
    <font>
      <b/>
      <sz val="9.5"/>
      <color rgb="FF000080"/>
      <name val="Arial"/>
      <family val="2"/>
    </font>
    <font>
      <b/>
      <sz val="7"/>
      <name val="Arial"/>
      <family val="2"/>
    </font>
    <font>
      <b/>
      <sz val="7"/>
      <color rgb="FF000080"/>
      <name val="Arial"/>
      <family val="2"/>
    </font>
    <font>
      <b/>
      <sz val="7.5"/>
      <name val="Arial"/>
      <family val="2"/>
    </font>
    <font>
      <b/>
      <sz val="7.5"/>
      <color rgb="FF000080"/>
      <name val="Arial"/>
      <family val="2"/>
    </font>
    <font>
      <b/>
      <sz val="8"/>
      <name val="Arial"/>
      <family val="2"/>
    </font>
    <font>
      <b/>
      <sz val="7.5"/>
      <color rgb="FF000000"/>
      <name val="Arial"/>
      <family val="2"/>
    </font>
    <font>
      <sz val="7.5"/>
      <name val="Arial"/>
      <family val="2"/>
    </font>
    <font>
      <sz val="8.5"/>
      <name val="Arial"/>
      <family val="2"/>
    </font>
    <font>
      <sz val="7.5"/>
      <color rgb="FF000000"/>
      <name val="Arial"/>
      <family val="2"/>
    </font>
    <font>
      <sz val="7.5"/>
      <color rgb="FF000080"/>
      <name val="Arial"/>
      <family val="2"/>
    </font>
    <font>
      <sz val="10"/>
      <color indexed="18"/>
      <name val="Arial"/>
      <family val="2"/>
    </font>
    <font>
      <b/>
      <sz val="15"/>
      <color indexed="18"/>
      <name val="Arial"/>
      <family val="2"/>
    </font>
    <font>
      <b/>
      <sz val="13"/>
      <color indexed="18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1"/>
      <color indexed="18"/>
      <name val="Arial"/>
      <family val="2"/>
    </font>
    <font>
      <sz val="15"/>
      <color indexed="18"/>
      <name val="Arial"/>
      <family val="2"/>
    </font>
    <font>
      <sz val="12"/>
      <color indexed="18"/>
      <name val="Arial"/>
      <family val="2"/>
    </font>
    <font>
      <sz val="14"/>
      <color indexed="18"/>
      <name val="Arial"/>
      <family val="2"/>
    </font>
    <font>
      <sz val="13"/>
      <color indexed="18"/>
      <name val="Arial"/>
      <family val="2"/>
    </font>
    <font>
      <sz val="16"/>
      <color indexed="18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u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ont="0" applyFill="0" applyBorder="0" applyAlignment="0" applyProtection="0"/>
  </cellStyleXfs>
  <cellXfs count="408">
    <xf numFmtId="0" fontId="0" fillId="0" borderId="0" xfId="0"/>
    <xf numFmtId="0" fontId="3" fillId="0" borderId="0" xfId="0" applyFont="1"/>
    <xf numFmtId="1" fontId="3" fillId="0" borderId="0" xfId="0" applyNumberFormat="1" applyFont="1"/>
    <xf numFmtId="164" fontId="3" fillId="0" borderId="0" xfId="0" applyNumberFormat="1" applyFont="1"/>
    <xf numFmtId="165" fontId="4" fillId="0" borderId="1" xfId="1" applyNumberFormat="1" applyFont="1" applyFill="1" applyBorder="1" applyAlignment="1">
      <alignment horizontal="center" vertical="center" wrapText="1"/>
    </xf>
    <xf numFmtId="3" fontId="3" fillId="0" borderId="0" xfId="2" applyNumberFormat="1" applyFont="1"/>
    <xf numFmtId="3" fontId="3" fillId="0" borderId="0" xfId="0" applyNumberFormat="1" applyFont="1"/>
    <xf numFmtId="3" fontId="3" fillId="0" borderId="2" xfId="2" applyNumberFormat="1" applyFont="1" applyBorder="1"/>
    <xf numFmtId="3" fontId="5" fillId="0" borderId="0" xfId="0" applyNumberFormat="1" applyFont="1" applyBorder="1"/>
    <xf numFmtId="3" fontId="3" fillId="0" borderId="0" xfId="2" applyNumberFormat="1" applyFont="1" applyBorder="1"/>
    <xf numFmtId="3" fontId="3" fillId="0" borderId="3" xfId="2" applyNumberFormat="1" applyFont="1" applyBorder="1"/>
    <xf numFmtId="3" fontId="5" fillId="0" borderId="3" xfId="0" applyNumberFormat="1" applyFont="1" applyBorder="1"/>
    <xf numFmtId="3" fontId="3" fillId="0" borderId="4" xfId="2" applyNumberFormat="1" applyFont="1" applyBorder="1" applyAlignment="1">
      <alignment horizontal="center"/>
    </xf>
    <xf numFmtId="3" fontId="3" fillId="0" borderId="5" xfId="2" applyNumberFormat="1" applyFont="1" applyBorder="1" applyAlignment="1">
      <alignment horizontal="center"/>
    </xf>
    <xf numFmtId="167" fontId="3" fillId="0" borderId="5" xfId="2" applyNumberFormat="1" applyFont="1" applyBorder="1"/>
    <xf numFmtId="167" fontId="3" fillId="0" borderId="5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 applyAlignment="1">
      <alignment horizontal="left" vertical="center"/>
    </xf>
    <xf numFmtId="3" fontId="3" fillId="0" borderId="8" xfId="2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7" fontId="3" fillId="0" borderId="8" xfId="2" applyNumberFormat="1" applyFont="1" applyBorder="1"/>
    <xf numFmtId="167" fontId="3" fillId="0" borderId="8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10" xfId="0" applyFont="1" applyBorder="1" applyAlignment="1">
      <alignment horizontal="left" vertical="center"/>
    </xf>
    <xf numFmtId="167" fontId="3" fillId="0" borderId="4" xfId="3" applyNumberFormat="1" applyFont="1" applyFill="1" applyBorder="1" applyAlignment="1">
      <alignment horizontal="right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left" vertical="center"/>
    </xf>
    <xf numFmtId="167" fontId="3" fillId="0" borderId="8" xfId="3" applyNumberFormat="1" applyFont="1" applyFill="1" applyBorder="1" applyAlignment="1">
      <alignment horizontal="right"/>
    </xf>
    <xf numFmtId="0" fontId="3" fillId="0" borderId="13" xfId="0" applyFont="1" applyBorder="1"/>
    <xf numFmtId="3" fontId="3" fillId="0" borderId="0" xfId="0" applyNumberFormat="1" applyFont="1" applyBorder="1"/>
    <xf numFmtId="3" fontId="3" fillId="0" borderId="3" xfId="0" applyNumberFormat="1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3" fontId="5" fillId="0" borderId="17" xfId="2" applyNumberFormat="1" applyFont="1" applyBorder="1"/>
    <xf numFmtId="166" fontId="3" fillId="0" borderId="0" xfId="2" applyFont="1"/>
    <xf numFmtId="3" fontId="3" fillId="0" borderId="17" xfId="2" applyNumberFormat="1" applyFont="1" applyBorder="1"/>
    <xf numFmtId="166" fontId="3" fillId="0" borderId="18" xfId="2" applyFont="1" applyBorder="1"/>
    <xf numFmtId="166" fontId="3" fillId="0" borderId="19" xfId="2" applyFont="1" applyBorder="1"/>
    <xf numFmtId="0" fontId="3" fillId="0" borderId="19" xfId="0" applyFont="1" applyBorder="1"/>
    <xf numFmtId="0" fontId="3" fillId="0" borderId="20" xfId="0" applyFont="1" applyBorder="1" applyAlignment="1">
      <alignment horizontal="left" vertical="center"/>
    </xf>
    <xf numFmtId="3" fontId="3" fillId="0" borderId="4" xfId="2" applyNumberFormat="1" applyFont="1" applyBorder="1"/>
    <xf numFmtId="166" fontId="3" fillId="0" borderId="21" xfId="2" applyFont="1" applyBorder="1"/>
    <xf numFmtId="4" fontId="3" fillId="0" borderId="4" xfId="2" applyNumberFormat="1" applyFont="1" applyBorder="1"/>
    <xf numFmtId="3" fontId="3" fillId="0" borderId="22" xfId="2" applyNumberFormat="1" applyFont="1" applyBorder="1" applyAlignment="1">
      <alignment horizontal="center"/>
    </xf>
    <xf numFmtId="166" fontId="3" fillId="0" borderId="23" xfId="2" applyFont="1" applyBorder="1"/>
    <xf numFmtId="0" fontId="3" fillId="0" borderId="24" xfId="0" applyFont="1" applyBorder="1"/>
    <xf numFmtId="0" fontId="3" fillId="0" borderId="25" xfId="0" applyFont="1" applyBorder="1" applyAlignment="1">
      <alignment horizontal="left" vertical="center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16" xfId="0" applyFont="1" applyBorder="1" applyAlignment="1">
      <alignment horizontal="centerContinuous"/>
    </xf>
    <xf numFmtId="3" fontId="3" fillId="0" borderId="26" xfId="2" applyNumberFormat="1" applyFont="1" applyBorder="1" applyAlignment="1">
      <alignment horizontal="center"/>
    </xf>
    <xf numFmtId="169" fontId="3" fillId="0" borderId="4" xfId="2" applyNumberFormat="1" applyFont="1" applyBorder="1"/>
    <xf numFmtId="166" fontId="3" fillId="0" borderId="17" xfId="2" applyFont="1" applyBorder="1" applyAlignment="1">
      <alignment horizontal="center"/>
    </xf>
    <xf numFmtId="0" fontId="3" fillId="0" borderId="18" xfId="0" applyFont="1" applyBorder="1"/>
    <xf numFmtId="170" fontId="3" fillId="0" borderId="4" xfId="2" applyNumberFormat="1" applyFont="1" applyBorder="1"/>
    <xf numFmtId="166" fontId="3" fillId="0" borderId="4" xfId="2" applyFont="1" applyBorder="1" applyAlignment="1">
      <alignment horizontal="center"/>
    </xf>
    <xf numFmtId="0" fontId="3" fillId="0" borderId="21" xfId="0" applyFont="1" applyBorder="1"/>
    <xf numFmtId="170" fontId="3" fillId="0" borderId="8" xfId="2" applyNumberFormat="1" applyFont="1" applyBorder="1"/>
    <xf numFmtId="3" fontId="3" fillId="0" borderId="8" xfId="2" applyNumberFormat="1" applyFont="1" applyBorder="1"/>
    <xf numFmtId="170" fontId="3" fillId="0" borderId="26" xfId="2" applyNumberFormat="1" applyFont="1" applyBorder="1"/>
    <xf numFmtId="3" fontId="3" fillId="0" borderId="26" xfId="2" applyNumberFormat="1" applyFont="1" applyBorder="1"/>
    <xf numFmtId="166" fontId="3" fillId="0" borderId="22" xfId="2" applyFont="1" applyBorder="1" applyAlignment="1">
      <alignment horizontal="center"/>
    </xf>
    <xf numFmtId="0" fontId="3" fillId="0" borderId="23" xfId="0" applyFont="1" applyBorder="1"/>
    <xf numFmtId="3" fontId="3" fillId="0" borderId="3" xfId="2" applyNumberFormat="1" applyFont="1" applyBorder="1" applyAlignment="1">
      <alignment horizontal="centerContinuous"/>
    </xf>
    <xf numFmtId="3" fontId="3" fillId="0" borderId="3" xfId="2" applyNumberFormat="1" applyFont="1" applyBorder="1" applyAlignment="1">
      <alignment horizontal="centerContinuous" wrapText="1"/>
    </xf>
    <xf numFmtId="166" fontId="3" fillId="0" borderId="3" xfId="2" applyFont="1" applyBorder="1" applyAlignment="1">
      <alignment horizontal="centerContinuous"/>
    </xf>
    <xf numFmtId="3" fontId="5" fillId="0" borderId="3" xfId="2" applyNumberFormat="1" applyFont="1" applyBorder="1"/>
    <xf numFmtId="3" fontId="3" fillId="0" borderId="27" xfId="2" applyNumberFormat="1" applyFont="1" applyBorder="1"/>
    <xf numFmtId="3" fontId="3" fillId="0" borderId="22" xfId="2" applyNumberFormat="1" applyFont="1" applyBorder="1" applyAlignment="1">
      <alignment horizontal="right"/>
    </xf>
    <xf numFmtId="3" fontId="3" fillId="0" borderId="8" xfId="2" applyNumberFormat="1" applyFont="1" applyBorder="1" applyAlignment="1">
      <alignment horizontal="right"/>
    </xf>
    <xf numFmtId="166" fontId="3" fillId="0" borderId="4" xfId="2" applyFont="1" applyBorder="1"/>
    <xf numFmtId="3" fontId="3" fillId="0" borderId="26" xfId="2" applyNumberFormat="1" applyFont="1" applyBorder="1" applyAlignment="1">
      <alignment horizontal="right"/>
    </xf>
    <xf numFmtId="0" fontId="3" fillId="0" borderId="0" xfId="0" applyNumberFormat="1" applyFont="1"/>
    <xf numFmtId="0" fontId="3" fillId="0" borderId="0" xfId="2" applyNumberFormat="1" applyFont="1" applyBorder="1"/>
    <xf numFmtId="3" fontId="3" fillId="0" borderId="22" xfId="2" applyNumberFormat="1" applyFont="1" applyBorder="1"/>
    <xf numFmtId="166" fontId="3" fillId="0" borderId="22" xfId="2" applyFont="1" applyBorder="1"/>
    <xf numFmtId="3" fontId="3" fillId="0" borderId="0" xfId="0" applyNumberFormat="1" applyFont="1" applyBorder="1" applyAlignment="1">
      <alignment horizontal="centerContinuous"/>
    </xf>
    <xf numFmtId="0" fontId="3" fillId="0" borderId="0" xfId="0" applyFont="1" applyBorder="1"/>
    <xf numFmtId="3" fontId="3" fillId="0" borderId="17" xfId="0" applyNumberFormat="1" applyFont="1" applyBorder="1" applyAlignment="1">
      <alignment horizontal="centerContinuous"/>
    </xf>
    <xf numFmtId="0" fontId="3" fillId="0" borderId="17" xfId="0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Continuous"/>
    </xf>
    <xf numFmtId="3" fontId="5" fillId="0" borderId="28" xfId="0" applyNumberFormat="1" applyFont="1" applyBorder="1" applyAlignment="1">
      <alignment horizontal="centerContinuous"/>
    </xf>
    <xf numFmtId="0" fontId="5" fillId="0" borderId="28" xfId="0" applyFont="1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3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 vertical="center" wrapText="1"/>
    </xf>
    <xf numFmtId="3" fontId="3" fillId="0" borderId="17" xfId="0" applyNumberFormat="1" applyFont="1" applyBorder="1"/>
    <xf numFmtId="3" fontId="5" fillId="0" borderId="19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centerContinuous" vertical="center" wrapText="1"/>
    </xf>
    <xf numFmtId="0" fontId="5" fillId="0" borderId="19" xfId="0" applyFont="1" applyBorder="1" applyAlignment="1">
      <alignment horizontal="centerContinuous" vertical="center" wrapText="1"/>
    </xf>
    <xf numFmtId="0" fontId="3" fillId="0" borderId="20" xfId="0" applyFont="1" applyBorder="1"/>
    <xf numFmtId="3" fontId="5" fillId="0" borderId="29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30" xfId="0" applyFont="1" applyBorder="1" applyAlignment="1">
      <alignment horizontal="centerContinuous" vertical="top" wrapText="1"/>
    </xf>
    <xf numFmtId="0" fontId="5" fillId="0" borderId="0" xfId="0" applyFont="1" applyBorder="1" applyAlignment="1">
      <alignment horizontal="centerContinuous" vertical="top" wrapText="1"/>
    </xf>
    <xf numFmtId="0" fontId="5" fillId="0" borderId="31" xfId="0" applyFont="1" applyBorder="1" applyAlignment="1">
      <alignment horizontal="centerContinuous" vertical="top" wrapText="1"/>
    </xf>
    <xf numFmtId="3" fontId="5" fillId="0" borderId="29" xfId="0" applyNumberFormat="1" applyFont="1" applyBorder="1" applyAlignment="1">
      <alignment horizontal="center" vertical="center" wrapText="1"/>
    </xf>
    <xf numFmtId="3" fontId="3" fillId="0" borderId="29" xfId="0" applyNumberFormat="1" applyFont="1" applyBorder="1"/>
    <xf numFmtId="3" fontId="5" fillId="0" borderId="0" xfId="0" applyNumberFormat="1" applyFont="1" applyBorder="1" applyAlignment="1">
      <alignment horizontal="centerContinuous" vertical="center" wrapText="1"/>
    </xf>
    <xf numFmtId="0" fontId="5" fillId="0" borderId="0" xfId="0" applyFont="1" applyFill="1" applyBorder="1" applyAlignment="1">
      <alignment horizontal="centerContinuous"/>
    </xf>
    <xf numFmtId="3" fontId="3" fillId="0" borderId="26" xfId="0" applyNumberFormat="1" applyFont="1" applyBorder="1"/>
    <xf numFmtId="0" fontId="3" fillId="0" borderId="32" xfId="0" applyFont="1" applyBorder="1"/>
    <xf numFmtId="0" fontId="3" fillId="0" borderId="28" xfId="0" applyFont="1" applyBorder="1"/>
    <xf numFmtId="0" fontId="3" fillId="0" borderId="33" xfId="0" applyFont="1" applyBorder="1"/>
    <xf numFmtId="0" fontId="0" fillId="0" borderId="34" xfId="0" applyFill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center" wrapText="1"/>
    </xf>
    <xf numFmtId="0" fontId="0" fillId="0" borderId="42" xfId="0" applyFill="1" applyBorder="1" applyAlignment="1">
      <alignment horizontal="left" vertical="center" wrapText="1"/>
    </xf>
    <xf numFmtId="0" fontId="14" fillId="0" borderId="37" xfId="0" applyFont="1" applyFill="1" applyBorder="1" applyAlignment="1">
      <alignment horizontal="center" vertical="top" wrapText="1"/>
    </xf>
    <xf numFmtId="0" fontId="0" fillId="0" borderId="36" xfId="0" applyFill="1" applyBorder="1" applyAlignment="1">
      <alignment horizontal="left" vertical="center" wrapText="1"/>
    </xf>
    <xf numFmtId="0" fontId="14" fillId="0" borderId="37" xfId="0" applyFont="1" applyFill="1" applyBorder="1" applyAlignment="1">
      <alignment horizontal="left" vertical="top" wrapText="1" indent="1"/>
    </xf>
    <xf numFmtId="1" fontId="15" fillId="0" borderId="44" xfId="0" applyNumberFormat="1" applyFont="1" applyFill="1" applyBorder="1" applyAlignment="1">
      <alignment horizontal="center" vertical="top" shrinkToFit="1"/>
    </xf>
    <xf numFmtId="0" fontId="16" fillId="0" borderId="44" xfId="0" applyFont="1" applyFill="1" applyBorder="1" applyAlignment="1">
      <alignment horizontal="center" vertical="top" wrapText="1"/>
    </xf>
    <xf numFmtId="0" fontId="16" fillId="0" borderId="48" xfId="0" applyFont="1" applyFill="1" applyBorder="1" applyAlignment="1">
      <alignment horizontal="center" vertical="top" wrapText="1"/>
    </xf>
    <xf numFmtId="0" fontId="16" fillId="0" borderId="48" xfId="0" applyFont="1" applyFill="1" applyBorder="1" applyAlignment="1">
      <alignment horizontal="left" vertical="top" wrapText="1" indent="1"/>
    </xf>
    <xf numFmtId="3" fontId="18" fillId="0" borderId="48" xfId="0" applyNumberFormat="1" applyFont="1" applyFill="1" applyBorder="1" applyAlignment="1">
      <alignment horizontal="right" vertical="top" shrinkToFit="1"/>
    </xf>
    <xf numFmtId="171" fontId="18" fillId="0" borderId="48" xfId="0" applyNumberFormat="1" applyFont="1" applyFill="1" applyBorder="1" applyAlignment="1">
      <alignment horizontal="center" vertical="top" shrinkToFit="1"/>
    </xf>
    <xf numFmtId="4" fontId="18" fillId="0" borderId="48" xfId="0" applyNumberFormat="1" applyFont="1" applyFill="1" applyBorder="1" applyAlignment="1">
      <alignment horizontal="right" vertical="top" shrinkToFit="1"/>
    </xf>
    <xf numFmtId="0" fontId="0" fillId="0" borderId="48" xfId="0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left" vertical="top" wrapText="1" indent="2"/>
    </xf>
    <xf numFmtId="0" fontId="0" fillId="0" borderId="48" xfId="0" applyFill="1" applyBorder="1" applyAlignment="1">
      <alignment horizontal="left" wrapText="1"/>
    </xf>
    <xf numFmtId="0" fontId="12" fillId="0" borderId="48" xfId="0" applyFont="1" applyFill="1" applyBorder="1" applyAlignment="1">
      <alignment horizontal="left" vertical="top" wrapText="1"/>
    </xf>
    <xf numFmtId="2" fontId="18" fillId="0" borderId="48" xfId="0" applyNumberFormat="1" applyFont="1" applyFill="1" applyBorder="1" applyAlignment="1">
      <alignment horizontal="right" vertical="top" shrinkToFit="1"/>
    </xf>
    <xf numFmtId="0" fontId="16" fillId="0" borderId="48" xfId="0" applyFont="1" applyFill="1" applyBorder="1" applyAlignment="1">
      <alignment horizontal="right" vertical="top" wrapText="1" indent="1"/>
    </xf>
    <xf numFmtId="0" fontId="16" fillId="0" borderId="48" xfId="0" applyFont="1" applyFill="1" applyBorder="1" applyAlignment="1">
      <alignment horizontal="right" vertical="top" wrapText="1"/>
    </xf>
    <xf numFmtId="3" fontId="19" fillId="0" borderId="48" xfId="0" applyNumberFormat="1" applyFont="1" applyFill="1" applyBorder="1" applyAlignment="1">
      <alignment horizontal="right" vertical="top" shrinkToFit="1"/>
    </xf>
    <xf numFmtId="1" fontId="19" fillId="0" borderId="48" xfId="0" applyNumberFormat="1" applyFont="1" applyFill="1" applyBorder="1" applyAlignment="1">
      <alignment horizontal="center" vertical="top" shrinkToFit="1"/>
    </xf>
    <xf numFmtId="2" fontId="19" fillId="0" borderId="48" xfId="0" applyNumberFormat="1" applyFont="1" applyFill="1" applyBorder="1" applyAlignment="1">
      <alignment horizontal="center" vertical="top" shrinkToFit="1"/>
    </xf>
    <xf numFmtId="0" fontId="20" fillId="0" borderId="33" xfId="0" applyFont="1" applyBorder="1"/>
    <xf numFmtId="0" fontId="20" fillId="0" borderId="28" xfId="0" applyFont="1" applyBorder="1"/>
    <xf numFmtId="0" fontId="20" fillId="0" borderId="32" xfId="0" applyFont="1" applyBorder="1"/>
    <xf numFmtId="0" fontId="21" fillId="0" borderId="28" xfId="0" applyFont="1" applyBorder="1" applyAlignment="1">
      <alignment horizontal="centerContinuous"/>
    </xf>
    <xf numFmtId="0" fontId="22" fillId="0" borderId="28" xfId="0" applyFont="1" applyBorder="1" applyAlignment="1">
      <alignment horizontal="centerContinuous"/>
    </xf>
    <xf numFmtId="3" fontId="22" fillId="0" borderId="28" xfId="0" applyNumberFormat="1" applyFont="1" applyBorder="1" applyAlignment="1">
      <alignment horizontal="centerContinuous"/>
    </xf>
    <xf numFmtId="3" fontId="20" fillId="0" borderId="26" xfId="0" applyNumberFormat="1" applyFont="1" applyBorder="1"/>
    <xf numFmtId="0" fontId="24" fillId="0" borderId="0" xfId="0" applyFont="1" applyFill="1" applyBorder="1" applyAlignment="1">
      <alignment horizontal="centerContinuous"/>
    </xf>
    <xf numFmtId="0" fontId="21" fillId="0" borderId="0" xfId="0" applyFont="1" applyBorder="1" applyAlignment="1">
      <alignment horizontal="centerContinuous" vertical="center" wrapText="1"/>
    </xf>
    <xf numFmtId="0" fontId="23" fillId="0" borderId="0" xfId="0" applyFont="1" applyBorder="1" applyAlignment="1">
      <alignment horizontal="centerContinuous" vertical="center" wrapText="1"/>
    </xf>
    <xf numFmtId="3" fontId="25" fillId="0" borderId="0" xfId="0" applyNumberFormat="1" applyFont="1" applyBorder="1" applyAlignment="1">
      <alignment horizontal="centerContinuous" vertical="center" wrapText="1"/>
    </xf>
    <xf numFmtId="3" fontId="20" fillId="0" borderId="0" xfId="0" applyNumberFormat="1" applyFont="1" applyBorder="1" applyAlignment="1">
      <alignment horizontal="centerContinuous"/>
    </xf>
    <xf numFmtId="3" fontId="20" fillId="0" borderId="29" xfId="0" applyNumberFormat="1" applyFont="1" applyBorder="1"/>
    <xf numFmtId="3" fontId="24" fillId="0" borderId="29" xfId="0" applyNumberFormat="1" applyFont="1" applyBorder="1" applyAlignment="1">
      <alignment horizontal="center" vertical="center" wrapText="1"/>
    </xf>
    <xf numFmtId="0" fontId="20" fillId="0" borderId="20" xfId="0" applyFont="1" applyBorder="1"/>
    <xf numFmtId="0" fontId="25" fillId="0" borderId="19" xfId="0" applyFont="1" applyBorder="1" applyAlignment="1">
      <alignment horizontal="centerContinuous" vertical="center" wrapText="1"/>
    </xf>
    <xf numFmtId="0" fontId="25" fillId="0" borderId="18" xfId="0" applyFont="1" applyBorder="1" applyAlignment="1">
      <alignment horizontal="centerContinuous" vertical="center" wrapText="1"/>
    </xf>
    <xf numFmtId="0" fontId="21" fillId="0" borderId="19" xfId="0" applyFont="1" applyBorder="1" applyAlignment="1">
      <alignment horizontal="left" vertical="center"/>
    </xf>
    <xf numFmtId="0" fontId="26" fillId="0" borderId="19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3" fontId="25" fillId="0" borderId="19" xfId="0" applyNumberFormat="1" applyFont="1" applyBorder="1" applyAlignment="1">
      <alignment horizontal="center" vertical="center" wrapText="1"/>
    </xf>
    <xf numFmtId="3" fontId="25" fillId="0" borderId="19" xfId="0" applyNumberFormat="1" applyFont="1" applyBorder="1" applyAlignment="1">
      <alignment horizontal="right" vertical="center" wrapText="1"/>
    </xf>
    <xf numFmtId="3" fontId="20" fillId="0" borderId="17" xfId="0" applyNumberFormat="1" applyFont="1" applyBorder="1"/>
    <xf numFmtId="0" fontId="20" fillId="0" borderId="0" xfId="0" applyFont="1" applyBorder="1"/>
    <xf numFmtId="0" fontId="25" fillId="0" borderId="0" xfId="0" applyFont="1" applyBorder="1" applyAlignment="1">
      <alignment horizontal="centerContinuous" vertical="center" wrapText="1"/>
    </xf>
    <xf numFmtId="0" fontId="25" fillId="0" borderId="0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3" fontId="20" fillId="0" borderId="0" xfId="0" applyNumberFormat="1" applyFont="1" applyBorder="1"/>
    <xf numFmtId="0" fontId="22" fillId="0" borderId="26" xfId="0" applyFont="1" applyBorder="1" applyAlignment="1">
      <alignment horizontal="centerContinuous"/>
    </xf>
    <xf numFmtId="3" fontId="22" fillId="0" borderId="26" xfId="0" applyNumberFormat="1" applyFont="1" applyBorder="1" applyAlignment="1">
      <alignment horizontal="centerContinuous"/>
    </xf>
    <xf numFmtId="0" fontId="27" fillId="0" borderId="17" xfId="0" applyFont="1" applyBorder="1" applyAlignment="1">
      <alignment horizontal="center" vertical="center"/>
    </xf>
    <xf numFmtId="3" fontId="27" fillId="0" borderId="17" xfId="0" applyNumberFormat="1" applyFont="1" applyBorder="1" applyAlignment="1">
      <alignment horizontal="centerContinuous"/>
    </xf>
    <xf numFmtId="0" fontId="28" fillId="0" borderId="0" xfId="0" applyFont="1" applyBorder="1"/>
    <xf numFmtId="0" fontId="27" fillId="0" borderId="0" xfId="0" applyFont="1"/>
    <xf numFmtId="0" fontId="20" fillId="0" borderId="0" xfId="0" applyFont="1"/>
    <xf numFmtId="3" fontId="20" fillId="0" borderId="0" xfId="0" applyNumberFormat="1" applyFont="1"/>
    <xf numFmtId="0" fontId="26" fillId="0" borderId="16" xfId="0" applyFont="1" applyBorder="1" applyAlignment="1">
      <alignment horizontal="centerContinuous"/>
    </xf>
    <xf numFmtId="0" fontId="26" fillId="0" borderId="15" xfId="0" applyFont="1" applyBorder="1" applyAlignment="1">
      <alignment horizontal="centerContinuous"/>
    </xf>
    <xf numFmtId="0" fontId="26" fillId="0" borderId="14" xfId="0" applyFont="1" applyBorder="1" applyAlignment="1">
      <alignment horizontal="centerContinuous"/>
    </xf>
    <xf numFmtId="0" fontId="26" fillId="0" borderId="3" xfId="0" applyFont="1" applyBorder="1" applyAlignment="1">
      <alignment horizontal="centerContinuous"/>
    </xf>
    <xf numFmtId="3" fontId="26" fillId="0" borderId="3" xfId="0" applyNumberFormat="1" applyFont="1" applyBorder="1" applyAlignment="1">
      <alignment horizontal="centerContinuous"/>
    </xf>
    <xf numFmtId="3" fontId="26" fillId="0" borderId="26" xfId="0" applyNumberFormat="1" applyFont="1" applyBorder="1" applyAlignment="1">
      <alignment horizontal="centerContinuous"/>
    </xf>
    <xf numFmtId="3" fontId="26" fillId="0" borderId="0" xfId="0" applyNumberFormat="1" applyFont="1" applyBorder="1"/>
    <xf numFmtId="0" fontId="28" fillId="0" borderId="25" xfId="0" applyFont="1" applyBorder="1" applyAlignment="1">
      <alignment horizontal="left" vertical="center"/>
    </xf>
    <xf numFmtId="0" fontId="28" fillId="0" borderId="24" xfId="0" applyFont="1" applyBorder="1"/>
    <xf numFmtId="0" fontId="28" fillId="0" borderId="23" xfId="0" applyFont="1" applyBorder="1"/>
    <xf numFmtId="172" fontId="28" fillId="0" borderId="22" xfId="5" applyFont="1" applyBorder="1"/>
    <xf numFmtId="3" fontId="28" fillId="0" borderId="26" xfId="5" applyNumberFormat="1" applyFont="1" applyBorder="1"/>
    <xf numFmtId="4" fontId="28" fillId="0" borderId="22" xfId="5" applyNumberFormat="1" applyFont="1" applyBorder="1" applyAlignment="1">
      <alignment horizontal="center"/>
    </xf>
    <xf numFmtId="3" fontId="28" fillId="0" borderId="8" xfId="5" applyNumberFormat="1" applyFont="1" applyBorder="1"/>
    <xf numFmtId="3" fontId="26" fillId="0" borderId="0" xfId="5" applyNumberFormat="1" applyFont="1" applyBorder="1"/>
    <xf numFmtId="0" fontId="28" fillId="0" borderId="12" xfId="0" applyFont="1" applyBorder="1" applyAlignment="1">
      <alignment horizontal="left" vertical="center"/>
    </xf>
    <xf numFmtId="0" fontId="28" fillId="0" borderId="11" xfId="0" applyFont="1" applyBorder="1"/>
    <xf numFmtId="0" fontId="28" fillId="0" borderId="21" xfId="0" applyFont="1" applyBorder="1"/>
    <xf numFmtId="172" fontId="28" fillId="0" borderId="4" xfId="5" applyFont="1" applyBorder="1"/>
    <xf numFmtId="4" fontId="28" fillId="0" borderId="4" xfId="5" applyNumberFormat="1" applyFont="1" applyBorder="1" applyAlignment="1">
      <alignment horizontal="center"/>
    </xf>
    <xf numFmtId="3" fontId="29" fillId="0" borderId="0" xfId="5" applyNumberFormat="1" applyFont="1" applyBorder="1"/>
    <xf numFmtId="168" fontId="28" fillId="0" borderId="4" xfId="5" applyNumberFormat="1" applyFont="1" applyBorder="1" applyAlignment="1">
      <alignment horizontal="center"/>
    </xf>
    <xf numFmtId="0" fontId="28" fillId="0" borderId="7" xfId="0" applyFont="1" applyBorder="1"/>
    <xf numFmtId="0" fontId="28" fillId="0" borderId="19" xfId="0" applyFont="1" applyBorder="1"/>
    <xf numFmtId="0" fontId="28" fillId="0" borderId="18" xfId="0" applyFont="1" applyBorder="1"/>
    <xf numFmtId="172" fontId="28" fillId="0" borderId="17" xfId="5" applyFont="1" applyBorder="1"/>
    <xf numFmtId="3" fontId="28" fillId="0" borderId="17" xfId="5" applyNumberFormat="1" applyFont="1" applyBorder="1"/>
    <xf numFmtId="168" fontId="28" fillId="0" borderId="5" xfId="5" applyNumberFormat="1" applyFont="1" applyBorder="1" applyAlignment="1">
      <alignment horizontal="center"/>
    </xf>
    <xf numFmtId="0" fontId="29" fillId="0" borderId="0" xfId="0" applyFont="1"/>
    <xf numFmtId="172" fontId="29" fillId="0" borderId="0" xfId="5" applyFont="1"/>
    <xf numFmtId="3" fontId="29" fillId="0" borderId="0" xfId="5" applyNumberFormat="1" applyFont="1"/>
    <xf numFmtId="3" fontId="21" fillId="0" borderId="17" xfId="5" applyNumberFormat="1" applyFont="1" applyBorder="1"/>
    <xf numFmtId="3" fontId="27" fillId="0" borderId="3" xfId="5" applyNumberFormat="1" applyFont="1" applyBorder="1"/>
    <xf numFmtId="3" fontId="29" fillId="0" borderId="0" xfId="0" applyNumberFormat="1" applyFont="1"/>
    <xf numFmtId="0" fontId="26" fillId="0" borderId="0" xfId="0" applyFont="1"/>
    <xf numFmtId="3" fontId="26" fillId="0" borderId="0" xfId="0" applyNumberFormat="1" applyFont="1"/>
    <xf numFmtId="172" fontId="26" fillId="0" borderId="3" xfId="5" applyFont="1" applyBorder="1" applyAlignment="1">
      <alignment horizontal="centerContinuous"/>
    </xf>
    <xf numFmtId="3" fontId="26" fillId="0" borderId="3" xfId="5" applyNumberFormat="1" applyFont="1" applyBorder="1" applyAlignment="1">
      <alignment horizontal="centerContinuous"/>
    </xf>
    <xf numFmtId="3" fontId="26" fillId="0" borderId="14" xfId="5" applyNumberFormat="1" applyFont="1" applyBorder="1" applyAlignment="1">
      <alignment horizontal="centerContinuous"/>
    </xf>
    <xf numFmtId="172" fontId="28" fillId="0" borderId="22" xfId="5" applyFont="1" applyBorder="1" applyAlignment="1">
      <alignment horizontal="center"/>
    </xf>
    <xf numFmtId="3" fontId="28" fillId="0" borderId="22" xfId="5" applyNumberFormat="1" applyFont="1" applyBorder="1"/>
    <xf numFmtId="4" fontId="28" fillId="0" borderId="22" xfId="5" applyNumberFormat="1" applyFont="1" applyBorder="1"/>
    <xf numFmtId="0" fontId="28" fillId="0" borderId="10" xfId="0" applyFont="1" applyBorder="1" applyAlignment="1">
      <alignment horizontal="left" vertical="center"/>
    </xf>
    <xf numFmtId="0" fontId="28" fillId="0" borderId="9" xfId="0" applyFont="1" applyBorder="1"/>
    <xf numFmtId="0" fontId="28" fillId="0" borderId="13" xfId="0" applyFont="1" applyBorder="1"/>
    <xf numFmtId="172" fontId="28" fillId="0" borderId="8" xfId="5" applyFont="1" applyBorder="1" applyAlignment="1">
      <alignment horizontal="center"/>
    </xf>
    <xf numFmtId="4" fontId="28" fillId="0" borderId="8" xfId="5" applyNumberFormat="1" applyFont="1" applyBorder="1"/>
    <xf numFmtId="0" fontId="28" fillId="0" borderId="7" xfId="0" applyFont="1" applyBorder="1" applyAlignment="1">
      <alignment horizontal="left" vertical="center"/>
    </xf>
    <xf numFmtId="0" fontId="28" fillId="0" borderId="6" xfId="0" applyFont="1" applyBorder="1"/>
    <xf numFmtId="0" fontId="28" fillId="0" borderId="49" xfId="0" applyFont="1" applyBorder="1"/>
    <xf numFmtId="172" fontId="28" fillId="0" borderId="5" xfId="5" applyFont="1" applyBorder="1" applyAlignment="1">
      <alignment horizontal="center"/>
    </xf>
    <xf numFmtId="3" fontId="28" fillId="0" borderId="5" xfId="5" applyNumberFormat="1" applyFont="1" applyBorder="1"/>
    <xf numFmtId="4" fontId="28" fillId="0" borderId="5" xfId="5" applyNumberFormat="1" applyFont="1" applyBorder="1"/>
    <xf numFmtId="3" fontId="0" fillId="0" borderId="0" xfId="0" applyNumberFormat="1"/>
    <xf numFmtId="0" fontId="27" fillId="0" borderId="25" xfId="0" applyFont="1" applyBorder="1" applyAlignment="1">
      <alignment horizontal="left" vertical="center"/>
    </xf>
    <xf numFmtId="0" fontId="26" fillId="0" borderId="24" xfId="0" applyFont="1" applyBorder="1"/>
    <xf numFmtId="172" fontId="26" fillId="0" borderId="23" xfId="5" applyFont="1" applyBorder="1"/>
    <xf numFmtId="3" fontId="26" fillId="0" borderId="22" xfId="5" applyNumberFormat="1" applyFont="1" applyBorder="1"/>
    <xf numFmtId="168" fontId="26" fillId="0" borderId="22" xfId="5" applyNumberFormat="1" applyFont="1" applyBorder="1"/>
    <xf numFmtId="0" fontId="27" fillId="0" borderId="12" xfId="0" applyFont="1" applyBorder="1" applyAlignment="1">
      <alignment horizontal="left" vertical="center"/>
    </xf>
    <xf numFmtId="0" fontId="29" fillId="0" borderId="11" xfId="0" applyFont="1" applyBorder="1"/>
    <xf numFmtId="172" fontId="29" fillId="0" borderId="21" xfId="5" applyFont="1" applyBorder="1"/>
    <xf numFmtId="3" fontId="30" fillId="0" borderId="4" xfId="5" applyNumberFormat="1" applyFont="1" applyBorder="1"/>
    <xf numFmtId="4" fontId="30" fillId="0" borderId="4" xfId="5" applyNumberFormat="1" applyFont="1" applyBorder="1"/>
    <xf numFmtId="3" fontId="29" fillId="0" borderId="4" xfId="5" applyNumberFormat="1" applyFont="1" applyBorder="1"/>
    <xf numFmtId="0" fontId="29" fillId="0" borderId="20" xfId="0" applyFont="1" applyBorder="1" applyAlignment="1">
      <alignment horizontal="left" vertical="center"/>
    </xf>
    <xf numFmtId="0" fontId="29" fillId="0" borderId="19" xfId="0" applyFont="1" applyBorder="1"/>
    <xf numFmtId="172" fontId="29" fillId="0" borderId="19" xfId="5" applyFont="1" applyBorder="1"/>
    <xf numFmtId="172" fontId="29" fillId="0" borderId="18" xfId="5" applyFont="1" applyBorder="1"/>
    <xf numFmtId="3" fontId="29" fillId="0" borderId="17" xfId="5" applyNumberFormat="1" applyFont="1" applyBorder="1"/>
    <xf numFmtId="0" fontId="27" fillId="0" borderId="10" xfId="0" applyFont="1" applyBorder="1" applyAlignment="1">
      <alignment horizontal="left" vertical="center"/>
    </xf>
    <xf numFmtId="0" fontId="27" fillId="0" borderId="11" xfId="0" applyFont="1" applyBorder="1"/>
    <xf numFmtId="167" fontId="27" fillId="0" borderId="29" xfId="6" applyNumberFormat="1" applyFont="1" applyFill="1" applyBorder="1" applyAlignment="1">
      <alignment horizontal="center"/>
    </xf>
    <xf numFmtId="167" fontId="27" fillId="0" borderId="4" xfId="6" applyNumberFormat="1" applyFont="1" applyFill="1" applyBorder="1" applyAlignment="1">
      <alignment horizontal="center"/>
    </xf>
    <xf numFmtId="173" fontId="27" fillId="0" borderId="8" xfId="0" applyNumberFormat="1" applyFont="1" applyBorder="1" applyAlignment="1">
      <alignment horizontal="right"/>
    </xf>
    <xf numFmtId="0" fontId="27" fillId="0" borderId="8" xfId="0" applyNumberFormat="1" applyFont="1" applyBorder="1" applyAlignment="1">
      <alignment horizontal="center"/>
    </xf>
    <xf numFmtId="3" fontId="27" fillId="0" borderId="8" xfId="0" applyNumberFormat="1" applyFont="1" applyBorder="1" applyAlignment="1">
      <alignment horizontal="center"/>
    </xf>
    <xf numFmtId="0" fontId="27" fillId="0" borderId="31" xfId="0" applyFont="1" applyBorder="1" applyAlignment="1">
      <alignment horizontal="left" vertical="center"/>
    </xf>
    <xf numFmtId="0" fontId="27" fillId="0" borderId="0" xfId="0" applyFont="1" applyBorder="1"/>
    <xf numFmtId="167" fontId="27" fillId="0" borderId="4" xfId="5" applyNumberFormat="1" applyFont="1" applyBorder="1" applyAlignment="1">
      <alignment horizontal="center"/>
    </xf>
    <xf numFmtId="3" fontId="27" fillId="0" borderId="29" xfId="5" applyNumberFormat="1" applyFont="1" applyBorder="1" applyAlignment="1">
      <alignment horizontal="center"/>
    </xf>
    <xf numFmtId="4" fontId="27" fillId="0" borderId="8" xfId="5" applyNumberFormat="1" applyFont="1" applyBorder="1" applyAlignment="1">
      <alignment horizontal="center"/>
    </xf>
    <xf numFmtId="3" fontId="27" fillId="0" borderId="0" xfId="5" applyNumberFormat="1" applyFont="1" applyBorder="1"/>
    <xf numFmtId="0" fontId="2" fillId="0" borderId="0" xfId="0" applyFont="1"/>
    <xf numFmtId="0" fontId="27" fillId="0" borderId="10" xfId="0" applyFont="1" applyBorder="1"/>
    <xf numFmtId="0" fontId="27" fillId="0" borderId="9" xfId="0" applyFont="1" applyBorder="1"/>
    <xf numFmtId="167" fontId="27" fillId="0" borderId="8" xfId="5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12" xfId="0" applyFont="1" applyBorder="1"/>
    <xf numFmtId="0" fontId="27" fillId="0" borderId="4" xfId="0" applyFont="1" applyBorder="1" applyAlignment="1">
      <alignment horizontal="center"/>
    </xf>
    <xf numFmtId="3" fontId="27" fillId="0" borderId="4" xfId="5" applyNumberFormat="1" applyFont="1" applyBorder="1" applyAlignment="1">
      <alignment horizontal="center"/>
    </xf>
    <xf numFmtId="0" fontId="26" fillId="0" borderId="9" xfId="0" applyFont="1" applyBorder="1"/>
    <xf numFmtId="174" fontId="27" fillId="0" borderId="8" xfId="0" applyNumberFormat="1" applyFont="1" applyBorder="1" applyAlignment="1">
      <alignment horizontal="right"/>
    </xf>
    <xf numFmtId="174" fontId="27" fillId="0" borderId="8" xfId="5" applyNumberFormat="1" applyFont="1" applyBorder="1"/>
    <xf numFmtId="3" fontId="27" fillId="0" borderId="8" xfId="5" applyNumberFormat="1" applyFont="1" applyBorder="1" applyAlignment="1">
      <alignment horizontal="right"/>
    </xf>
    <xf numFmtId="3" fontId="27" fillId="0" borderId="8" xfId="5" applyNumberFormat="1" applyFont="1" applyBorder="1"/>
    <xf numFmtId="0" fontId="29" fillId="0" borderId="9" xfId="0" applyFont="1" applyBorder="1"/>
    <xf numFmtId="3" fontId="27" fillId="0" borderId="8" xfId="5" applyNumberFormat="1" applyFont="1" applyBorder="1" applyAlignment="1">
      <alignment horizontal="center"/>
    </xf>
    <xf numFmtId="0" fontId="29" fillId="0" borderId="17" xfId="0" applyFont="1" applyBorder="1"/>
    <xf numFmtId="172" fontId="29" fillId="0" borderId="17" xfId="5" applyFont="1" applyBorder="1"/>
    <xf numFmtId="3" fontId="29" fillId="0" borderId="5" xfId="5" applyNumberFormat="1" applyFont="1" applyBorder="1"/>
    <xf numFmtId="3" fontId="21" fillId="0" borderId="17" xfId="0" applyNumberFormat="1" applyFont="1" applyBorder="1"/>
    <xf numFmtId="3" fontId="26" fillId="0" borderId="0" xfId="0" applyNumberFormat="1" applyFont="1" applyAlignment="1">
      <alignment horizontal="right"/>
    </xf>
    <xf numFmtId="3" fontId="28" fillId="0" borderId="3" xfId="0" applyNumberFormat="1" applyFont="1" applyBorder="1"/>
    <xf numFmtId="3" fontId="28" fillId="0" borderId="0" xfId="0" applyNumberFormat="1" applyFont="1" applyBorder="1"/>
    <xf numFmtId="167" fontId="0" fillId="0" borderId="0" xfId="0" applyNumberFormat="1"/>
    <xf numFmtId="0" fontId="0" fillId="0" borderId="0" xfId="0" applyFill="1"/>
    <xf numFmtId="0" fontId="0" fillId="0" borderId="0" xfId="0" applyFill="1" applyAlignment="1">
      <alignment wrapText="1"/>
    </xf>
    <xf numFmtId="0" fontId="31" fillId="0" borderId="0" xfId="0" applyFont="1" applyFill="1" applyAlignment="1">
      <alignment wrapText="1"/>
    </xf>
    <xf numFmtId="0" fontId="31" fillId="0" borderId="0" xfId="0" applyFont="1" applyFill="1"/>
    <xf numFmtId="10" fontId="0" fillId="0" borderId="0" xfId="0" applyNumberFormat="1" applyFill="1"/>
    <xf numFmtId="0" fontId="0" fillId="0" borderId="0" xfId="0" applyFill="1" applyAlignment="1">
      <alignment horizontal="right"/>
    </xf>
    <xf numFmtId="10" fontId="31" fillId="0" borderId="0" xfId="0" applyNumberFormat="1" applyFont="1" applyFill="1" applyBorder="1"/>
    <xf numFmtId="10" fontId="31" fillId="0" borderId="0" xfId="0" applyNumberFormat="1" applyFont="1" applyFill="1"/>
    <xf numFmtId="10" fontId="31" fillId="0" borderId="6" xfId="0" applyNumberFormat="1" applyFont="1" applyFill="1" applyBorder="1"/>
    <xf numFmtId="0" fontId="0" fillId="0" borderId="6" xfId="0" applyFill="1" applyBorder="1"/>
    <xf numFmtId="0" fontId="31" fillId="0" borderId="6" xfId="0" applyFont="1" applyFill="1" applyBorder="1"/>
    <xf numFmtId="0" fontId="31" fillId="0" borderId="0" xfId="0" applyFont="1" applyFill="1" applyBorder="1"/>
    <xf numFmtId="0" fontId="0" fillId="0" borderId="0" xfId="0" applyFill="1" applyBorder="1"/>
    <xf numFmtId="176" fontId="2" fillId="0" borderId="0" xfId="8" applyNumberFormat="1" applyFont="1" applyFill="1" applyBorder="1" applyAlignment="1">
      <alignment horizontal="right"/>
    </xf>
    <xf numFmtId="9" fontId="3" fillId="0" borderId="0" xfId="0" applyNumberFormat="1" applyFont="1"/>
    <xf numFmtId="0" fontId="3" fillId="0" borderId="24" xfId="0" applyFont="1" applyFill="1" applyBorder="1"/>
    <xf numFmtId="0" fontId="3" fillId="0" borderId="23" xfId="0" applyFont="1" applyFill="1" applyBorder="1"/>
    <xf numFmtId="0" fontId="3" fillId="0" borderId="11" xfId="0" applyFont="1" applyFill="1" applyBorder="1"/>
    <xf numFmtId="0" fontId="3" fillId="0" borderId="21" xfId="0" applyFont="1" applyFill="1" applyBorder="1"/>
    <xf numFmtId="178" fontId="3" fillId="0" borderId="22" xfId="2" applyNumberFormat="1" applyFont="1" applyBorder="1" applyAlignment="1">
      <alignment horizontal="center"/>
    </xf>
    <xf numFmtId="165" fontId="3" fillId="0" borderId="0" xfId="0" applyNumberFormat="1" applyFont="1"/>
    <xf numFmtId="179" fontId="3" fillId="0" borderId="0" xfId="0" applyNumberFormat="1" applyFont="1"/>
    <xf numFmtId="0" fontId="33" fillId="0" borderId="0" xfId="1" applyFont="1"/>
    <xf numFmtId="0" fontId="33" fillId="0" borderId="1" xfId="1" applyFont="1" applyFill="1" applyBorder="1" applyAlignment="1">
      <alignment horizontal="center" vertical="center" wrapText="1"/>
    </xf>
    <xf numFmtId="165" fontId="33" fillId="0" borderId="0" xfId="1" applyNumberFormat="1" applyFont="1"/>
    <xf numFmtId="0" fontId="35" fillId="0" borderId="0" xfId="0" applyFont="1"/>
    <xf numFmtId="0" fontId="33" fillId="0" borderId="1" xfId="1" applyFont="1" applyFill="1" applyBorder="1" applyAlignment="1">
      <alignment horizontal="justify" vertical="center" wrapText="1"/>
    </xf>
    <xf numFmtId="4" fontId="33" fillId="0" borderId="1" xfId="1" applyNumberFormat="1" applyFont="1" applyFill="1" applyBorder="1" applyAlignment="1">
      <alignment horizontal="center" vertical="center" wrapText="1"/>
    </xf>
    <xf numFmtId="0" fontId="33" fillId="0" borderId="50" xfId="1" applyFont="1" applyFill="1" applyBorder="1" applyAlignment="1">
      <alignment horizontal="center" vertical="center" wrapText="1"/>
    </xf>
    <xf numFmtId="0" fontId="34" fillId="0" borderId="55" xfId="1" applyFont="1" applyFill="1" applyBorder="1" applyAlignment="1">
      <alignment horizontal="center" vertical="center" wrapText="1"/>
    </xf>
    <xf numFmtId="0" fontId="34" fillId="0" borderId="56" xfId="1" applyFont="1" applyFill="1" applyBorder="1" applyAlignment="1">
      <alignment horizontal="center" vertical="center" wrapText="1"/>
    </xf>
    <xf numFmtId="0" fontId="34" fillId="0" borderId="57" xfId="1" applyFont="1" applyFill="1" applyBorder="1" applyAlignment="1">
      <alignment horizontal="center" vertical="center" wrapText="1"/>
    </xf>
    <xf numFmtId="0" fontId="34" fillId="0" borderId="10" xfId="1" applyFont="1" applyFill="1" applyBorder="1" applyAlignment="1">
      <alignment horizontal="center" vertical="center" wrapText="1"/>
    </xf>
    <xf numFmtId="0" fontId="34" fillId="0" borderId="9" xfId="1" applyFont="1" applyFill="1" applyBorder="1" applyAlignment="1">
      <alignment horizontal="center" vertical="center" wrapText="1"/>
    </xf>
    <xf numFmtId="0" fontId="32" fillId="2" borderId="53" xfId="1" applyFont="1" applyFill="1" applyBorder="1" applyAlignment="1">
      <alignment horizontal="center" vertical="center" wrapText="1"/>
    </xf>
    <xf numFmtId="0" fontId="32" fillId="2" borderId="54" xfId="1" applyFont="1" applyFill="1" applyBorder="1" applyAlignment="1">
      <alignment horizontal="center" vertical="center" wrapText="1"/>
    </xf>
    <xf numFmtId="0" fontId="23" fillId="0" borderId="31" xfId="0" applyFont="1" applyBorder="1" applyAlignment="1">
      <alignment horizontal="center" wrapText="1"/>
    </xf>
    <xf numFmtId="0" fontId="23" fillId="0" borderId="0" xfId="0" applyFont="1" applyBorder="1" applyAlignment="1">
      <alignment horizontal="center" wrapText="1"/>
    </xf>
    <xf numFmtId="0" fontId="23" fillId="0" borderId="30" xfId="0" applyFont="1" applyBorder="1" applyAlignment="1">
      <alignment horizontal="center" wrapText="1"/>
    </xf>
    <xf numFmtId="0" fontId="25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31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38" xfId="0" applyFill="1" applyBorder="1" applyAlignment="1">
      <alignment horizontal="left" vertical="top" wrapText="1"/>
    </xf>
    <xf numFmtId="0" fontId="0" fillId="0" borderId="41" xfId="0" applyFill="1" applyBorder="1" applyAlignment="1">
      <alignment horizontal="left" vertical="top" wrapText="1"/>
    </xf>
    <xf numFmtId="0" fontId="0" fillId="0" borderId="46" xfId="0" applyFill="1" applyBorder="1" applyAlignment="1">
      <alignment horizontal="left" wrapText="1"/>
    </xf>
    <xf numFmtId="0" fontId="0" fillId="0" borderId="45" xfId="0" applyFill="1" applyBorder="1" applyAlignment="1">
      <alignment horizontal="left" wrapText="1"/>
    </xf>
    <xf numFmtId="0" fontId="0" fillId="0" borderId="47" xfId="0" applyFill="1" applyBorder="1" applyAlignment="1">
      <alignment horizontal="left" wrapText="1"/>
    </xf>
    <xf numFmtId="0" fontId="0" fillId="0" borderId="36" xfId="0" applyFill="1" applyBorder="1" applyAlignment="1">
      <alignment horizontal="left" wrapText="1"/>
    </xf>
    <xf numFmtId="0" fontId="0" fillId="0" borderId="35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0" xfId="0" applyFont="1" applyFill="1" applyBorder="1" applyAlignment="1">
      <alignment horizontal="right" vertical="top" wrapText="1" indent="9"/>
    </xf>
    <xf numFmtId="0" fontId="12" fillId="0" borderId="39" xfId="0" applyFont="1" applyFill="1" applyBorder="1" applyAlignment="1">
      <alignment horizontal="right" vertical="top" wrapText="1" indent="9"/>
    </xf>
    <xf numFmtId="0" fontId="16" fillId="0" borderId="0" xfId="0" applyFont="1" applyFill="1" applyBorder="1" applyAlignment="1">
      <alignment horizontal="left" vertical="center" wrapText="1"/>
    </xf>
    <xf numFmtId="0" fontId="16" fillId="0" borderId="46" xfId="0" applyFont="1" applyFill="1" applyBorder="1" applyAlignment="1">
      <alignment horizontal="left" vertical="top" wrapText="1" indent="5"/>
    </xf>
    <xf numFmtId="0" fontId="16" fillId="0" borderId="47" xfId="0" applyFont="1" applyFill="1" applyBorder="1" applyAlignment="1">
      <alignment horizontal="left" vertical="top" wrapText="1" indent="5"/>
    </xf>
    <xf numFmtId="0" fontId="0" fillId="0" borderId="46" xfId="0" applyFill="1" applyBorder="1" applyAlignment="1">
      <alignment horizontal="left" vertical="top" wrapText="1"/>
    </xf>
    <xf numFmtId="0" fontId="0" fillId="0" borderId="47" xfId="0" applyFill="1" applyBorder="1" applyAlignment="1">
      <alignment horizontal="left" vertical="top" wrapText="1"/>
    </xf>
    <xf numFmtId="0" fontId="16" fillId="0" borderId="46" xfId="0" applyFont="1" applyFill="1" applyBorder="1" applyAlignment="1">
      <alignment horizontal="center" vertical="top" wrapText="1"/>
    </xf>
    <xf numFmtId="0" fontId="16" fillId="0" borderId="45" xfId="0" applyFont="1" applyFill="1" applyBorder="1" applyAlignment="1">
      <alignment horizontal="center" vertical="top" wrapText="1"/>
    </xf>
    <xf numFmtId="0" fontId="16" fillId="0" borderId="47" xfId="0" applyFont="1" applyFill="1" applyBorder="1" applyAlignment="1">
      <alignment horizontal="center" vertical="top" wrapText="1"/>
    </xf>
    <xf numFmtId="0" fontId="16" fillId="0" borderId="46" xfId="0" applyFont="1" applyFill="1" applyBorder="1" applyAlignment="1">
      <alignment horizontal="left" vertical="top" wrapText="1"/>
    </xf>
    <xf numFmtId="0" fontId="16" fillId="0" borderId="45" xfId="0" applyFont="1" applyFill="1" applyBorder="1" applyAlignment="1">
      <alignment horizontal="left" vertical="top" wrapText="1"/>
    </xf>
    <xf numFmtId="0" fontId="16" fillId="0" borderId="47" xfId="0" applyFont="1" applyFill="1" applyBorder="1" applyAlignment="1">
      <alignment horizontal="left" vertical="top" wrapText="1"/>
    </xf>
    <xf numFmtId="0" fontId="14" fillId="0" borderId="36" xfId="0" applyFont="1" applyFill="1" applyBorder="1" applyAlignment="1">
      <alignment horizontal="left" vertical="top" wrapText="1" indent="1"/>
    </xf>
    <xf numFmtId="0" fontId="16" fillId="0" borderId="41" xfId="0" applyFont="1" applyFill="1" applyBorder="1" applyAlignment="1">
      <alignment horizontal="left" vertical="top" wrapText="1" indent="4"/>
    </xf>
    <xf numFmtId="0" fontId="16" fillId="0" borderId="43" xfId="0" applyFont="1" applyFill="1" applyBorder="1" applyAlignment="1">
      <alignment horizontal="left" vertical="top" wrapText="1" indent="4"/>
    </xf>
    <xf numFmtId="0" fontId="16" fillId="0" borderId="42" xfId="0" applyFont="1" applyFill="1" applyBorder="1" applyAlignment="1">
      <alignment horizontal="left" vertical="top" wrapText="1" indent="4"/>
    </xf>
    <xf numFmtId="0" fontId="17" fillId="0" borderId="36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left" vertical="top" wrapText="1" indent="2"/>
    </xf>
    <xf numFmtId="0" fontId="6" fillId="0" borderId="35" xfId="0" applyFont="1" applyFill="1" applyBorder="1" applyAlignment="1">
      <alignment horizontal="left" vertical="top" wrapText="1" indent="2"/>
    </xf>
    <xf numFmtId="0" fontId="8" fillId="0" borderId="36" xfId="0" applyFont="1" applyFill="1" applyBorder="1" applyAlignment="1">
      <alignment horizontal="left" vertical="top" wrapText="1" indent="6"/>
    </xf>
    <xf numFmtId="0" fontId="0" fillId="0" borderId="37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0" fillId="0" borderId="44" xfId="0" applyFill="1" applyBorder="1" applyAlignment="1">
      <alignment horizontal="left" vertical="top" wrapText="1"/>
    </xf>
    <xf numFmtId="0" fontId="10" fillId="0" borderId="38" xfId="0" applyFont="1" applyFill="1" applyBorder="1" applyAlignment="1">
      <alignment horizontal="left" vertical="center" wrapText="1" indent="3"/>
    </xf>
    <xf numFmtId="0" fontId="10" fillId="0" borderId="39" xfId="0" applyFont="1" applyFill="1" applyBorder="1" applyAlignment="1">
      <alignment horizontal="left" vertical="center" wrapText="1" indent="3"/>
    </xf>
    <xf numFmtId="0" fontId="12" fillId="0" borderId="38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39" xfId="0" applyFont="1" applyFill="1" applyBorder="1" applyAlignment="1">
      <alignment horizontal="center" vertical="top" wrapText="1"/>
    </xf>
    <xf numFmtId="0" fontId="0" fillId="0" borderId="41" xfId="0" applyFill="1" applyBorder="1" applyAlignment="1">
      <alignment horizontal="left" vertical="center" wrapText="1"/>
    </xf>
    <xf numFmtId="0" fontId="0" fillId="0" borderId="42" xfId="0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top" wrapText="1"/>
    </xf>
    <xf numFmtId="0" fontId="12" fillId="0" borderId="43" xfId="0" applyFont="1" applyFill="1" applyBorder="1" applyAlignment="1">
      <alignment horizontal="left" vertical="top" wrapText="1"/>
    </xf>
    <xf numFmtId="0" fontId="34" fillId="0" borderId="25" xfId="1" applyFont="1" applyFill="1" applyBorder="1" applyAlignment="1">
      <alignment horizontal="center" vertical="center" wrapText="1"/>
    </xf>
    <xf numFmtId="0" fontId="34" fillId="0" borderId="24" xfId="1" applyFont="1" applyFill="1" applyBorder="1" applyAlignment="1">
      <alignment horizontal="center" vertical="center" wrapText="1"/>
    </xf>
    <xf numFmtId="0" fontId="33" fillId="0" borderId="59" xfId="1" applyFont="1" applyFill="1" applyBorder="1" applyAlignment="1">
      <alignment horizontal="center" vertical="center" wrapText="1"/>
    </xf>
    <xf numFmtId="0" fontId="33" fillId="0" borderId="60" xfId="1" applyFont="1" applyFill="1" applyBorder="1" applyAlignment="1">
      <alignment horizontal="justify" vertical="center" wrapText="1"/>
    </xf>
    <xf numFmtId="0" fontId="33" fillId="0" borderId="60" xfId="1" applyFont="1" applyFill="1" applyBorder="1" applyAlignment="1">
      <alignment horizontal="center" vertical="center" wrapText="1"/>
    </xf>
    <xf numFmtId="4" fontId="33" fillId="0" borderId="60" xfId="1" applyNumberFormat="1" applyFont="1" applyFill="1" applyBorder="1" applyAlignment="1">
      <alignment horizontal="center" vertical="center" wrapText="1"/>
    </xf>
    <xf numFmtId="0" fontId="34" fillId="2" borderId="19" xfId="1" applyFont="1" applyFill="1" applyBorder="1" applyAlignment="1">
      <alignment horizontal="center" vertical="center" wrapText="1"/>
    </xf>
    <xf numFmtId="10" fontId="33" fillId="0" borderId="8" xfId="4" applyNumberFormat="1" applyFont="1" applyFill="1" applyBorder="1" applyAlignment="1">
      <alignment horizontal="center" vertical="center" wrapText="1"/>
    </xf>
    <xf numFmtId="10" fontId="33" fillId="0" borderId="5" xfId="4" applyNumberFormat="1" applyFont="1" applyFill="1" applyBorder="1" applyAlignment="1">
      <alignment horizontal="center" vertical="center" wrapText="1"/>
    </xf>
    <xf numFmtId="0" fontId="34" fillId="2" borderId="20" xfId="1" applyFont="1" applyFill="1" applyBorder="1" applyAlignment="1">
      <alignment horizontal="center" vertical="center" wrapText="1"/>
    </xf>
    <xf numFmtId="0" fontId="34" fillId="0" borderId="7" xfId="1" applyFont="1" applyFill="1" applyBorder="1" applyAlignment="1">
      <alignment horizontal="center" vertical="center" wrapText="1"/>
    </xf>
    <xf numFmtId="0" fontId="34" fillId="0" borderId="6" xfId="1" applyFont="1" applyFill="1" applyBorder="1" applyAlignment="1">
      <alignment horizontal="center" vertical="center" wrapText="1"/>
    </xf>
    <xf numFmtId="0" fontId="34" fillId="0" borderId="16" xfId="1" applyFont="1" applyFill="1" applyBorder="1" applyAlignment="1">
      <alignment horizontal="center" vertical="center" wrapText="1"/>
    </xf>
    <xf numFmtId="0" fontId="34" fillId="0" borderId="15" xfId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2" fontId="33" fillId="0" borderId="5" xfId="1" applyNumberFormat="1" applyFont="1" applyFill="1" applyBorder="1" applyAlignment="1">
      <alignment horizontal="center" vertical="center" wrapText="1"/>
    </xf>
    <xf numFmtId="180" fontId="33" fillId="0" borderId="1" xfId="1" applyNumberFormat="1" applyFont="1" applyFill="1" applyBorder="1" applyAlignment="1" applyProtection="1">
      <alignment horizontal="center" vertical="center" wrapText="1"/>
      <protection locked="0"/>
    </xf>
    <xf numFmtId="180" fontId="33" fillId="0" borderId="51" xfId="1" applyNumberFormat="1" applyFont="1" applyFill="1" applyBorder="1" applyAlignment="1" applyProtection="1">
      <alignment horizontal="center" vertical="center" wrapText="1"/>
      <protection locked="0"/>
    </xf>
    <xf numFmtId="180" fontId="33" fillId="0" borderId="58" xfId="1" applyNumberFormat="1" applyFont="1" applyFill="1" applyBorder="1" applyAlignment="1" applyProtection="1">
      <alignment horizontal="center" vertical="center" wrapText="1"/>
      <protection locked="0"/>
    </xf>
    <xf numFmtId="180" fontId="33" fillId="0" borderId="52" xfId="1" applyNumberFormat="1" applyFont="1" applyFill="1" applyBorder="1" applyAlignment="1" applyProtection="1">
      <alignment horizontal="center" vertical="center" wrapText="1"/>
      <protection locked="0"/>
    </xf>
    <xf numFmtId="180" fontId="34" fillId="0" borderId="4" xfId="1" applyNumberFormat="1" applyFont="1" applyFill="1" applyBorder="1" applyAlignment="1" applyProtection="1">
      <alignment horizontal="right" vertical="center" wrapText="1"/>
      <protection locked="0"/>
    </xf>
    <xf numFmtId="180" fontId="33" fillId="0" borderId="8" xfId="1" applyNumberFormat="1" applyFont="1" applyFill="1" applyBorder="1" applyAlignment="1" applyProtection="1">
      <alignment horizontal="right" vertical="center" wrapText="1"/>
      <protection locked="0"/>
    </xf>
    <xf numFmtId="180" fontId="33" fillId="0" borderId="27" xfId="1" applyNumberFormat="1" applyFont="1" applyFill="1" applyBorder="1" applyAlignment="1" applyProtection="1">
      <alignment horizontal="right" vertical="center" wrapText="1"/>
      <protection locked="0"/>
    </xf>
    <xf numFmtId="180" fontId="34" fillId="2" borderId="3" xfId="1" applyNumberFormat="1" applyFont="1" applyFill="1" applyBorder="1" applyAlignment="1" applyProtection="1">
      <alignment horizontal="right" vertical="center" wrapText="1"/>
      <protection locked="0"/>
    </xf>
    <xf numFmtId="2" fontId="33" fillId="0" borderId="22" xfId="1" applyNumberFormat="1" applyFont="1" applyFill="1" applyBorder="1" applyAlignment="1" applyProtection="1">
      <alignment horizontal="center" vertical="center" wrapText="1"/>
      <protection locked="0"/>
    </xf>
    <xf numFmtId="2" fontId="33" fillId="0" borderId="8" xfId="1" applyNumberFormat="1" applyFont="1" applyFill="1" applyBorder="1" applyAlignment="1" applyProtection="1">
      <alignment horizontal="center" vertical="center" wrapText="1"/>
      <protection locked="0"/>
    </xf>
  </cellXfs>
  <cellStyles count="10">
    <cellStyle name="Euro" xfId="7"/>
    <cellStyle name="Millares [0] 2" xfId="6"/>
    <cellStyle name="Millares [0] 3" xfId="3"/>
    <cellStyle name="Millares 2" xfId="8"/>
    <cellStyle name="Millares 3" xfId="5"/>
    <cellStyle name="Millares 4" xfId="2"/>
    <cellStyle name="Moneda 2" xfId="9"/>
    <cellStyle name="Normal" xfId="0" builtinId="0"/>
    <cellStyle name="Normal 3" xfId="1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107</xdr:row>
      <xdr:rowOff>0</xdr:rowOff>
    </xdr:from>
    <xdr:to>
      <xdr:col>6</xdr:col>
      <xdr:colOff>733425</xdr:colOff>
      <xdr:row>107</xdr:row>
      <xdr:rowOff>0</xdr:rowOff>
    </xdr:to>
    <xdr:sp macro="" textlink="">
      <xdr:nvSpPr>
        <xdr:cNvPr id="7" name="Line 25">
          <a:extLst>
            <a:ext uri="{FF2B5EF4-FFF2-40B4-BE49-F238E27FC236}">
              <a16:creationId xmlns:a16="http://schemas.microsoft.com/office/drawing/2014/main" id="{06457A7C-0F38-4736-B2FD-A5B4F0508632}"/>
            </a:ext>
          </a:extLst>
        </xdr:cNvPr>
        <xdr:cNvSpPr>
          <a:spLocks noChangeShapeType="1"/>
        </xdr:cNvSpPr>
      </xdr:nvSpPr>
      <xdr:spPr bwMode="auto">
        <a:xfrm>
          <a:off x="5486400" y="26184225"/>
          <a:ext cx="71437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113</xdr:row>
      <xdr:rowOff>0</xdr:rowOff>
    </xdr:from>
    <xdr:to>
      <xdr:col>6</xdr:col>
      <xdr:colOff>733425</xdr:colOff>
      <xdr:row>113</xdr:row>
      <xdr:rowOff>0</xdr:rowOff>
    </xdr:to>
    <xdr:sp macro="" textlink="">
      <xdr:nvSpPr>
        <xdr:cNvPr id="8" name="Line 27">
          <a:extLst>
            <a:ext uri="{FF2B5EF4-FFF2-40B4-BE49-F238E27FC236}">
              <a16:creationId xmlns:a16="http://schemas.microsoft.com/office/drawing/2014/main" id="{7DF294C6-C86A-4FF7-8748-D92CA3E334C0}"/>
            </a:ext>
          </a:extLst>
        </xdr:cNvPr>
        <xdr:cNvSpPr>
          <a:spLocks noChangeShapeType="1"/>
        </xdr:cNvSpPr>
      </xdr:nvSpPr>
      <xdr:spPr bwMode="auto">
        <a:xfrm>
          <a:off x="5486400" y="27727275"/>
          <a:ext cx="714375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E6A9023-B5BC-4A8D-972F-5890C1018293}"/>
            </a:ext>
          </a:extLst>
        </xdr:cNvPr>
        <xdr:cNvSpPr>
          <a:spLocks noChangeShapeType="1"/>
        </xdr:cNvSpPr>
      </xdr:nvSpPr>
      <xdr:spPr bwMode="auto">
        <a:xfrm>
          <a:off x="83820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BF39510-0D88-4BB9-8742-BB37BCAF0A59}"/>
            </a:ext>
          </a:extLst>
        </xdr:cNvPr>
        <xdr:cNvSpPr>
          <a:spLocks noChangeShapeType="1"/>
        </xdr:cNvSpPr>
      </xdr:nvSpPr>
      <xdr:spPr bwMode="auto">
        <a:xfrm>
          <a:off x="83820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0A3F3D5-1242-4BFE-9E21-5831E36BF372}"/>
            </a:ext>
          </a:extLst>
        </xdr:cNvPr>
        <xdr:cNvSpPr>
          <a:spLocks noChangeShapeType="1"/>
        </xdr:cNvSpPr>
      </xdr:nvSpPr>
      <xdr:spPr bwMode="auto">
        <a:xfrm>
          <a:off x="83820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AEC9925-C824-4F84-BDA7-62BE36C321F5}"/>
            </a:ext>
          </a:extLst>
        </xdr:cNvPr>
        <xdr:cNvSpPr>
          <a:spLocks noChangeShapeType="1"/>
        </xdr:cNvSpPr>
      </xdr:nvSpPr>
      <xdr:spPr bwMode="auto">
        <a:xfrm>
          <a:off x="83820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12E0278A-29B6-491B-90BA-61607F5C6FEC}"/>
            </a:ext>
          </a:extLst>
        </xdr:cNvPr>
        <xdr:cNvSpPr>
          <a:spLocks noChangeShapeType="1"/>
        </xdr:cNvSpPr>
      </xdr:nvSpPr>
      <xdr:spPr bwMode="auto">
        <a:xfrm>
          <a:off x="83820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023F218-3EBB-452B-A32C-60EFDBBB45C7}"/>
            </a:ext>
          </a:extLst>
        </xdr:cNvPr>
        <xdr:cNvSpPr>
          <a:spLocks noChangeShapeType="1"/>
        </xdr:cNvSpPr>
      </xdr:nvSpPr>
      <xdr:spPr bwMode="auto">
        <a:xfrm>
          <a:off x="8382000" y="0"/>
          <a:ext cx="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CBD46101-6CF9-42D4-A89C-E034F64A0D9D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FB714F35-B22C-496A-8F27-73DFB870C44C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7EAA8942-1851-4338-80AD-7035612D9614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31CE865D-A646-4EA0-96E2-80E1CCD3438D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759013B-FE9C-4F4F-9466-D66D44411B8F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7FA79F07-FB8C-412F-AC19-01184F702AD3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19666B85-2B47-44DE-9F13-F6DBCFBE3267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369827CF-D029-448D-8923-2035E9D47C62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FD78E585-2D58-4753-AC66-E7AA8F3C8120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6CDB5587-7175-466B-BE3C-B934246A52F9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F8BDCEC9-C7B1-463E-AFE5-B79C75EAC426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143DAB65-BF84-4B9A-B0DB-7A9AF5B54F33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BBA43D9C-E9BC-439F-A31E-F6C128E88C0C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8A653C8C-AC64-4592-870C-DD3392E6568B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17B6972E-8ED2-4C96-A625-E4AD4CFF4B4F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2B69E30A-D040-4100-A752-3DB27B37D8C2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381B2BC2-7C63-40E7-8493-9F5C0829DE46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FECA00EB-2B5B-42E2-9C8D-34CA8DE1A24F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ED0B169C-8641-4A06-BC1E-D5AC00EA8F11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</xdr:colOff>
      <xdr:row>0</xdr:row>
      <xdr:rowOff>0</xdr:rowOff>
    </xdr:from>
    <xdr:to>
      <xdr:col>6</xdr:col>
      <xdr:colOff>723900</xdr:colOff>
      <xdr:row>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3F4C59AB-736E-4691-B30E-4D641586F3F7}"/>
            </a:ext>
          </a:extLst>
        </xdr:cNvPr>
        <xdr:cNvSpPr>
          <a:spLocks noChangeShapeType="1"/>
        </xdr:cNvSpPr>
      </xdr:nvSpPr>
      <xdr:spPr bwMode="auto">
        <a:xfrm>
          <a:off x="4591050" y="0"/>
          <a:ext cx="70485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mila Andrea Peñaloza Blanco" id="{9B3A0603-522D-9F4F-B73E-6DC9D11F9AD5}" userId="S::ka.penaloza10@uniandes.edu.co::a7c31c30-074f-4f09-923a-66f77f8dabb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19-09-25T17:03:10.29" personId="{9B3A0603-522D-9F4F-B73E-6DC9D11F9AD5}" id="{83CD7C6D-D73B-0745-B348-D72C551737A9}">
    <text xml:space="preserve">Los rendimiento fueron calculados de acuerdo con un 70% del tiempo de dragado y 30% de maniobras 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tabSelected="1" view="pageBreakPreview" zoomScale="106" zoomScaleNormal="100" zoomScaleSheetLayoutView="106" workbookViewId="0">
      <selection activeCell="C6" sqref="C6"/>
    </sheetView>
  </sheetViews>
  <sheetFormatPr baseColWidth="10" defaultColWidth="11.42578125" defaultRowHeight="16.5" x14ac:dyDescent="0.3"/>
  <cols>
    <col min="1" max="1" width="2.42578125" style="295" customWidth="1"/>
    <col min="2" max="2" width="6.28515625" style="295" bestFit="1" customWidth="1"/>
    <col min="3" max="3" width="68.42578125" style="295" customWidth="1"/>
    <col min="4" max="4" width="24.42578125" style="295" customWidth="1"/>
    <col min="5" max="5" width="26.140625" style="295" customWidth="1"/>
    <col min="6" max="6" width="31.140625" style="295" customWidth="1"/>
    <col min="7" max="7" width="24.42578125" style="295" customWidth="1"/>
    <col min="8" max="9" width="11.42578125" style="295"/>
    <col min="10" max="10" width="11.85546875" style="295" bestFit="1" customWidth="1"/>
    <col min="11" max="16384" width="11.42578125" style="295"/>
  </cols>
  <sheetData>
    <row r="2" spans="2:8" ht="63" customHeight="1" thickBot="1" x14ac:dyDescent="0.35">
      <c r="B2" s="307" t="s">
        <v>177</v>
      </c>
      <c r="C2" s="308"/>
      <c r="D2" s="308"/>
      <c r="E2" s="308"/>
      <c r="F2" s="308"/>
      <c r="G2" s="308"/>
    </row>
    <row r="3" spans="2:8" ht="39.75" customHeight="1" x14ac:dyDescent="0.3">
      <c r="B3" s="302" t="s">
        <v>99</v>
      </c>
      <c r="C3" s="303" t="s">
        <v>100</v>
      </c>
      <c r="D3" s="303" t="s">
        <v>101</v>
      </c>
      <c r="E3" s="303" t="s">
        <v>102</v>
      </c>
      <c r="F3" s="303" t="s">
        <v>103</v>
      </c>
      <c r="G3" s="304" t="s">
        <v>104</v>
      </c>
    </row>
    <row r="4" spans="2:8" ht="125.25" customHeight="1" x14ac:dyDescent="0.3">
      <c r="B4" s="301">
        <v>1</v>
      </c>
      <c r="C4" s="299" t="s">
        <v>176</v>
      </c>
      <c r="D4" s="296" t="s">
        <v>105</v>
      </c>
      <c r="E4" s="300">
        <v>394219</v>
      </c>
      <c r="F4" s="398"/>
      <c r="G4" s="399"/>
    </row>
    <row r="5" spans="2:8" ht="77.25" customHeight="1" x14ac:dyDescent="0.3">
      <c r="B5" s="301">
        <v>2</v>
      </c>
      <c r="C5" s="299" t="s">
        <v>178</v>
      </c>
      <c r="D5" s="296" t="s">
        <v>106</v>
      </c>
      <c r="E5" s="300">
        <v>90</v>
      </c>
      <c r="F5" s="398"/>
      <c r="G5" s="399"/>
    </row>
    <row r="6" spans="2:8" ht="75.75" customHeight="1" thickBot="1" x14ac:dyDescent="0.35">
      <c r="B6" s="384">
        <v>3</v>
      </c>
      <c r="C6" s="385" t="s">
        <v>179</v>
      </c>
      <c r="D6" s="386" t="s">
        <v>106</v>
      </c>
      <c r="E6" s="387">
        <v>90</v>
      </c>
      <c r="F6" s="400"/>
      <c r="G6" s="401"/>
    </row>
    <row r="7" spans="2:8" ht="24.75" customHeight="1" thickBot="1" x14ac:dyDescent="0.35">
      <c r="B7" s="394" t="s">
        <v>107</v>
      </c>
      <c r="C7" s="395"/>
      <c r="D7" s="395"/>
      <c r="E7" s="395"/>
      <c r="F7" s="396"/>
      <c r="G7" s="402"/>
    </row>
    <row r="8" spans="2:8" ht="20.25" customHeight="1" x14ac:dyDescent="0.3">
      <c r="B8" s="382" t="s">
        <v>180</v>
      </c>
      <c r="C8" s="383"/>
      <c r="D8" s="383"/>
      <c r="E8" s="406"/>
      <c r="F8" s="389" t="s">
        <v>142</v>
      </c>
      <c r="G8" s="403"/>
    </row>
    <row r="9" spans="2:8" ht="20.25" customHeight="1" x14ac:dyDescent="0.3">
      <c r="B9" s="305" t="s">
        <v>181</v>
      </c>
      <c r="C9" s="306"/>
      <c r="D9" s="306"/>
      <c r="E9" s="407"/>
      <c r="F9" s="389" t="s">
        <v>142</v>
      </c>
      <c r="G9" s="403"/>
    </row>
    <row r="10" spans="2:8" ht="20.25" customHeight="1" x14ac:dyDescent="0.3">
      <c r="B10" s="305" t="s">
        <v>182</v>
      </c>
      <c r="C10" s="306"/>
      <c r="D10" s="306"/>
      <c r="E10" s="407"/>
      <c r="F10" s="389" t="s">
        <v>142</v>
      </c>
      <c r="G10" s="403"/>
    </row>
    <row r="11" spans="2:8" ht="22.5" customHeight="1" thickBot="1" x14ac:dyDescent="0.35">
      <c r="B11" s="392" t="s">
        <v>108</v>
      </c>
      <c r="C11" s="393"/>
      <c r="D11" s="393"/>
      <c r="E11" s="397">
        <v>19</v>
      </c>
      <c r="F11" s="390" t="s">
        <v>142</v>
      </c>
      <c r="G11" s="404"/>
      <c r="H11" s="297"/>
    </row>
    <row r="12" spans="2:8" ht="26.25" customHeight="1" thickBot="1" x14ac:dyDescent="0.35">
      <c r="B12" s="391" t="s">
        <v>109</v>
      </c>
      <c r="C12" s="388"/>
      <c r="D12" s="388"/>
      <c r="E12" s="388"/>
      <c r="F12" s="388"/>
      <c r="G12" s="405"/>
    </row>
    <row r="13" spans="2:8" x14ac:dyDescent="0.3">
      <c r="E13" s="298"/>
    </row>
    <row r="14" spans="2:8" x14ac:dyDescent="0.3">
      <c r="E14" s="298"/>
    </row>
    <row r="15" spans="2:8" x14ac:dyDescent="0.3">
      <c r="E15" s="298"/>
    </row>
    <row r="16" spans="2:8" x14ac:dyDescent="0.3">
      <c r="E16" s="298"/>
    </row>
  </sheetData>
  <sheetProtection algorithmName="SHA-512" hashValue="O4Tiqguv6wSm2xRz6G4M5tzNcRWdzYcGgSOSXP1mSzighhheFuQt+9ePzSN7q+61YRIflAKqkvlE1rBPWV35lg==" saltValue="wT945nTFpswP/Ks1WI7oDQ==" spinCount="100000" sheet="1" objects="1" scenarios="1"/>
  <mergeCells count="7">
    <mergeCell ref="B7:F7"/>
    <mergeCell ref="B12:F12"/>
    <mergeCell ref="B2:G2"/>
    <mergeCell ref="B8:D8"/>
    <mergeCell ref="B9:D9"/>
    <mergeCell ref="B10:D10"/>
    <mergeCell ref="B11:D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opLeftCell="A2" zoomScale="85" zoomScaleNormal="85" workbookViewId="0">
      <selection activeCell="E12" sqref="E12"/>
    </sheetView>
  </sheetViews>
  <sheetFormatPr baseColWidth="10" defaultRowHeight="12.75" x14ac:dyDescent="0.2"/>
  <cols>
    <col min="4" max="4" width="16.42578125" customWidth="1"/>
    <col min="5" max="5" width="15.42578125" customWidth="1"/>
    <col min="6" max="6" width="15.85546875" customWidth="1"/>
    <col min="7" max="7" width="16.140625" customWidth="1"/>
    <col min="8" max="8" width="17.85546875" customWidth="1"/>
    <col min="9" max="9" width="19.85546875" customWidth="1"/>
    <col min="10" max="10" width="13.7109375" customWidth="1"/>
    <col min="12" max="12" width="8.140625" bestFit="1" customWidth="1"/>
    <col min="260" max="260" width="16.42578125" customWidth="1"/>
    <col min="261" max="261" width="15.42578125" customWidth="1"/>
    <col min="262" max="262" width="15.85546875" customWidth="1"/>
    <col min="263" max="263" width="16.140625" customWidth="1"/>
    <col min="264" max="264" width="15.42578125" customWidth="1"/>
    <col min="265" max="265" width="16.7109375" customWidth="1"/>
    <col min="266" max="266" width="13.7109375" customWidth="1"/>
    <col min="516" max="516" width="16.42578125" customWidth="1"/>
    <col min="517" max="517" width="15.42578125" customWidth="1"/>
    <col min="518" max="518" width="15.85546875" customWidth="1"/>
    <col min="519" max="519" width="16.140625" customWidth="1"/>
    <col min="520" max="520" width="15.42578125" customWidth="1"/>
    <col min="521" max="521" width="16.7109375" customWidth="1"/>
    <col min="522" max="522" width="13.7109375" customWidth="1"/>
    <col min="772" max="772" width="16.42578125" customWidth="1"/>
    <col min="773" max="773" width="15.42578125" customWidth="1"/>
    <col min="774" max="774" width="15.85546875" customWidth="1"/>
    <col min="775" max="775" width="16.140625" customWidth="1"/>
    <col min="776" max="776" width="15.42578125" customWidth="1"/>
    <col min="777" max="777" width="16.7109375" customWidth="1"/>
    <col min="778" max="778" width="13.7109375" customWidth="1"/>
    <col min="1028" max="1028" width="16.42578125" customWidth="1"/>
    <col min="1029" max="1029" width="15.42578125" customWidth="1"/>
    <col min="1030" max="1030" width="15.85546875" customWidth="1"/>
    <col min="1031" max="1031" width="16.140625" customWidth="1"/>
    <col min="1032" max="1032" width="15.42578125" customWidth="1"/>
    <col min="1033" max="1033" width="16.7109375" customWidth="1"/>
    <col min="1034" max="1034" width="13.7109375" customWidth="1"/>
    <col min="1284" max="1284" width="16.42578125" customWidth="1"/>
    <col min="1285" max="1285" width="15.42578125" customWidth="1"/>
    <col min="1286" max="1286" width="15.85546875" customWidth="1"/>
    <col min="1287" max="1287" width="16.140625" customWidth="1"/>
    <col min="1288" max="1288" width="15.42578125" customWidth="1"/>
    <col min="1289" max="1289" width="16.7109375" customWidth="1"/>
    <col min="1290" max="1290" width="13.7109375" customWidth="1"/>
    <col min="1540" max="1540" width="16.42578125" customWidth="1"/>
    <col min="1541" max="1541" width="15.42578125" customWidth="1"/>
    <col min="1542" max="1542" width="15.85546875" customWidth="1"/>
    <col min="1543" max="1543" width="16.140625" customWidth="1"/>
    <col min="1544" max="1544" width="15.42578125" customWidth="1"/>
    <col min="1545" max="1545" width="16.7109375" customWidth="1"/>
    <col min="1546" max="1546" width="13.7109375" customWidth="1"/>
    <col min="1796" max="1796" width="16.42578125" customWidth="1"/>
    <col min="1797" max="1797" width="15.42578125" customWidth="1"/>
    <col min="1798" max="1798" width="15.85546875" customWidth="1"/>
    <col min="1799" max="1799" width="16.140625" customWidth="1"/>
    <col min="1800" max="1800" width="15.42578125" customWidth="1"/>
    <col min="1801" max="1801" width="16.7109375" customWidth="1"/>
    <col min="1802" max="1802" width="13.7109375" customWidth="1"/>
    <col min="2052" max="2052" width="16.42578125" customWidth="1"/>
    <col min="2053" max="2053" width="15.42578125" customWidth="1"/>
    <col min="2054" max="2054" width="15.85546875" customWidth="1"/>
    <col min="2055" max="2055" width="16.140625" customWidth="1"/>
    <col min="2056" max="2056" width="15.42578125" customWidth="1"/>
    <col min="2057" max="2057" width="16.7109375" customWidth="1"/>
    <col min="2058" max="2058" width="13.7109375" customWidth="1"/>
    <col min="2308" max="2308" width="16.42578125" customWidth="1"/>
    <col min="2309" max="2309" width="15.42578125" customWidth="1"/>
    <col min="2310" max="2310" width="15.85546875" customWidth="1"/>
    <col min="2311" max="2311" width="16.140625" customWidth="1"/>
    <col min="2312" max="2312" width="15.42578125" customWidth="1"/>
    <col min="2313" max="2313" width="16.7109375" customWidth="1"/>
    <col min="2314" max="2314" width="13.7109375" customWidth="1"/>
    <col min="2564" max="2564" width="16.42578125" customWidth="1"/>
    <col min="2565" max="2565" width="15.42578125" customWidth="1"/>
    <col min="2566" max="2566" width="15.85546875" customWidth="1"/>
    <col min="2567" max="2567" width="16.140625" customWidth="1"/>
    <col min="2568" max="2568" width="15.42578125" customWidth="1"/>
    <col min="2569" max="2569" width="16.7109375" customWidth="1"/>
    <col min="2570" max="2570" width="13.7109375" customWidth="1"/>
    <col min="2820" max="2820" width="16.42578125" customWidth="1"/>
    <col min="2821" max="2821" width="15.42578125" customWidth="1"/>
    <col min="2822" max="2822" width="15.85546875" customWidth="1"/>
    <col min="2823" max="2823" width="16.140625" customWidth="1"/>
    <col min="2824" max="2824" width="15.42578125" customWidth="1"/>
    <col min="2825" max="2825" width="16.7109375" customWidth="1"/>
    <col min="2826" max="2826" width="13.7109375" customWidth="1"/>
    <col min="3076" max="3076" width="16.42578125" customWidth="1"/>
    <col min="3077" max="3077" width="15.42578125" customWidth="1"/>
    <col min="3078" max="3078" width="15.85546875" customWidth="1"/>
    <col min="3079" max="3079" width="16.140625" customWidth="1"/>
    <col min="3080" max="3080" width="15.42578125" customWidth="1"/>
    <col min="3081" max="3081" width="16.7109375" customWidth="1"/>
    <col min="3082" max="3082" width="13.7109375" customWidth="1"/>
    <col min="3332" max="3332" width="16.42578125" customWidth="1"/>
    <col min="3333" max="3333" width="15.42578125" customWidth="1"/>
    <col min="3334" max="3334" width="15.85546875" customWidth="1"/>
    <col min="3335" max="3335" width="16.140625" customWidth="1"/>
    <col min="3336" max="3336" width="15.42578125" customWidth="1"/>
    <col min="3337" max="3337" width="16.7109375" customWidth="1"/>
    <col min="3338" max="3338" width="13.7109375" customWidth="1"/>
    <col min="3588" max="3588" width="16.42578125" customWidth="1"/>
    <col min="3589" max="3589" width="15.42578125" customWidth="1"/>
    <col min="3590" max="3590" width="15.85546875" customWidth="1"/>
    <col min="3591" max="3591" width="16.140625" customWidth="1"/>
    <col min="3592" max="3592" width="15.42578125" customWidth="1"/>
    <col min="3593" max="3593" width="16.7109375" customWidth="1"/>
    <col min="3594" max="3594" width="13.7109375" customWidth="1"/>
    <col min="3844" max="3844" width="16.42578125" customWidth="1"/>
    <col min="3845" max="3845" width="15.42578125" customWidth="1"/>
    <col min="3846" max="3846" width="15.85546875" customWidth="1"/>
    <col min="3847" max="3847" width="16.140625" customWidth="1"/>
    <col min="3848" max="3848" width="15.42578125" customWidth="1"/>
    <col min="3849" max="3849" width="16.7109375" customWidth="1"/>
    <col min="3850" max="3850" width="13.7109375" customWidth="1"/>
    <col min="4100" max="4100" width="16.42578125" customWidth="1"/>
    <col min="4101" max="4101" width="15.42578125" customWidth="1"/>
    <col min="4102" max="4102" width="15.85546875" customWidth="1"/>
    <col min="4103" max="4103" width="16.140625" customWidth="1"/>
    <col min="4104" max="4104" width="15.42578125" customWidth="1"/>
    <col min="4105" max="4105" width="16.7109375" customWidth="1"/>
    <col min="4106" max="4106" width="13.7109375" customWidth="1"/>
    <col min="4356" max="4356" width="16.42578125" customWidth="1"/>
    <col min="4357" max="4357" width="15.42578125" customWidth="1"/>
    <col min="4358" max="4358" width="15.85546875" customWidth="1"/>
    <col min="4359" max="4359" width="16.140625" customWidth="1"/>
    <col min="4360" max="4360" width="15.42578125" customWidth="1"/>
    <col min="4361" max="4361" width="16.7109375" customWidth="1"/>
    <col min="4362" max="4362" width="13.7109375" customWidth="1"/>
    <col min="4612" max="4612" width="16.42578125" customWidth="1"/>
    <col min="4613" max="4613" width="15.42578125" customWidth="1"/>
    <col min="4614" max="4614" width="15.85546875" customWidth="1"/>
    <col min="4615" max="4615" width="16.140625" customWidth="1"/>
    <col min="4616" max="4616" width="15.42578125" customWidth="1"/>
    <col min="4617" max="4617" width="16.7109375" customWidth="1"/>
    <col min="4618" max="4618" width="13.7109375" customWidth="1"/>
    <col min="4868" max="4868" width="16.42578125" customWidth="1"/>
    <col min="4869" max="4869" width="15.42578125" customWidth="1"/>
    <col min="4870" max="4870" width="15.85546875" customWidth="1"/>
    <col min="4871" max="4871" width="16.140625" customWidth="1"/>
    <col min="4872" max="4872" width="15.42578125" customWidth="1"/>
    <col min="4873" max="4873" width="16.7109375" customWidth="1"/>
    <col min="4874" max="4874" width="13.7109375" customWidth="1"/>
    <col min="5124" max="5124" width="16.42578125" customWidth="1"/>
    <col min="5125" max="5125" width="15.42578125" customWidth="1"/>
    <col min="5126" max="5126" width="15.85546875" customWidth="1"/>
    <col min="5127" max="5127" width="16.140625" customWidth="1"/>
    <col min="5128" max="5128" width="15.42578125" customWidth="1"/>
    <col min="5129" max="5129" width="16.7109375" customWidth="1"/>
    <col min="5130" max="5130" width="13.7109375" customWidth="1"/>
    <col min="5380" max="5380" width="16.42578125" customWidth="1"/>
    <col min="5381" max="5381" width="15.42578125" customWidth="1"/>
    <col min="5382" max="5382" width="15.85546875" customWidth="1"/>
    <col min="5383" max="5383" width="16.140625" customWidth="1"/>
    <col min="5384" max="5384" width="15.42578125" customWidth="1"/>
    <col min="5385" max="5385" width="16.7109375" customWidth="1"/>
    <col min="5386" max="5386" width="13.7109375" customWidth="1"/>
    <col min="5636" max="5636" width="16.42578125" customWidth="1"/>
    <col min="5637" max="5637" width="15.42578125" customWidth="1"/>
    <col min="5638" max="5638" width="15.85546875" customWidth="1"/>
    <col min="5639" max="5639" width="16.140625" customWidth="1"/>
    <col min="5640" max="5640" width="15.42578125" customWidth="1"/>
    <col min="5641" max="5641" width="16.7109375" customWidth="1"/>
    <col min="5642" max="5642" width="13.7109375" customWidth="1"/>
    <col min="5892" max="5892" width="16.42578125" customWidth="1"/>
    <col min="5893" max="5893" width="15.42578125" customWidth="1"/>
    <col min="5894" max="5894" width="15.85546875" customWidth="1"/>
    <col min="5895" max="5895" width="16.140625" customWidth="1"/>
    <col min="5896" max="5896" width="15.42578125" customWidth="1"/>
    <col min="5897" max="5897" width="16.7109375" customWidth="1"/>
    <col min="5898" max="5898" width="13.7109375" customWidth="1"/>
    <col min="6148" max="6148" width="16.42578125" customWidth="1"/>
    <col min="6149" max="6149" width="15.42578125" customWidth="1"/>
    <col min="6150" max="6150" width="15.85546875" customWidth="1"/>
    <col min="6151" max="6151" width="16.140625" customWidth="1"/>
    <col min="6152" max="6152" width="15.42578125" customWidth="1"/>
    <col min="6153" max="6153" width="16.7109375" customWidth="1"/>
    <col min="6154" max="6154" width="13.7109375" customWidth="1"/>
    <col min="6404" max="6404" width="16.42578125" customWidth="1"/>
    <col min="6405" max="6405" width="15.42578125" customWidth="1"/>
    <col min="6406" max="6406" width="15.85546875" customWidth="1"/>
    <col min="6407" max="6407" width="16.140625" customWidth="1"/>
    <col min="6408" max="6408" width="15.42578125" customWidth="1"/>
    <col min="6409" max="6409" width="16.7109375" customWidth="1"/>
    <col min="6410" max="6410" width="13.7109375" customWidth="1"/>
    <col min="6660" max="6660" width="16.42578125" customWidth="1"/>
    <col min="6661" max="6661" width="15.42578125" customWidth="1"/>
    <col min="6662" max="6662" width="15.85546875" customWidth="1"/>
    <col min="6663" max="6663" width="16.140625" customWidth="1"/>
    <col min="6664" max="6664" width="15.42578125" customWidth="1"/>
    <col min="6665" max="6665" width="16.7109375" customWidth="1"/>
    <col min="6666" max="6666" width="13.7109375" customWidth="1"/>
    <col min="6916" max="6916" width="16.42578125" customWidth="1"/>
    <col min="6917" max="6917" width="15.42578125" customWidth="1"/>
    <col min="6918" max="6918" width="15.85546875" customWidth="1"/>
    <col min="6919" max="6919" width="16.140625" customWidth="1"/>
    <col min="6920" max="6920" width="15.42578125" customWidth="1"/>
    <col min="6921" max="6921" width="16.7109375" customWidth="1"/>
    <col min="6922" max="6922" width="13.7109375" customWidth="1"/>
    <col min="7172" max="7172" width="16.42578125" customWidth="1"/>
    <col min="7173" max="7173" width="15.42578125" customWidth="1"/>
    <col min="7174" max="7174" width="15.85546875" customWidth="1"/>
    <col min="7175" max="7175" width="16.140625" customWidth="1"/>
    <col min="7176" max="7176" width="15.42578125" customWidth="1"/>
    <col min="7177" max="7177" width="16.7109375" customWidth="1"/>
    <col min="7178" max="7178" width="13.7109375" customWidth="1"/>
    <col min="7428" max="7428" width="16.42578125" customWidth="1"/>
    <col min="7429" max="7429" width="15.42578125" customWidth="1"/>
    <col min="7430" max="7430" width="15.85546875" customWidth="1"/>
    <col min="7431" max="7431" width="16.140625" customWidth="1"/>
    <col min="7432" max="7432" width="15.42578125" customWidth="1"/>
    <col min="7433" max="7433" width="16.7109375" customWidth="1"/>
    <col min="7434" max="7434" width="13.7109375" customWidth="1"/>
    <col min="7684" max="7684" width="16.42578125" customWidth="1"/>
    <col min="7685" max="7685" width="15.42578125" customWidth="1"/>
    <col min="7686" max="7686" width="15.85546875" customWidth="1"/>
    <col min="7687" max="7687" width="16.140625" customWidth="1"/>
    <col min="7688" max="7688" width="15.42578125" customWidth="1"/>
    <col min="7689" max="7689" width="16.7109375" customWidth="1"/>
    <col min="7690" max="7690" width="13.7109375" customWidth="1"/>
    <col min="7940" max="7940" width="16.42578125" customWidth="1"/>
    <col min="7941" max="7941" width="15.42578125" customWidth="1"/>
    <col min="7942" max="7942" width="15.85546875" customWidth="1"/>
    <col min="7943" max="7943" width="16.140625" customWidth="1"/>
    <col min="7944" max="7944" width="15.42578125" customWidth="1"/>
    <col min="7945" max="7945" width="16.7109375" customWidth="1"/>
    <col min="7946" max="7946" width="13.7109375" customWidth="1"/>
    <col min="8196" max="8196" width="16.42578125" customWidth="1"/>
    <col min="8197" max="8197" width="15.42578125" customWidth="1"/>
    <col min="8198" max="8198" width="15.85546875" customWidth="1"/>
    <col min="8199" max="8199" width="16.140625" customWidth="1"/>
    <col min="8200" max="8200" width="15.42578125" customWidth="1"/>
    <col min="8201" max="8201" width="16.7109375" customWidth="1"/>
    <col min="8202" max="8202" width="13.7109375" customWidth="1"/>
    <col min="8452" max="8452" width="16.42578125" customWidth="1"/>
    <col min="8453" max="8453" width="15.42578125" customWidth="1"/>
    <col min="8454" max="8454" width="15.85546875" customWidth="1"/>
    <col min="8455" max="8455" width="16.140625" customWidth="1"/>
    <col min="8456" max="8456" width="15.42578125" customWidth="1"/>
    <col min="8457" max="8457" width="16.7109375" customWidth="1"/>
    <col min="8458" max="8458" width="13.7109375" customWidth="1"/>
    <col min="8708" max="8708" width="16.42578125" customWidth="1"/>
    <col min="8709" max="8709" width="15.42578125" customWidth="1"/>
    <col min="8710" max="8710" width="15.85546875" customWidth="1"/>
    <col min="8711" max="8711" width="16.140625" customWidth="1"/>
    <col min="8712" max="8712" width="15.42578125" customWidth="1"/>
    <col min="8713" max="8713" width="16.7109375" customWidth="1"/>
    <col min="8714" max="8714" width="13.7109375" customWidth="1"/>
    <col min="8964" max="8964" width="16.42578125" customWidth="1"/>
    <col min="8965" max="8965" width="15.42578125" customWidth="1"/>
    <col min="8966" max="8966" width="15.85546875" customWidth="1"/>
    <col min="8967" max="8967" width="16.140625" customWidth="1"/>
    <col min="8968" max="8968" width="15.42578125" customWidth="1"/>
    <col min="8969" max="8969" width="16.7109375" customWidth="1"/>
    <col min="8970" max="8970" width="13.7109375" customWidth="1"/>
    <col min="9220" max="9220" width="16.42578125" customWidth="1"/>
    <col min="9221" max="9221" width="15.42578125" customWidth="1"/>
    <col min="9222" max="9222" width="15.85546875" customWidth="1"/>
    <col min="9223" max="9223" width="16.140625" customWidth="1"/>
    <col min="9224" max="9224" width="15.42578125" customWidth="1"/>
    <col min="9225" max="9225" width="16.7109375" customWidth="1"/>
    <col min="9226" max="9226" width="13.7109375" customWidth="1"/>
    <col min="9476" max="9476" width="16.42578125" customWidth="1"/>
    <col min="9477" max="9477" width="15.42578125" customWidth="1"/>
    <col min="9478" max="9478" width="15.85546875" customWidth="1"/>
    <col min="9479" max="9479" width="16.140625" customWidth="1"/>
    <col min="9480" max="9480" width="15.42578125" customWidth="1"/>
    <col min="9481" max="9481" width="16.7109375" customWidth="1"/>
    <col min="9482" max="9482" width="13.7109375" customWidth="1"/>
    <col min="9732" max="9732" width="16.42578125" customWidth="1"/>
    <col min="9733" max="9733" width="15.42578125" customWidth="1"/>
    <col min="9734" max="9734" width="15.85546875" customWidth="1"/>
    <col min="9735" max="9735" width="16.140625" customWidth="1"/>
    <col min="9736" max="9736" width="15.42578125" customWidth="1"/>
    <col min="9737" max="9737" width="16.7109375" customWidth="1"/>
    <col min="9738" max="9738" width="13.7109375" customWidth="1"/>
    <col min="9988" max="9988" width="16.42578125" customWidth="1"/>
    <col min="9989" max="9989" width="15.42578125" customWidth="1"/>
    <col min="9990" max="9990" width="15.85546875" customWidth="1"/>
    <col min="9991" max="9991" width="16.140625" customWidth="1"/>
    <col min="9992" max="9992" width="15.42578125" customWidth="1"/>
    <col min="9993" max="9993" width="16.7109375" customWidth="1"/>
    <col min="9994" max="9994" width="13.7109375" customWidth="1"/>
    <col min="10244" max="10244" width="16.42578125" customWidth="1"/>
    <col min="10245" max="10245" width="15.42578125" customWidth="1"/>
    <col min="10246" max="10246" width="15.85546875" customWidth="1"/>
    <col min="10247" max="10247" width="16.140625" customWidth="1"/>
    <col min="10248" max="10248" width="15.42578125" customWidth="1"/>
    <col min="10249" max="10249" width="16.7109375" customWidth="1"/>
    <col min="10250" max="10250" width="13.7109375" customWidth="1"/>
    <col min="10500" max="10500" width="16.42578125" customWidth="1"/>
    <col min="10501" max="10501" width="15.42578125" customWidth="1"/>
    <col min="10502" max="10502" width="15.85546875" customWidth="1"/>
    <col min="10503" max="10503" width="16.140625" customWidth="1"/>
    <col min="10504" max="10504" width="15.42578125" customWidth="1"/>
    <col min="10505" max="10505" width="16.7109375" customWidth="1"/>
    <col min="10506" max="10506" width="13.7109375" customWidth="1"/>
    <col min="10756" max="10756" width="16.42578125" customWidth="1"/>
    <col min="10757" max="10757" width="15.42578125" customWidth="1"/>
    <col min="10758" max="10758" width="15.85546875" customWidth="1"/>
    <col min="10759" max="10759" width="16.140625" customWidth="1"/>
    <col min="10760" max="10760" width="15.42578125" customWidth="1"/>
    <col min="10761" max="10761" width="16.7109375" customWidth="1"/>
    <col min="10762" max="10762" width="13.7109375" customWidth="1"/>
    <col min="11012" max="11012" width="16.42578125" customWidth="1"/>
    <col min="11013" max="11013" width="15.42578125" customWidth="1"/>
    <col min="11014" max="11014" width="15.85546875" customWidth="1"/>
    <col min="11015" max="11015" width="16.140625" customWidth="1"/>
    <col min="11016" max="11016" width="15.42578125" customWidth="1"/>
    <col min="11017" max="11017" width="16.7109375" customWidth="1"/>
    <col min="11018" max="11018" width="13.7109375" customWidth="1"/>
    <col min="11268" max="11268" width="16.42578125" customWidth="1"/>
    <col min="11269" max="11269" width="15.42578125" customWidth="1"/>
    <col min="11270" max="11270" width="15.85546875" customWidth="1"/>
    <col min="11271" max="11271" width="16.140625" customWidth="1"/>
    <col min="11272" max="11272" width="15.42578125" customWidth="1"/>
    <col min="11273" max="11273" width="16.7109375" customWidth="1"/>
    <col min="11274" max="11274" width="13.7109375" customWidth="1"/>
    <col min="11524" max="11524" width="16.42578125" customWidth="1"/>
    <col min="11525" max="11525" width="15.42578125" customWidth="1"/>
    <col min="11526" max="11526" width="15.85546875" customWidth="1"/>
    <col min="11527" max="11527" width="16.140625" customWidth="1"/>
    <col min="11528" max="11528" width="15.42578125" customWidth="1"/>
    <col min="11529" max="11529" width="16.7109375" customWidth="1"/>
    <col min="11530" max="11530" width="13.7109375" customWidth="1"/>
    <col min="11780" max="11780" width="16.42578125" customWidth="1"/>
    <col min="11781" max="11781" width="15.42578125" customWidth="1"/>
    <col min="11782" max="11782" width="15.85546875" customWidth="1"/>
    <col min="11783" max="11783" width="16.140625" customWidth="1"/>
    <col min="11784" max="11784" width="15.42578125" customWidth="1"/>
    <col min="11785" max="11785" width="16.7109375" customWidth="1"/>
    <col min="11786" max="11786" width="13.7109375" customWidth="1"/>
    <col min="12036" max="12036" width="16.42578125" customWidth="1"/>
    <col min="12037" max="12037" width="15.42578125" customWidth="1"/>
    <col min="12038" max="12038" width="15.85546875" customWidth="1"/>
    <col min="12039" max="12039" width="16.140625" customWidth="1"/>
    <col min="12040" max="12040" width="15.42578125" customWidth="1"/>
    <col min="12041" max="12041" width="16.7109375" customWidth="1"/>
    <col min="12042" max="12042" width="13.7109375" customWidth="1"/>
    <col min="12292" max="12292" width="16.42578125" customWidth="1"/>
    <col min="12293" max="12293" width="15.42578125" customWidth="1"/>
    <col min="12294" max="12294" width="15.85546875" customWidth="1"/>
    <col min="12295" max="12295" width="16.140625" customWidth="1"/>
    <col min="12296" max="12296" width="15.42578125" customWidth="1"/>
    <col min="12297" max="12297" width="16.7109375" customWidth="1"/>
    <col min="12298" max="12298" width="13.7109375" customWidth="1"/>
    <col min="12548" max="12548" width="16.42578125" customWidth="1"/>
    <col min="12549" max="12549" width="15.42578125" customWidth="1"/>
    <col min="12550" max="12550" width="15.85546875" customWidth="1"/>
    <col min="12551" max="12551" width="16.140625" customWidth="1"/>
    <col min="12552" max="12552" width="15.42578125" customWidth="1"/>
    <col min="12553" max="12553" width="16.7109375" customWidth="1"/>
    <col min="12554" max="12554" width="13.7109375" customWidth="1"/>
    <col min="12804" max="12804" width="16.42578125" customWidth="1"/>
    <col min="12805" max="12805" width="15.42578125" customWidth="1"/>
    <col min="12806" max="12806" width="15.85546875" customWidth="1"/>
    <col min="12807" max="12807" width="16.140625" customWidth="1"/>
    <col min="12808" max="12808" width="15.42578125" customWidth="1"/>
    <col min="12809" max="12809" width="16.7109375" customWidth="1"/>
    <col min="12810" max="12810" width="13.7109375" customWidth="1"/>
    <col min="13060" max="13060" width="16.42578125" customWidth="1"/>
    <col min="13061" max="13061" width="15.42578125" customWidth="1"/>
    <col min="13062" max="13062" width="15.85546875" customWidth="1"/>
    <col min="13063" max="13063" width="16.140625" customWidth="1"/>
    <col min="13064" max="13064" width="15.42578125" customWidth="1"/>
    <col min="13065" max="13065" width="16.7109375" customWidth="1"/>
    <col min="13066" max="13066" width="13.7109375" customWidth="1"/>
    <col min="13316" max="13316" width="16.42578125" customWidth="1"/>
    <col min="13317" max="13317" width="15.42578125" customWidth="1"/>
    <col min="13318" max="13318" width="15.85546875" customWidth="1"/>
    <col min="13319" max="13319" width="16.140625" customWidth="1"/>
    <col min="13320" max="13320" width="15.42578125" customWidth="1"/>
    <col min="13321" max="13321" width="16.7109375" customWidth="1"/>
    <col min="13322" max="13322" width="13.7109375" customWidth="1"/>
    <col min="13572" max="13572" width="16.42578125" customWidth="1"/>
    <col min="13573" max="13573" width="15.42578125" customWidth="1"/>
    <col min="13574" max="13574" width="15.85546875" customWidth="1"/>
    <col min="13575" max="13575" width="16.140625" customWidth="1"/>
    <col min="13576" max="13576" width="15.42578125" customWidth="1"/>
    <col min="13577" max="13577" width="16.7109375" customWidth="1"/>
    <col min="13578" max="13578" width="13.7109375" customWidth="1"/>
    <col min="13828" max="13828" width="16.42578125" customWidth="1"/>
    <col min="13829" max="13829" width="15.42578125" customWidth="1"/>
    <col min="13830" max="13830" width="15.85546875" customWidth="1"/>
    <col min="13831" max="13831" width="16.140625" customWidth="1"/>
    <col min="13832" max="13832" width="15.42578125" customWidth="1"/>
    <col min="13833" max="13833" width="16.7109375" customWidth="1"/>
    <col min="13834" max="13834" width="13.7109375" customWidth="1"/>
    <col min="14084" max="14084" width="16.42578125" customWidth="1"/>
    <col min="14085" max="14085" width="15.42578125" customWidth="1"/>
    <col min="14086" max="14086" width="15.85546875" customWidth="1"/>
    <col min="14087" max="14087" width="16.140625" customWidth="1"/>
    <col min="14088" max="14088" width="15.42578125" customWidth="1"/>
    <col min="14089" max="14089" width="16.7109375" customWidth="1"/>
    <col min="14090" max="14090" width="13.7109375" customWidth="1"/>
    <col min="14340" max="14340" width="16.42578125" customWidth="1"/>
    <col min="14341" max="14341" width="15.42578125" customWidth="1"/>
    <col min="14342" max="14342" width="15.85546875" customWidth="1"/>
    <col min="14343" max="14343" width="16.140625" customWidth="1"/>
    <col min="14344" max="14344" width="15.42578125" customWidth="1"/>
    <col min="14345" max="14345" width="16.7109375" customWidth="1"/>
    <col min="14346" max="14346" width="13.7109375" customWidth="1"/>
    <col min="14596" max="14596" width="16.42578125" customWidth="1"/>
    <col min="14597" max="14597" width="15.42578125" customWidth="1"/>
    <col min="14598" max="14598" width="15.85546875" customWidth="1"/>
    <col min="14599" max="14599" width="16.140625" customWidth="1"/>
    <col min="14600" max="14600" width="15.42578125" customWidth="1"/>
    <col min="14601" max="14601" width="16.7109375" customWidth="1"/>
    <col min="14602" max="14602" width="13.7109375" customWidth="1"/>
    <col min="14852" max="14852" width="16.42578125" customWidth="1"/>
    <col min="14853" max="14853" width="15.42578125" customWidth="1"/>
    <col min="14854" max="14854" width="15.85546875" customWidth="1"/>
    <col min="14855" max="14855" width="16.140625" customWidth="1"/>
    <col min="14856" max="14856" width="15.42578125" customWidth="1"/>
    <col min="14857" max="14857" width="16.7109375" customWidth="1"/>
    <col min="14858" max="14858" width="13.7109375" customWidth="1"/>
    <col min="15108" max="15108" width="16.42578125" customWidth="1"/>
    <col min="15109" max="15109" width="15.42578125" customWidth="1"/>
    <col min="15110" max="15110" width="15.85546875" customWidth="1"/>
    <col min="15111" max="15111" width="16.140625" customWidth="1"/>
    <col min="15112" max="15112" width="15.42578125" customWidth="1"/>
    <col min="15113" max="15113" width="16.7109375" customWidth="1"/>
    <col min="15114" max="15114" width="13.7109375" customWidth="1"/>
    <col min="15364" max="15364" width="16.42578125" customWidth="1"/>
    <col min="15365" max="15365" width="15.42578125" customWidth="1"/>
    <col min="15366" max="15366" width="15.85546875" customWidth="1"/>
    <col min="15367" max="15367" width="16.140625" customWidth="1"/>
    <col min="15368" max="15368" width="15.42578125" customWidth="1"/>
    <col min="15369" max="15369" width="16.7109375" customWidth="1"/>
    <col min="15370" max="15370" width="13.7109375" customWidth="1"/>
    <col min="15620" max="15620" width="16.42578125" customWidth="1"/>
    <col min="15621" max="15621" width="15.42578125" customWidth="1"/>
    <col min="15622" max="15622" width="15.85546875" customWidth="1"/>
    <col min="15623" max="15623" width="16.140625" customWidth="1"/>
    <col min="15624" max="15624" width="15.42578125" customWidth="1"/>
    <col min="15625" max="15625" width="16.7109375" customWidth="1"/>
    <col min="15626" max="15626" width="13.7109375" customWidth="1"/>
    <col min="15876" max="15876" width="16.42578125" customWidth="1"/>
    <col min="15877" max="15877" width="15.42578125" customWidth="1"/>
    <col min="15878" max="15878" width="15.85546875" customWidth="1"/>
    <col min="15879" max="15879" width="16.140625" customWidth="1"/>
    <col min="15880" max="15880" width="15.42578125" customWidth="1"/>
    <col min="15881" max="15881" width="16.7109375" customWidth="1"/>
    <col min="15882" max="15882" width="13.7109375" customWidth="1"/>
    <col min="16132" max="16132" width="16.42578125" customWidth="1"/>
    <col min="16133" max="16133" width="15.42578125" customWidth="1"/>
    <col min="16134" max="16134" width="15.85546875" customWidth="1"/>
    <col min="16135" max="16135" width="16.140625" customWidth="1"/>
    <col min="16136" max="16136" width="15.42578125" customWidth="1"/>
    <col min="16137" max="16137" width="16.7109375" customWidth="1"/>
    <col min="16138" max="16138" width="13.7109375" customWidth="1"/>
  </cols>
  <sheetData>
    <row r="1" spans="1:10" ht="19.5" x14ac:dyDescent="0.3">
      <c r="A1" s="131"/>
      <c r="B1" s="132"/>
      <c r="C1" s="133"/>
      <c r="D1" s="134" t="s">
        <v>56</v>
      </c>
      <c r="E1" s="134"/>
      <c r="F1" s="135"/>
      <c r="G1" s="136"/>
      <c r="H1" s="136"/>
      <c r="I1" s="136"/>
      <c r="J1" s="137"/>
    </row>
    <row r="2" spans="1:10" ht="19.5" customHeight="1" x14ac:dyDescent="0.25">
      <c r="A2" s="309" t="s">
        <v>55</v>
      </c>
      <c r="B2" s="310"/>
      <c r="C2" s="311"/>
      <c r="D2" s="138"/>
      <c r="E2" s="139"/>
      <c r="F2" s="140"/>
      <c r="G2" s="141"/>
      <c r="H2" s="141"/>
      <c r="I2" s="142"/>
      <c r="J2" s="143"/>
    </row>
    <row r="3" spans="1:10" ht="60.75" customHeight="1" x14ac:dyDescent="0.2">
      <c r="A3" s="312" t="s">
        <v>53</v>
      </c>
      <c r="B3" s="313"/>
      <c r="C3" s="314"/>
      <c r="D3" s="315"/>
      <c r="E3" s="316"/>
      <c r="F3" s="316"/>
      <c r="G3" s="316"/>
      <c r="H3" s="316"/>
      <c r="I3" s="317"/>
      <c r="J3" s="144"/>
    </row>
    <row r="4" spans="1:10" ht="20.25" thickBot="1" x14ac:dyDescent="0.25">
      <c r="A4" s="145"/>
      <c r="B4" s="146"/>
      <c r="C4" s="147"/>
      <c r="D4" s="148" t="s">
        <v>111</v>
      </c>
      <c r="E4" s="149"/>
      <c r="F4" s="150"/>
      <c r="G4" s="151"/>
      <c r="H4" s="152"/>
      <c r="I4" s="151"/>
      <c r="J4" s="153"/>
    </row>
    <row r="5" spans="1:10" ht="15.75" thickBot="1" x14ac:dyDescent="0.25">
      <c r="A5" s="154"/>
      <c r="B5" s="155"/>
      <c r="C5" s="155"/>
      <c r="D5" s="156"/>
      <c r="E5" s="156"/>
      <c r="F5" s="156"/>
      <c r="G5" s="157"/>
      <c r="H5" s="157"/>
      <c r="I5" s="157"/>
      <c r="J5" s="158"/>
    </row>
    <row r="6" spans="1:10" ht="16.5" x14ac:dyDescent="0.25">
      <c r="A6" s="159" t="s">
        <v>51</v>
      </c>
      <c r="B6" s="135" t="s">
        <v>50</v>
      </c>
      <c r="C6" s="135"/>
      <c r="D6" s="135"/>
      <c r="E6" s="135"/>
      <c r="F6" s="135"/>
      <c r="G6" s="136"/>
      <c r="H6" s="136"/>
      <c r="I6" s="136"/>
      <c r="J6" s="160" t="s">
        <v>49</v>
      </c>
    </row>
    <row r="7" spans="1:10" ht="15.75" thickBot="1" x14ac:dyDescent="0.25">
      <c r="A7" s="161">
        <v>1</v>
      </c>
      <c r="B7" s="318" t="s">
        <v>112</v>
      </c>
      <c r="C7" s="319"/>
      <c r="D7" s="319"/>
      <c r="E7" s="319"/>
      <c r="F7" s="319"/>
      <c r="G7" s="319"/>
      <c r="H7" s="319"/>
      <c r="I7" s="320"/>
      <c r="J7" s="162" t="s">
        <v>113</v>
      </c>
    </row>
    <row r="8" spans="1:10" ht="36.75" customHeight="1" x14ac:dyDescent="0.25">
      <c r="A8" s="163" t="s">
        <v>114</v>
      </c>
      <c r="B8" s="154"/>
      <c r="C8" s="154"/>
      <c r="D8" s="154"/>
      <c r="E8" s="154"/>
      <c r="F8" s="154"/>
      <c r="G8" s="158"/>
      <c r="H8" s="158"/>
      <c r="I8" s="158"/>
      <c r="J8" s="142"/>
    </row>
    <row r="9" spans="1:10" ht="15.75" thickBot="1" x14ac:dyDescent="0.25">
      <c r="A9" s="164" t="s">
        <v>115</v>
      </c>
      <c r="B9" s="165"/>
      <c r="C9" s="165"/>
      <c r="D9" s="165"/>
      <c r="E9" s="165"/>
      <c r="F9" s="165"/>
      <c r="G9" s="166"/>
      <c r="H9" s="166"/>
      <c r="I9" s="166"/>
      <c r="J9" s="166"/>
    </row>
    <row r="10" spans="1:10" ht="19.5" thickBot="1" x14ac:dyDescent="0.3">
      <c r="A10" s="167" t="s">
        <v>30</v>
      </c>
      <c r="B10" s="168"/>
      <c r="C10" s="168"/>
      <c r="D10" s="168"/>
      <c r="E10" s="169"/>
      <c r="F10" s="170" t="s">
        <v>44</v>
      </c>
      <c r="G10" s="171" t="s">
        <v>116</v>
      </c>
      <c r="H10" s="171" t="s">
        <v>9</v>
      </c>
      <c r="I10" s="172" t="s">
        <v>8</v>
      </c>
      <c r="J10" s="173"/>
    </row>
    <row r="11" spans="1:10" ht="18.75" x14ac:dyDescent="0.25">
      <c r="A11" s="174" t="s">
        <v>117</v>
      </c>
      <c r="B11" s="175"/>
      <c r="C11" s="175"/>
      <c r="D11" s="175"/>
      <c r="E11" s="176"/>
      <c r="F11" s="177" t="s">
        <v>34</v>
      </c>
      <c r="G11" s="178">
        <v>1000000</v>
      </c>
      <c r="H11" s="179">
        <v>1</v>
      </c>
      <c r="I11" s="180">
        <f>+G11*H11</f>
        <v>1000000</v>
      </c>
      <c r="J11" s="181"/>
    </row>
    <row r="12" spans="1:10" ht="18.75" x14ac:dyDescent="0.25">
      <c r="A12" s="182" t="s">
        <v>118</v>
      </c>
      <c r="B12" s="183"/>
      <c r="C12" s="183"/>
      <c r="D12" s="183"/>
      <c r="E12" s="184"/>
      <c r="F12" s="185" t="s">
        <v>36</v>
      </c>
      <c r="G12" s="180">
        <v>800000</v>
      </c>
      <c r="H12" s="186">
        <v>1</v>
      </c>
      <c r="I12" s="180">
        <f t="shared" ref="I12:I14" si="0">+G12*H12</f>
        <v>800000</v>
      </c>
      <c r="J12" s="181"/>
    </row>
    <row r="13" spans="1:10" ht="18" x14ac:dyDescent="0.25">
      <c r="A13" s="182" t="s">
        <v>119</v>
      </c>
      <c r="B13" s="183"/>
      <c r="C13" s="183"/>
      <c r="D13" s="183"/>
      <c r="E13" s="184"/>
      <c r="F13" s="185" t="s">
        <v>36</v>
      </c>
      <c r="G13" s="180">
        <v>800000</v>
      </c>
      <c r="H13" s="186">
        <v>1</v>
      </c>
      <c r="I13" s="180">
        <f t="shared" si="0"/>
        <v>800000</v>
      </c>
      <c r="J13" s="187"/>
    </row>
    <row r="14" spans="1:10" ht="18" x14ac:dyDescent="0.25">
      <c r="A14" s="182" t="s">
        <v>120</v>
      </c>
      <c r="B14" s="183"/>
      <c r="C14" s="183"/>
      <c r="D14" s="183"/>
      <c r="E14" s="184"/>
      <c r="F14" s="185" t="s">
        <v>36</v>
      </c>
      <c r="G14" s="180">
        <v>250000</v>
      </c>
      <c r="H14" s="186">
        <v>1</v>
      </c>
      <c r="I14" s="180">
        <f t="shared" si="0"/>
        <v>250000</v>
      </c>
      <c r="J14" s="187"/>
    </row>
    <row r="15" spans="1:10" ht="18" x14ac:dyDescent="0.25">
      <c r="A15" s="182"/>
      <c r="B15" s="183"/>
      <c r="C15" s="183"/>
      <c r="D15" s="183"/>
      <c r="E15" s="184"/>
      <c r="F15" s="185"/>
      <c r="G15" s="180"/>
      <c r="H15" s="188"/>
      <c r="I15" s="180"/>
      <c r="J15" s="187"/>
    </row>
    <row r="16" spans="1:10" ht="18" x14ac:dyDescent="0.25">
      <c r="A16" s="182"/>
      <c r="B16" s="183"/>
      <c r="C16" s="183"/>
      <c r="D16" s="183"/>
      <c r="E16" s="184"/>
      <c r="F16" s="185"/>
      <c r="G16" s="180"/>
      <c r="H16" s="188"/>
      <c r="I16" s="180"/>
      <c r="J16" s="187"/>
    </row>
    <row r="17" spans="1:10" ht="18" x14ac:dyDescent="0.25">
      <c r="A17" s="182"/>
      <c r="B17" s="183"/>
      <c r="C17" s="183"/>
      <c r="D17" s="183"/>
      <c r="E17" s="184"/>
      <c r="F17" s="185"/>
      <c r="G17" s="180"/>
      <c r="H17" s="188"/>
      <c r="I17" s="180"/>
      <c r="J17" s="187"/>
    </row>
    <row r="18" spans="1:10" ht="18" x14ac:dyDescent="0.25">
      <c r="A18" s="182"/>
      <c r="B18" s="183"/>
      <c r="C18" s="183"/>
      <c r="D18" s="183"/>
      <c r="E18" s="184"/>
      <c r="F18" s="185"/>
      <c r="G18" s="180"/>
      <c r="H18" s="188"/>
      <c r="I18" s="180"/>
      <c r="J18" s="187"/>
    </row>
    <row r="19" spans="1:10" ht="18.75" thickBot="1" x14ac:dyDescent="0.3">
      <c r="A19" s="189"/>
      <c r="B19" s="190"/>
      <c r="C19" s="190"/>
      <c r="D19" s="190"/>
      <c r="E19" s="191"/>
      <c r="F19" s="192"/>
      <c r="G19" s="193"/>
      <c r="H19" s="194"/>
      <c r="I19" s="193"/>
      <c r="J19" s="187"/>
    </row>
    <row r="20" spans="1:10" ht="20.25" thickBot="1" x14ac:dyDescent="0.35">
      <c r="A20" s="195"/>
      <c r="B20" s="195"/>
      <c r="C20" s="195"/>
      <c r="D20" s="195"/>
      <c r="E20" s="195"/>
      <c r="F20" s="196"/>
      <c r="G20" s="197"/>
      <c r="H20" s="197"/>
      <c r="I20" s="198" t="s">
        <v>1</v>
      </c>
      <c r="J20" s="199">
        <f>SUM(I11:I16)</f>
        <v>2850000</v>
      </c>
    </row>
    <row r="21" spans="1:10" ht="16.5" x14ac:dyDescent="0.25">
      <c r="A21" s="195"/>
      <c r="B21" s="195"/>
      <c r="C21" s="195"/>
      <c r="D21" s="195"/>
      <c r="E21" s="195"/>
      <c r="F21" s="195"/>
      <c r="G21" s="200"/>
      <c r="H21" s="200"/>
      <c r="I21" s="200"/>
      <c r="J21" s="200"/>
    </row>
    <row r="22" spans="1:10" ht="19.5" thickBot="1" x14ac:dyDescent="0.3">
      <c r="A22" s="164" t="s">
        <v>121</v>
      </c>
      <c r="B22" s="201"/>
      <c r="C22" s="201"/>
      <c r="D22" s="201"/>
      <c r="E22" s="201"/>
      <c r="F22" s="201"/>
      <c r="G22" s="202"/>
      <c r="H22" s="202"/>
      <c r="I22" s="202"/>
      <c r="J22" s="202"/>
    </row>
    <row r="23" spans="1:10" ht="19.5" thickBot="1" x14ac:dyDescent="0.3">
      <c r="A23" s="170" t="s">
        <v>30</v>
      </c>
      <c r="B23" s="170"/>
      <c r="C23" s="170"/>
      <c r="D23" s="170"/>
      <c r="E23" s="167"/>
      <c r="F23" s="203" t="s">
        <v>17</v>
      </c>
      <c r="G23" s="204" t="s">
        <v>16</v>
      </c>
      <c r="H23" s="204" t="s">
        <v>10</v>
      </c>
      <c r="I23" s="205" t="s">
        <v>8</v>
      </c>
      <c r="J23" s="181"/>
    </row>
    <row r="24" spans="1:10" ht="18.75" x14ac:dyDescent="0.25">
      <c r="A24" s="174" t="s">
        <v>122</v>
      </c>
      <c r="B24" s="175"/>
      <c r="C24" s="175"/>
      <c r="D24" s="175"/>
      <c r="E24" s="176"/>
      <c r="F24" s="206" t="s">
        <v>123</v>
      </c>
      <c r="G24" s="207">
        <v>9100</v>
      </c>
      <c r="H24" s="208">
        <v>30</v>
      </c>
      <c r="I24" s="180">
        <f>+G24*H24</f>
        <v>273000</v>
      </c>
      <c r="J24" s="181"/>
    </row>
    <row r="25" spans="1:10" ht="18.75" x14ac:dyDescent="0.25">
      <c r="A25" s="209" t="s">
        <v>124</v>
      </c>
      <c r="B25" s="210"/>
      <c r="C25" s="210"/>
      <c r="D25" s="210"/>
      <c r="E25" s="211"/>
      <c r="F25" s="212" t="s">
        <v>123</v>
      </c>
      <c r="G25" s="180">
        <v>9100</v>
      </c>
      <c r="H25" s="213">
        <v>15</v>
      </c>
      <c r="I25" s="180">
        <f t="shared" ref="I25:I32" si="1">+G25*H25</f>
        <v>136500</v>
      </c>
      <c r="J25" s="181"/>
    </row>
    <row r="26" spans="1:10" ht="18.75" x14ac:dyDescent="0.25">
      <c r="A26" s="209" t="s">
        <v>125</v>
      </c>
      <c r="B26" s="210"/>
      <c r="C26" s="210"/>
      <c r="D26" s="210"/>
      <c r="E26" s="211"/>
      <c r="F26" s="212" t="s">
        <v>123</v>
      </c>
      <c r="G26" s="180">
        <v>9500</v>
      </c>
      <c r="H26" s="213">
        <v>10</v>
      </c>
      <c r="I26" s="180">
        <f t="shared" si="1"/>
        <v>95000</v>
      </c>
      <c r="J26" s="181"/>
    </row>
    <row r="27" spans="1:10" ht="18" x14ac:dyDescent="0.25">
      <c r="A27" s="209" t="s">
        <v>126</v>
      </c>
      <c r="B27" s="210"/>
      <c r="C27" s="210"/>
      <c r="D27" s="210"/>
      <c r="E27" s="211"/>
      <c r="F27" s="212" t="s">
        <v>127</v>
      </c>
      <c r="G27" s="180">
        <v>12000</v>
      </c>
      <c r="H27" s="213">
        <v>1</v>
      </c>
      <c r="I27" s="180">
        <f t="shared" si="1"/>
        <v>12000</v>
      </c>
      <c r="J27" s="187"/>
    </row>
    <row r="28" spans="1:10" ht="18" x14ac:dyDescent="0.25">
      <c r="A28" s="209" t="s">
        <v>128</v>
      </c>
      <c r="B28" s="210"/>
      <c r="C28" s="210"/>
      <c r="D28" s="210"/>
      <c r="E28" s="211"/>
      <c r="F28" s="212" t="s">
        <v>127</v>
      </c>
      <c r="G28" s="180">
        <v>6741</v>
      </c>
      <c r="H28" s="213">
        <v>1</v>
      </c>
      <c r="I28" s="180">
        <f t="shared" si="1"/>
        <v>6741</v>
      </c>
      <c r="J28" s="187"/>
    </row>
    <row r="29" spans="1:10" ht="18" x14ac:dyDescent="0.25">
      <c r="A29" s="209" t="s">
        <v>129</v>
      </c>
      <c r="B29" s="210"/>
      <c r="C29" s="210"/>
      <c r="D29" s="210"/>
      <c r="E29" s="211"/>
      <c r="F29" s="212" t="s">
        <v>127</v>
      </c>
      <c r="G29" s="180">
        <v>12000</v>
      </c>
      <c r="H29" s="213">
        <v>1</v>
      </c>
      <c r="I29" s="180">
        <f t="shared" si="1"/>
        <v>12000</v>
      </c>
      <c r="J29" s="187"/>
    </row>
    <row r="30" spans="1:10" ht="18" x14ac:dyDescent="0.25">
      <c r="A30" s="209" t="s">
        <v>130</v>
      </c>
      <c r="B30" s="210"/>
      <c r="C30" s="210"/>
      <c r="D30" s="210"/>
      <c r="E30" s="211"/>
      <c r="F30" s="212" t="s">
        <v>127</v>
      </c>
      <c r="G30" s="180">
        <v>5617.5</v>
      </c>
      <c r="H30" s="213">
        <v>1</v>
      </c>
      <c r="I30" s="180">
        <f t="shared" si="1"/>
        <v>5617.5</v>
      </c>
      <c r="J30" s="187"/>
    </row>
    <row r="31" spans="1:10" ht="18" x14ac:dyDescent="0.25">
      <c r="A31" s="209"/>
      <c r="B31" s="210"/>
      <c r="C31" s="210"/>
      <c r="D31" s="210"/>
      <c r="E31" s="211"/>
      <c r="F31" s="212"/>
      <c r="G31" s="180"/>
      <c r="H31" s="213"/>
      <c r="I31" s="180"/>
      <c r="J31" s="187"/>
    </row>
    <row r="32" spans="1:10" ht="18.75" thickBot="1" x14ac:dyDescent="0.3">
      <c r="A32" s="214"/>
      <c r="B32" s="215"/>
      <c r="C32" s="215"/>
      <c r="D32" s="215"/>
      <c r="E32" s="216"/>
      <c r="F32" s="217"/>
      <c r="G32" s="218"/>
      <c r="H32" s="219"/>
      <c r="I32" s="180">
        <f t="shared" si="1"/>
        <v>0</v>
      </c>
      <c r="J32" s="187"/>
    </row>
    <row r="33" spans="1:12" ht="20.25" thickBot="1" x14ac:dyDescent="0.35">
      <c r="A33" s="195"/>
      <c r="B33" s="195"/>
      <c r="C33" s="195"/>
      <c r="D33" s="195"/>
      <c r="E33" s="195"/>
      <c r="F33" s="196"/>
      <c r="G33" s="197"/>
      <c r="H33" s="197"/>
      <c r="I33" s="198" t="s">
        <v>1</v>
      </c>
      <c r="J33" s="199">
        <f>SUM(I24:I32)</f>
        <v>540858.5</v>
      </c>
      <c r="L33" s="220"/>
    </row>
    <row r="34" spans="1:12" ht="16.5" x14ac:dyDescent="0.25">
      <c r="A34" s="195"/>
      <c r="B34" s="195"/>
      <c r="C34" s="195"/>
      <c r="D34" s="195"/>
      <c r="E34" s="195"/>
      <c r="F34" s="195"/>
      <c r="G34" s="200"/>
      <c r="H34" s="200"/>
      <c r="I34" s="200"/>
      <c r="J34" s="200"/>
    </row>
    <row r="35" spans="1:12" ht="19.5" thickBot="1" x14ac:dyDescent="0.3">
      <c r="A35" s="164" t="s">
        <v>131</v>
      </c>
      <c r="B35" s="201"/>
      <c r="C35" s="201"/>
      <c r="D35" s="201"/>
      <c r="E35" s="201"/>
      <c r="F35" s="201"/>
      <c r="G35" s="202"/>
      <c r="H35" s="202"/>
      <c r="I35" s="202"/>
      <c r="J35" s="202"/>
    </row>
    <row r="36" spans="1:12" ht="19.5" thickBot="1" x14ac:dyDescent="0.3">
      <c r="A36" s="170" t="s">
        <v>18</v>
      </c>
      <c r="B36" s="170"/>
      <c r="C36" s="170"/>
      <c r="D36" s="167"/>
      <c r="E36" s="168"/>
      <c r="F36" s="169"/>
      <c r="G36" s="171" t="s">
        <v>132</v>
      </c>
      <c r="H36" s="171" t="s">
        <v>133</v>
      </c>
      <c r="I36" s="171" t="s">
        <v>8</v>
      </c>
      <c r="J36" s="173"/>
    </row>
    <row r="37" spans="1:12" ht="18.75" x14ac:dyDescent="0.25">
      <c r="A37" s="221"/>
      <c r="B37" s="222"/>
      <c r="C37" s="222"/>
      <c r="D37" s="222"/>
      <c r="E37" s="222"/>
      <c r="F37" s="223"/>
      <c r="G37" s="224"/>
      <c r="H37" s="225"/>
      <c r="I37" s="225"/>
      <c r="J37" s="187"/>
    </row>
    <row r="38" spans="1:12" ht="20.25" x14ac:dyDescent="0.3">
      <c r="A38" s="226"/>
      <c r="B38" s="227"/>
      <c r="C38" s="227"/>
      <c r="D38" s="227"/>
      <c r="E38" s="227"/>
      <c r="F38" s="228"/>
      <c r="G38" s="229"/>
      <c r="H38" s="230"/>
      <c r="I38" s="229"/>
      <c r="J38" s="187"/>
    </row>
    <row r="39" spans="1:12" ht="16.5" x14ac:dyDescent="0.25">
      <c r="A39" s="226"/>
      <c r="B39" s="227"/>
      <c r="C39" s="227"/>
      <c r="D39" s="227"/>
      <c r="E39" s="227"/>
      <c r="F39" s="228"/>
      <c r="G39" s="231"/>
      <c r="H39" s="231"/>
      <c r="I39" s="231"/>
      <c r="J39" s="187"/>
    </row>
    <row r="40" spans="1:12" ht="17.25" thickBot="1" x14ac:dyDescent="0.3">
      <c r="A40" s="232"/>
      <c r="B40" s="233"/>
      <c r="C40" s="233"/>
      <c r="D40" s="233"/>
      <c r="E40" s="234"/>
      <c r="F40" s="235"/>
      <c r="G40" s="236"/>
      <c r="H40" s="236"/>
      <c r="I40" s="236"/>
      <c r="J40" s="187"/>
    </row>
    <row r="41" spans="1:12" ht="20.25" thickBot="1" x14ac:dyDescent="0.35">
      <c r="A41" s="195"/>
      <c r="B41" s="195"/>
      <c r="C41" s="195"/>
      <c r="D41" s="195"/>
      <c r="E41" s="196"/>
      <c r="F41" s="196"/>
      <c r="G41" s="197"/>
      <c r="H41" s="197"/>
      <c r="I41" s="198" t="s">
        <v>1</v>
      </c>
      <c r="J41" s="199">
        <v>0</v>
      </c>
    </row>
    <row r="42" spans="1:12" ht="16.5" x14ac:dyDescent="0.25">
      <c r="A42" s="195"/>
      <c r="B42" s="195"/>
      <c r="C42" s="195"/>
      <c r="D42" s="195"/>
      <c r="E42" s="195"/>
      <c r="F42" s="195"/>
      <c r="G42" s="200"/>
      <c r="H42" s="200"/>
      <c r="I42" s="200"/>
      <c r="J42" s="200"/>
    </row>
    <row r="43" spans="1:12" ht="19.5" thickBot="1" x14ac:dyDescent="0.3">
      <c r="A43" s="164" t="s">
        <v>134</v>
      </c>
      <c r="B43" s="201"/>
      <c r="C43" s="201"/>
      <c r="D43" s="201"/>
      <c r="E43" s="201"/>
      <c r="F43" s="201"/>
      <c r="G43" s="202"/>
      <c r="H43" s="202"/>
      <c r="I43" s="202"/>
      <c r="J43" s="202"/>
    </row>
    <row r="44" spans="1:12" ht="19.5" thickBot="1" x14ac:dyDescent="0.3">
      <c r="A44" s="321" t="s">
        <v>14</v>
      </c>
      <c r="B44" s="322"/>
      <c r="C44" s="323"/>
      <c r="D44" s="170" t="s">
        <v>13</v>
      </c>
      <c r="E44" s="170" t="s">
        <v>12</v>
      </c>
      <c r="F44" s="170" t="s">
        <v>11</v>
      </c>
      <c r="G44" s="171" t="s">
        <v>10</v>
      </c>
      <c r="H44" s="171" t="s">
        <v>9</v>
      </c>
      <c r="I44" s="171" t="s">
        <v>8</v>
      </c>
      <c r="J44" s="173"/>
    </row>
    <row r="45" spans="1:12" ht="18.75" x14ac:dyDescent="0.25">
      <c r="A45" s="237" t="s">
        <v>135</v>
      </c>
      <c r="B45" s="238"/>
      <c r="C45" s="238"/>
      <c r="D45" s="239">
        <v>83333.333333333328</v>
      </c>
      <c r="E45" s="240">
        <v>45833.333333333336</v>
      </c>
      <c r="F45" s="241">
        <v>129166.66666666666</v>
      </c>
      <c r="G45" s="242">
        <v>1</v>
      </c>
      <c r="H45" s="248">
        <v>1</v>
      </c>
      <c r="I45" s="243">
        <f>+F45*G45*H45</f>
        <v>129166.66666666666</v>
      </c>
      <c r="J45" s="173"/>
    </row>
    <row r="46" spans="1:12" ht="15" x14ac:dyDescent="0.2">
      <c r="A46" s="244" t="s">
        <v>5</v>
      </c>
      <c r="B46" s="245"/>
      <c r="C46" s="245"/>
      <c r="D46" s="239">
        <v>83333.333333333328</v>
      </c>
      <c r="E46" s="240">
        <v>45833.333333333336</v>
      </c>
      <c r="F46" s="246">
        <v>129166.66666666666</v>
      </c>
      <c r="G46" s="247">
        <v>1</v>
      </c>
      <c r="H46" s="248">
        <v>1</v>
      </c>
      <c r="I46" s="243">
        <f t="shared" ref="I46:I50" si="2">+F46*G46*H46</f>
        <v>129166.66666666666</v>
      </c>
      <c r="J46" s="249"/>
      <c r="L46" s="250"/>
    </row>
    <row r="47" spans="1:12" ht="15" x14ac:dyDescent="0.2">
      <c r="A47" s="251" t="s">
        <v>136</v>
      </c>
      <c r="B47" s="252"/>
      <c r="C47" s="252"/>
      <c r="D47" s="239">
        <v>83333.333333333328</v>
      </c>
      <c r="E47" s="240">
        <v>45833.333333333336</v>
      </c>
      <c r="F47" s="253">
        <v>129166.66666666666</v>
      </c>
      <c r="G47" s="254">
        <v>1</v>
      </c>
      <c r="H47" s="248">
        <v>1</v>
      </c>
      <c r="I47" s="243">
        <f t="shared" si="2"/>
        <v>129166.66666666666</v>
      </c>
      <c r="J47" s="249"/>
    </row>
    <row r="48" spans="1:12" ht="15" x14ac:dyDescent="0.2">
      <c r="A48" s="255" t="s">
        <v>137</v>
      </c>
      <c r="B48" s="238"/>
      <c r="C48" s="238"/>
      <c r="D48" s="240">
        <v>50000</v>
      </c>
      <c r="E48" s="240">
        <v>50000</v>
      </c>
      <c r="F48" s="253">
        <v>100000</v>
      </c>
      <c r="G48" s="256">
        <v>1</v>
      </c>
      <c r="H48" s="248">
        <v>1</v>
      </c>
      <c r="I48" s="243">
        <f t="shared" si="2"/>
        <v>100000</v>
      </c>
      <c r="J48" s="249"/>
    </row>
    <row r="49" spans="1:13" ht="15" x14ac:dyDescent="0.2">
      <c r="A49" s="226" t="s">
        <v>138</v>
      </c>
      <c r="B49" s="238"/>
      <c r="C49" s="238"/>
      <c r="D49" s="240">
        <v>40000</v>
      </c>
      <c r="E49" s="240">
        <v>24000</v>
      </c>
      <c r="F49" s="253">
        <v>64000</v>
      </c>
      <c r="G49" s="257">
        <v>1</v>
      </c>
      <c r="H49" s="248">
        <v>1</v>
      </c>
      <c r="I49" s="243">
        <f t="shared" si="2"/>
        <v>64000</v>
      </c>
      <c r="J49" s="249"/>
    </row>
    <row r="50" spans="1:13" ht="15" x14ac:dyDescent="0.2">
      <c r="A50" s="226" t="s">
        <v>139</v>
      </c>
      <c r="B50" s="238"/>
      <c r="C50" s="238"/>
      <c r="D50" s="240">
        <v>40000</v>
      </c>
      <c r="E50" s="240">
        <v>24000</v>
      </c>
      <c r="F50" s="253">
        <v>64000</v>
      </c>
      <c r="G50" s="257">
        <v>1</v>
      </c>
      <c r="H50" s="248">
        <v>1</v>
      </c>
      <c r="I50" s="243">
        <f t="shared" si="2"/>
        <v>64000</v>
      </c>
      <c r="J50" s="249"/>
      <c r="L50" s="250"/>
    </row>
    <row r="51" spans="1:13" ht="18.75" x14ac:dyDescent="0.25">
      <c r="A51" s="195"/>
      <c r="B51" s="258"/>
      <c r="C51" s="258"/>
      <c r="D51" s="259"/>
      <c r="E51" s="260"/>
      <c r="F51" s="260"/>
      <c r="G51" s="254"/>
      <c r="H51" s="261"/>
      <c r="I51" s="262"/>
      <c r="J51" s="187"/>
      <c r="L51" s="220"/>
      <c r="M51" s="220"/>
    </row>
    <row r="52" spans="1:13" ht="16.5" x14ac:dyDescent="0.25">
      <c r="A52" s="237"/>
      <c r="B52" s="263"/>
      <c r="C52" s="263"/>
      <c r="D52" s="259"/>
      <c r="E52" s="260"/>
      <c r="F52" s="260"/>
      <c r="G52" s="264"/>
      <c r="H52" s="261"/>
      <c r="I52" s="262"/>
      <c r="J52" s="187"/>
    </row>
    <row r="53" spans="1:13" ht="17.25" thickBot="1" x14ac:dyDescent="0.3">
      <c r="A53" s="232"/>
      <c r="B53" s="233"/>
      <c r="C53" s="233"/>
      <c r="D53" s="265"/>
      <c r="E53" s="266"/>
      <c r="F53" s="266"/>
      <c r="G53" s="236"/>
      <c r="H53" s="267"/>
      <c r="I53" s="236"/>
      <c r="J53" s="187"/>
    </row>
    <row r="54" spans="1:13" ht="36" customHeight="1" thickBot="1" x14ac:dyDescent="0.35">
      <c r="A54" s="201"/>
      <c r="B54" s="195"/>
      <c r="C54" s="195"/>
      <c r="D54" s="195"/>
      <c r="E54" s="195"/>
      <c r="F54" s="195"/>
      <c r="G54" s="200"/>
      <c r="H54" s="200"/>
      <c r="I54" s="268" t="s">
        <v>1</v>
      </c>
      <c r="J54" s="199">
        <f>SUM(I45:I50)</f>
        <v>615500</v>
      </c>
    </row>
    <row r="55" spans="1:13" ht="17.25" thickBot="1" x14ac:dyDescent="0.3">
      <c r="A55" s="195"/>
      <c r="B55" s="195"/>
      <c r="C55" s="195"/>
      <c r="D55" s="195"/>
      <c r="E55" s="195"/>
      <c r="F55" s="195"/>
      <c r="G55" s="200"/>
      <c r="H55" s="200"/>
      <c r="I55" s="200"/>
      <c r="J55" s="197"/>
    </row>
    <row r="56" spans="1:13" ht="19.5" thickBot="1" x14ac:dyDescent="0.3">
      <c r="A56" s="195"/>
      <c r="B56" s="195"/>
      <c r="C56" s="195"/>
      <c r="D56" s="195"/>
      <c r="E56" s="195"/>
      <c r="F56" s="195"/>
      <c r="G56" s="200"/>
      <c r="H56" s="269" t="s">
        <v>0</v>
      </c>
      <c r="I56" s="202"/>
      <c r="J56" s="270">
        <f>+ROUND((J20+J33+J41+J54),0)</f>
        <v>4006359</v>
      </c>
    </row>
    <row r="57" spans="1:13" ht="18.75" x14ac:dyDescent="0.25">
      <c r="A57" s="195"/>
      <c r="B57" s="195"/>
      <c r="C57" s="195"/>
      <c r="D57" s="195"/>
      <c r="E57" s="195"/>
      <c r="F57" s="195"/>
      <c r="G57" s="200"/>
      <c r="H57" s="269"/>
      <c r="I57" s="202"/>
      <c r="J57" s="271"/>
    </row>
    <row r="60" spans="1:13" ht="19.5" customHeight="1" x14ac:dyDescent="0.2"/>
    <row r="61" spans="1:13" ht="71.25" customHeight="1" x14ac:dyDescent="0.2"/>
    <row r="62" spans="1:13" ht="20.25" customHeight="1" x14ac:dyDescent="0.2"/>
    <row r="111" ht="19.5" customHeight="1" x14ac:dyDescent="0.2"/>
    <row r="112" ht="31.5" customHeight="1" x14ac:dyDescent="0.2"/>
    <row r="113" spans="12:12" ht="20.25" customHeight="1" x14ac:dyDescent="0.2"/>
    <row r="114" spans="12:12" x14ac:dyDescent="0.2">
      <c r="L114" s="272"/>
    </row>
  </sheetData>
  <mergeCells count="5">
    <mergeCell ref="A2:C2"/>
    <mergeCell ref="A3:C3"/>
    <mergeCell ref="D3:I3"/>
    <mergeCell ref="B7:I7"/>
    <mergeCell ref="A44:C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04"/>
  <sheetViews>
    <sheetView view="pageBreakPreview" topLeftCell="A4" zoomScale="90" zoomScaleNormal="75" zoomScaleSheetLayoutView="90" workbookViewId="0">
      <selection activeCell="C14" sqref="C14"/>
    </sheetView>
  </sheetViews>
  <sheetFormatPr baseColWidth="10" defaultRowHeight="15" x14ac:dyDescent="0.2"/>
  <cols>
    <col min="1" max="1" width="14" style="1" customWidth="1"/>
    <col min="2" max="2" width="11.42578125" style="1"/>
    <col min="3" max="3" width="26.85546875" style="1" customWidth="1"/>
    <col min="4" max="4" width="25.7109375" style="1" customWidth="1"/>
    <col min="5" max="5" width="21.42578125" style="1" customWidth="1"/>
    <col min="6" max="6" width="20" style="1" customWidth="1"/>
    <col min="7" max="7" width="20.85546875" style="1" customWidth="1"/>
    <col min="8" max="8" width="19.42578125" style="1" customWidth="1"/>
    <col min="9" max="9" width="18.28515625" style="1" customWidth="1"/>
    <col min="10" max="10" width="17.42578125" style="1" customWidth="1"/>
    <col min="11" max="11" width="6.140625" style="1" customWidth="1"/>
    <col min="12" max="13" width="11.42578125" style="1"/>
    <col min="14" max="14" width="11.85546875" style="1" bestFit="1" customWidth="1"/>
    <col min="15" max="256" width="11.42578125" style="1"/>
    <col min="257" max="257" width="14" style="1" customWidth="1"/>
    <col min="258" max="258" width="11.42578125" style="1"/>
    <col min="259" max="259" width="26.85546875" style="1" customWidth="1"/>
    <col min="260" max="260" width="25.7109375" style="1" customWidth="1"/>
    <col min="261" max="261" width="21.42578125" style="1" customWidth="1"/>
    <col min="262" max="262" width="20" style="1" customWidth="1"/>
    <col min="263" max="263" width="20.85546875" style="1" customWidth="1"/>
    <col min="264" max="264" width="19.42578125" style="1" customWidth="1"/>
    <col min="265" max="265" width="18.28515625" style="1" customWidth="1"/>
    <col min="266" max="266" width="17.42578125" style="1" customWidth="1"/>
    <col min="267" max="267" width="6.140625" style="1" customWidth="1"/>
    <col min="268" max="512" width="11.42578125" style="1"/>
    <col min="513" max="513" width="14" style="1" customWidth="1"/>
    <col min="514" max="514" width="11.42578125" style="1"/>
    <col min="515" max="515" width="26.85546875" style="1" customWidth="1"/>
    <col min="516" max="516" width="25.7109375" style="1" customWidth="1"/>
    <col min="517" max="517" width="21.42578125" style="1" customWidth="1"/>
    <col min="518" max="518" width="20" style="1" customWidth="1"/>
    <col min="519" max="519" width="20.85546875" style="1" customWidth="1"/>
    <col min="520" max="520" width="19.42578125" style="1" customWidth="1"/>
    <col min="521" max="521" width="18.28515625" style="1" customWidth="1"/>
    <col min="522" max="522" width="17.42578125" style="1" customWidth="1"/>
    <col min="523" max="523" width="6.140625" style="1" customWidth="1"/>
    <col min="524" max="768" width="11.42578125" style="1"/>
    <col min="769" max="769" width="14" style="1" customWidth="1"/>
    <col min="770" max="770" width="11.42578125" style="1"/>
    <col min="771" max="771" width="26.85546875" style="1" customWidth="1"/>
    <col min="772" max="772" width="25.7109375" style="1" customWidth="1"/>
    <col min="773" max="773" width="21.42578125" style="1" customWidth="1"/>
    <col min="774" max="774" width="20" style="1" customWidth="1"/>
    <col min="775" max="775" width="20.85546875" style="1" customWidth="1"/>
    <col min="776" max="776" width="19.42578125" style="1" customWidth="1"/>
    <col min="777" max="777" width="18.28515625" style="1" customWidth="1"/>
    <col min="778" max="778" width="17.42578125" style="1" customWidth="1"/>
    <col min="779" max="779" width="6.140625" style="1" customWidth="1"/>
    <col min="780" max="1024" width="11.42578125" style="1"/>
    <col min="1025" max="1025" width="14" style="1" customWidth="1"/>
    <col min="1026" max="1026" width="11.42578125" style="1"/>
    <col min="1027" max="1027" width="26.85546875" style="1" customWidth="1"/>
    <col min="1028" max="1028" width="25.7109375" style="1" customWidth="1"/>
    <col min="1029" max="1029" width="21.42578125" style="1" customWidth="1"/>
    <col min="1030" max="1030" width="20" style="1" customWidth="1"/>
    <col min="1031" max="1031" width="20.85546875" style="1" customWidth="1"/>
    <col min="1032" max="1032" width="19.42578125" style="1" customWidth="1"/>
    <col min="1033" max="1033" width="18.28515625" style="1" customWidth="1"/>
    <col min="1034" max="1034" width="17.42578125" style="1" customWidth="1"/>
    <col min="1035" max="1035" width="6.140625" style="1" customWidth="1"/>
    <col min="1036" max="1280" width="11.42578125" style="1"/>
    <col min="1281" max="1281" width="14" style="1" customWidth="1"/>
    <col min="1282" max="1282" width="11.42578125" style="1"/>
    <col min="1283" max="1283" width="26.85546875" style="1" customWidth="1"/>
    <col min="1284" max="1284" width="25.7109375" style="1" customWidth="1"/>
    <col min="1285" max="1285" width="21.42578125" style="1" customWidth="1"/>
    <col min="1286" max="1286" width="20" style="1" customWidth="1"/>
    <col min="1287" max="1287" width="20.85546875" style="1" customWidth="1"/>
    <col min="1288" max="1288" width="19.42578125" style="1" customWidth="1"/>
    <col min="1289" max="1289" width="18.28515625" style="1" customWidth="1"/>
    <col min="1290" max="1290" width="17.42578125" style="1" customWidth="1"/>
    <col min="1291" max="1291" width="6.140625" style="1" customWidth="1"/>
    <col min="1292" max="1536" width="11.42578125" style="1"/>
    <col min="1537" max="1537" width="14" style="1" customWidth="1"/>
    <col min="1538" max="1538" width="11.42578125" style="1"/>
    <col min="1539" max="1539" width="26.85546875" style="1" customWidth="1"/>
    <col min="1540" max="1540" width="25.7109375" style="1" customWidth="1"/>
    <col min="1541" max="1541" width="21.42578125" style="1" customWidth="1"/>
    <col min="1542" max="1542" width="20" style="1" customWidth="1"/>
    <col min="1543" max="1543" width="20.85546875" style="1" customWidth="1"/>
    <col min="1544" max="1544" width="19.42578125" style="1" customWidth="1"/>
    <col min="1545" max="1545" width="18.28515625" style="1" customWidth="1"/>
    <col min="1546" max="1546" width="17.42578125" style="1" customWidth="1"/>
    <col min="1547" max="1547" width="6.140625" style="1" customWidth="1"/>
    <col min="1548" max="1792" width="11.42578125" style="1"/>
    <col min="1793" max="1793" width="14" style="1" customWidth="1"/>
    <col min="1794" max="1794" width="11.42578125" style="1"/>
    <col min="1795" max="1795" width="26.85546875" style="1" customWidth="1"/>
    <col min="1796" max="1796" width="25.7109375" style="1" customWidth="1"/>
    <col min="1797" max="1797" width="21.42578125" style="1" customWidth="1"/>
    <col min="1798" max="1798" width="20" style="1" customWidth="1"/>
    <col min="1799" max="1799" width="20.85546875" style="1" customWidth="1"/>
    <col min="1800" max="1800" width="19.42578125" style="1" customWidth="1"/>
    <col min="1801" max="1801" width="18.28515625" style="1" customWidth="1"/>
    <col min="1802" max="1802" width="17.42578125" style="1" customWidth="1"/>
    <col min="1803" max="1803" width="6.140625" style="1" customWidth="1"/>
    <col min="1804" max="2048" width="11.42578125" style="1"/>
    <col min="2049" max="2049" width="14" style="1" customWidth="1"/>
    <col min="2050" max="2050" width="11.42578125" style="1"/>
    <col min="2051" max="2051" width="26.85546875" style="1" customWidth="1"/>
    <col min="2052" max="2052" width="25.7109375" style="1" customWidth="1"/>
    <col min="2053" max="2053" width="21.42578125" style="1" customWidth="1"/>
    <col min="2054" max="2054" width="20" style="1" customWidth="1"/>
    <col min="2055" max="2055" width="20.85546875" style="1" customWidth="1"/>
    <col min="2056" max="2056" width="19.42578125" style="1" customWidth="1"/>
    <col min="2057" max="2057" width="18.28515625" style="1" customWidth="1"/>
    <col min="2058" max="2058" width="17.42578125" style="1" customWidth="1"/>
    <col min="2059" max="2059" width="6.140625" style="1" customWidth="1"/>
    <col min="2060" max="2304" width="11.42578125" style="1"/>
    <col min="2305" max="2305" width="14" style="1" customWidth="1"/>
    <col min="2306" max="2306" width="11.42578125" style="1"/>
    <col min="2307" max="2307" width="26.85546875" style="1" customWidth="1"/>
    <col min="2308" max="2308" width="25.7109375" style="1" customWidth="1"/>
    <col min="2309" max="2309" width="21.42578125" style="1" customWidth="1"/>
    <col min="2310" max="2310" width="20" style="1" customWidth="1"/>
    <col min="2311" max="2311" width="20.85546875" style="1" customWidth="1"/>
    <col min="2312" max="2312" width="19.42578125" style="1" customWidth="1"/>
    <col min="2313" max="2313" width="18.28515625" style="1" customWidth="1"/>
    <col min="2314" max="2314" width="17.42578125" style="1" customWidth="1"/>
    <col min="2315" max="2315" width="6.140625" style="1" customWidth="1"/>
    <col min="2316" max="2560" width="11.42578125" style="1"/>
    <col min="2561" max="2561" width="14" style="1" customWidth="1"/>
    <col min="2562" max="2562" width="11.42578125" style="1"/>
    <col min="2563" max="2563" width="26.85546875" style="1" customWidth="1"/>
    <col min="2564" max="2564" width="25.7109375" style="1" customWidth="1"/>
    <col min="2565" max="2565" width="21.42578125" style="1" customWidth="1"/>
    <col min="2566" max="2566" width="20" style="1" customWidth="1"/>
    <col min="2567" max="2567" width="20.85546875" style="1" customWidth="1"/>
    <col min="2568" max="2568" width="19.42578125" style="1" customWidth="1"/>
    <col min="2569" max="2569" width="18.28515625" style="1" customWidth="1"/>
    <col min="2570" max="2570" width="17.42578125" style="1" customWidth="1"/>
    <col min="2571" max="2571" width="6.140625" style="1" customWidth="1"/>
    <col min="2572" max="2816" width="11.42578125" style="1"/>
    <col min="2817" max="2817" width="14" style="1" customWidth="1"/>
    <col min="2818" max="2818" width="11.42578125" style="1"/>
    <col min="2819" max="2819" width="26.85546875" style="1" customWidth="1"/>
    <col min="2820" max="2820" width="25.7109375" style="1" customWidth="1"/>
    <col min="2821" max="2821" width="21.42578125" style="1" customWidth="1"/>
    <col min="2822" max="2822" width="20" style="1" customWidth="1"/>
    <col min="2823" max="2823" width="20.85546875" style="1" customWidth="1"/>
    <col min="2824" max="2824" width="19.42578125" style="1" customWidth="1"/>
    <col min="2825" max="2825" width="18.28515625" style="1" customWidth="1"/>
    <col min="2826" max="2826" width="17.42578125" style="1" customWidth="1"/>
    <col min="2827" max="2827" width="6.140625" style="1" customWidth="1"/>
    <col min="2828" max="3072" width="11.42578125" style="1"/>
    <col min="3073" max="3073" width="14" style="1" customWidth="1"/>
    <col min="3074" max="3074" width="11.42578125" style="1"/>
    <col min="3075" max="3075" width="26.85546875" style="1" customWidth="1"/>
    <col min="3076" max="3076" width="25.7109375" style="1" customWidth="1"/>
    <col min="3077" max="3077" width="21.42578125" style="1" customWidth="1"/>
    <col min="3078" max="3078" width="20" style="1" customWidth="1"/>
    <col min="3079" max="3079" width="20.85546875" style="1" customWidth="1"/>
    <col min="3080" max="3080" width="19.42578125" style="1" customWidth="1"/>
    <col min="3081" max="3081" width="18.28515625" style="1" customWidth="1"/>
    <col min="3082" max="3082" width="17.42578125" style="1" customWidth="1"/>
    <col min="3083" max="3083" width="6.140625" style="1" customWidth="1"/>
    <col min="3084" max="3328" width="11.42578125" style="1"/>
    <col min="3329" max="3329" width="14" style="1" customWidth="1"/>
    <col min="3330" max="3330" width="11.42578125" style="1"/>
    <col min="3331" max="3331" width="26.85546875" style="1" customWidth="1"/>
    <col min="3332" max="3332" width="25.7109375" style="1" customWidth="1"/>
    <col min="3333" max="3333" width="21.42578125" style="1" customWidth="1"/>
    <col min="3334" max="3334" width="20" style="1" customWidth="1"/>
    <col min="3335" max="3335" width="20.85546875" style="1" customWidth="1"/>
    <col min="3336" max="3336" width="19.42578125" style="1" customWidth="1"/>
    <col min="3337" max="3337" width="18.28515625" style="1" customWidth="1"/>
    <col min="3338" max="3338" width="17.42578125" style="1" customWidth="1"/>
    <col min="3339" max="3339" width="6.140625" style="1" customWidth="1"/>
    <col min="3340" max="3584" width="11.42578125" style="1"/>
    <col min="3585" max="3585" width="14" style="1" customWidth="1"/>
    <col min="3586" max="3586" width="11.42578125" style="1"/>
    <col min="3587" max="3587" width="26.85546875" style="1" customWidth="1"/>
    <col min="3588" max="3588" width="25.7109375" style="1" customWidth="1"/>
    <col min="3589" max="3589" width="21.42578125" style="1" customWidth="1"/>
    <col min="3590" max="3590" width="20" style="1" customWidth="1"/>
    <col min="3591" max="3591" width="20.85546875" style="1" customWidth="1"/>
    <col min="3592" max="3592" width="19.42578125" style="1" customWidth="1"/>
    <col min="3593" max="3593" width="18.28515625" style="1" customWidth="1"/>
    <col min="3594" max="3594" width="17.42578125" style="1" customWidth="1"/>
    <col min="3595" max="3595" width="6.140625" style="1" customWidth="1"/>
    <col min="3596" max="3840" width="11.42578125" style="1"/>
    <col min="3841" max="3841" width="14" style="1" customWidth="1"/>
    <col min="3842" max="3842" width="11.42578125" style="1"/>
    <col min="3843" max="3843" width="26.85546875" style="1" customWidth="1"/>
    <col min="3844" max="3844" width="25.7109375" style="1" customWidth="1"/>
    <col min="3845" max="3845" width="21.42578125" style="1" customWidth="1"/>
    <col min="3846" max="3846" width="20" style="1" customWidth="1"/>
    <col min="3847" max="3847" width="20.85546875" style="1" customWidth="1"/>
    <col min="3848" max="3848" width="19.42578125" style="1" customWidth="1"/>
    <col min="3849" max="3849" width="18.28515625" style="1" customWidth="1"/>
    <col min="3850" max="3850" width="17.42578125" style="1" customWidth="1"/>
    <col min="3851" max="3851" width="6.140625" style="1" customWidth="1"/>
    <col min="3852" max="4096" width="11.42578125" style="1"/>
    <col min="4097" max="4097" width="14" style="1" customWidth="1"/>
    <col min="4098" max="4098" width="11.42578125" style="1"/>
    <col min="4099" max="4099" width="26.85546875" style="1" customWidth="1"/>
    <col min="4100" max="4100" width="25.7109375" style="1" customWidth="1"/>
    <col min="4101" max="4101" width="21.42578125" style="1" customWidth="1"/>
    <col min="4102" max="4102" width="20" style="1" customWidth="1"/>
    <col min="4103" max="4103" width="20.85546875" style="1" customWidth="1"/>
    <col min="4104" max="4104" width="19.42578125" style="1" customWidth="1"/>
    <col min="4105" max="4105" width="18.28515625" style="1" customWidth="1"/>
    <col min="4106" max="4106" width="17.42578125" style="1" customWidth="1"/>
    <col min="4107" max="4107" width="6.140625" style="1" customWidth="1"/>
    <col min="4108" max="4352" width="11.42578125" style="1"/>
    <col min="4353" max="4353" width="14" style="1" customWidth="1"/>
    <col min="4354" max="4354" width="11.42578125" style="1"/>
    <col min="4355" max="4355" width="26.85546875" style="1" customWidth="1"/>
    <col min="4356" max="4356" width="25.7109375" style="1" customWidth="1"/>
    <col min="4357" max="4357" width="21.42578125" style="1" customWidth="1"/>
    <col min="4358" max="4358" width="20" style="1" customWidth="1"/>
    <col min="4359" max="4359" width="20.85546875" style="1" customWidth="1"/>
    <col min="4360" max="4360" width="19.42578125" style="1" customWidth="1"/>
    <col min="4361" max="4361" width="18.28515625" style="1" customWidth="1"/>
    <col min="4362" max="4362" width="17.42578125" style="1" customWidth="1"/>
    <col min="4363" max="4363" width="6.140625" style="1" customWidth="1"/>
    <col min="4364" max="4608" width="11.42578125" style="1"/>
    <col min="4609" max="4609" width="14" style="1" customWidth="1"/>
    <col min="4610" max="4610" width="11.42578125" style="1"/>
    <col min="4611" max="4611" width="26.85546875" style="1" customWidth="1"/>
    <col min="4612" max="4612" width="25.7109375" style="1" customWidth="1"/>
    <col min="4613" max="4613" width="21.42578125" style="1" customWidth="1"/>
    <col min="4614" max="4614" width="20" style="1" customWidth="1"/>
    <col min="4615" max="4615" width="20.85546875" style="1" customWidth="1"/>
    <col min="4616" max="4616" width="19.42578125" style="1" customWidth="1"/>
    <col min="4617" max="4617" width="18.28515625" style="1" customWidth="1"/>
    <col min="4618" max="4618" width="17.42578125" style="1" customWidth="1"/>
    <col min="4619" max="4619" width="6.140625" style="1" customWidth="1"/>
    <col min="4620" max="4864" width="11.42578125" style="1"/>
    <col min="4865" max="4865" width="14" style="1" customWidth="1"/>
    <col min="4866" max="4866" width="11.42578125" style="1"/>
    <col min="4867" max="4867" width="26.85546875" style="1" customWidth="1"/>
    <col min="4868" max="4868" width="25.7109375" style="1" customWidth="1"/>
    <col min="4869" max="4869" width="21.42578125" style="1" customWidth="1"/>
    <col min="4870" max="4870" width="20" style="1" customWidth="1"/>
    <col min="4871" max="4871" width="20.85546875" style="1" customWidth="1"/>
    <col min="4872" max="4872" width="19.42578125" style="1" customWidth="1"/>
    <col min="4873" max="4873" width="18.28515625" style="1" customWidth="1"/>
    <col min="4874" max="4874" width="17.42578125" style="1" customWidth="1"/>
    <col min="4875" max="4875" width="6.140625" style="1" customWidth="1"/>
    <col min="4876" max="5120" width="11.42578125" style="1"/>
    <col min="5121" max="5121" width="14" style="1" customWidth="1"/>
    <col min="5122" max="5122" width="11.42578125" style="1"/>
    <col min="5123" max="5123" width="26.85546875" style="1" customWidth="1"/>
    <col min="5124" max="5124" width="25.7109375" style="1" customWidth="1"/>
    <col min="5125" max="5125" width="21.42578125" style="1" customWidth="1"/>
    <col min="5126" max="5126" width="20" style="1" customWidth="1"/>
    <col min="5127" max="5127" width="20.85546875" style="1" customWidth="1"/>
    <col min="5128" max="5128" width="19.42578125" style="1" customWidth="1"/>
    <col min="5129" max="5129" width="18.28515625" style="1" customWidth="1"/>
    <col min="5130" max="5130" width="17.42578125" style="1" customWidth="1"/>
    <col min="5131" max="5131" width="6.140625" style="1" customWidth="1"/>
    <col min="5132" max="5376" width="11.42578125" style="1"/>
    <col min="5377" max="5377" width="14" style="1" customWidth="1"/>
    <col min="5378" max="5378" width="11.42578125" style="1"/>
    <col min="5379" max="5379" width="26.85546875" style="1" customWidth="1"/>
    <col min="5380" max="5380" width="25.7109375" style="1" customWidth="1"/>
    <col min="5381" max="5381" width="21.42578125" style="1" customWidth="1"/>
    <col min="5382" max="5382" width="20" style="1" customWidth="1"/>
    <col min="5383" max="5383" width="20.85546875" style="1" customWidth="1"/>
    <col min="5384" max="5384" width="19.42578125" style="1" customWidth="1"/>
    <col min="5385" max="5385" width="18.28515625" style="1" customWidth="1"/>
    <col min="5386" max="5386" width="17.42578125" style="1" customWidth="1"/>
    <col min="5387" max="5387" width="6.140625" style="1" customWidth="1"/>
    <col min="5388" max="5632" width="11.42578125" style="1"/>
    <col min="5633" max="5633" width="14" style="1" customWidth="1"/>
    <col min="5634" max="5634" width="11.42578125" style="1"/>
    <col min="5635" max="5635" width="26.85546875" style="1" customWidth="1"/>
    <col min="5636" max="5636" width="25.7109375" style="1" customWidth="1"/>
    <col min="5637" max="5637" width="21.42578125" style="1" customWidth="1"/>
    <col min="5638" max="5638" width="20" style="1" customWidth="1"/>
    <col min="5639" max="5639" width="20.85546875" style="1" customWidth="1"/>
    <col min="5640" max="5640" width="19.42578125" style="1" customWidth="1"/>
    <col min="5641" max="5641" width="18.28515625" style="1" customWidth="1"/>
    <col min="5642" max="5642" width="17.42578125" style="1" customWidth="1"/>
    <col min="5643" max="5643" width="6.140625" style="1" customWidth="1"/>
    <col min="5644" max="5888" width="11.42578125" style="1"/>
    <col min="5889" max="5889" width="14" style="1" customWidth="1"/>
    <col min="5890" max="5890" width="11.42578125" style="1"/>
    <col min="5891" max="5891" width="26.85546875" style="1" customWidth="1"/>
    <col min="5892" max="5892" width="25.7109375" style="1" customWidth="1"/>
    <col min="5893" max="5893" width="21.42578125" style="1" customWidth="1"/>
    <col min="5894" max="5894" width="20" style="1" customWidth="1"/>
    <col min="5895" max="5895" width="20.85546875" style="1" customWidth="1"/>
    <col min="5896" max="5896" width="19.42578125" style="1" customWidth="1"/>
    <col min="5897" max="5897" width="18.28515625" style="1" customWidth="1"/>
    <col min="5898" max="5898" width="17.42578125" style="1" customWidth="1"/>
    <col min="5899" max="5899" width="6.140625" style="1" customWidth="1"/>
    <col min="5900" max="6144" width="11.42578125" style="1"/>
    <col min="6145" max="6145" width="14" style="1" customWidth="1"/>
    <col min="6146" max="6146" width="11.42578125" style="1"/>
    <col min="6147" max="6147" width="26.85546875" style="1" customWidth="1"/>
    <col min="6148" max="6148" width="25.7109375" style="1" customWidth="1"/>
    <col min="6149" max="6149" width="21.42578125" style="1" customWidth="1"/>
    <col min="6150" max="6150" width="20" style="1" customWidth="1"/>
    <col min="6151" max="6151" width="20.85546875" style="1" customWidth="1"/>
    <col min="6152" max="6152" width="19.42578125" style="1" customWidth="1"/>
    <col min="6153" max="6153" width="18.28515625" style="1" customWidth="1"/>
    <col min="6154" max="6154" width="17.42578125" style="1" customWidth="1"/>
    <col min="6155" max="6155" width="6.140625" style="1" customWidth="1"/>
    <col min="6156" max="6400" width="11.42578125" style="1"/>
    <col min="6401" max="6401" width="14" style="1" customWidth="1"/>
    <col min="6402" max="6402" width="11.42578125" style="1"/>
    <col min="6403" max="6403" width="26.85546875" style="1" customWidth="1"/>
    <col min="6404" max="6404" width="25.7109375" style="1" customWidth="1"/>
    <col min="6405" max="6405" width="21.42578125" style="1" customWidth="1"/>
    <col min="6406" max="6406" width="20" style="1" customWidth="1"/>
    <col min="6407" max="6407" width="20.85546875" style="1" customWidth="1"/>
    <col min="6408" max="6408" width="19.42578125" style="1" customWidth="1"/>
    <col min="6409" max="6409" width="18.28515625" style="1" customWidth="1"/>
    <col min="6410" max="6410" width="17.42578125" style="1" customWidth="1"/>
    <col min="6411" max="6411" width="6.140625" style="1" customWidth="1"/>
    <col min="6412" max="6656" width="11.42578125" style="1"/>
    <col min="6657" max="6657" width="14" style="1" customWidth="1"/>
    <col min="6658" max="6658" width="11.42578125" style="1"/>
    <col min="6659" max="6659" width="26.85546875" style="1" customWidth="1"/>
    <col min="6660" max="6660" width="25.7109375" style="1" customWidth="1"/>
    <col min="6661" max="6661" width="21.42578125" style="1" customWidth="1"/>
    <col min="6662" max="6662" width="20" style="1" customWidth="1"/>
    <col min="6663" max="6663" width="20.85546875" style="1" customWidth="1"/>
    <col min="6664" max="6664" width="19.42578125" style="1" customWidth="1"/>
    <col min="6665" max="6665" width="18.28515625" style="1" customWidth="1"/>
    <col min="6666" max="6666" width="17.42578125" style="1" customWidth="1"/>
    <col min="6667" max="6667" width="6.140625" style="1" customWidth="1"/>
    <col min="6668" max="6912" width="11.42578125" style="1"/>
    <col min="6913" max="6913" width="14" style="1" customWidth="1"/>
    <col min="6914" max="6914" width="11.42578125" style="1"/>
    <col min="6915" max="6915" width="26.85546875" style="1" customWidth="1"/>
    <col min="6916" max="6916" width="25.7109375" style="1" customWidth="1"/>
    <col min="6917" max="6917" width="21.42578125" style="1" customWidth="1"/>
    <col min="6918" max="6918" width="20" style="1" customWidth="1"/>
    <col min="6919" max="6919" width="20.85546875" style="1" customWidth="1"/>
    <col min="6920" max="6920" width="19.42578125" style="1" customWidth="1"/>
    <col min="6921" max="6921" width="18.28515625" style="1" customWidth="1"/>
    <col min="6922" max="6922" width="17.42578125" style="1" customWidth="1"/>
    <col min="6923" max="6923" width="6.140625" style="1" customWidth="1"/>
    <col min="6924" max="7168" width="11.42578125" style="1"/>
    <col min="7169" max="7169" width="14" style="1" customWidth="1"/>
    <col min="7170" max="7170" width="11.42578125" style="1"/>
    <col min="7171" max="7171" width="26.85546875" style="1" customWidth="1"/>
    <col min="7172" max="7172" width="25.7109375" style="1" customWidth="1"/>
    <col min="7173" max="7173" width="21.42578125" style="1" customWidth="1"/>
    <col min="7174" max="7174" width="20" style="1" customWidth="1"/>
    <col min="7175" max="7175" width="20.85546875" style="1" customWidth="1"/>
    <col min="7176" max="7176" width="19.42578125" style="1" customWidth="1"/>
    <col min="7177" max="7177" width="18.28515625" style="1" customWidth="1"/>
    <col min="7178" max="7178" width="17.42578125" style="1" customWidth="1"/>
    <col min="7179" max="7179" width="6.140625" style="1" customWidth="1"/>
    <col min="7180" max="7424" width="11.42578125" style="1"/>
    <col min="7425" max="7425" width="14" style="1" customWidth="1"/>
    <col min="7426" max="7426" width="11.42578125" style="1"/>
    <col min="7427" max="7427" width="26.85546875" style="1" customWidth="1"/>
    <col min="7428" max="7428" width="25.7109375" style="1" customWidth="1"/>
    <col min="7429" max="7429" width="21.42578125" style="1" customWidth="1"/>
    <col min="7430" max="7430" width="20" style="1" customWidth="1"/>
    <col min="7431" max="7431" width="20.85546875" style="1" customWidth="1"/>
    <col min="7432" max="7432" width="19.42578125" style="1" customWidth="1"/>
    <col min="7433" max="7433" width="18.28515625" style="1" customWidth="1"/>
    <col min="7434" max="7434" width="17.42578125" style="1" customWidth="1"/>
    <col min="7435" max="7435" width="6.140625" style="1" customWidth="1"/>
    <col min="7436" max="7680" width="11.42578125" style="1"/>
    <col min="7681" max="7681" width="14" style="1" customWidth="1"/>
    <col min="7682" max="7682" width="11.42578125" style="1"/>
    <col min="7683" max="7683" width="26.85546875" style="1" customWidth="1"/>
    <col min="7684" max="7684" width="25.7109375" style="1" customWidth="1"/>
    <col min="7685" max="7685" width="21.42578125" style="1" customWidth="1"/>
    <col min="7686" max="7686" width="20" style="1" customWidth="1"/>
    <col min="7687" max="7687" width="20.85546875" style="1" customWidth="1"/>
    <col min="7688" max="7688" width="19.42578125" style="1" customWidth="1"/>
    <col min="7689" max="7689" width="18.28515625" style="1" customWidth="1"/>
    <col min="7690" max="7690" width="17.42578125" style="1" customWidth="1"/>
    <col min="7691" max="7691" width="6.140625" style="1" customWidth="1"/>
    <col min="7692" max="7936" width="11.42578125" style="1"/>
    <col min="7937" max="7937" width="14" style="1" customWidth="1"/>
    <col min="7938" max="7938" width="11.42578125" style="1"/>
    <col min="7939" max="7939" width="26.85546875" style="1" customWidth="1"/>
    <col min="7940" max="7940" width="25.7109375" style="1" customWidth="1"/>
    <col min="7941" max="7941" width="21.42578125" style="1" customWidth="1"/>
    <col min="7942" max="7942" width="20" style="1" customWidth="1"/>
    <col min="7943" max="7943" width="20.85546875" style="1" customWidth="1"/>
    <col min="7944" max="7944" width="19.42578125" style="1" customWidth="1"/>
    <col min="7945" max="7945" width="18.28515625" style="1" customWidth="1"/>
    <col min="7946" max="7946" width="17.42578125" style="1" customWidth="1"/>
    <col min="7947" max="7947" width="6.140625" style="1" customWidth="1"/>
    <col min="7948" max="8192" width="11.42578125" style="1"/>
    <col min="8193" max="8193" width="14" style="1" customWidth="1"/>
    <col min="8194" max="8194" width="11.42578125" style="1"/>
    <col min="8195" max="8195" width="26.85546875" style="1" customWidth="1"/>
    <col min="8196" max="8196" width="25.7109375" style="1" customWidth="1"/>
    <col min="8197" max="8197" width="21.42578125" style="1" customWidth="1"/>
    <col min="8198" max="8198" width="20" style="1" customWidth="1"/>
    <col min="8199" max="8199" width="20.85546875" style="1" customWidth="1"/>
    <col min="8200" max="8200" width="19.42578125" style="1" customWidth="1"/>
    <col min="8201" max="8201" width="18.28515625" style="1" customWidth="1"/>
    <col min="8202" max="8202" width="17.42578125" style="1" customWidth="1"/>
    <col min="8203" max="8203" width="6.140625" style="1" customWidth="1"/>
    <col min="8204" max="8448" width="11.42578125" style="1"/>
    <col min="8449" max="8449" width="14" style="1" customWidth="1"/>
    <col min="8450" max="8450" width="11.42578125" style="1"/>
    <col min="8451" max="8451" width="26.85546875" style="1" customWidth="1"/>
    <col min="8452" max="8452" width="25.7109375" style="1" customWidth="1"/>
    <col min="8453" max="8453" width="21.42578125" style="1" customWidth="1"/>
    <col min="8454" max="8454" width="20" style="1" customWidth="1"/>
    <col min="8455" max="8455" width="20.85546875" style="1" customWidth="1"/>
    <col min="8456" max="8456" width="19.42578125" style="1" customWidth="1"/>
    <col min="8457" max="8457" width="18.28515625" style="1" customWidth="1"/>
    <col min="8458" max="8458" width="17.42578125" style="1" customWidth="1"/>
    <col min="8459" max="8459" width="6.140625" style="1" customWidth="1"/>
    <col min="8460" max="8704" width="11.42578125" style="1"/>
    <col min="8705" max="8705" width="14" style="1" customWidth="1"/>
    <col min="8706" max="8706" width="11.42578125" style="1"/>
    <col min="8707" max="8707" width="26.85546875" style="1" customWidth="1"/>
    <col min="8708" max="8708" width="25.7109375" style="1" customWidth="1"/>
    <col min="8709" max="8709" width="21.42578125" style="1" customWidth="1"/>
    <col min="8710" max="8710" width="20" style="1" customWidth="1"/>
    <col min="8711" max="8711" width="20.85546875" style="1" customWidth="1"/>
    <col min="8712" max="8712" width="19.42578125" style="1" customWidth="1"/>
    <col min="8713" max="8713" width="18.28515625" style="1" customWidth="1"/>
    <col min="8714" max="8714" width="17.42578125" style="1" customWidth="1"/>
    <col min="8715" max="8715" width="6.140625" style="1" customWidth="1"/>
    <col min="8716" max="8960" width="11.42578125" style="1"/>
    <col min="8961" max="8961" width="14" style="1" customWidth="1"/>
    <col min="8962" max="8962" width="11.42578125" style="1"/>
    <col min="8963" max="8963" width="26.85546875" style="1" customWidth="1"/>
    <col min="8964" max="8964" width="25.7109375" style="1" customWidth="1"/>
    <col min="8965" max="8965" width="21.42578125" style="1" customWidth="1"/>
    <col min="8966" max="8966" width="20" style="1" customWidth="1"/>
    <col min="8967" max="8967" width="20.85546875" style="1" customWidth="1"/>
    <col min="8968" max="8968" width="19.42578125" style="1" customWidth="1"/>
    <col min="8969" max="8969" width="18.28515625" style="1" customWidth="1"/>
    <col min="8970" max="8970" width="17.42578125" style="1" customWidth="1"/>
    <col min="8971" max="8971" width="6.140625" style="1" customWidth="1"/>
    <col min="8972" max="9216" width="11.42578125" style="1"/>
    <col min="9217" max="9217" width="14" style="1" customWidth="1"/>
    <col min="9218" max="9218" width="11.42578125" style="1"/>
    <col min="9219" max="9219" width="26.85546875" style="1" customWidth="1"/>
    <col min="9220" max="9220" width="25.7109375" style="1" customWidth="1"/>
    <col min="9221" max="9221" width="21.42578125" style="1" customWidth="1"/>
    <col min="9222" max="9222" width="20" style="1" customWidth="1"/>
    <col min="9223" max="9223" width="20.85546875" style="1" customWidth="1"/>
    <col min="9224" max="9224" width="19.42578125" style="1" customWidth="1"/>
    <col min="9225" max="9225" width="18.28515625" style="1" customWidth="1"/>
    <col min="9226" max="9226" width="17.42578125" style="1" customWidth="1"/>
    <col min="9227" max="9227" width="6.140625" style="1" customWidth="1"/>
    <col min="9228" max="9472" width="11.42578125" style="1"/>
    <col min="9473" max="9473" width="14" style="1" customWidth="1"/>
    <col min="9474" max="9474" width="11.42578125" style="1"/>
    <col min="9475" max="9475" width="26.85546875" style="1" customWidth="1"/>
    <col min="9476" max="9476" width="25.7109375" style="1" customWidth="1"/>
    <col min="9477" max="9477" width="21.42578125" style="1" customWidth="1"/>
    <col min="9478" max="9478" width="20" style="1" customWidth="1"/>
    <col min="9479" max="9479" width="20.85546875" style="1" customWidth="1"/>
    <col min="9480" max="9480" width="19.42578125" style="1" customWidth="1"/>
    <col min="9481" max="9481" width="18.28515625" style="1" customWidth="1"/>
    <col min="9482" max="9482" width="17.42578125" style="1" customWidth="1"/>
    <col min="9483" max="9483" width="6.140625" style="1" customWidth="1"/>
    <col min="9484" max="9728" width="11.42578125" style="1"/>
    <col min="9729" max="9729" width="14" style="1" customWidth="1"/>
    <col min="9730" max="9730" width="11.42578125" style="1"/>
    <col min="9731" max="9731" width="26.85546875" style="1" customWidth="1"/>
    <col min="9732" max="9732" width="25.7109375" style="1" customWidth="1"/>
    <col min="9733" max="9733" width="21.42578125" style="1" customWidth="1"/>
    <col min="9734" max="9734" width="20" style="1" customWidth="1"/>
    <col min="9735" max="9735" width="20.85546875" style="1" customWidth="1"/>
    <col min="9736" max="9736" width="19.42578125" style="1" customWidth="1"/>
    <col min="9737" max="9737" width="18.28515625" style="1" customWidth="1"/>
    <col min="9738" max="9738" width="17.42578125" style="1" customWidth="1"/>
    <col min="9739" max="9739" width="6.140625" style="1" customWidth="1"/>
    <col min="9740" max="9984" width="11.42578125" style="1"/>
    <col min="9985" max="9985" width="14" style="1" customWidth="1"/>
    <col min="9986" max="9986" width="11.42578125" style="1"/>
    <col min="9987" max="9987" width="26.85546875" style="1" customWidth="1"/>
    <col min="9988" max="9988" width="25.7109375" style="1" customWidth="1"/>
    <col min="9989" max="9989" width="21.42578125" style="1" customWidth="1"/>
    <col min="9990" max="9990" width="20" style="1" customWidth="1"/>
    <col min="9991" max="9991" width="20.85546875" style="1" customWidth="1"/>
    <col min="9992" max="9992" width="19.42578125" style="1" customWidth="1"/>
    <col min="9993" max="9993" width="18.28515625" style="1" customWidth="1"/>
    <col min="9994" max="9994" width="17.42578125" style="1" customWidth="1"/>
    <col min="9995" max="9995" width="6.140625" style="1" customWidth="1"/>
    <col min="9996" max="10240" width="11.42578125" style="1"/>
    <col min="10241" max="10241" width="14" style="1" customWidth="1"/>
    <col min="10242" max="10242" width="11.42578125" style="1"/>
    <col min="10243" max="10243" width="26.85546875" style="1" customWidth="1"/>
    <col min="10244" max="10244" width="25.7109375" style="1" customWidth="1"/>
    <col min="10245" max="10245" width="21.42578125" style="1" customWidth="1"/>
    <col min="10246" max="10246" width="20" style="1" customWidth="1"/>
    <col min="10247" max="10247" width="20.85546875" style="1" customWidth="1"/>
    <col min="10248" max="10248" width="19.42578125" style="1" customWidth="1"/>
    <col min="10249" max="10249" width="18.28515625" style="1" customWidth="1"/>
    <col min="10250" max="10250" width="17.42578125" style="1" customWidth="1"/>
    <col min="10251" max="10251" width="6.140625" style="1" customWidth="1"/>
    <col min="10252" max="10496" width="11.42578125" style="1"/>
    <col min="10497" max="10497" width="14" style="1" customWidth="1"/>
    <col min="10498" max="10498" width="11.42578125" style="1"/>
    <col min="10499" max="10499" width="26.85546875" style="1" customWidth="1"/>
    <col min="10500" max="10500" width="25.7109375" style="1" customWidth="1"/>
    <col min="10501" max="10501" width="21.42578125" style="1" customWidth="1"/>
    <col min="10502" max="10502" width="20" style="1" customWidth="1"/>
    <col min="10503" max="10503" width="20.85546875" style="1" customWidth="1"/>
    <col min="10504" max="10504" width="19.42578125" style="1" customWidth="1"/>
    <col min="10505" max="10505" width="18.28515625" style="1" customWidth="1"/>
    <col min="10506" max="10506" width="17.42578125" style="1" customWidth="1"/>
    <col min="10507" max="10507" width="6.140625" style="1" customWidth="1"/>
    <col min="10508" max="10752" width="11.42578125" style="1"/>
    <col min="10753" max="10753" width="14" style="1" customWidth="1"/>
    <col min="10754" max="10754" width="11.42578125" style="1"/>
    <col min="10755" max="10755" width="26.85546875" style="1" customWidth="1"/>
    <col min="10756" max="10756" width="25.7109375" style="1" customWidth="1"/>
    <col min="10757" max="10757" width="21.42578125" style="1" customWidth="1"/>
    <col min="10758" max="10758" width="20" style="1" customWidth="1"/>
    <col min="10759" max="10759" width="20.85546875" style="1" customWidth="1"/>
    <col min="10760" max="10760" width="19.42578125" style="1" customWidth="1"/>
    <col min="10761" max="10761" width="18.28515625" style="1" customWidth="1"/>
    <col min="10762" max="10762" width="17.42578125" style="1" customWidth="1"/>
    <col min="10763" max="10763" width="6.140625" style="1" customWidth="1"/>
    <col min="10764" max="11008" width="11.42578125" style="1"/>
    <col min="11009" max="11009" width="14" style="1" customWidth="1"/>
    <col min="11010" max="11010" width="11.42578125" style="1"/>
    <col min="11011" max="11011" width="26.85546875" style="1" customWidth="1"/>
    <col min="11012" max="11012" width="25.7109375" style="1" customWidth="1"/>
    <col min="11013" max="11013" width="21.42578125" style="1" customWidth="1"/>
    <col min="11014" max="11014" width="20" style="1" customWidth="1"/>
    <col min="11015" max="11015" width="20.85546875" style="1" customWidth="1"/>
    <col min="11016" max="11016" width="19.42578125" style="1" customWidth="1"/>
    <col min="11017" max="11017" width="18.28515625" style="1" customWidth="1"/>
    <col min="11018" max="11018" width="17.42578125" style="1" customWidth="1"/>
    <col min="11019" max="11019" width="6.140625" style="1" customWidth="1"/>
    <col min="11020" max="11264" width="11.42578125" style="1"/>
    <col min="11265" max="11265" width="14" style="1" customWidth="1"/>
    <col min="11266" max="11266" width="11.42578125" style="1"/>
    <col min="11267" max="11267" width="26.85546875" style="1" customWidth="1"/>
    <col min="11268" max="11268" width="25.7109375" style="1" customWidth="1"/>
    <col min="11269" max="11269" width="21.42578125" style="1" customWidth="1"/>
    <col min="11270" max="11270" width="20" style="1" customWidth="1"/>
    <col min="11271" max="11271" width="20.85546875" style="1" customWidth="1"/>
    <col min="11272" max="11272" width="19.42578125" style="1" customWidth="1"/>
    <col min="11273" max="11273" width="18.28515625" style="1" customWidth="1"/>
    <col min="11274" max="11274" width="17.42578125" style="1" customWidth="1"/>
    <col min="11275" max="11275" width="6.140625" style="1" customWidth="1"/>
    <col min="11276" max="11520" width="11.42578125" style="1"/>
    <col min="11521" max="11521" width="14" style="1" customWidth="1"/>
    <col min="11522" max="11522" width="11.42578125" style="1"/>
    <col min="11523" max="11523" width="26.85546875" style="1" customWidth="1"/>
    <col min="11524" max="11524" width="25.7109375" style="1" customWidth="1"/>
    <col min="11525" max="11525" width="21.42578125" style="1" customWidth="1"/>
    <col min="11526" max="11526" width="20" style="1" customWidth="1"/>
    <col min="11527" max="11527" width="20.85546875" style="1" customWidth="1"/>
    <col min="11528" max="11528" width="19.42578125" style="1" customWidth="1"/>
    <col min="11529" max="11529" width="18.28515625" style="1" customWidth="1"/>
    <col min="11530" max="11530" width="17.42578125" style="1" customWidth="1"/>
    <col min="11531" max="11531" width="6.140625" style="1" customWidth="1"/>
    <col min="11532" max="11776" width="11.42578125" style="1"/>
    <col min="11777" max="11777" width="14" style="1" customWidth="1"/>
    <col min="11778" max="11778" width="11.42578125" style="1"/>
    <col min="11779" max="11779" width="26.85546875" style="1" customWidth="1"/>
    <col min="11780" max="11780" width="25.7109375" style="1" customWidth="1"/>
    <col min="11781" max="11781" width="21.42578125" style="1" customWidth="1"/>
    <col min="11782" max="11782" width="20" style="1" customWidth="1"/>
    <col min="11783" max="11783" width="20.85546875" style="1" customWidth="1"/>
    <col min="11784" max="11784" width="19.42578125" style="1" customWidth="1"/>
    <col min="11785" max="11785" width="18.28515625" style="1" customWidth="1"/>
    <col min="11786" max="11786" width="17.42578125" style="1" customWidth="1"/>
    <col min="11787" max="11787" width="6.140625" style="1" customWidth="1"/>
    <col min="11788" max="12032" width="11.42578125" style="1"/>
    <col min="12033" max="12033" width="14" style="1" customWidth="1"/>
    <col min="12034" max="12034" width="11.42578125" style="1"/>
    <col min="12035" max="12035" width="26.85546875" style="1" customWidth="1"/>
    <col min="12036" max="12036" width="25.7109375" style="1" customWidth="1"/>
    <col min="12037" max="12037" width="21.42578125" style="1" customWidth="1"/>
    <col min="12038" max="12038" width="20" style="1" customWidth="1"/>
    <col min="12039" max="12039" width="20.85546875" style="1" customWidth="1"/>
    <col min="12040" max="12040" width="19.42578125" style="1" customWidth="1"/>
    <col min="12041" max="12041" width="18.28515625" style="1" customWidth="1"/>
    <col min="12042" max="12042" width="17.42578125" style="1" customWidth="1"/>
    <col min="12043" max="12043" width="6.140625" style="1" customWidth="1"/>
    <col min="12044" max="12288" width="11.42578125" style="1"/>
    <col min="12289" max="12289" width="14" style="1" customWidth="1"/>
    <col min="12290" max="12290" width="11.42578125" style="1"/>
    <col min="12291" max="12291" width="26.85546875" style="1" customWidth="1"/>
    <col min="12292" max="12292" width="25.7109375" style="1" customWidth="1"/>
    <col min="12293" max="12293" width="21.42578125" style="1" customWidth="1"/>
    <col min="12294" max="12294" width="20" style="1" customWidth="1"/>
    <col min="12295" max="12295" width="20.85546875" style="1" customWidth="1"/>
    <col min="12296" max="12296" width="19.42578125" style="1" customWidth="1"/>
    <col min="12297" max="12297" width="18.28515625" style="1" customWidth="1"/>
    <col min="12298" max="12298" width="17.42578125" style="1" customWidth="1"/>
    <col min="12299" max="12299" width="6.140625" style="1" customWidth="1"/>
    <col min="12300" max="12544" width="11.42578125" style="1"/>
    <col min="12545" max="12545" width="14" style="1" customWidth="1"/>
    <col min="12546" max="12546" width="11.42578125" style="1"/>
    <col min="12547" max="12547" width="26.85546875" style="1" customWidth="1"/>
    <col min="12548" max="12548" width="25.7109375" style="1" customWidth="1"/>
    <col min="12549" max="12549" width="21.42578125" style="1" customWidth="1"/>
    <col min="12550" max="12550" width="20" style="1" customWidth="1"/>
    <col min="12551" max="12551" width="20.85546875" style="1" customWidth="1"/>
    <col min="12552" max="12552" width="19.42578125" style="1" customWidth="1"/>
    <col min="12553" max="12553" width="18.28515625" style="1" customWidth="1"/>
    <col min="12554" max="12554" width="17.42578125" style="1" customWidth="1"/>
    <col min="12555" max="12555" width="6.140625" style="1" customWidth="1"/>
    <col min="12556" max="12800" width="11.42578125" style="1"/>
    <col min="12801" max="12801" width="14" style="1" customWidth="1"/>
    <col min="12802" max="12802" width="11.42578125" style="1"/>
    <col min="12803" max="12803" width="26.85546875" style="1" customWidth="1"/>
    <col min="12804" max="12804" width="25.7109375" style="1" customWidth="1"/>
    <col min="12805" max="12805" width="21.42578125" style="1" customWidth="1"/>
    <col min="12806" max="12806" width="20" style="1" customWidth="1"/>
    <col min="12807" max="12807" width="20.85546875" style="1" customWidth="1"/>
    <col min="12808" max="12808" width="19.42578125" style="1" customWidth="1"/>
    <col min="12809" max="12809" width="18.28515625" style="1" customWidth="1"/>
    <col min="12810" max="12810" width="17.42578125" style="1" customWidth="1"/>
    <col min="12811" max="12811" width="6.140625" style="1" customWidth="1"/>
    <col min="12812" max="13056" width="11.42578125" style="1"/>
    <col min="13057" max="13057" width="14" style="1" customWidth="1"/>
    <col min="13058" max="13058" width="11.42578125" style="1"/>
    <col min="13059" max="13059" width="26.85546875" style="1" customWidth="1"/>
    <col min="13060" max="13060" width="25.7109375" style="1" customWidth="1"/>
    <col min="13061" max="13061" width="21.42578125" style="1" customWidth="1"/>
    <col min="13062" max="13062" width="20" style="1" customWidth="1"/>
    <col min="13063" max="13063" width="20.85546875" style="1" customWidth="1"/>
    <col min="13064" max="13064" width="19.42578125" style="1" customWidth="1"/>
    <col min="13065" max="13065" width="18.28515625" style="1" customWidth="1"/>
    <col min="13066" max="13066" width="17.42578125" style="1" customWidth="1"/>
    <col min="13067" max="13067" width="6.140625" style="1" customWidth="1"/>
    <col min="13068" max="13312" width="11.42578125" style="1"/>
    <col min="13313" max="13313" width="14" style="1" customWidth="1"/>
    <col min="13314" max="13314" width="11.42578125" style="1"/>
    <col min="13315" max="13315" width="26.85546875" style="1" customWidth="1"/>
    <col min="13316" max="13316" width="25.7109375" style="1" customWidth="1"/>
    <col min="13317" max="13317" width="21.42578125" style="1" customWidth="1"/>
    <col min="13318" max="13318" width="20" style="1" customWidth="1"/>
    <col min="13319" max="13319" width="20.85546875" style="1" customWidth="1"/>
    <col min="13320" max="13320" width="19.42578125" style="1" customWidth="1"/>
    <col min="13321" max="13321" width="18.28515625" style="1" customWidth="1"/>
    <col min="13322" max="13322" width="17.42578125" style="1" customWidth="1"/>
    <col min="13323" max="13323" width="6.140625" style="1" customWidth="1"/>
    <col min="13324" max="13568" width="11.42578125" style="1"/>
    <col min="13569" max="13569" width="14" style="1" customWidth="1"/>
    <col min="13570" max="13570" width="11.42578125" style="1"/>
    <col min="13571" max="13571" width="26.85546875" style="1" customWidth="1"/>
    <col min="13572" max="13572" width="25.7109375" style="1" customWidth="1"/>
    <col min="13573" max="13573" width="21.42578125" style="1" customWidth="1"/>
    <col min="13574" max="13574" width="20" style="1" customWidth="1"/>
    <col min="13575" max="13575" width="20.85546875" style="1" customWidth="1"/>
    <col min="13576" max="13576" width="19.42578125" style="1" customWidth="1"/>
    <col min="13577" max="13577" width="18.28515625" style="1" customWidth="1"/>
    <col min="13578" max="13578" width="17.42578125" style="1" customWidth="1"/>
    <col min="13579" max="13579" width="6.140625" style="1" customWidth="1"/>
    <col min="13580" max="13824" width="11.42578125" style="1"/>
    <col min="13825" max="13825" width="14" style="1" customWidth="1"/>
    <col min="13826" max="13826" width="11.42578125" style="1"/>
    <col min="13827" max="13827" width="26.85546875" style="1" customWidth="1"/>
    <col min="13828" max="13828" width="25.7109375" style="1" customWidth="1"/>
    <col min="13829" max="13829" width="21.42578125" style="1" customWidth="1"/>
    <col min="13830" max="13830" width="20" style="1" customWidth="1"/>
    <col min="13831" max="13831" width="20.85546875" style="1" customWidth="1"/>
    <col min="13832" max="13832" width="19.42578125" style="1" customWidth="1"/>
    <col min="13833" max="13833" width="18.28515625" style="1" customWidth="1"/>
    <col min="13834" max="13834" width="17.42578125" style="1" customWidth="1"/>
    <col min="13835" max="13835" width="6.140625" style="1" customWidth="1"/>
    <col min="13836" max="14080" width="11.42578125" style="1"/>
    <col min="14081" max="14081" width="14" style="1" customWidth="1"/>
    <col min="14082" max="14082" width="11.42578125" style="1"/>
    <col min="14083" max="14083" width="26.85546875" style="1" customWidth="1"/>
    <col min="14084" max="14084" width="25.7109375" style="1" customWidth="1"/>
    <col min="14085" max="14085" width="21.42578125" style="1" customWidth="1"/>
    <col min="14086" max="14086" width="20" style="1" customWidth="1"/>
    <col min="14087" max="14087" width="20.85546875" style="1" customWidth="1"/>
    <col min="14088" max="14088" width="19.42578125" style="1" customWidth="1"/>
    <col min="14089" max="14089" width="18.28515625" style="1" customWidth="1"/>
    <col min="14090" max="14090" width="17.42578125" style="1" customWidth="1"/>
    <col min="14091" max="14091" width="6.140625" style="1" customWidth="1"/>
    <col min="14092" max="14336" width="11.42578125" style="1"/>
    <col min="14337" max="14337" width="14" style="1" customWidth="1"/>
    <col min="14338" max="14338" width="11.42578125" style="1"/>
    <col min="14339" max="14339" width="26.85546875" style="1" customWidth="1"/>
    <col min="14340" max="14340" width="25.7109375" style="1" customWidth="1"/>
    <col min="14341" max="14341" width="21.42578125" style="1" customWidth="1"/>
    <col min="14342" max="14342" width="20" style="1" customWidth="1"/>
    <col min="14343" max="14343" width="20.85546875" style="1" customWidth="1"/>
    <col min="14344" max="14344" width="19.42578125" style="1" customWidth="1"/>
    <col min="14345" max="14345" width="18.28515625" style="1" customWidth="1"/>
    <col min="14346" max="14346" width="17.42578125" style="1" customWidth="1"/>
    <col min="14347" max="14347" width="6.140625" style="1" customWidth="1"/>
    <col min="14348" max="14592" width="11.42578125" style="1"/>
    <col min="14593" max="14593" width="14" style="1" customWidth="1"/>
    <col min="14594" max="14594" width="11.42578125" style="1"/>
    <col min="14595" max="14595" width="26.85546875" style="1" customWidth="1"/>
    <col min="14596" max="14596" width="25.7109375" style="1" customWidth="1"/>
    <col min="14597" max="14597" width="21.42578125" style="1" customWidth="1"/>
    <col min="14598" max="14598" width="20" style="1" customWidth="1"/>
    <col min="14599" max="14599" width="20.85546875" style="1" customWidth="1"/>
    <col min="14600" max="14600" width="19.42578125" style="1" customWidth="1"/>
    <col min="14601" max="14601" width="18.28515625" style="1" customWidth="1"/>
    <col min="14602" max="14602" width="17.42578125" style="1" customWidth="1"/>
    <col min="14603" max="14603" width="6.140625" style="1" customWidth="1"/>
    <col min="14604" max="14848" width="11.42578125" style="1"/>
    <col min="14849" max="14849" width="14" style="1" customWidth="1"/>
    <col min="14850" max="14850" width="11.42578125" style="1"/>
    <col min="14851" max="14851" width="26.85546875" style="1" customWidth="1"/>
    <col min="14852" max="14852" width="25.7109375" style="1" customWidth="1"/>
    <col min="14853" max="14853" width="21.42578125" style="1" customWidth="1"/>
    <col min="14854" max="14854" width="20" style="1" customWidth="1"/>
    <col min="14855" max="14855" width="20.85546875" style="1" customWidth="1"/>
    <col min="14856" max="14856" width="19.42578125" style="1" customWidth="1"/>
    <col min="14857" max="14857" width="18.28515625" style="1" customWidth="1"/>
    <col min="14858" max="14858" width="17.42578125" style="1" customWidth="1"/>
    <col min="14859" max="14859" width="6.140625" style="1" customWidth="1"/>
    <col min="14860" max="15104" width="11.42578125" style="1"/>
    <col min="15105" max="15105" width="14" style="1" customWidth="1"/>
    <col min="15106" max="15106" width="11.42578125" style="1"/>
    <col min="15107" max="15107" width="26.85546875" style="1" customWidth="1"/>
    <col min="15108" max="15108" width="25.7109375" style="1" customWidth="1"/>
    <col min="15109" max="15109" width="21.42578125" style="1" customWidth="1"/>
    <col min="15110" max="15110" width="20" style="1" customWidth="1"/>
    <col min="15111" max="15111" width="20.85546875" style="1" customWidth="1"/>
    <col min="15112" max="15112" width="19.42578125" style="1" customWidth="1"/>
    <col min="15113" max="15113" width="18.28515625" style="1" customWidth="1"/>
    <col min="15114" max="15114" width="17.42578125" style="1" customWidth="1"/>
    <col min="15115" max="15115" width="6.140625" style="1" customWidth="1"/>
    <col min="15116" max="15360" width="11.42578125" style="1"/>
    <col min="15361" max="15361" width="14" style="1" customWidth="1"/>
    <col min="15362" max="15362" width="11.42578125" style="1"/>
    <col min="15363" max="15363" width="26.85546875" style="1" customWidth="1"/>
    <col min="15364" max="15364" width="25.7109375" style="1" customWidth="1"/>
    <col min="15365" max="15365" width="21.42578125" style="1" customWidth="1"/>
    <col min="15366" max="15366" width="20" style="1" customWidth="1"/>
    <col min="15367" max="15367" width="20.85546875" style="1" customWidth="1"/>
    <col min="15368" max="15368" width="19.42578125" style="1" customWidth="1"/>
    <col min="15369" max="15369" width="18.28515625" style="1" customWidth="1"/>
    <col min="15370" max="15370" width="17.42578125" style="1" customWidth="1"/>
    <col min="15371" max="15371" width="6.140625" style="1" customWidth="1"/>
    <col min="15372" max="15616" width="11.42578125" style="1"/>
    <col min="15617" max="15617" width="14" style="1" customWidth="1"/>
    <col min="15618" max="15618" width="11.42578125" style="1"/>
    <col min="15619" max="15619" width="26.85546875" style="1" customWidth="1"/>
    <col min="15620" max="15620" width="25.7109375" style="1" customWidth="1"/>
    <col min="15621" max="15621" width="21.42578125" style="1" customWidth="1"/>
    <col min="15622" max="15622" width="20" style="1" customWidth="1"/>
    <col min="15623" max="15623" width="20.85546875" style="1" customWidth="1"/>
    <col min="15624" max="15624" width="19.42578125" style="1" customWidth="1"/>
    <col min="15625" max="15625" width="18.28515625" style="1" customWidth="1"/>
    <col min="15626" max="15626" width="17.42578125" style="1" customWidth="1"/>
    <col min="15627" max="15627" width="6.140625" style="1" customWidth="1"/>
    <col min="15628" max="15872" width="11.42578125" style="1"/>
    <col min="15873" max="15873" width="14" style="1" customWidth="1"/>
    <col min="15874" max="15874" width="11.42578125" style="1"/>
    <col min="15875" max="15875" width="26.85546875" style="1" customWidth="1"/>
    <col min="15876" max="15876" width="25.7109375" style="1" customWidth="1"/>
    <col min="15877" max="15877" width="21.42578125" style="1" customWidth="1"/>
    <col min="15878" max="15878" width="20" style="1" customWidth="1"/>
    <col min="15879" max="15879" width="20.85546875" style="1" customWidth="1"/>
    <col min="15880" max="15880" width="19.42578125" style="1" customWidth="1"/>
    <col min="15881" max="15881" width="18.28515625" style="1" customWidth="1"/>
    <col min="15882" max="15882" width="17.42578125" style="1" customWidth="1"/>
    <col min="15883" max="15883" width="6.140625" style="1" customWidth="1"/>
    <col min="15884" max="16128" width="11.42578125" style="1"/>
    <col min="16129" max="16129" width="14" style="1" customWidth="1"/>
    <col min="16130" max="16130" width="11.42578125" style="1"/>
    <col min="16131" max="16131" width="26.85546875" style="1" customWidth="1"/>
    <col min="16132" max="16132" width="25.7109375" style="1" customWidth="1"/>
    <col min="16133" max="16133" width="21.42578125" style="1" customWidth="1"/>
    <col min="16134" max="16134" width="20" style="1" customWidth="1"/>
    <col min="16135" max="16135" width="20.85546875" style="1" customWidth="1"/>
    <col min="16136" max="16136" width="19.42578125" style="1" customWidth="1"/>
    <col min="16137" max="16137" width="18.28515625" style="1" customWidth="1"/>
    <col min="16138" max="16138" width="17.42578125" style="1" customWidth="1"/>
    <col min="16139" max="16139" width="6.140625" style="1" customWidth="1"/>
    <col min="16140" max="16384" width="11.42578125" style="1"/>
  </cols>
  <sheetData>
    <row r="1" spans="1:16" ht="20.100000000000001" customHeight="1" thickBot="1" x14ac:dyDescent="0.25">
      <c r="G1" s="6"/>
      <c r="H1" s="6"/>
      <c r="I1" s="6"/>
      <c r="J1" s="5"/>
    </row>
    <row r="2" spans="1:16" ht="20.100000000000001" customHeight="1" x14ac:dyDescent="0.25">
      <c r="A2" s="107"/>
      <c r="B2" s="106"/>
      <c r="C2" s="105"/>
      <c r="D2" s="82" t="s">
        <v>56</v>
      </c>
      <c r="E2" s="82"/>
      <c r="F2" s="82"/>
      <c r="G2" s="81"/>
      <c r="H2" s="81"/>
      <c r="I2" s="81"/>
      <c r="J2" s="104"/>
    </row>
    <row r="3" spans="1:16" ht="22.5" customHeight="1" x14ac:dyDescent="0.25">
      <c r="A3" s="327" t="s">
        <v>55</v>
      </c>
      <c r="B3" s="328"/>
      <c r="C3" s="329"/>
      <c r="D3" s="103"/>
      <c r="E3" s="86"/>
      <c r="F3" s="86"/>
      <c r="G3" s="102"/>
      <c r="H3" s="102"/>
      <c r="I3" s="76"/>
      <c r="J3" s="101"/>
    </row>
    <row r="4" spans="1:16" ht="78" customHeight="1" x14ac:dyDescent="0.2">
      <c r="A4" s="330"/>
      <c r="B4" s="331"/>
      <c r="C4" s="332"/>
      <c r="D4" s="333" t="s">
        <v>54</v>
      </c>
      <c r="E4" s="334"/>
      <c r="F4" s="334"/>
      <c r="G4" s="334"/>
      <c r="H4" s="334"/>
      <c r="I4" s="335"/>
      <c r="J4" s="100"/>
    </row>
    <row r="5" spans="1:16" ht="20.100000000000001" customHeight="1" x14ac:dyDescent="0.2">
      <c r="A5" s="99" t="s">
        <v>53</v>
      </c>
      <c r="B5" s="98"/>
      <c r="C5" s="97"/>
      <c r="D5" s="77"/>
      <c r="E5" s="85"/>
      <c r="F5" s="96"/>
      <c r="G5" s="84"/>
      <c r="H5" s="95"/>
      <c r="I5" s="84"/>
      <c r="J5" s="94"/>
    </row>
    <row r="6" spans="1:16" ht="20.100000000000001" customHeight="1" thickBot="1" x14ac:dyDescent="0.25">
      <c r="A6" s="93"/>
      <c r="B6" s="92"/>
      <c r="C6" s="91"/>
      <c r="D6" s="90" t="s">
        <v>52</v>
      </c>
      <c r="E6" s="336"/>
      <c r="F6" s="336"/>
      <c r="G6" s="88"/>
      <c r="H6" s="89"/>
      <c r="I6" s="88"/>
      <c r="J6" s="87"/>
    </row>
    <row r="7" spans="1:16" ht="20.100000000000001" customHeight="1" thickBot="1" x14ac:dyDescent="0.25">
      <c r="A7" s="77"/>
      <c r="B7" s="86"/>
      <c r="C7" s="86"/>
      <c r="D7" s="85"/>
      <c r="E7" s="85"/>
      <c r="F7" s="85"/>
      <c r="G7" s="84"/>
      <c r="H7" s="84"/>
      <c r="I7" s="84"/>
      <c r="J7" s="30"/>
    </row>
    <row r="8" spans="1:16" ht="20.100000000000001" customHeight="1" x14ac:dyDescent="0.25">
      <c r="A8" s="83" t="s">
        <v>51</v>
      </c>
      <c r="B8" s="82" t="s">
        <v>50</v>
      </c>
      <c r="C8" s="82"/>
      <c r="D8" s="82"/>
      <c r="E8" s="82"/>
      <c r="F8" s="82"/>
      <c r="G8" s="81"/>
      <c r="H8" s="81"/>
      <c r="I8" s="81"/>
      <c r="J8" s="80" t="s">
        <v>49</v>
      </c>
    </row>
    <row r="9" spans="1:16" ht="20.100000000000001" customHeight="1" thickBot="1" x14ac:dyDescent="0.25">
      <c r="A9" s="79" t="s">
        <v>48</v>
      </c>
      <c r="B9" s="337" t="s">
        <v>47</v>
      </c>
      <c r="C9" s="338"/>
      <c r="D9" s="338"/>
      <c r="E9" s="338"/>
      <c r="F9" s="338"/>
      <c r="G9" s="338"/>
      <c r="H9" s="338"/>
      <c r="I9" s="339"/>
      <c r="J9" s="78" t="s">
        <v>46</v>
      </c>
    </row>
    <row r="10" spans="1:16" ht="20.100000000000001" customHeight="1" x14ac:dyDescent="0.2">
      <c r="A10" s="77"/>
      <c r="B10" s="77"/>
      <c r="C10" s="77"/>
      <c r="D10" s="77"/>
      <c r="E10" s="77"/>
      <c r="F10" s="77"/>
      <c r="G10" s="30"/>
      <c r="H10" s="30"/>
      <c r="I10" s="30"/>
      <c r="J10" s="76"/>
    </row>
    <row r="11" spans="1:16" ht="20.100000000000001" customHeight="1" thickBot="1" x14ac:dyDescent="0.25">
      <c r="A11" s="1" t="s">
        <v>45</v>
      </c>
      <c r="G11" s="6"/>
      <c r="H11" s="6"/>
      <c r="I11" s="6"/>
      <c r="J11" s="6"/>
    </row>
    <row r="12" spans="1:16" ht="20.100000000000001" customHeight="1" thickBot="1" x14ac:dyDescent="0.25">
      <c r="A12" s="49" t="s">
        <v>30</v>
      </c>
      <c r="B12" s="48"/>
      <c r="C12" s="48"/>
      <c r="D12" s="48"/>
      <c r="E12" s="47"/>
      <c r="F12" s="32" t="s">
        <v>44</v>
      </c>
      <c r="G12" s="31" t="s">
        <v>43</v>
      </c>
      <c r="H12" s="31" t="s">
        <v>9</v>
      </c>
      <c r="I12" s="31" t="s">
        <v>8</v>
      </c>
      <c r="J12" s="30"/>
    </row>
    <row r="13" spans="1:16" ht="20.100000000000001" customHeight="1" thickBot="1" x14ac:dyDescent="0.25">
      <c r="A13" s="46" t="s">
        <v>42</v>
      </c>
      <c r="B13" s="288"/>
      <c r="C13" s="288"/>
      <c r="D13" s="288"/>
      <c r="E13" s="289"/>
      <c r="F13" s="75" t="s">
        <v>41</v>
      </c>
      <c r="G13" s="71">
        <v>6552956.6433333261</v>
      </c>
      <c r="H13" s="68">
        <f>400*8*0.7</f>
        <v>2240</v>
      </c>
      <c r="I13" s="74">
        <f t="shared" ref="I13:I19" si="0">G13/H13</f>
        <v>2925.4270729166633</v>
      </c>
      <c r="J13" s="73"/>
      <c r="K13" s="72"/>
    </row>
    <row r="14" spans="1:16" ht="20.100000000000001" customHeight="1" thickBot="1" x14ac:dyDescent="0.25">
      <c r="A14" s="27" t="s">
        <v>40</v>
      </c>
      <c r="B14" s="290"/>
      <c r="C14" s="290"/>
      <c r="D14" s="290"/>
      <c r="E14" s="291"/>
      <c r="F14" s="70" t="s">
        <v>39</v>
      </c>
      <c r="G14" s="69">
        <v>900000</v>
      </c>
      <c r="H14" s="68">
        <f t="shared" ref="H14:H19" si="1">400*8*0.7</f>
        <v>2240</v>
      </c>
      <c r="I14" s="58">
        <f t="shared" si="0"/>
        <v>401.78571428571428</v>
      </c>
      <c r="J14" s="9"/>
      <c r="M14"/>
      <c r="N14"/>
      <c r="O14"/>
      <c r="P14"/>
    </row>
    <row r="15" spans="1:16" ht="20.100000000000001" customHeight="1" thickBot="1" x14ac:dyDescent="0.25">
      <c r="A15" s="27" t="s">
        <v>38</v>
      </c>
      <c r="B15" s="290"/>
      <c r="C15" s="290"/>
      <c r="D15" s="290"/>
      <c r="E15" s="291"/>
      <c r="F15" s="70" t="s">
        <v>36</v>
      </c>
      <c r="G15" s="69">
        <v>800000</v>
      </c>
      <c r="H15" s="68">
        <f t="shared" si="1"/>
        <v>2240</v>
      </c>
      <c r="I15" s="58">
        <f t="shared" si="0"/>
        <v>357.14285714285717</v>
      </c>
      <c r="J15" s="9"/>
      <c r="M15"/>
      <c r="N15"/>
      <c r="O15"/>
      <c r="P15"/>
    </row>
    <row r="16" spans="1:16" ht="20.100000000000001" customHeight="1" thickBot="1" x14ac:dyDescent="0.25">
      <c r="A16" s="27" t="s">
        <v>37</v>
      </c>
      <c r="B16" s="290"/>
      <c r="C16" s="290"/>
      <c r="D16" s="290"/>
      <c r="E16" s="291"/>
      <c r="F16" s="70" t="s">
        <v>36</v>
      </c>
      <c r="G16" s="69">
        <v>750000</v>
      </c>
      <c r="H16" s="68">
        <f t="shared" si="1"/>
        <v>2240</v>
      </c>
      <c r="I16" s="58">
        <f t="shared" si="0"/>
        <v>334.82142857142856</v>
      </c>
      <c r="J16" s="9"/>
    </row>
    <row r="17" spans="1:12" ht="20.100000000000001" customHeight="1" thickBot="1" x14ac:dyDescent="0.25">
      <c r="A17" s="27" t="s">
        <v>35</v>
      </c>
      <c r="B17" s="290"/>
      <c r="C17" s="290"/>
      <c r="D17" s="290"/>
      <c r="E17" s="291"/>
      <c r="F17" s="70" t="s">
        <v>34</v>
      </c>
      <c r="G17" s="69">
        <v>1000000</v>
      </c>
      <c r="H17" s="68">
        <f t="shared" si="1"/>
        <v>2240</v>
      </c>
      <c r="I17" s="58">
        <f t="shared" si="0"/>
        <v>446.42857142857144</v>
      </c>
      <c r="J17" s="9"/>
    </row>
    <row r="18" spans="1:12" ht="20.100000000000001" customHeight="1" thickBot="1" x14ac:dyDescent="0.25">
      <c r="A18" s="27" t="s">
        <v>33</v>
      </c>
      <c r="B18" s="290"/>
      <c r="C18" s="290"/>
      <c r="D18" s="290"/>
      <c r="E18" s="291"/>
      <c r="F18" s="70" t="s">
        <v>32</v>
      </c>
      <c r="G18" s="69">
        <v>250000</v>
      </c>
      <c r="H18" s="68">
        <f t="shared" si="1"/>
        <v>2240</v>
      </c>
      <c r="I18" s="67">
        <f t="shared" si="0"/>
        <v>111.60714285714286</v>
      </c>
      <c r="J18" s="9"/>
    </row>
    <row r="19" spans="1:12" ht="20.100000000000001" customHeight="1" thickBot="1" x14ac:dyDescent="0.25">
      <c r="A19" s="27" t="s">
        <v>173</v>
      </c>
      <c r="B19" s="290"/>
      <c r="C19" s="290"/>
      <c r="D19" s="290"/>
      <c r="E19" s="291"/>
      <c r="F19" s="70" t="s">
        <v>110</v>
      </c>
      <c r="G19" s="69">
        <f>Batimetria!I40</f>
        <v>2430750</v>
      </c>
      <c r="H19" s="68">
        <f t="shared" si="1"/>
        <v>2240</v>
      </c>
      <c r="I19" s="67">
        <f t="shared" si="0"/>
        <v>1085.15625</v>
      </c>
      <c r="J19" s="9"/>
      <c r="L19" s="1" t="s">
        <v>170</v>
      </c>
    </row>
    <row r="20" spans="1:12" ht="20.100000000000001" customHeight="1" thickBot="1" x14ac:dyDescent="0.25">
      <c r="A20" s="27"/>
      <c r="B20" s="290"/>
      <c r="C20" s="290"/>
      <c r="D20" s="290"/>
      <c r="E20" s="291"/>
      <c r="F20" s="70"/>
      <c r="G20" s="69"/>
      <c r="H20" s="68"/>
      <c r="I20" s="67"/>
      <c r="J20" s="9"/>
      <c r="L20" s="287" t="s">
        <v>171</v>
      </c>
    </row>
    <row r="21" spans="1:12" ht="20.100000000000001" customHeight="1" thickBot="1" x14ac:dyDescent="0.3">
      <c r="F21" s="34"/>
      <c r="G21" s="5"/>
      <c r="H21" s="5"/>
      <c r="I21" s="66" t="s">
        <v>1</v>
      </c>
      <c r="J21" s="10">
        <f>SUM(I13:I20)</f>
        <v>5662.3690372023775</v>
      </c>
    </row>
    <row r="22" spans="1:12" ht="20.100000000000001" customHeight="1" x14ac:dyDescent="0.2">
      <c r="G22" s="6"/>
      <c r="H22" s="6"/>
      <c r="I22" s="6"/>
      <c r="J22" s="6"/>
    </row>
    <row r="23" spans="1:12" ht="20.100000000000001" customHeight="1" thickBot="1" x14ac:dyDescent="0.25">
      <c r="A23" s="1" t="s">
        <v>31</v>
      </c>
      <c r="G23" s="6"/>
      <c r="H23" s="6"/>
      <c r="I23" s="6"/>
      <c r="J23" s="6"/>
    </row>
    <row r="24" spans="1:12" ht="51" customHeight="1" thickBot="1" x14ac:dyDescent="0.25">
      <c r="A24" s="32" t="s">
        <v>30</v>
      </c>
      <c r="B24" s="32"/>
      <c r="C24" s="32"/>
      <c r="D24" s="32"/>
      <c r="E24" s="32"/>
      <c r="F24" s="65" t="s">
        <v>17</v>
      </c>
      <c r="G24" s="63" t="s">
        <v>16</v>
      </c>
      <c r="H24" s="64" t="s">
        <v>29</v>
      </c>
      <c r="I24" s="63" t="s">
        <v>8</v>
      </c>
      <c r="J24" s="9"/>
    </row>
    <row r="25" spans="1:12" ht="20.100000000000001" customHeight="1" thickBot="1" x14ac:dyDescent="0.25">
      <c r="A25" s="46" t="s">
        <v>28</v>
      </c>
      <c r="B25" s="45"/>
      <c r="C25" s="45"/>
      <c r="D25" s="45"/>
      <c r="E25" s="62"/>
      <c r="F25" s="61" t="s">
        <v>25</v>
      </c>
      <c r="G25" s="60">
        <v>9100</v>
      </c>
      <c r="H25" s="59">
        <v>0.23</v>
      </c>
      <c r="I25" s="50">
        <f>G25*H25</f>
        <v>2093</v>
      </c>
      <c r="J25" s="9"/>
    </row>
    <row r="26" spans="1:12" ht="20.100000000000001" customHeight="1" thickBot="1" x14ac:dyDescent="0.25">
      <c r="A26" s="27" t="s">
        <v>27</v>
      </c>
      <c r="B26" s="26"/>
      <c r="C26" s="26"/>
      <c r="D26" s="26"/>
      <c r="E26" s="56"/>
      <c r="F26" s="55" t="s">
        <v>25</v>
      </c>
      <c r="G26" s="58">
        <v>9100</v>
      </c>
      <c r="H26" s="57">
        <v>0.1</v>
      </c>
      <c r="I26" s="50">
        <f t="shared" ref="I26:I30" si="2">G26*H26</f>
        <v>910</v>
      </c>
      <c r="J26" s="9"/>
    </row>
    <row r="27" spans="1:12" ht="20.100000000000001" customHeight="1" thickBot="1" x14ac:dyDescent="0.25">
      <c r="A27" s="27" t="s">
        <v>26</v>
      </c>
      <c r="B27" s="26"/>
      <c r="C27" s="26"/>
      <c r="D27" s="26"/>
      <c r="E27" s="56"/>
      <c r="F27" s="55" t="s">
        <v>25</v>
      </c>
      <c r="G27" s="40">
        <v>9500</v>
      </c>
      <c r="H27" s="54">
        <v>5.1999999999999998E-2</v>
      </c>
      <c r="I27" s="50">
        <f t="shared" si="2"/>
        <v>494</v>
      </c>
      <c r="J27" s="9"/>
    </row>
    <row r="28" spans="1:12" ht="20.100000000000001" customHeight="1" thickBot="1" x14ac:dyDescent="0.25">
      <c r="A28" s="27" t="s">
        <v>24</v>
      </c>
      <c r="B28" s="26"/>
      <c r="C28" s="26"/>
      <c r="D28" s="26"/>
      <c r="E28" s="56"/>
      <c r="F28" s="55" t="s">
        <v>23</v>
      </c>
      <c r="G28" s="40">
        <v>55000</v>
      </c>
      <c r="H28" s="54">
        <v>7.0000000000000001E-3</v>
      </c>
      <c r="I28" s="50">
        <f t="shared" si="2"/>
        <v>385</v>
      </c>
      <c r="J28" s="9"/>
    </row>
    <row r="29" spans="1:12" ht="20.100000000000001" customHeight="1" thickBot="1" x14ac:dyDescent="0.25">
      <c r="A29" s="27" t="s">
        <v>22</v>
      </c>
      <c r="B29" s="26"/>
      <c r="C29" s="26"/>
      <c r="D29" s="26"/>
      <c r="E29" s="56"/>
      <c r="F29" s="55" t="s">
        <v>20</v>
      </c>
      <c r="G29" s="40">
        <v>6000</v>
      </c>
      <c r="H29" s="54">
        <v>0.01</v>
      </c>
      <c r="I29" s="50">
        <f t="shared" si="2"/>
        <v>60</v>
      </c>
      <c r="J29" s="9"/>
    </row>
    <row r="30" spans="1:12" ht="20.100000000000001" customHeight="1" thickBot="1" x14ac:dyDescent="0.25">
      <c r="A30" s="27" t="s">
        <v>21</v>
      </c>
      <c r="B30" s="26"/>
      <c r="C30" s="26"/>
      <c r="D30" s="26"/>
      <c r="E30" s="56"/>
      <c r="F30" s="55" t="s">
        <v>20</v>
      </c>
      <c r="G30" s="40">
        <v>50000</v>
      </c>
      <c r="H30" s="54">
        <v>0.01</v>
      </c>
      <c r="I30" s="50">
        <f t="shared" si="2"/>
        <v>500</v>
      </c>
      <c r="J30" s="9"/>
    </row>
    <row r="31" spans="1:12" ht="20.100000000000001" customHeight="1" thickBot="1" x14ac:dyDescent="0.25">
      <c r="A31" s="39"/>
      <c r="B31" s="38"/>
      <c r="C31" s="38"/>
      <c r="D31" s="38"/>
      <c r="E31" s="53"/>
      <c r="F31" s="52"/>
      <c r="G31" s="35"/>
      <c r="H31" s="51"/>
      <c r="I31" s="50"/>
      <c r="J31" s="9"/>
    </row>
    <row r="32" spans="1:12" ht="20.100000000000001" customHeight="1" thickBot="1" x14ac:dyDescent="0.3">
      <c r="F32" s="34"/>
      <c r="G32" s="5"/>
      <c r="H32" s="5"/>
      <c r="I32" s="33" t="s">
        <v>1</v>
      </c>
      <c r="J32" s="10">
        <f>SUM(I25:I30)</f>
        <v>4442</v>
      </c>
    </row>
    <row r="33" spans="1:12" ht="20.100000000000001" customHeight="1" x14ac:dyDescent="0.2">
      <c r="G33" s="6"/>
      <c r="H33" s="6"/>
      <c r="I33" s="6"/>
      <c r="J33" s="6"/>
    </row>
    <row r="34" spans="1:12" ht="20.100000000000001" customHeight="1" thickBot="1" x14ac:dyDescent="0.25">
      <c r="A34" s="1" t="s">
        <v>19</v>
      </c>
      <c r="G34" s="6"/>
      <c r="H34" s="6"/>
      <c r="I34" s="6"/>
      <c r="J34" s="6"/>
    </row>
    <row r="35" spans="1:12" ht="20.100000000000001" customHeight="1" thickBot="1" x14ac:dyDescent="0.25">
      <c r="A35" s="32" t="s">
        <v>18</v>
      </c>
      <c r="B35" s="32"/>
      <c r="C35" s="32"/>
      <c r="D35" s="49"/>
      <c r="E35" s="48"/>
      <c r="F35" s="47" t="s">
        <v>17</v>
      </c>
      <c r="G35" s="31" t="s">
        <v>16</v>
      </c>
      <c r="H35" s="31" t="s">
        <v>9</v>
      </c>
      <c r="I35" s="31" t="s">
        <v>8</v>
      </c>
      <c r="J35" s="30"/>
    </row>
    <row r="36" spans="1:12" ht="20.100000000000001" customHeight="1" thickBot="1" x14ac:dyDescent="0.25">
      <c r="A36" s="46" t="s">
        <v>174</v>
      </c>
      <c r="B36" s="45"/>
      <c r="C36" s="45"/>
      <c r="D36" s="45"/>
      <c r="E36" s="45"/>
      <c r="F36" s="44" t="s">
        <v>175</v>
      </c>
      <c r="G36" s="292">
        <v>0.20580357142857142</v>
      </c>
      <c r="H36" s="68">
        <f>400*8*0.7</f>
        <v>2240</v>
      </c>
      <c r="I36" s="43">
        <f>G36*H36</f>
        <v>461</v>
      </c>
      <c r="J36" s="9"/>
    </row>
    <row r="37" spans="1:12" ht="20.100000000000001" customHeight="1" x14ac:dyDescent="0.2">
      <c r="A37" s="27"/>
      <c r="B37" s="26"/>
      <c r="C37" s="26"/>
      <c r="D37" s="26"/>
      <c r="E37" s="26"/>
      <c r="F37" s="41"/>
      <c r="G37" s="40"/>
      <c r="H37" s="42"/>
      <c r="I37" s="40"/>
      <c r="J37" s="9"/>
      <c r="L37" s="43"/>
    </row>
    <row r="38" spans="1:12" ht="20.100000000000001" customHeight="1" x14ac:dyDescent="0.2">
      <c r="A38" s="27"/>
      <c r="B38" s="26"/>
      <c r="C38" s="26"/>
      <c r="D38" s="26"/>
      <c r="E38" s="26"/>
      <c r="F38" s="41"/>
      <c r="G38" s="40"/>
      <c r="H38" s="40"/>
      <c r="I38" s="40"/>
      <c r="J38" s="9"/>
    </row>
    <row r="39" spans="1:12" ht="20.100000000000001" customHeight="1" thickBot="1" x14ac:dyDescent="0.25">
      <c r="A39" s="39"/>
      <c r="B39" s="38"/>
      <c r="C39" s="38"/>
      <c r="D39" s="38"/>
      <c r="E39" s="37"/>
      <c r="F39" s="36"/>
      <c r="G39" s="35"/>
      <c r="H39" s="35"/>
      <c r="I39" s="35"/>
      <c r="J39" s="9"/>
    </row>
    <row r="40" spans="1:12" ht="20.100000000000001" customHeight="1" thickBot="1" x14ac:dyDescent="0.3">
      <c r="E40" s="34"/>
      <c r="F40" s="34"/>
      <c r="G40" s="5"/>
      <c r="H40" s="5"/>
      <c r="I40" s="33" t="s">
        <v>1</v>
      </c>
      <c r="J40" s="10">
        <f>SUM(I36:I39)</f>
        <v>461</v>
      </c>
    </row>
    <row r="41" spans="1:12" ht="20.100000000000001" customHeight="1" x14ac:dyDescent="0.2">
      <c r="G41" s="6"/>
      <c r="H41" s="6"/>
      <c r="I41" s="6"/>
      <c r="J41" s="6"/>
    </row>
    <row r="42" spans="1:12" ht="20.100000000000001" customHeight="1" thickBot="1" x14ac:dyDescent="0.25">
      <c r="A42" s="1" t="s">
        <v>15</v>
      </c>
      <c r="G42" s="6"/>
      <c r="H42" s="6"/>
      <c r="I42" s="6"/>
      <c r="J42" s="6"/>
    </row>
    <row r="43" spans="1:12" ht="20.100000000000001" customHeight="1" thickBot="1" x14ac:dyDescent="0.25">
      <c r="A43" s="324" t="s">
        <v>14</v>
      </c>
      <c r="B43" s="325"/>
      <c r="C43" s="326"/>
      <c r="D43" s="32" t="s">
        <v>13</v>
      </c>
      <c r="E43" s="32" t="s">
        <v>12</v>
      </c>
      <c r="F43" s="32" t="s">
        <v>11</v>
      </c>
      <c r="G43" s="31" t="s">
        <v>10</v>
      </c>
      <c r="H43" s="31" t="s">
        <v>9</v>
      </c>
      <c r="I43" s="31" t="s">
        <v>8</v>
      </c>
      <c r="J43" s="30"/>
    </row>
    <row r="44" spans="1:12" ht="20.100000000000001" customHeight="1" thickBot="1" x14ac:dyDescent="0.25">
      <c r="A44" s="23" t="s">
        <v>7</v>
      </c>
      <c r="B44" s="22"/>
      <c r="C44" s="29"/>
      <c r="D44" s="28">
        <f>2500000/30</f>
        <v>83333.333333333328</v>
      </c>
      <c r="E44" s="20">
        <f>ROUND(D44*0.64,2)</f>
        <v>53333.33</v>
      </c>
      <c r="F44" s="20">
        <f>+D44+E44</f>
        <v>136666.66333333333</v>
      </c>
      <c r="G44" s="18">
        <v>1</v>
      </c>
      <c r="H44" s="68">
        <f>400*8*0.7</f>
        <v>2240</v>
      </c>
      <c r="I44" s="18">
        <f>+F44*G44/H44</f>
        <v>61.011903273809523</v>
      </c>
      <c r="J44" s="9"/>
    </row>
    <row r="45" spans="1:12" ht="20.100000000000001" customHeight="1" thickBot="1" x14ac:dyDescent="0.25">
      <c r="A45" s="27" t="s">
        <v>6</v>
      </c>
      <c r="B45" s="26"/>
      <c r="C45" s="26"/>
      <c r="D45" s="24">
        <f>2000000/30</f>
        <v>66666.666666666672</v>
      </c>
      <c r="E45" s="20">
        <f t="shared" ref="E45:E49" si="3">ROUND(D45*0.64,2)</f>
        <v>42666.67</v>
      </c>
      <c r="F45" s="20">
        <f>D45+E45</f>
        <v>109333.33666666667</v>
      </c>
      <c r="G45" s="12">
        <v>1</v>
      </c>
      <c r="H45" s="68">
        <f t="shared" ref="H45:H49" si="4">400*8*0.7</f>
        <v>2240</v>
      </c>
      <c r="I45" s="18">
        <f>F45*G45/H45</f>
        <v>48.809525297619047</v>
      </c>
      <c r="J45" s="9"/>
    </row>
    <row r="46" spans="1:12" ht="20.100000000000001" customHeight="1" thickBot="1" x14ac:dyDescent="0.25">
      <c r="A46" s="27" t="s">
        <v>5</v>
      </c>
      <c r="B46" s="26"/>
      <c r="C46" s="26"/>
      <c r="D46" s="24">
        <f>2000000/30</f>
        <v>66666.666666666672</v>
      </c>
      <c r="E46" s="20">
        <f t="shared" si="3"/>
        <v>42666.67</v>
      </c>
      <c r="F46" s="20">
        <f>D46+E46</f>
        <v>109333.33666666667</v>
      </c>
      <c r="G46" s="12">
        <v>1</v>
      </c>
      <c r="H46" s="68">
        <f t="shared" si="4"/>
        <v>2240</v>
      </c>
      <c r="I46" s="18">
        <f>F46*G46/H46</f>
        <v>48.809525297619047</v>
      </c>
      <c r="J46" s="9"/>
    </row>
    <row r="47" spans="1:12" ht="20.100000000000001" customHeight="1" thickBot="1" x14ac:dyDescent="0.25">
      <c r="A47" s="27" t="s">
        <v>4</v>
      </c>
      <c r="B47" s="26"/>
      <c r="C47" s="26"/>
      <c r="D47" s="24">
        <f>2000000/30</f>
        <v>66666.666666666672</v>
      </c>
      <c r="E47" s="20">
        <f t="shared" si="3"/>
        <v>42666.67</v>
      </c>
      <c r="F47" s="20">
        <f>D47+E47</f>
        <v>109333.33666666667</v>
      </c>
      <c r="G47" s="12">
        <v>1</v>
      </c>
      <c r="H47" s="68">
        <f t="shared" si="4"/>
        <v>2240</v>
      </c>
      <c r="I47" s="18">
        <f>F47*G47/H47</f>
        <v>48.809525297619047</v>
      </c>
      <c r="J47" s="9"/>
    </row>
    <row r="48" spans="1:12" ht="20.100000000000001" customHeight="1" thickBot="1" x14ac:dyDescent="0.25">
      <c r="A48" s="25" t="s">
        <v>3</v>
      </c>
      <c r="B48" s="22"/>
      <c r="C48" s="22"/>
      <c r="D48" s="24">
        <f>2000000/30</f>
        <v>66666.666666666672</v>
      </c>
      <c r="E48" s="20">
        <f t="shared" si="3"/>
        <v>42666.67</v>
      </c>
      <c r="F48" s="20">
        <f>D48+E48</f>
        <v>109333.33666666667</v>
      </c>
      <c r="G48" s="19">
        <v>1</v>
      </c>
      <c r="H48" s="68">
        <f t="shared" si="4"/>
        <v>2240</v>
      </c>
      <c r="I48" s="18">
        <f>F48*G48/H48</f>
        <v>48.809525297619047</v>
      </c>
      <c r="J48" s="9"/>
    </row>
    <row r="49" spans="1:10" ht="20.100000000000001" customHeight="1" x14ac:dyDescent="0.2">
      <c r="A49" s="23" t="s">
        <v>2</v>
      </c>
      <c r="B49" s="22"/>
      <c r="C49" s="22"/>
      <c r="D49" s="21">
        <f>800000/30</f>
        <v>26666.666666666668</v>
      </c>
      <c r="E49" s="20">
        <f t="shared" si="3"/>
        <v>17066.669999999998</v>
      </c>
      <c r="F49" s="20">
        <f>D49+E49</f>
        <v>43733.33666666667</v>
      </c>
      <c r="G49" s="19">
        <v>4</v>
      </c>
      <c r="H49" s="68">
        <f t="shared" si="4"/>
        <v>2240</v>
      </c>
      <c r="I49" s="18">
        <f>F49*G49/H49</f>
        <v>78.095244047619047</v>
      </c>
      <c r="J49" s="9"/>
    </row>
    <row r="50" spans="1:10" ht="20.100000000000001" customHeight="1" thickBot="1" x14ac:dyDescent="0.25">
      <c r="A50" s="17"/>
      <c r="B50" s="16"/>
      <c r="C50" s="16"/>
      <c r="D50" s="15"/>
      <c r="E50" s="14"/>
      <c r="F50" s="14"/>
      <c r="G50" s="13"/>
      <c r="H50" s="13"/>
      <c r="I50" s="12"/>
      <c r="J50" s="9"/>
    </row>
    <row r="51" spans="1:10" ht="20.100000000000001" customHeight="1" thickBot="1" x14ac:dyDescent="0.3">
      <c r="G51" s="6"/>
      <c r="H51" s="6"/>
      <c r="I51" s="11" t="s">
        <v>1</v>
      </c>
      <c r="J51" s="10">
        <f>SUM(I44:I49)</f>
        <v>334.34524851190474</v>
      </c>
    </row>
    <row r="52" spans="1:10" ht="20.100000000000001" customHeight="1" thickBot="1" x14ac:dyDescent="0.3">
      <c r="G52" s="6"/>
      <c r="H52" s="6"/>
      <c r="I52" s="8"/>
      <c r="J52" s="9"/>
    </row>
    <row r="53" spans="1:10" ht="20.100000000000001" customHeight="1" thickTop="1" thickBot="1" x14ac:dyDescent="0.3">
      <c r="G53" s="6"/>
      <c r="H53" s="6" t="s">
        <v>0</v>
      </c>
      <c r="I53" s="8"/>
      <c r="J53" s="7">
        <f>J51+J40+J32+J21+J12</f>
        <v>10899.714285714283</v>
      </c>
    </row>
    <row r="54" spans="1:10" ht="20.100000000000001" customHeight="1" thickTop="1" x14ac:dyDescent="0.2">
      <c r="G54" s="6"/>
      <c r="H54" s="6"/>
      <c r="I54" s="6"/>
      <c r="J54" s="5"/>
    </row>
    <row r="55" spans="1:10" ht="20.100000000000001" customHeight="1" x14ac:dyDescent="0.2">
      <c r="J55" s="4"/>
    </row>
    <row r="56" spans="1:10" ht="20.100000000000001" customHeight="1" x14ac:dyDescent="0.2">
      <c r="J56" s="293"/>
    </row>
    <row r="57" spans="1:10" ht="20.100000000000001" customHeight="1" x14ac:dyDescent="0.2">
      <c r="H57" s="3"/>
    </row>
    <row r="58" spans="1:10" ht="20.100000000000001" customHeight="1" x14ac:dyDescent="0.2">
      <c r="J58" s="294"/>
    </row>
    <row r="59" spans="1:10" ht="20.100000000000001" customHeight="1" x14ac:dyDescent="0.2"/>
    <row r="60" spans="1:10" ht="20.100000000000001" customHeight="1" x14ac:dyDescent="0.2">
      <c r="J60" s="2"/>
    </row>
    <row r="61" spans="1:10" ht="20.100000000000001" customHeight="1" x14ac:dyDescent="0.2"/>
    <row r="62" spans="1:10" ht="20.100000000000001" customHeight="1" x14ac:dyDescent="0.2"/>
    <row r="63" spans="1:10" ht="20.100000000000001" customHeight="1" x14ac:dyDescent="0.2"/>
    <row r="64" spans="1:10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</sheetData>
  <mergeCells count="6">
    <mergeCell ref="A43:C43"/>
    <mergeCell ref="A3:C3"/>
    <mergeCell ref="A4:C4"/>
    <mergeCell ref="D4:I4"/>
    <mergeCell ref="E6:F6"/>
    <mergeCell ref="B9:I9"/>
  </mergeCells>
  <printOptions horizontalCentered="1" verticalCentered="1"/>
  <pageMargins left="0.39370078740157483" right="0.35433070866141736" top="0.39370078740157483" bottom="0.39370078740157483" header="0.39370078740157483" footer="0.39370078740157483"/>
  <pageSetup scale="50" fitToWidth="6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4" workbookViewId="0">
      <selection activeCell="O14" sqref="O14"/>
    </sheetView>
  </sheetViews>
  <sheetFormatPr baseColWidth="10" defaultRowHeight="12.75" x14ac:dyDescent="0.2"/>
  <sheetData>
    <row r="1" spans="1:9" ht="27" customHeight="1" x14ac:dyDescent="0.2">
      <c r="A1" s="367" t="s">
        <v>57</v>
      </c>
      <c r="B1" s="368"/>
      <c r="C1" s="108"/>
      <c r="D1" s="369" t="s">
        <v>58</v>
      </c>
      <c r="E1" s="369"/>
      <c r="F1" s="369"/>
      <c r="G1" s="369"/>
      <c r="H1" s="109"/>
      <c r="I1" s="370"/>
    </row>
    <row r="2" spans="1:9" ht="39" customHeight="1" x14ac:dyDescent="0.2">
      <c r="A2" s="373" t="s">
        <v>59</v>
      </c>
      <c r="B2" s="374"/>
      <c r="C2" s="375" t="s">
        <v>60</v>
      </c>
      <c r="D2" s="376"/>
      <c r="E2" s="376"/>
      <c r="F2" s="376"/>
      <c r="G2" s="376"/>
      <c r="H2" s="377"/>
      <c r="I2" s="371"/>
    </row>
    <row r="3" spans="1:9" x14ac:dyDescent="0.2">
      <c r="A3" s="378"/>
      <c r="B3" s="379"/>
      <c r="C3" s="380"/>
      <c r="D3" s="381"/>
      <c r="E3" s="381"/>
      <c r="F3" s="381"/>
      <c r="G3" s="381"/>
      <c r="H3" s="110"/>
      <c r="I3" s="372"/>
    </row>
    <row r="4" spans="1:9" x14ac:dyDescent="0.2">
      <c r="A4" s="343"/>
      <c r="B4" s="343"/>
      <c r="C4" s="343"/>
      <c r="D4" s="343"/>
      <c r="E4" s="343"/>
      <c r="F4" s="343"/>
      <c r="G4" s="343"/>
      <c r="H4" s="343"/>
      <c r="I4" s="343"/>
    </row>
    <row r="5" spans="1:9" x14ac:dyDescent="0.2">
      <c r="A5" s="111" t="s">
        <v>61</v>
      </c>
      <c r="B5" s="108"/>
      <c r="C5" s="112"/>
      <c r="D5" s="112"/>
      <c r="E5" s="361" t="s">
        <v>62</v>
      </c>
      <c r="F5" s="361"/>
      <c r="G5" s="112"/>
      <c r="H5" s="109"/>
      <c r="I5" s="113" t="s">
        <v>63</v>
      </c>
    </row>
    <row r="6" spans="1:9" x14ac:dyDescent="0.2">
      <c r="A6" s="114">
        <v>3</v>
      </c>
      <c r="B6" s="362" t="s">
        <v>172</v>
      </c>
      <c r="C6" s="363"/>
      <c r="D6" s="363"/>
      <c r="E6" s="363"/>
      <c r="F6" s="363"/>
      <c r="G6" s="363"/>
      <c r="H6" s="364"/>
      <c r="I6" s="115" t="s">
        <v>64</v>
      </c>
    </row>
    <row r="7" spans="1:9" x14ac:dyDescent="0.2">
      <c r="A7" s="365" t="s">
        <v>65</v>
      </c>
      <c r="B7" s="365"/>
      <c r="C7" s="365"/>
      <c r="D7" s="365"/>
      <c r="E7" s="365"/>
      <c r="F7" s="365"/>
      <c r="G7" s="365"/>
      <c r="H7" s="365"/>
      <c r="I7" s="365"/>
    </row>
    <row r="8" spans="1:9" x14ac:dyDescent="0.2">
      <c r="A8" s="366" t="s">
        <v>66</v>
      </c>
      <c r="B8" s="366"/>
      <c r="C8" s="366"/>
      <c r="D8" s="366"/>
      <c r="E8" s="366"/>
      <c r="F8" s="366"/>
      <c r="G8" s="366"/>
      <c r="H8" s="366"/>
      <c r="I8" s="366"/>
    </row>
    <row r="9" spans="1:9" x14ac:dyDescent="0.2">
      <c r="A9" s="355" t="s">
        <v>67</v>
      </c>
      <c r="B9" s="356"/>
      <c r="C9" s="356"/>
      <c r="D9" s="357"/>
      <c r="E9" s="116" t="s">
        <v>68</v>
      </c>
      <c r="F9" s="117" t="s">
        <v>69</v>
      </c>
      <c r="G9" s="117" t="s">
        <v>70</v>
      </c>
      <c r="H9" s="117" t="s">
        <v>71</v>
      </c>
      <c r="I9" s="340"/>
    </row>
    <row r="10" spans="1:9" x14ac:dyDescent="0.2">
      <c r="A10" s="358" t="s">
        <v>72</v>
      </c>
      <c r="B10" s="359"/>
      <c r="C10" s="359"/>
      <c r="D10" s="360"/>
      <c r="E10" s="117" t="s">
        <v>73</v>
      </c>
      <c r="F10" s="118">
        <v>1200000</v>
      </c>
      <c r="G10" s="119">
        <v>1</v>
      </c>
      <c r="H10" s="120">
        <f>G10*F10</f>
        <v>1200000</v>
      </c>
      <c r="I10" s="340"/>
    </row>
    <row r="11" spans="1:9" x14ac:dyDescent="0.2">
      <c r="A11" s="358" t="s">
        <v>74</v>
      </c>
      <c r="B11" s="359"/>
      <c r="C11" s="359"/>
      <c r="D11" s="360"/>
      <c r="E11" s="121"/>
      <c r="F11" s="118">
        <v>14000</v>
      </c>
      <c r="G11" s="119">
        <v>1</v>
      </c>
      <c r="H11" s="120">
        <f t="shared" ref="H11:H12" si="0">G11*F11</f>
        <v>14000</v>
      </c>
      <c r="I11" s="340"/>
    </row>
    <row r="12" spans="1:9" x14ac:dyDescent="0.2">
      <c r="A12" s="358" t="s">
        <v>75</v>
      </c>
      <c r="B12" s="359"/>
      <c r="C12" s="359"/>
      <c r="D12" s="360"/>
      <c r="E12" s="122" t="s">
        <v>76</v>
      </c>
      <c r="F12" s="118">
        <v>250000</v>
      </c>
      <c r="G12" s="119">
        <v>1</v>
      </c>
      <c r="H12" s="120">
        <f t="shared" si="0"/>
        <v>250000</v>
      </c>
      <c r="I12" s="340"/>
    </row>
    <row r="13" spans="1:9" x14ac:dyDescent="0.2">
      <c r="A13" s="342"/>
      <c r="B13" s="343"/>
      <c r="C13" s="343"/>
      <c r="D13" s="344"/>
      <c r="E13" s="123"/>
      <c r="F13" s="123"/>
      <c r="G13" s="123"/>
      <c r="H13" s="123"/>
      <c r="I13" s="340"/>
    </row>
    <row r="14" spans="1:9" x14ac:dyDescent="0.2">
      <c r="A14" s="342"/>
      <c r="B14" s="343"/>
      <c r="C14" s="343"/>
      <c r="D14" s="344"/>
      <c r="E14" s="123"/>
      <c r="F14" s="123"/>
      <c r="G14" s="123"/>
      <c r="H14" s="123"/>
      <c r="I14" s="341"/>
    </row>
    <row r="15" spans="1:9" x14ac:dyDescent="0.2">
      <c r="A15" s="345"/>
      <c r="B15" s="345"/>
      <c r="C15" s="345"/>
      <c r="D15" s="345"/>
      <c r="E15" s="345"/>
      <c r="F15" s="345"/>
      <c r="G15" s="346"/>
      <c r="H15" s="124" t="s">
        <v>77</v>
      </c>
      <c r="I15" s="118">
        <f>SUM(H10:H12)</f>
        <v>1464000</v>
      </c>
    </row>
    <row r="16" spans="1:9" x14ac:dyDescent="0.2">
      <c r="A16" s="350" t="s">
        <v>78</v>
      </c>
      <c r="B16" s="350"/>
      <c r="C16" s="350"/>
      <c r="D16" s="350"/>
      <c r="E16" s="350"/>
      <c r="F16" s="350"/>
      <c r="G16" s="350"/>
      <c r="H16" s="350"/>
      <c r="I16" s="350"/>
    </row>
    <row r="17" spans="1:9" x14ac:dyDescent="0.2">
      <c r="A17" s="355" t="s">
        <v>67</v>
      </c>
      <c r="B17" s="356"/>
      <c r="C17" s="356"/>
      <c r="D17" s="357"/>
      <c r="E17" s="122" t="s">
        <v>79</v>
      </c>
      <c r="F17" s="117" t="s">
        <v>80</v>
      </c>
      <c r="G17" s="122" t="s">
        <v>81</v>
      </c>
      <c r="H17" s="117" t="s">
        <v>71</v>
      </c>
      <c r="I17" s="340"/>
    </row>
    <row r="18" spans="1:9" x14ac:dyDescent="0.2">
      <c r="A18" s="358" t="s">
        <v>82</v>
      </c>
      <c r="B18" s="359"/>
      <c r="C18" s="359"/>
      <c r="D18" s="360"/>
      <c r="E18" s="122" t="s">
        <v>83</v>
      </c>
      <c r="F18" s="118">
        <v>10600</v>
      </c>
      <c r="G18" s="125">
        <v>35</v>
      </c>
      <c r="H18" s="118">
        <f>G18*F18</f>
        <v>371000</v>
      </c>
      <c r="I18" s="340"/>
    </row>
    <row r="19" spans="1:9" x14ac:dyDescent="0.2">
      <c r="A19" s="358" t="s">
        <v>84</v>
      </c>
      <c r="B19" s="359"/>
      <c r="C19" s="359"/>
      <c r="D19" s="360"/>
      <c r="E19" s="122" t="s">
        <v>85</v>
      </c>
      <c r="F19" s="118">
        <v>10000</v>
      </c>
      <c r="G19" s="125">
        <v>1</v>
      </c>
      <c r="H19" s="118">
        <f t="shared" ref="H19:H21" si="1">G19*F19</f>
        <v>10000</v>
      </c>
      <c r="I19" s="340"/>
    </row>
    <row r="20" spans="1:9" x14ac:dyDescent="0.2">
      <c r="A20" s="358" t="s">
        <v>86</v>
      </c>
      <c r="B20" s="359"/>
      <c r="C20" s="359"/>
      <c r="D20" s="360"/>
      <c r="E20" s="122" t="s">
        <v>85</v>
      </c>
      <c r="F20" s="118">
        <v>24000</v>
      </c>
      <c r="G20" s="125">
        <v>3</v>
      </c>
      <c r="H20" s="118">
        <f t="shared" si="1"/>
        <v>72000</v>
      </c>
      <c r="I20" s="340"/>
    </row>
    <row r="21" spans="1:9" x14ac:dyDescent="0.2">
      <c r="A21" s="358" t="s">
        <v>87</v>
      </c>
      <c r="B21" s="359"/>
      <c r="C21" s="359"/>
      <c r="D21" s="360"/>
      <c r="E21" s="122" t="s">
        <v>85</v>
      </c>
      <c r="F21" s="118">
        <v>30000</v>
      </c>
      <c r="G21" s="125">
        <v>2</v>
      </c>
      <c r="H21" s="118">
        <f t="shared" si="1"/>
        <v>60000</v>
      </c>
      <c r="I21" s="340"/>
    </row>
    <row r="22" spans="1:9" x14ac:dyDescent="0.2">
      <c r="A22" s="342"/>
      <c r="B22" s="343"/>
      <c r="C22" s="343"/>
      <c r="D22" s="344"/>
      <c r="E22" s="123"/>
      <c r="F22" s="123"/>
      <c r="G22" s="123"/>
      <c r="H22" s="123"/>
      <c r="I22" s="340"/>
    </row>
    <row r="23" spans="1:9" x14ac:dyDescent="0.2">
      <c r="A23" s="342"/>
      <c r="B23" s="343"/>
      <c r="C23" s="343"/>
      <c r="D23" s="344"/>
      <c r="E23" s="123"/>
      <c r="F23" s="123"/>
      <c r="G23" s="123"/>
      <c r="H23" s="123"/>
      <c r="I23" s="340"/>
    </row>
    <row r="24" spans="1:9" x14ac:dyDescent="0.2">
      <c r="A24" s="342"/>
      <c r="B24" s="343"/>
      <c r="C24" s="343"/>
      <c r="D24" s="344"/>
      <c r="E24" s="123"/>
      <c r="F24" s="123"/>
      <c r="G24" s="123"/>
      <c r="H24" s="123"/>
      <c r="I24" s="341"/>
    </row>
    <row r="25" spans="1:9" x14ac:dyDescent="0.2">
      <c r="A25" s="345"/>
      <c r="B25" s="345"/>
      <c r="C25" s="345"/>
      <c r="D25" s="345"/>
      <c r="E25" s="345"/>
      <c r="F25" s="345"/>
      <c r="G25" s="346"/>
      <c r="H25" s="124" t="s">
        <v>77</v>
      </c>
      <c r="I25" s="118">
        <f>SUM(H18:H21)</f>
        <v>513000</v>
      </c>
    </row>
    <row r="26" spans="1:9" x14ac:dyDescent="0.2">
      <c r="A26" s="350" t="s">
        <v>88</v>
      </c>
      <c r="B26" s="350"/>
      <c r="C26" s="350"/>
      <c r="D26" s="350"/>
      <c r="E26" s="350"/>
      <c r="F26" s="350"/>
      <c r="G26" s="350"/>
      <c r="H26" s="350"/>
      <c r="I26" s="350"/>
    </row>
    <row r="27" spans="1:9" x14ac:dyDescent="0.2">
      <c r="A27" s="355" t="s">
        <v>89</v>
      </c>
      <c r="B27" s="356"/>
      <c r="C27" s="356"/>
      <c r="D27" s="356"/>
      <c r="E27" s="357"/>
      <c r="F27" s="122" t="s">
        <v>85</v>
      </c>
      <c r="G27" s="116" t="s">
        <v>90</v>
      </c>
      <c r="H27" s="117" t="s">
        <v>71</v>
      </c>
      <c r="I27" s="340"/>
    </row>
    <row r="28" spans="1:9" x14ac:dyDescent="0.2">
      <c r="A28" s="342"/>
      <c r="B28" s="343"/>
      <c r="C28" s="343"/>
      <c r="D28" s="343"/>
      <c r="E28" s="344"/>
      <c r="F28" s="123"/>
      <c r="G28" s="123"/>
      <c r="H28" s="123"/>
      <c r="I28" s="340"/>
    </row>
    <row r="29" spans="1:9" x14ac:dyDescent="0.2">
      <c r="A29" s="342"/>
      <c r="B29" s="343"/>
      <c r="C29" s="343"/>
      <c r="D29" s="343"/>
      <c r="E29" s="344"/>
      <c r="F29" s="123"/>
      <c r="G29" s="123"/>
      <c r="H29" s="123"/>
      <c r="I29" s="340"/>
    </row>
    <row r="30" spans="1:9" x14ac:dyDescent="0.2">
      <c r="A30" s="342"/>
      <c r="B30" s="343"/>
      <c r="C30" s="343"/>
      <c r="D30" s="343"/>
      <c r="E30" s="344"/>
      <c r="F30" s="123"/>
      <c r="G30" s="123"/>
      <c r="H30" s="123"/>
      <c r="I30" s="341"/>
    </row>
    <row r="31" spans="1:9" x14ac:dyDescent="0.2">
      <c r="A31" s="345"/>
      <c r="B31" s="345"/>
      <c r="C31" s="345"/>
      <c r="D31" s="345"/>
      <c r="E31" s="345"/>
      <c r="F31" s="345"/>
      <c r="G31" s="346"/>
      <c r="H31" s="124" t="s">
        <v>77</v>
      </c>
      <c r="I31" s="126" t="s">
        <v>91</v>
      </c>
    </row>
    <row r="32" spans="1:9" x14ac:dyDescent="0.2">
      <c r="A32" s="350" t="s">
        <v>92</v>
      </c>
      <c r="B32" s="350"/>
      <c r="C32" s="350"/>
      <c r="D32" s="350"/>
      <c r="E32" s="350"/>
      <c r="F32" s="350"/>
      <c r="G32" s="350"/>
      <c r="H32" s="350"/>
      <c r="I32" s="350"/>
    </row>
    <row r="33" spans="1:9" x14ac:dyDescent="0.2">
      <c r="A33" s="351" t="s">
        <v>93</v>
      </c>
      <c r="B33" s="352"/>
      <c r="C33" s="127" t="s">
        <v>94</v>
      </c>
      <c r="D33" s="127" t="s">
        <v>95</v>
      </c>
      <c r="E33" s="127" t="s">
        <v>96</v>
      </c>
      <c r="F33" s="117" t="s">
        <v>81</v>
      </c>
      <c r="G33" s="117" t="s">
        <v>70</v>
      </c>
      <c r="H33" s="117" t="s">
        <v>71</v>
      </c>
      <c r="I33" s="340"/>
    </row>
    <row r="34" spans="1:9" ht="24.75" customHeight="1" x14ac:dyDescent="0.2">
      <c r="A34" s="353" t="s">
        <v>97</v>
      </c>
      <c r="B34" s="354"/>
      <c r="C34" s="128">
        <v>275000</v>
      </c>
      <c r="D34" s="128">
        <v>178750</v>
      </c>
      <c r="E34" s="128">
        <v>453750</v>
      </c>
      <c r="F34" s="129">
        <v>1</v>
      </c>
      <c r="G34" s="130">
        <v>1</v>
      </c>
      <c r="H34" s="128">
        <f>E34*F34*G34</f>
        <v>453750</v>
      </c>
      <c r="I34" s="340"/>
    </row>
    <row r="35" spans="1:9" x14ac:dyDescent="0.2">
      <c r="A35" s="342"/>
      <c r="B35" s="344"/>
      <c r="C35" s="123"/>
      <c r="D35" s="123"/>
      <c r="E35" s="123"/>
      <c r="F35" s="123"/>
      <c r="G35" s="123"/>
      <c r="H35" s="123"/>
      <c r="I35" s="340"/>
    </row>
    <row r="36" spans="1:9" x14ac:dyDescent="0.2">
      <c r="A36" s="342"/>
      <c r="B36" s="344"/>
      <c r="C36" s="123"/>
      <c r="D36" s="123"/>
      <c r="E36" s="123"/>
      <c r="F36" s="123"/>
      <c r="G36" s="123"/>
      <c r="H36" s="123"/>
      <c r="I36" s="340"/>
    </row>
    <row r="37" spans="1:9" x14ac:dyDescent="0.2">
      <c r="A37" s="342"/>
      <c r="B37" s="344"/>
      <c r="C37" s="123"/>
      <c r="D37" s="123"/>
      <c r="E37" s="123"/>
      <c r="F37" s="123"/>
      <c r="G37" s="123"/>
      <c r="H37" s="123"/>
      <c r="I37" s="341"/>
    </row>
    <row r="38" spans="1:9" x14ac:dyDescent="0.2">
      <c r="A38" s="345"/>
      <c r="B38" s="345"/>
      <c r="C38" s="345"/>
      <c r="D38" s="345"/>
      <c r="E38" s="345"/>
      <c r="F38" s="345"/>
      <c r="G38" s="346"/>
      <c r="H38" s="124" t="s">
        <v>77</v>
      </c>
      <c r="I38" s="118">
        <f>H34</f>
        <v>453750</v>
      </c>
    </row>
    <row r="39" spans="1:9" x14ac:dyDescent="0.2">
      <c r="A39" s="347"/>
      <c r="B39" s="347"/>
      <c r="C39" s="347"/>
      <c r="D39" s="347"/>
      <c r="E39" s="347"/>
      <c r="F39" s="347"/>
      <c r="G39" s="347"/>
      <c r="H39" s="347"/>
      <c r="I39" s="347"/>
    </row>
    <row r="40" spans="1:9" x14ac:dyDescent="0.2">
      <c r="A40" s="348" t="s">
        <v>98</v>
      </c>
      <c r="B40" s="348"/>
      <c r="C40" s="348"/>
      <c r="D40" s="348"/>
      <c r="E40" s="348"/>
      <c r="F40" s="348"/>
      <c r="G40" s="348"/>
      <c r="H40" s="349"/>
      <c r="I40" s="118">
        <v>2430750</v>
      </c>
    </row>
  </sheetData>
  <mergeCells count="48">
    <mergeCell ref="A1:B1"/>
    <mergeCell ref="D1:G1"/>
    <mergeCell ref="I1:I3"/>
    <mergeCell ref="A2:B2"/>
    <mergeCell ref="C2:H2"/>
    <mergeCell ref="A3:B3"/>
    <mergeCell ref="C3:G3"/>
    <mergeCell ref="A25:G25"/>
    <mergeCell ref="A26:I26"/>
    <mergeCell ref="A27:E27"/>
    <mergeCell ref="A4:I4"/>
    <mergeCell ref="E5:F5"/>
    <mergeCell ref="B6:H6"/>
    <mergeCell ref="A7:I7"/>
    <mergeCell ref="A8:I8"/>
    <mergeCell ref="A9:D9"/>
    <mergeCell ref="I9:I14"/>
    <mergeCell ref="A10:D10"/>
    <mergeCell ref="A11:D11"/>
    <mergeCell ref="A12:D12"/>
    <mergeCell ref="A13:D13"/>
    <mergeCell ref="A14:D14"/>
    <mergeCell ref="A15:G15"/>
    <mergeCell ref="A16:I16"/>
    <mergeCell ref="A17:D17"/>
    <mergeCell ref="I17:I24"/>
    <mergeCell ref="A18:D18"/>
    <mergeCell ref="A19:D19"/>
    <mergeCell ref="A20:D20"/>
    <mergeCell ref="A21:D21"/>
    <mergeCell ref="A22:D22"/>
    <mergeCell ref="A23:D23"/>
    <mergeCell ref="A24:D24"/>
    <mergeCell ref="I27:I30"/>
    <mergeCell ref="A28:E28"/>
    <mergeCell ref="A38:G38"/>
    <mergeCell ref="A39:I39"/>
    <mergeCell ref="A40:H40"/>
    <mergeCell ref="A31:G31"/>
    <mergeCell ref="A32:I32"/>
    <mergeCell ref="A33:B33"/>
    <mergeCell ref="I33:I37"/>
    <mergeCell ref="A34:B34"/>
    <mergeCell ref="A35:B35"/>
    <mergeCell ref="A36:B36"/>
    <mergeCell ref="A37:B37"/>
    <mergeCell ref="A29:E29"/>
    <mergeCell ref="A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27"/>
  <sheetViews>
    <sheetView workbookViewId="0">
      <selection activeCell="C4" sqref="C4:E23"/>
    </sheetView>
  </sheetViews>
  <sheetFormatPr baseColWidth="10" defaultRowHeight="12.75" x14ac:dyDescent="0.2"/>
  <cols>
    <col min="3" max="3" width="32.85546875" customWidth="1"/>
    <col min="4" max="4" width="22.28515625" customWidth="1"/>
  </cols>
  <sheetData>
    <row r="4" spans="2:5" x14ac:dyDescent="0.2">
      <c r="B4" s="276">
        <v>12</v>
      </c>
      <c r="C4" s="284" t="s">
        <v>140</v>
      </c>
      <c r="D4" s="285"/>
      <c r="E4" s="286"/>
    </row>
    <row r="5" spans="2:5" x14ac:dyDescent="0.2">
      <c r="B5" s="273"/>
      <c r="C5" s="276" t="s">
        <v>141</v>
      </c>
      <c r="D5" s="273"/>
      <c r="E5" s="278" t="s">
        <v>142</v>
      </c>
    </row>
    <row r="6" spans="2:5" x14ac:dyDescent="0.2">
      <c r="B6" s="278" t="s">
        <v>143</v>
      </c>
      <c r="C6" s="276" t="s">
        <v>144</v>
      </c>
      <c r="D6" s="273"/>
      <c r="E6" s="273"/>
    </row>
    <row r="7" spans="2:5" x14ac:dyDescent="0.2">
      <c r="B7" s="278"/>
      <c r="C7" s="273" t="s">
        <v>145</v>
      </c>
      <c r="D7" s="273"/>
      <c r="E7" s="277">
        <v>1.5E-3</v>
      </c>
    </row>
    <row r="8" spans="2:5" x14ac:dyDescent="0.2">
      <c r="B8" s="278"/>
      <c r="C8" s="273" t="s">
        <v>146</v>
      </c>
      <c r="D8" s="273"/>
      <c r="E8" s="277">
        <v>0.01</v>
      </c>
    </row>
    <row r="9" spans="2:5" x14ac:dyDescent="0.2">
      <c r="B9" s="278"/>
      <c r="C9" s="273" t="s">
        <v>147</v>
      </c>
      <c r="D9" s="273"/>
      <c r="E9" s="277">
        <v>0.01</v>
      </c>
    </row>
    <row r="10" spans="2:5" x14ac:dyDescent="0.2">
      <c r="B10" s="278"/>
      <c r="C10" s="273" t="s">
        <v>148</v>
      </c>
      <c r="D10" s="273"/>
      <c r="E10" s="277">
        <v>1.5E-3</v>
      </c>
    </row>
    <row r="11" spans="2:5" x14ac:dyDescent="0.2">
      <c r="B11" s="278">
        <v>12.2</v>
      </c>
      <c r="C11" s="276" t="s">
        <v>149</v>
      </c>
      <c r="D11" s="273"/>
      <c r="E11" s="273"/>
    </row>
    <row r="12" spans="2:5" x14ac:dyDescent="0.2">
      <c r="B12" s="273"/>
      <c r="C12" s="273" t="s">
        <v>150</v>
      </c>
      <c r="D12" s="273"/>
      <c r="E12" s="277">
        <v>1.6E-2</v>
      </c>
    </row>
    <row r="13" spans="2:5" x14ac:dyDescent="0.2">
      <c r="B13" s="278"/>
      <c r="C13" s="273" t="s">
        <v>151</v>
      </c>
      <c r="D13" s="273"/>
      <c r="E13" s="277">
        <v>0.02</v>
      </c>
    </row>
    <row r="14" spans="2:5" ht="25.5" x14ac:dyDescent="0.2">
      <c r="B14" s="278"/>
      <c r="C14" s="274" t="s">
        <v>152</v>
      </c>
      <c r="D14" s="273"/>
      <c r="E14" s="277">
        <v>0.03</v>
      </c>
    </row>
    <row r="15" spans="2:5" x14ac:dyDescent="0.2">
      <c r="B15" s="278" t="s">
        <v>153</v>
      </c>
      <c r="C15" s="276" t="s">
        <v>154</v>
      </c>
      <c r="D15" s="273"/>
      <c r="E15" s="273"/>
    </row>
    <row r="16" spans="2:5" ht="38.25" x14ac:dyDescent="0.2">
      <c r="B16" s="278"/>
      <c r="C16" s="274" t="s">
        <v>155</v>
      </c>
      <c r="D16" s="274"/>
      <c r="E16" s="277">
        <v>0.02</v>
      </c>
    </row>
    <row r="17" spans="2:5" x14ac:dyDescent="0.2">
      <c r="B17" s="278"/>
      <c r="C17" s="273" t="s">
        <v>156</v>
      </c>
      <c r="D17" s="273"/>
      <c r="E17" s="277">
        <v>0</v>
      </c>
    </row>
    <row r="18" spans="2:5" x14ac:dyDescent="0.2">
      <c r="B18" s="278" t="s">
        <v>157</v>
      </c>
      <c r="C18" s="276" t="s">
        <v>158</v>
      </c>
      <c r="D18" s="273"/>
      <c r="E18" s="273"/>
    </row>
    <row r="19" spans="2:5" x14ac:dyDescent="0.2">
      <c r="B19" s="278"/>
      <c r="C19" s="273" t="s">
        <v>159</v>
      </c>
      <c r="D19" s="273"/>
      <c r="E19" s="277">
        <v>1.0500000000000001E-2</v>
      </c>
    </row>
    <row r="20" spans="2:5" x14ac:dyDescent="0.2">
      <c r="B20" s="278"/>
      <c r="C20" s="273" t="s">
        <v>160</v>
      </c>
      <c r="D20" s="273"/>
      <c r="E20" s="277">
        <v>2.5000000000000001E-3</v>
      </c>
    </row>
    <row r="21" spans="2:5" ht="63.75" x14ac:dyDescent="0.2">
      <c r="B21" s="278" t="s">
        <v>161</v>
      </c>
      <c r="C21" s="275" t="s">
        <v>162</v>
      </c>
      <c r="D21" s="273"/>
      <c r="E21" s="277">
        <v>0.02</v>
      </c>
    </row>
    <row r="22" spans="2:5" x14ac:dyDescent="0.2">
      <c r="B22" s="278">
        <v>12.6</v>
      </c>
      <c r="C22" s="276" t="s">
        <v>163</v>
      </c>
      <c r="D22" s="273"/>
      <c r="E22" s="277"/>
    </row>
    <row r="23" spans="2:5" x14ac:dyDescent="0.2">
      <c r="B23" s="278"/>
      <c r="C23" s="273" t="s">
        <v>164</v>
      </c>
      <c r="D23" s="273"/>
      <c r="E23" s="277">
        <v>8.0000000000000002E-3</v>
      </c>
    </row>
    <row r="24" spans="2:5" x14ac:dyDescent="0.2">
      <c r="B24" s="278" t="s">
        <v>165</v>
      </c>
      <c r="C24" s="284" t="s">
        <v>166</v>
      </c>
      <c r="D24" s="273"/>
      <c r="E24" s="279">
        <f>SUM(E7:E23)</f>
        <v>0.15</v>
      </c>
    </row>
    <row r="25" spans="2:5" x14ac:dyDescent="0.2">
      <c r="B25" s="278"/>
      <c r="C25" s="276" t="s">
        <v>167</v>
      </c>
      <c r="D25" s="273"/>
      <c r="E25" s="280">
        <v>0.05</v>
      </c>
    </row>
    <row r="26" spans="2:5" x14ac:dyDescent="0.2">
      <c r="B26" s="278"/>
      <c r="C26" s="276" t="s">
        <v>168</v>
      </c>
      <c r="D26" s="273"/>
      <c r="E26" s="280">
        <v>0.05</v>
      </c>
    </row>
    <row r="27" spans="2:5" ht="13.5" thickBot="1" x14ac:dyDescent="0.25">
      <c r="B27" s="278"/>
      <c r="C27" s="283" t="s">
        <v>169</v>
      </c>
      <c r="D27" s="282"/>
      <c r="E27" s="281">
        <f>SUM(E24:E26)</f>
        <v>0.25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158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03239AD7-570E-4738-A77A-DC8039551C64}"/>
</file>

<file path=customXml/itemProps2.xml><?xml version="1.0" encoding="utf-8"?>
<ds:datastoreItem xmlns:ds="http://schemas.openxmlformats.org/officeDocument/2006/customXml" ds:itemID="{43B47957-A276-47E8-AF99-6B4D78CDD49A}"/>
</file>

<file path=customXml/itemProps3.xml><?xml version="1.0" encoding="utf-8"?>
<ds:datastoreItem xmlns:ds="http://schemas.openxmlformats.org/officeDocument/2006/customXml" ds:itemID="{D9BAC3F3-D5D8-435F-A521-811A65E85E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FORMATO OFERTA ECONÓMICA</vt:lpstr>
      <vt:lpstr>APU equipos remoción mecanica </vt:lpstr>
      <vt:lpstr>APU DRAGADO DRAGA PARTICULA</vt:lpstr>
      <vt:lpstr>Batimetria</vt:lpstr>
      <vt:lpstr>Análisis de APU </vt:lpstr>
      <vt:lpstr>'APU DRAGADO DRAGA PARTICULA'!Área_de_impresión</vt:lpstr>
      <vt:lpstr>'FORMATO OFERTA ECONÓMICA'!Área_de_impresión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FORMTOOFERTAECONOMICA</dc:title>
  <dc:subject/>
  <dc:creator>COORMAGDALENA-11</dc:creator>
  <cp:keywords/>
  <dc:description/>
  <cp:lastModifiedBy>GIOVANNY GOMEZ HENAO</cp:lastModifiedBy>
  <cp:lastPrinted>2019-10-02T22:02:34Z</cp:lastPrinted>
  <dcterms:created xsi:type="dcterms:W3CDTF">2019-09-13T20:33:27Z</dcterms:created>
  <dcterms:modified xsi:type="dcterms:W3CDTF">2019-10-03T16:02:39Z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