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Villa Olimpica - Galapa " sheetId="3" r:id="rId1"/>
    <sheet name="Gardenias - Bquila" sheetId="1" r:id="rId2"/>
    <sheet name="Villas de San Pablo - Bquilla" sheetId="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6" i="2" l="1"/>
  <c r="J16" i="1"/>
  <c r="J16" i="3"/>
  <c r="H25" i="3"/>
  <c r="J25" i="3" s="1"/>
  <c r="G25" i="3"/>
  <c r="H22" i="3"/>
  <c r="G22" i="3"/>
  <c r="J22" i="3" s="1"/>
  <c r="J19" i="3"/>
  <c r="H19" i="3"/>
  <c r="G19" i="3"/>
  <c r="G16" i="3"/>
  <c r="J6" i="3"/>
  <c r="J8" i="3" s="1"/>
  <c r="J10" i="3" s="1"/>
  <c r="J11" i="3" s="1"/>
  <c r="H25" i="2"/>
  <c r="J25" i="2" s="1"/>
  <c r="G25" i="2"/>
  <c r="H22" i="2"/>
  <c r="J22" i="2" s="1"/>
  <c r="G22" i="2"/>
  <c r="H19" i="2"/>
  <c r="J19" i="2" s="1"/>
  <c r="G19" i="2"/>
  <c r="H16" i="2"/>
  <c r="G16" i="2"/>
  <c r="J6" i="2"/>
  <c r="J8" i="2" s="1"/>
  <c r="J10" i="2" s="1"/>
  <c r="J11" i="2" s="1"/>
  <c r="H25" i="1"/>
  <c r="J25" i="1" s="1"/>
  <c r="G25" i="1"/>
  <c r="H22" i="1"/>
  <c r="J22" i="1" s="1"/>
  <c r="G22" i="1"/>
  <c r="H19" i="1"/>
  <c r="J19" i="1" s="1"/>
  <c r="G19" i="1"/>
  <c r="G16" i="1"/>
  <c r="J8" i="1"/>
  <c r="J10" i="1" s="1"/>
  <c r="J11" i="1" s="1"/>
  <c r="J6" i="1"/>
  <c r="J30" i="3" l="1"/>
  <c r="J30" i="2"/>
  <c r="J31" i="1"/>
  <c r="J31" i="3" l="1"/>
  <c r="J33" i="3"/>
  <c r="J34" i="3" s="1"/>
  <c r="J32" i="3"/>
  <c r="J31" i="2"/>
  <c r="J33" i="2"/>
  <c r="J34" i="2" s="1"/>
  <c r="J32" i="2"/>
  <c r="J32" i="1"/>
  <c r="J34" i="1"/>
  <c r="J35" i="1" s="1"/>
  <c r="J33" i="1"/>
  <c r="J36" i="1" l="1"/>
  <c r="E37" i="1" s="1"/>
  <c r="J39" i="1" s="1"/>
  <c r="J35" i="3"/>
  <c r="E36" i="3" s="1"/>
  <c r="J38" i="3" s="1"/>
  <c r="J35" i="2"/>
  <c r="E36" i="2" s="1"/>
  <c r="J38" i="2" s="1"/>
</calcChain>
</file>

<file path=xl/sharedStrings.xml><?xml version="1.0" encoding="utf-8"?>
<sst xmlns="http://schemas.openxmlformats.org/spreadsheetml/2006/main" count="105" uniqueCount="30">
  <si>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</si>
  <si>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</si>
  <si>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</si>
  <si>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</si>
  <si>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</si>
  <si>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</si>
  <si>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</si>
  <si>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</si>
  <si>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</si>
  <si>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</si>
  <si>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</si>
  <si>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 xml:space="preserve"> Baterías sanitarias y biblioteca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</si>
  <si>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</si>
  <si>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</si>
  <si>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</si>
  <si>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</si>
  <si>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</si>
  <si>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</si>
  <si>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</si>
  <si>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</si>
  <si>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</si>
  <si>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</si>
  <si>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</si>
  <si>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</si>
  <si>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</si>
  <si>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</si>
  <si>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</si>
  <si>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Ejecución de Estudios, Diseños en Gardenias el Municipio de Barranquilla - Departamento de Atlántico</t>
  </si>
  <si>
    <t>Ejecución de Estudios, Diseños en Villa Olímpica el Municipio de Galapa, Departamento de Atlántico</t>
  </si>
  <si>
    <t>Ejecución de Estudios, Diseños en Villas de San Pablo el Municipio de Barranquilla, Departamento de Atlántico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</si>
</sst>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#,##0.0"/>
    <numFmt numFmtId="165" formatCode="_-* #,##0.00\ _€_-;\-* #,##0.00\ _€_-;_-* &quot;-&quot;??\ _€_-;_-@_-"/>
    <numFmt numFmtId="166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0" fillId="0" borderId="0" xfId="0" applyNumberFormat="1"/>
    <xf numFmtId="4" fontId="5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4" fontId="0" fillId="0" borderId="0" xfId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164" fontId="0" fillId="0" borderId="0" xfId="0" applyNumberFormat="1"/>
    <xf numFmtId="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4" fontId="5" fillId="0" borderId="18" xfId="0" applyNumberFormat="1" applyFont="1" applyBorder="1" applyAlignment="1">
      <alignment horizontal="center" vertical="center" wrapText="1"/>
    </xf>
    <xf numFmtId="44" fontId="0" fillId="0" borderId="0" xfId="0" applyNumberFormat="1"/>
    <xf numFmtId="44" fontId="5" fillId="0" borderId="18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4" fontId="10" fillId="3" borderId="7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</cellXfs>
  <cellStyles count="4">
    <cellStyle name="Millares 2" xfId="2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-%20PUBLI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OR GRUPOSopcion1"/>
      <sheetName val="RESUMEN POR GRUPOSopcion2"/>
      <sheetName val="RESUMEN POR GRUPOSopcion3"/>
      <sheetName val="Hoja1"/>
      <sheetName val="San Joaquin - Pereira"/>
      <sheetName val="Bicentenario - Cartagena"/>
      <sheetName val="Gardenias - Bquila"/>
      <sheetName val="Villas de San Pablo - Bquilla"/>
      <sheetName val="Villa Olimpica - Galapa "/>
      <sheetName val="Campo Madrid - Bucaramanga "/>
      <sheetName val="COSTEO CONSULTORIA"/>
      <sheetName val="COSTEO INTERVENTORÍA"/>
    </sheetNames>
    <sheetDataSet>
      <sheetData sheetId="0"/>
      <sheetData sheetId="1"/>
      <sheetData sheetId="2"/>
      <sheetData sheetId="3">
        <row r="8">
          <cell r="F8">
            <v>192.78</v>
          </cell>
          <cell r="H8">
            <v>104.04</v>
          </cell>
          <cell r="I8">
            <v>552920.03075740102</v>
          </cell>
          <cell r="J8">
            <v>101.59799999999998</v>
          </cell>
          <cell r="K8">
            <v>250000</v>
          </cell>
          <cell r="L8">
            <v>222.90200000000007</v>
          </cell>
          <cell r="M8">
            <v>73713.963984172384</v>
          </cell>
        </row>
        <row r="9">
          <cell r="G9">
            <v>1269175.5893999999</v>
          </cell>
          <cell r="I9">
            <v>420000</v>
          </cell>
          <cell r="K9">
            <v>250000</v>
          </cell>
          <cell r="M9">
            <v>70000</v>
          </cell>
        </row>
        <row r="10">
          <cell r="I10">
            <v>420000</v>
          </cell>
          <cell r="M10">
            <v>70000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8">
          <cell r="G28">
            <v>47877400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tabSelected="1" view="pageBreakPreview" zoomScaleNormal="100" zoomScaleSheetLayoutView="100" workbookViewId="0">
      <selection activeCell="N11" sqref="N11"/>
    </sheetView>
  </sheetViews>
  <sheetFormatPr baseColWidth="10" defaultRowHeight="15" x14ac:dyDescent="0.25"/>
  <cols>
    <col min="4" max="4" width="21" customWidth="1"/>
    <col min="5" max="6" width="4.140625" customWidth="1"/>
    <col min="7" max="7" width="15.85546875" bestFit="1" customWidth="1"/>
    <col min="8" max="8" width="15.5703125" bestFit="1" customWidth="1"/>
    <col min="10" max="12" width="7.85546875" customWidth="1"/>
    <col min="13" max="13" width="16.7109375" bestFit="1" customWidth="1"/>
    <col min="15" max="15" width="16.7109375" bestFit="1" customWidth="1"/>
  </cols>
  <sheetData>
    <row r="2" spans="2:15" ht="15.75" thickBot="1" x14ac:dyDescent="0.3"/>
    <row r="3" spans="2:15" ht="1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2:15" ht="13.5" customHeight="1" thickBot="1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5" ht="23.25" customHeight="1" thickBot="1" x14ac:dyDescent="0.3">
      <c r="B5" s="7" t="s">
        <v>1</v>
      </c>
      <c r="C5" s="8"/>
      <c r="D5" s="8"/>
      <c r="E5" s="8"/>
      <c r="F5" s="8"/>
      <c r="G5" s="8"/>
      <c r="H5" s="8"/>
      <c r="I5" s="8"/>
      <c r="J5" s="9" t="s">
        <v>2</v>
      </c>
      <c r="K5" s="10"/>
      <c r="L5" s="11"/>
      <c r="O5" s="12"/>
    </row>
    <row r="6" spans="2:15" ht="30" customHeight="1" thickBot="1" x14ac:dyDescent="0.3">
      <c r="B6" s="7" t="s">
        <v>28</v>
      </c>
      <c r="C6" s="8"/>
      <c r="D6" s="8"/>
      <c r="E6" s="8"/>
      <c r="F6" s="8"/>
      <c r="G6" s="8"/>
      <c r="H6" s="8"/>
      <c r="I6" s="8"/>
      <c r="J6" s="13">
        <f>+'[1]COSTEO CONSULTORIA'!G28</f>
        <v>47877400</v>
      </c>
      <c r="K6" s="14"/>
      <c r="L6" s="15"/>
      <c r="O6" s="16"/>
    </row>
    <row r="7" spans="2:15" ht="17.25" thickBot="1" x14ac:dyDescent="0.3"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5" ht="15" customHeight="1" x14ac:dyDescent="0.25">
      <c r="B8" s="17" t="s">
        <v>3</v>
      </c>
      <c r="C8" s="18"/>
      <c r="D8" s="18"/>
      <c r="E8" s="18"/>
      <c r="F8" s="18"/>
      <c r="G8" s="18"/>
      <c r="H8" s="18"/>
      <c r="I8" s="18"/>
      <c r="J8" s="19">
        <f>+J6</f>
        <v>47877400</v>
      </c>
      <c r="K8" s="20"/>
      <c r="L8" s="21"/>
      <c r="O8" s="12"/>
    </row>
    <row r="9" spans="2:15" ht="15.75" customHeight="1" thickBot="1" x14ac:dyDescent="0.3">
      <c r="B9" s="22"/>
      <c r="C9" s="23"/>
      <c r="D9" s="23"/>
      <c r="E9" s="23"/>
      <c r="F9" s="23"/>
      <c r="G9" s="23"/>
      <c r="H9" s="23"/>
      <c r="I9" s="23"/>
      <c r="J9" s="24"/>
      <c r="K9" s="25"/>
      <c r="L9" s="26"/>
    </row>
    <row r="10" spans="2:15" ht="30" customHeight="1" thickBot="1" x14ac:dyDescent="0.3">
      <c r="B10" s="7" t="s">
        <v>4</v>
      </c>
      <c r="C10" s="8"/>
      <c r="D10" s="8"/>
      <c r="E10" s="8"/>
      <c r="F10" s="8"/>
      <c r="G10" s="8"/>
      <c r="H10" s="8"/>
      <c r="I10" s="8"/>
      <c r="J10" s="13">
        <f>ROUND(+J8*0.16,0)</f>
        <v>7660384</v>
      </c>
      <c r="K10" s="14"/>
      <c r="L10" s="15"/>
      <c r="O10" s="27"/>
    </row>
    <row r="11" spans="2:15" ht="15" customHeight="1" x14ac:dyDescent="0.25">
      <c r="B11" s="17" t="s">
        <v>5</v>
      </c>
      <c r="C11" s="18"/>
      <c r="D11" s="18"/>
      <c r="E11" s="18"/>
      <c r="F11" s="18"/>
      <c r="G11" s="18"/>
      <c r="H11" s="18"/>
      <c r="I11" s="18"/>
      <c r="J11" s="28">
        <f>+J10+J6</f>
        <v>55537784</v>
      </c>
      <c r="K11" s="29"/>
      <c r="L11" s="30"/>
      <c r="O11" s="12"/>
    </row>
    <row r="12" spans="2:15" ht="15.75" customHeight="1" thickBot="1" x14ac:dyDescent="0.3">
      <c r="B12" s="22"/>
      <c r="C12" s="23"/>
      <c r="D12" s="23"/>
      <c r="E12" s="23"/>
      <c r="F12" s="23"/>
      <c r="G12" s="23"/>
      <c r="H12" s="23"/>
      <c r="I12" s="23"/>
      <c r="J12" s="31"/>
      <c r="K12" s="32"/>
      <c r="L12" s="33"/>
    </row>
    <row r="13" spans="2:15" ht="10.5" customHeight="1" thickBo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26.25" customHeight="1" thickBot="1" x14ac:dyDescent="0.3">
      <c r="B14" s="34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2:15" ht="17.25" thickBot="1" x14ac:dyDescent="0.3">
      <c r="B15" s="37" t="s">
        <v>7</v>
      </c>
      <c r="C15" s="38" t="s">
        <v>1</v>
      </c>
      <c r="D15" s="39"/>
      <c r="E15" s="38" t="s">
        <v>8</v>
      </c>
      <c r="F15" s="39"/>
      <c r="G15" s="40" t="s">
        <v>9</v>
      </c>
      <c r="H15" s="38" t="s">
        <v>10</v>
      </c>
      <c r="I15" s="39"/>
      <c r="J15" s="38" t="s">
        <v>2</v>
      </c>
      <c r="K15" s="41"/>
      <c r="L15" s="39"/>
    </row>
    <row r="16" spans="2:15" ht="17.25" customHeight="1" x14ac:dyDescent="0.25">
      <c r="B16" s="42">
        <v>1</v>
      </c>
      <c r="C16" s="43" t="s">
        <v>11</v>
      </c>
      <c r="D16" s="44"/>
      <c r="E16" s="43" t="s">
        <v>12</v>
      </c>
      <c r="F16" s="44"/>
      <c r="G16" s="45">
        <f>+[1]Hoja1!F8</f>
        <v>192.78</v>
      </c>
      <c r="H16" s="46">
        <v>1269175</v>
      </c>
      <c r="I16" s="47"/>
      <c r="J16" s="48">
        <f>ROUND(G16*H16,0)</f>
        <v>244671557</v>
      </c>
      <c r="K16" s="49"/>
      <c r="L16" s="50"/>
      <c r="O16" s="12"/>
    </row>
    <row r="17" spans="2:15" ht="15.75" customHeight="1" thickBot="1" x14ac:dyDescent="0.3">
      <c r="B17" s="51"/>
      <c r="C17" s="52"/>
      <c r="D17" s="53"/>
      <c r="E17" s="52"/>
      <c r="F17" s="53"/>
      <c r="G17" s="54"/>
      <c r="H17" s="55"/>
      <c r="I17" s="56"/>
      <c r="J17" s="57"/>
      <c r="K17" s="58"/>
      <c r="L17" s="59"/>
    </row>
    <row r="18" spans="2:15" ht="17.25" thickBot="1" x14ac:dyDescent="0.3">
      <c r="B18" s="60"/>
      <c r="C18" s="61"/>
      <c r="D18" s="62"/>
      <c r="E18" s="61"/>
      <c r="F18" s="62"/>
      <c r="G18" s="63"/>
      <c r="H18" s="61"/>
      <c r="I18" s="62"/>
      <c r="J18" s="64"/>
      <c r="K18" s="65"/>
      <c r="L18" s="66"/>
    </row>
    <row r="19" spans="2:15" ht="33.75" customHeight="1" x14ac:dyDescent="0.25">
      <c r="B19" s="42">
        <v>2</v>
      </c>
      <c r="C19" s="43" t="s">
        <v>13</v>
      </c>
      <c r="D19" s="44"/>
      <c r="E19" s="43" t="s">
        <v>12</v>
      </c>
      <c r="F19" s="44"/>
      <c r="G19" s="45">
        <f>+[1]Hoja1!H8</f>
        <v>104.04</v>
      </c>
      <c r="H19" s="67">
        <f>+[1]Hoja1!I10</f>
        <v>420000</v>
      </c>
      <c r="I19" s="44"/>
      <c r="J19" s="48">
        <f>+H19*G19</f>
        <v>43696800</v>
      </c>
      <c r="K19" s="49"/>
      <c r="L19" s="50"/>
      <c r="O19" s="68"/>
    </row>
    <row r="20" spans="2:15" ht="33.75" customHeight="1" thickBot="1" x14ac:dyDescent="0.3">
      <c r="B20" s="51"/>
      <c r="C20" s="52"/>
      <c r="D20" s="53"/>
      <c r="E20" s="52"/>
      <c r="F20" s="53"/>
      <c r="G20" s="54"/>
      <c r="H20" s="52"/>
      <c r="I20" s="53"/>
      <c r="J20" s="57"/>
      <c r="K20" s="58"/>
      <c r="L20" s="59"/>
    </row>
    <row r="21" spans="2:15" ht="17.25" thickBot="1" x14ac:dyDescent="0.3">
      <c r="B21" s="60"/>
      <c r="C21" s="61"/>
      <c r="D21" s="62"/>
      <c r="E21" s="61"/>
      <c r="F21" s="62"/>
      <c r="G21" s="63"/>
      <c r="H21" s="61"/>
      <c r="I21" s="62"/>
      <c r="J21" s="64"/>
      <c r="K21" s="65"/>
      <c r="L21" s="66"/>
    </row>
    <row r="22" spans="2:15" ht="15" customHeight="1" x14ac:dyDescent="0.25">
      <c r="B22" s="42">
        <v>3</v>
      </c>
      <c r="C22" s="43" t="s">
        <v>14</v>
      </c>
      <c r="D22" s="44"/>
      <c r="E22" s="43" t="s">
        <v>12</v>
      </c>
      <c r="F22" s="44"/>
      <c r="G22" s="45">
        <f>+[1]Hoja1!J8</f>
        <v>101.59799999999998</v>
      </c>
      <c r="H22" s="67">
        <f>+[1]Hoja1!K8</f>
        <v>250000</v>
      </c>
      <c r="I22" s="44"/>
      <c r="J22" s="48">
        <f>+H22*G22</f>
        <v>25399499.999999996</v>
      </c>
      <c r="K22" s="49"/>
      <c r="L22" s="50"/>
      <c r="O22" s="68"/>
    </row>
    <row r="23" spans="2:15" ht="15.75" customHeight="1" thickBot="1" x14ac:dyDescent="0.3">
      <c r="B23" s="51"/>
      <c r="C23" s="52"/>
      <c r="D23" s="53"/>
      <c r="E23" s="52"/>
      <c r="F23" s="53"/>
      <c r="G23" s="54"/>
      <c r="H23" s="52"/>
      <c r="I23" s="53"/>
      <c r="J23" s="57"/>
      <c r="K23" s="58"/>
      <c r="L23" s="59"/>
    </row>
    <row r="24" spans="2:15" ht="17.25" thickBot="1" x14ac:dyDescent="0.3">
      <c r="B24" s="60"/>
      <c r="C24" s="61"/>
      <c r="D24" s="62"/>
      <c r="E24" s="61"/>
      <c r="F24" s="62"/>
      <c r="G24" s="63"/>
      <c r="H24" s="61"/>
      <c r="I24" s="62"/>
      <c r="J24" s="64"/>
      <c r="K24" s="65"/>
      <c r="L24" s="66"/>
    </row>
    <row r="25" spans="2:15" ht="17.25" customHeight="1" x14ac:dyDescent="0.25">
      <c r="B25" s="42">
        <v>4</v>
      </c>
      <c r="C25" s="43" t="s">
        <v>15</v>
      </c>
      <c r="D25" s="44"/>
      <c r="E25" s="43" t="s">
        <v>12</v>
      </c>
      <c r="F25" s="44"/>
      <c r="G25" s="45">
        <f>+[1]Hoja1!L8</f>
        <v>222.90200000000007</v>
      </c>
      <c r="H25" s="69">
        <f>+[1]Hoja1!M10</f>
        <v>70000</v>
      </c>
      <c r="I25" s="47"/>
      <c r="J25" s="48">
        <f>+H25*G25</f>
        <v>15603140.000000006</v>
      </c>
      <c r="K25" s="49"/>
      <c r="L25" s="50"/>
      <c r="O25" s="68"/>
    </row>
    <row r="26" spans="2:15" ht="15.75" customHeight="1" thickBot="1" x14ac:dyDescent="0.3">
      <c r="B26" s="51"/>
      <c r="C26" s="52"/>
      <c r="D26" s="53"/>
      <c r="E26" s="52"/>
      <c r="F26" s="53"/>
      <c r="G26" s="54"/>
      <c r="H26" s="55"/>
      <c r="I26" s="56"/>
      <c r="J26" s="57"/>
      <c r="K26" s="58"/>
      <c r="L26" s="59"/>
    </row>
    <row r="27" spans="2:15" ht="17.25" thickBot="1" x14ac:dyDescent="0.3">
      <c r="B27" s="60"/>
      <c r="C27" s="61"/>
      <c r="D27" s="62"/>
      <c r="E27" s="61"/>
      <c r="F27" s="62"/>
      <c r="G27" s="63"/>
      <c r="H27" s="61"/>
      <c r="I27" s="62"/>
      <c r="J27" s="61"/>
      <c r="K27" s="95"/>
      <c r="L27" s="62"/>
    </row>
    <row r="28" spans="2:15" ht="17.25" customHeight="1" thickBot="1" x14ac:dyDescent="0.3">
      <c r="B28" s="37" t="s">
        <v>16</v>
      </c>
      <c r="C28" s="38" t="s">
        <v>17</v>
      </c>
      <c r="D28" s="39"/>
      <c r="E28" s="38"/>
      <c r="F28" s="39"/>
      <c r="G28" s="40"/>
      <c r="H28" s="38"/>
      <c r="I28" s="39"/>
      <c r="J28" s="38"/>
      <c r="K28" s="41"/>
      <c r="L28" s="39"/>
    </row>
    <row r="29" spans="2:15" ht="17.25" thickBot="1" x14ac:dyDescent="0.3">
      <c r="B29" s="52"/>
      <c r="C29" s="80"/>
      <c r="D29" s="80"/>
      <c r="E29" s="80"/>
      <c r="F29" s="80"/>
      <c r="G29" s="80"/>
      <c r="H29" s="80"/>
      <c r="I29" s="80"/>
      <c r="J29" s="80"/>
      <c r="K29" s="80"/>
      <c r="L29" s="53"/>
    </row>
    <row r="30" spans="2:15" ht="33" customHeight="1" thickBot="1" x14ac:dyDescent="0.3">
      <c r="B30" s="37" t="s">
        <v>18</v>
      </c>
      <c r="C30" s="38" t="s">
        <v>19</v>
      </c>
      <c r="D30" s="39"/>
      <c r="E30" s="38"/>
      <c r="F30" s="39"/>
      <c r="G30" s="40"/>
      <c r="H30" s="38"/>
      <c r="I30" s="39"/>
      <c r="J30" s="81">
        <f>+J25+J22+J19+J16</f>
        <v>329370997</v>
      </c>
      <c r="K30" s="82"/>
      <c r="L30" s="83"/>
    </row>
    <row r="31" spans="2:15" ht="17.25" customHeight="1" thickBot="1" x14ac:dyDescent="0.3">
      <c r="B31" s="60"/>
      <c r="C31" s="61" t="s">
        <v>20</v>
      </c>
      <c r="D31" s="62"/>
      <c r="E31" s="61" t="s">
        <v>21</v>
      </c>
      <c r="F31" s="62"/>
      <c r="G31" s="63">
        <v>17</v>
      </c>
      <c r="H31" s="61"/>
      <c r="I31" s="62"/>
      <c r="J31" s="84">
        <f>ROUND(+J30*G31/100,0)</f>
        <v>55993069</v>
      </c>
      <c r="K31" s="85"/>
      <c r="L31" s="86"/>
      <c r="M31" s="12"/>
    </row>
    <row r="32" spans="2:15" ht="17.25" thickBot="1" x14ac:dyDescent="0.3">
      <c r="B32" s="60"/>
      <c r="C32" s="61" t="s">
        <v>22</v>
      </c>
      <c r="D32" s="62"/>
      <c r="E32" s="61" t="s">
        <v>21</v>
      </c>
      <c r="F32" s="62"/>
      <c r="G32" s="63">
        <v>4</v>
      </c>
      <c r="H32" s="61"/>
      <c r="I32" s="62"/>
      <c r="J32" s="84">
        <f>ROUND(+J30*G32/100,0)</f>
        <v>13174840</v>
      </c>
      <c r="K32" s="85"/>
      <c r="L32" s="86"/>
      <c r="M32" s="12"/>
    </row>
    <row r="33" spans="2:13" ht="17.25" thickBot="1" x14ac:dyDescent="0.3">
      <c r="B33" s="60"/>
      <c r="C33" s="61" t="s">
        <v>23</v>
      </c>
      <c r="D33" s="62"/>
      <c r="E33" s="61" t="s">
        <v>21</v>
      </c>
      <c r="F33" s="62"/>
      <c r="G33" s="63">
        <v>4</v>
      </c>
      <c r="H33" s="61"/>
      <c r="I33" s="62"/>
      <c r="J33" s="84">
        <f>ROUND(+G33*J30/100,0)</f>
        <v>13174840</v>
      </c>
      <c r="K33" s="85"/>
      <c r="L33" s="86"/>
      <c r="M33" s="12"/>
    </row>
    <row r="34" spans="2:13" ht="17.25" customHeight="1" thickBot="1" x14ac:dyDescent="0.3">
      <c r="B34" s="60"/>
      <c r="C34" s="61" t="s">
        <v>24</v>
      </c>
      <c r="D34" s="62"/>
      <c r="E34" s="87">
        <v>0.16</v>
      </c>
      <c r="F34" s="88"/>
      <c r="G34" s="63"/>
      <c r="H34" s="61"/>
      <c r="I34" s="62"/>
      <c r="J34" s="84">
        <f>ROUND(+J33*E34,0)</f>
        <v>2107974</v>
      </c>
      <c r="K34" s="85"/>
      <c r="L34" s="86"/>
      <c r="M34" s="12"/>
    </row>
    <row r="35" spans="2:13" ht="17.25" thickBot="1" x14ac:dyDescent="0.3">
      <c r="B35" s="60"/>
      <c r="C35" s="61"/>
      <c r="D35" s="62"/>
      <c r="E35" s="61"/>
      <c r="F35" s="62"/>
      <c r="G35" s="63"/>
      <c r="H35" s="61"/>
      <c r="I35" s="62"/>
      <c r="J35" s="81">
        <f>+J31+J32+J33+J34</f>
        <v>84450723</v>
      </c>
      <c r="K35" s="82"/>
      <c r="L35" s="83"/>
      <c r="M35" s="12"/>
    </row>
    <row r="36" spans="2:13" ht="33" customHeight="1" thickBot="1" x14ac:dyDescent="0.3">
      <c r="B36" s="37"/>
      <c r="C36" s="38" t="s">
        <v>25</v>
      </c>
      <c r="D36" s="39"/>
      <c r="E36" s="81">
        <f>+J35+J30</f>
        <v>413821720</v>
      </c>
      <c r="F36" s="82"/>
      <c r="G36" s="82"/>
      <c r="H36" s="82"/>
      <c r="I36" s="82"/>
      <c r="J36" s="82"/>
      <c r="K36" s="82"/>
      <c r="L36" s="83"/>
      <c r="M36" s="12"/>
    </row>
    <row r="37" spans="2:13" ht="15.75" thickBot="1" x14ac:dyDescent="0.3">
      <c r="B37" s="89"/>
    </row>
    <row r="38" spans="2:13" ht="33" customHeight="1" thickBot="1" x14ac:dyDescent="0.3">
      <c r="B38" s="90" t="s">
        <v>26</v>
      </c>
      <c r="C38" s="91"/>
      <c r="D38" s="91"/>
      <c r="E38" s="91"/>
      <c r="F38" s="91"/>
      <c r="G38" s="91"/>
      <c r="H38" s="91"/>
      <c r="I38" s="91"/>
      <c r="J38" s="92">
        <f>+E36+J11</f>
        <v>469359504</v>
      </c>
      <c r="K38" s="93"/>
      <c r="L38" s="94"/>
    </row>
    <row r="45" spans="2:13" x14ac:dyDescent="0.25">
      <c r="M45" s="68"/>
    </row>
    <row r="46" spans="2:13" x14ac:dyDescent="0.25">
      <c r="H46" s="68"/>
    </row>
  </sheetData>
  <mergeCells count="92">
    <mergeCell ref="C36:D36"/>
    <mergeCell ref="E36:L36"/>
    <mergeCell ref="B38:I38"/>
    <mergeCell ref="J38:L38"/>
    <mergeCell ref="C34:D34"/>
    <mergeCell ref="E34:F34"/>
    <mergeCell ref="H34:I34"/>
    <mergeCell ref="J34:L34"/>
    <mergeCell ref="C35:D35"/>
    <mergeCell ref="E35:F35"/>
    <mergeCell ref="H35:I35"/>
    <mergeCell ref="J35:L35"/>
    <mergeCell ref="C32:D32"/>
    <mergeCell ref="E32:F32"/>
    <mergeCell ref="H32:I32"/>
    <mergeCell ref="J32:L32"/>
    <mergeCell ref="C33:D33"/>
    <mergeCell ref="E33:F33"/>
    <mergeCell ref="H33:I33"/>
    <mergeCell ref="J33:L33"/>
    <mergeCell ref="B29:L29"/>
    <mergeCell ref="C30:D30"/>
    <mergeCell ref="E30:F30"/>
    <mergeCell ref="H30:I30"/>
    <mergeCell ref="J30:L30"/>
    <mergeCell ref="C31:D31"/>
    <mergeCell ref="E31:F31"/>
    <mergeCell ref="H31:I31"/>
    <mergeCell ref="J31:L31"/>
    <mergeCell ref="C27:D27"/>
    <mergeCell ref="E27:F27"/>
    <mergeCell ref="H27:I27"/>
    <mergeCell ref="J27:L27"/>
    <mergeCell ref="C28:D28"/>
    <mergeCell ref="E28:F28"/>
    <mergeCell ref="H28:I28"/>
    <mergeCell ref="J28:L28"/>
    <mergeCell ref="C24:D24"/>
    <mergeCell ref="E24:F24"/>
    <mergeCell ref="H24:I24"/>
    <mergeCell ref="J24:L24"/>
    <mergeCell ref="B25:B26"/>
    <mergeCell ref="C25:D26"/>
    <mergeCell ref="E25:F26"/>
    <mergeCell ref="G25:G26"/>
    <mergeCell ref="H25:I26"/>
    <mergeCell ref="J25:L26"/>
    <mergeCell ref="C21:D21"/>
    <mergeCell ref="E21:F21"/>
    <mergeCell ref="H21:I21"/>
    <mergeCell ref="J21:L21"/>
    <mergeCell ref="B22:B23"/>
    <mergeCell ref="C22:D23"/>
    <mergeCell ref="E22:F23"/>
    <mergeCell ref="G22:G23"/>
    <mergeCell ref="H22:I23"/>
    <mergeCell ref="J22:L23"/>
    <mergeCell ref="C18:D18"/>
    <mergeCell ref="E18:F18"/>
    <mergeCell ref="H18:I18"/>
    <mergeCell ref="J18:L18"/>
    <mergeCell ref="B19:B20"/>
    <mergeCell ref="C19:D20"/>
    <mergeCell ref="E19:F20"/>
    <mergeCell ref="G19:G20"/>
    <mergeCell ref="H19:I20"/>
    <mergeCell ref="J19:L20"/>
    <mergeCell ref="B16:B17"/>
    <mergeCell ref="C16:D17"/>
    <mergeCell ref="E16:F17"/>
    <mergeCell ref="G16:G17"/>
    <mergeCell ref="H16:I17"/>
    <mergeCell ref="J16:L17"/>
    <mergeCell ref="B13:I13"/>
    <mergeCell ref="J13:L13"/>
    <mergeCell ref="B14:L14"/>
    <mergeCell ref="C15:D15"/>
    <mergeCell ref="E15:F15"/>
    <mergeCell ref="H15:I15"/>
    <mergeCell ref="J15:L15"/>
    <mergeCell ref="B8:I9"/>
    <mergeCell ref="J8:L9"/>
    <mergeCell ref="B10:I10"/>
    <mergeCell ref="J10:L10"/>
    <mergeCell ref="B11:I12"/>
    <mergeCell ref="J11:L12"/>
    <mergeCell ref="B3:L4"/>
    <mergeCell ref="B5:I5"/>
    <mergeCell ref="J5:L5"/>
    <mergeCell ref="B6:I6"/>
    <mergeCell ref="J6:L6"/>
    <mergeCell ref="B7:L7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view="pageBreakPreview" zoomScaleNormal="100" zoomScaleSheetLayoutView="100" workbookViewId="0">
      <selection activeCell="J18" sqref="J18:L18"/>
    </sheetView>
  </sheetViews>
  <sheetFormatPr baseColWidth="10" defaultRowHeight="15" x14ac:dyDescent="0.25"/>
  <cols>
    <col min="4" max="4" width="21" customWidth="1"/>
    <col min="5" max="6" width="4.140625" customWidth="1"/>
    <col min="10" max="12" width="7.85546875" customWidth="1"/>
    <col min="13" max="13" width="16.42578125" bestFit="1" customWidth="1"/>
    <col min="15" max="15" width="16.7109375" bestFit="1" customWidth="1"/>
    <col min="16" max="16" width="12.7109375" bestFit="1" customWidth="1"/>
  </cols>
  <sheetData>
    <row r="2" spans="2:15" ht="15.75" thickBot="1" x14ac:dyDescent="0.3"/>
    <row r="3" spans="2:15" ht="1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2:15" ht="13.5" customHeight="1" thickBot="1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5" ht="23.25" customHeight="1" thickBot="1" x14ac:dyDescent="0.3">
      <c r="B5" s="7" t="s">
        <v>1</v>
      </c>
      <c r="C5" s="8"/>
      <c r="D5" s="8"/>
      <c r="E5" s="8"/>
      <c r="F5" s="8"/>
      <c r="G5" s="8"/>
      <c r="H5" s="8"/>
      <c r="I5" s="8"/>
      <c r="J5" s="9" t="s">
        <v>2</v>
      </c>
      <c r="K5" s="10"/>
      <c r="L5" s="11"/>
      <c r="O5" s="12"/>
    </row>
    <row r="6" spans="2:15" ht="30" customHeight="1" thickBot="1" x14ac:dyDescent="0.3">
      <c r="B6" s="7" t="s">
        <v>27</v>
      </c>
      <c r="C6" s="8"/>
      <c r="D6" s="8"/>
      <c r="E6" s="8"/>
      <c r="F6" s="8"/>
      <c r="G6" s="8"/>
      <c r="H6" s="8"/>
      <c r="I6" s="8"/>
      <c r="J6" s="13">
        <f>+'[1]COSTEO CONSULTORIA'!G28</f>
        <v>47877400</v>
      </c>
      <c r="K6" s="14"/>
      <c r="L6" s="15"/>
      <c r="O6" s="16"/>
    </row>
    <row r="7" spans="2:15" ht="17.25" thickBot="1" x14ac:dyDescent="0.3"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5" ht="15" customHeight="1" x14ac:dyDescent="0.25">
      <c r="B8" s="17" t="s">
        <v>3</v>
      </c>
      <c r="C8" s="18"/>
      <c r="D8" s="18"/>
      <c r="E8" s="18"/>
      <c r="F8" s="18"/>
      <c r="G8" s="18"/>
      <c r="H8" s="18"/>
      <c r="I8" s="18"/>
      <c r="J8" s="19">
        <f>+J6</f>
        <v>47877400</v>
      </c>
      <c r="K8" s="20"/>
      <c r="L8" s="21"/>
      <c r="O8" s="12"/>
    </row>
    <row r="9" spans="2:15" ht="15.75" customHeight="1" thickBot="1" x14ac:dyDescent="0.3">
      <c r="B9" s="22"/>
      <c r="C9" s="23"/>
      <c r="D9" s="23"/>
      <c r="E9" s="23"/>
      <c r="F9" s="23"/>
      <c r="G9" s="23"/>
      <c r="H9" s="23"/>
      <c r="I9" s="23"/>
      <c r="J9" s="24"/>
      <c r="K9" s="25"/>
      <c r="L9" s="26"/>
    </row>
    <row r="10" spans="2:15" ht="30" customHeight="1" thickBot="1" x14ac:dyDescent="0.3">
      <c r="B10" s="7" t="s">
        <v>4</v>
      </c>
      <c r="C10" s="8"/>
      <c r="D10" s="8"/>
      <c r="E10" s="8"/>
      <c r="F10" s="8"/>
      <c r="G10" s="8"/>
      <c r="H10" s="8"/>
      <c r="I10" s="8"/>
      <c r="J10" s="13">
        <f>ROUND(+J8*0.16,0)</f>
        <v>7660384</v>
      </c>
      <c r="K10" s="14"/>
      <c r="L10" s="15"/>
      <c r="O10" s="27"/>
    </row>
    <row r="11" spans="2:15" ht="15" customHeight="1" x14ac:dyDescent="0.25">
      <c r="B11" s="17" t="s">
        <v>5</v>
      </c>
      <c r="C11" s="18"/>
      <c r="D11" s="18"/>
      <c r="E11" s="18"/>
      <c r="F11" s="18"/>
      <c r="G11" s="18"/>
      <c r="H11" s="18"/>
      <c r="I11" s="18"/>
      <c r="J11" s="28">
        <f>+J10+J6</f>
        <v>55537784</v>
      </c>
      <c r="K11" s="29"/>
      <c r="L11" s="30"/>
      <c r="O11" s="12"/>
    </row>
    <row r="12" spans="2:15" ht="15.75" customHeight="1" thickBot="1" x14ac:dyDescent="0.3">
      <c r="B12" s="22"/>
      <c r="C12" s="23"/>
      <c r="D12" s="23"/>
      <c r="E12" s="23"/>
      <c r="F12" s="23"/>
      <c r="G12" s="23"/>
      <c r="H12" s="23"/>
      <c r="I12" s="23"/>
      <c r="J12" s="31"/>
      <c r="K12" s="32"/>
      <c r="L12" s="33"/>
    </row>
    <row r="13" spans="2:15" ht="10.5" customHeight="1" thickBo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26.25" customHeight="1" thickBot="1" x14ac:dyDescent="0.3">
      <c r="B14" s="34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2:15" ht="17.25" customHeight="1" thickBot="1" x14ac:dyDescent="0.3">
      <c r="B15" s="37" t="s">
        <v>7</v>
      </c>
      <c r="C15" s="38" t="s">
        <v>1</v>
      </c>
      <c r="D15" s="39"/>
      <c r="E15" s="38" t="s">
        <v>8</v>
      </c>
      <c r="F15" s="39"/>
      <c r="G15" s="40" t="s">
        <v>9</v>
      </c>
      <c r="H15" s="38" t="s">
        <v>10</v>
      </c>
      <c r="I15" s="39"/>
      <c r="J15" s="38" t="s">
        <v>2</v>
      </c>
      <c r="K15" s="41"/>
      <c r="L15" s="39"/>
    </row>
    <row r="16" spans="2:15" ht="17.25" customHeight="1" x14ac:dyDescent="0.25">
      <c r="B16" s="42">
        <v>1</v>
      </c>
      <c r="C16" s="43" t="s">
        <v>11</v>
      </c>
      <c r="D16" s="44"/>
      <c r="E16" s="43" t="s">
        <v>12</v>
      </c>
      <c r="F16" s="44"/>
      <c r="G16" s="45">
        <f>+[1]Hoja1!F8</f>
        <v>192.78</v>
      </c>
      <c r="H16" s="46">
        <v>1269175</v>
      </c>
      <c r="I16" s="47"/>
      <c r="J16" s="48">
        <f>ROUND(G16*H16,0)</f>
        <v>244671557</v>
      </c>
      <c r="K16" s="49"/>
      <c r="L16" s="50"/>
      <c r="O16" s="12"/>
    </row>
    <row r="17" spans="2:16" ht="15.75" customHeight="1" thickBot="1" x14ac:dyDescent="0.3">
      <c r="B17" s="51"/>
      <c r="C17" s="52"/>
      <c r="D17" s="53"/>
      <c r="E17" s="52"/>
      <c r="F17" s="53"/>
      <c r="G17" s="54"/>
      <c r="H17" s="55"/>
      <c r="I17" s="56"/>
      <c r="J17" s="57"/>
      <c r="K17" s="58"/>
      <c r="L17" s="59"/>
    </row>
    <row r="18" spans="2:16" ht="17.25" thickBot="1" x14ac:dyDescent="0.3">
      <c r="B18" s="60"/>
      <c r="C18" s="61"/>
      <c r="D18" s="62"/>
      <c r="E18" s="61"/>
      <c r="F18" s="62"/>
      <c r="G18" s="63"/>
      <c r="H18" s="61"/>
      <c r="I18" s="62"/>
      <c r="J18" s="64"/>
      <c r="K18" s="65"/>
      <c r="L18" s="66"/>
    </row>
    <row r="19" spans="2:16" ht="33.75" customHeight="1" x14ac:dyDescent="0.25">
      <c r="B19" s="42">
        <v>2</v>
      </c>
      <c r="C19" s="43" t="s">
        <v>13</v>
      </c>
      <c r="D19" s="44"/>
      <c r="E19" s="43" t="s">
        <v>12</v>
      </c>
      <c r="F19" s="44"/>
      <c r="G19" s="45">
        <f>+[1]Hoja1!H8</f>
        <v>104.04</v>
      </c>
      <c r="H19" s="67">
        <f>+[1]Hoja1!I8</f>
        <v>552920.03075740102</v>
      </c>
      <c r="I19" s="44"/>
      <c r="J19" s="48">
        <f>+H19*G19</f>
        <v>57525800.000000007</v>
      </c>
      <c r="K19" s="49"/>
      <c r="L19" s="50"/>
      <c r="O19" s="68"/>
    </row>
    <row r="20" spans="2:16" ht="33.75" customHeight="1" thickBot="1" x14ac:dyDescent="0.3">
      <c r="B20" s="51"/>
      <c r="C20" s="52"/>
      <c r="D20" s="53"/>
      <c r="E20" s="52"/>
      <c r="F20" s="53"/>
      <c r="G20" s="54"/>
      <c r="H20" s="52"/>
      <c r="I20" s="53"/>
      <c r="J20" s="57"/>
      <c r="K20" s="58"/>
      <c r="L20" s="59"/>
    </row>
    <row r="21" spans="2:16" ht="17.25" thickBot="1" x14ac:dyDescent="0.3">
      <c r="B21" s="60"/>
      <c r="C21" s="61"/>
      <c r="D21" s="62"/>
      <c r="E21" s="61"/>
      <c r="F21" s="62"/>
      <c r="G21" s="63"/>
      <c r="H21" s="61"/>
      <c r="I21" s="62"/>
      <c r="J21" s="64"/>
      <c r="K21" s="65"/>
      <c r="L21" s="66"/>
    </row>
    <row r="22" spans="2:16" ht="15" customHeight="1" x14ac:dyDescent="0.25">
      <c r="B22" s="42">
        <v>3</v>
      </c>
      <c r="C22" s="43" t="s">
        <v>14</v>
      </c>
      <c r="D22" s="44"/>
      <c r="E22" s="43" t="s">
        <v>12</v>
      </c>
      <c r="F22" s="44"/>
      <c r="G22" s="45">
        <f>+[1]Hoja1!J8</f>
        <v>101.59799999999998</v>
      </c>
      <c r="H22" s="67">
        <f>+[1]Hoja1!K8</f>
        <v>250000</v>
      </c>
      <c r="I22" s="44"/>
      <c r="J22" s="48">
        <f>+H22*G22</f>
        <v>25399499.999999996</v>
      </c>
      <c r="K22" s="49"/>
      <c r="L22" s="50"/>
      <c r="O22" s="68"/>
      <c r="P22" s="12"/>
    </row>
    <row r="23" spans="2:16" ht="15.75" customHeight="1" thickBot="1" x14ac:dyDescent="0.3">
      <c r="B23" s="51"/>
      <c r="C23" s="52"/>
      <c r="D23" s="53"/>
      <c r="E23" s="52"/>
      <c r="F23" s="53"/>
      <c r="G23" s="54"/>
      <c r="H23" s="52"/>
      <c r="I23" s="53"/>
      <c r="J23" s="57"/>
      <c r="K23" s="58"/>
      <c r="L23" s="59"/>
    </row>
    <row r="24" spans="2:16" ht="17.25" thickBot="1" x14ac:dyDescent="0.3">
      <c r="B24" s="60"/>
      <c r="C24" s="61"/>
      <c r="D24" s="62"/>
      <c r="E24" s="61"/>
      <c r="F24" s="62"/>
      <c r="G24" s="63"/>
      <c r="H24" s="61"/>
      <c r="I24" s="62"/>
      <c r="J24" s="64"/>
      <c r="K24" s="65"/>
      <c r="L24" s="66"/>
    </row>
    <row r="25" spans="2:16" ht="17.25" customHeight="1" x14ac:dyDescent="0.25">
      <c r="B25" s="42">
        <v>4</v>
      </c>
      <c r="C25" s="43" t="s">
        <v>15</v>
      </c>
      <c r="D25" s="44"/>
      <c r="E25" s="43" t="s">
        <v>12</v>
      </c>
      <c r="F25" s="44"/>
      <c r="G25" s="45">
        <f>+[1]Hoja1!L8</f>
        <v>222.90200000000007</v>
      </c>
      <c r="H25" s="69">
        <f>+[1]Hoja1!M8</f>
        <v>73713.963984172384</v>
      </c>
      <c r="I25" s="47"/>
      <c r="J25" s="48">
        <f>+H25*G25</f>
        <v>16430989.999999998</v>
      </c>
      <c r="K25" s="49"/>
      <c r="L25" s="50"/>
      <c r="O25" s="68"/>
    </row>
    <row r="26" spans="2:16" ht="15.75" customHeight="1" thickBot="1" x14ac:dyDescent="0.3">
      <c r="B26" s="51"/>
      <c r="C26" s="52"/>
      <c r="D26" s="53"/>
      <c r="E26" s="52"/>
      <c r="F26" s="53"/>
      <c r="G26" s="54"/>
      <c r="H26" s="55"/>
      <c r="I26" s="56"/>
      <c r="J26" s="57"/>
      <c r="K26" s="58"/>
      <c r="L26" s="59"/>
    </row>
    <row r="27" spans="2:16" ht="15.75" customHeight="1" thickBot="1" x14ac:dyDescent="0.3">
      <c r="B27" s="60"/>
      <c r="C27" s="70"/>
      <c r="D27" s="63"/>
      <c r="E27" s="70"/>
      <c r="F27" s="63"/>
      <c r="G27" s="71"/>
      <c r="H27" s="72"/>
      <c r="I27" s="73"/>
      <c r="J27" s="74"/>
      <c r="K27" s="75"/>
      <c r="L27" s="76"/>
    </row>
    <row r="28" spans="2:16" ht="17.25" thickBot="1" x14ac:dyDescent="0.3">
      <c r="B28" s="60"/>
      <c r="C28" s="77"/>
      <c r="D28" s="78"/>
      <c r="E28" s="77"/>
      <c r="F28" s="78"/>
      <c r="G28" s="63"/>
      <c r="H28" s="77"/>
      <c r="I28" s="78"/>
      <c r="J28" s="77"/>
      <c r="K28" s="79"/>
      <c r="L28" s="78"/>
    </row>
    <row r="29" spans="2:16" ht="17.25" customHeight="1" thickBot="1" x14ac:dyDescent="0.3">
      <c r="B29" s="37" t="s">
        <v>16</v>
      </c>
      <c r="C29" s="38" t="s">
        <v>17</v>
      </c>
      <c r="D29" s="39"/>
      <c r="E29" s="38"/>
      <c r="F29" s="39"/>
      <c r="G29" s="40"/>
      <c r="H29" s="38"/>
      <c r="I29" s="39"/>
      <c r="J29" s="38"/>
      <c r="K29" s="41"/>
      <c r="L29" s="39"/>
    </row>
    <row r="30" spans="2:16" ht="17.25" thickBot="1" x14ac:dyDescent="0.3">
      <c r="B30" s="52"/>
      <c r="C30" s="80"/>
      <c r="D30" s="80"/>
      <c r="E30" s="80"/>
      <c r="F30" s="80"/>
      <c r="G30" s="80"/>
      <c r="H30" s="80"/>
      <c r="I30" s="80"/>
      <c r="J30" s="80"/>
      <c r="K30" s="80"/>
      <c r="L30" s="53"/>
    </row>
    <row r="31" spans="2:16" ht="33" customHeight="1" thickBot="1" x14ac:dyDescent="0.3">
      <c r="B31" s="37" t="s">
        <v>18</v>
      </c>
      <c r="C31" s="38" t="s">
        <v>19</v>
      </c>
      <c r="D31" s="39"/>
      <c r="E31" s="38"/>
      <c r="F31" s="39"/>
      <c r="G31" s="40"/>
      <c r="H31" s="38"/>
      <c r="I31" s="39"/>
      <c r="J31" s="81">
        <f>+J25+J22+J19+J16</f>
        <v>344027847</v>
      </c>
      <c r="K31" s="82"/>
      <c r="L31" s="83"/>
    </row>
    <row r="32" spans="2:16" ht="17.25" customHeight="1" thickBot="1" x14ac:dyDescent="0.3">
      <c r="B32" s="60"/>
      <c r="C32" s="61" t="s">
        <v>20</v>
      </c>
      <c r="D32" s="62"/>
      <c r="E32" s="61" t="s">
        <v>21</v>
      </c>
      <c r="F32" s="62"/>
      <c r="G32" s="63">
        <v>17</v>
      </c>
      <c r="H32" s="61"/>
      <c r="I32" s="62"/>
      <c r="J32" s="84">
        <f>ROUND(+J31*G32/100,0)</f>
        <v>58484734</v>
      </c>
      <c r="K32" s="85"/>
      <c r="L32" s="86"/>
      <c r="M32" s="12"/>
    </row>
    <row r="33" spans="2:13" ht="17.25" thickBot="1" x14ac:dyDescent="0.3">
      <c r="B33" s="60"/>
      <c r="C33" s="61" t="s">
        <v>22</v>
      </c>
      <c r="D33" s="62"/>
      <c r="E33" s="61" t="s">
        <v>21</v>
      </c>
      <c r="F33" s="62"/>
      <c r="G33" s="63">
        <v>4</v>
      </c>
      <c r="H33" s="61"/>
      <c r="I33" s="62"/>
      <c r="J33" s="84">
        <f>ROUND(+J31*G33/100,0)</f>
        <v>13761114</v>
      </c>
      <c r="K33" s="85"/>
      <c r="L33" s="86"/>
      <c r="M33" s="12"/>
    </row>
    <row r="34" spans="2:13" ht="17.25" thickBot="1" x14ac:dyDescent="0.3">
      <c r="B34" s="60"/>
      <c r="C34" s="61" t="s">
        <v>23</v>
      </c>
      <c r="D34" s="62"/>
      <c r="E34" s="61" t="s">
        <v>21</v>
      </c>
      <c r="F34" s="62"/>
      <c r="G34" s="63">
        <v>4</v>
      </c>
      <c r="H34" s="61"/>
      <c r="I34" s="62"/>
      <c r="J34" s="84">
        <f>ROUND(+G34*J31/100,0)</f>
        <v>13761114</v>
      </c>
      <c r="K34" s="85"/>
      <c r="L34" s="86"/>
      <c r="M34" s="12"/>
    </row>
    <row r="35" spans="2:13" ht="17.25" customHeight="1" thickBot="1" x14ac:dyDescent="0.3">
      <c r="B35" s="60"/>
      <c r="C35" s="61" t="s">
        <v>24</v>
      </c>
      <c r="D35" s="62"/>
      <c r="E35" s="87">
        <v>0.16</v>
      </c>
      <c r="F35" s="88"/>
      <c r="G35" s="63"/>
      <c r="H35" s="61"/>
      <c r="I35" s="62"/>
      <c r="J35" s="84">
        <f>ROUND(+J34*E35,0)</f>
        <v>2201778</v>
      </c>
      <c r="K35" s="85"/>
      <c r="L35" s="86"/>
      <c r="M35" s="12"/>
    </row>
    <row r="36" spans="2:13" ht="17.25" thickBot="1" x14ac:dyDescent="0.3">
      <c r="B36" s="60"/>
      <c r="C36" s="61"/>
      <c r="D36" s="62"/>
      <c r="E36" s="61"/>
      <c r="F36" s="62"/>
      <c r="G36" s="63"/>
      <c r="H36" s="61"/>
      <c r="I36" s="62"/>
      <c r="J36" s="81">
        <f>+J32+J33+J34+J35</f>
        <v>88208740</v>
      </c>
      <c r="K36" s="82"/>
      <c r="L36" s="83"/>
      <c r="M36" s="12"/>
    </row>
    <row r="37" spans="2:13" ht="33" customHeight="1" thickBot="1" x14ac:dyDescent="0.3">
      <c r="B37" s="37"/>
      <c r="C37" s="38" t="s">
        <v>25</v>
      </c>
      <c r="D37" s="39"/>
      <c r="E37" s="81">
        <f>+J36+J31</f>
        <v>432236587</v>
      </c>
      <c r="F37" s="82"/>
      <c r="G37" s="82"/>
      <c r="H37" s="82"/>
      <c r="I37" s="82"/>
      <c r="J37" s="82"/>
      <c r="K37" s="82"/>
      <c r="L37" s="83"/>
      <c r="M37" s="12"/>
    </row>
    <row r="38" spans="2:13" ht="15.75" thickBot="1" x14ac:dyDescent="0.3">
      <c r="B38" s="89"/>
    </row>
    <row r="39" spans="2:13" ht="33" customHeight="1" thickBot="1" x14ac:dyDescent="0.3">
      <c r="B39" s="90" t="s">
        <v>26</v>
      </c>
      <c r="C39" s="91"/>
      <c r="D39" s="91"/>
      <c r="E39" s="91"/>
      <c r="F39" s="91"/>
      <c r="G39" s="91"/>
      <c r="H39" s="91"/>
      <c r="I39" s="91"/>
      <c r="J39" s="92">
        <f>+E37+J11</f>
        <v>487774371</v>
      </c>
      <c r="K39" s="93"/>
      <c r="L39" s="94"/>
    </row>
  </sheetData>
  <mergeCells count="88">
    <mergeCell ref="B39:I39"/>
    <mergeCell ref="J39:L39"/>
    <mergeCell ref="C36:D36"/>
    <mergeCell ref="E36:F36"/>
    <mergeCell ref="H36:I36"/>
    <mergeCell ref="J36:L36"/>
    <mergeCell ref="C37:D37"/>
    <mergeCell ref="E37:L37"/>
    <mergeCell ref="C34:D34"/>
    <mergeCell ref="E34:F34"/>
    <mergeCell ref="H34:I34"/>
    <mergeCell ref="J34:L34"/>
    <mergeCell ref="C35:D35"/>
    <mergeCell ref="E35:F35"/>
    <mergeCell ref="H35:I35"/>
    <mergeCell ref="J35:L35"/>
    <mergeCell ref="C32:D32"/>
    <mergeCell ref="E32:F32"/>
    <mergeCell ref="H32:I32"/>
    <mergeCell ref="J32:L32"/>
    <mergeCell ref="C33:D33"/>
    <mergeCell ref="E33:F33"/>
    <mergeCell ref="H33:I33"/>
    <mergeCell ref="J33:L33"/>
    <mergeCell ref="C29:D29"/>
    <mergeCell ref="E29:F29"/>
    <mergeCell ref="H29:I29"/>
    <mergeCell ref="J29:L29"/>
    <mergeCell ref="B30:L30"/>
    <mergeCell ref="C31:D31"/>
    <mergeCell ref="E31:F31"/>
    <mergeCell ref="H31:I31"/>
    <mergeCell ref="J31:L31"/>
    <mergeCell ref="C24:D24"/>
    <mergeCell ref="E24:F24"/>
    <mergeCell ref="H24:I24"/>
    <mergeCell ref="J24:L24"/>
    <mergeCell ref="B25:B26"/>
    <mergeCell ref="C25:D26"/>
    <mergeCell ref="E25:F26"/>
    <mergeCell ref="G25:G26"/>
    <mergeCell ref="H25:I26"/>
    <mergeCell ref="J25:L26"/>
    <mergeCell ref="C21:D21"/>
    <mergeCell ref="E21:F21"/>
    <mergeCell ref="H21:I21"/>
    <mergeCell ref="J21:L21"/>
    <mergeCell ref="B22:B23"/>
    <mergeCell ref="C22:D23"/>
    <mergeCell ref="E22:F23"/>
    <mergeCell ref="G22:G23"/>
    <mergeCell ref="H22:I23"/>
    <mergeCell ref="J22:L23"/>
    <mergeCell ref="C18:D18"/>
    <mergeCell ref="E18:F18"/>
    <mergeCell ref="H18:I18"/>
    <mergeCell ref="J18:L18"/>
    <mergeCell ref="B19:B20"/>
    <mergeCell ref="C19:D20"/>
    <mergeCell ref="E19:F20"/>
    <mergeCell ref="G19:G20"/>
    <mergeCell ref="H19:I20"/>
    <mergeCell ref="J19:L20"/>
    <mergeCell ref="B16:B17"/>
    <mergeCell ref="C16:D17"/>
    <mergeCell ref="E16:F17"/>
    <mergeCell ref="G16:G17"/>
    <mergeCell ref="H16:I17"/>
    <mergeCell ref="J16:L17"/>
    <mergeCell ref="B13:I13"/>
    <mergeCell ref="J13:L13"/>
    <mergeCell ref="B14:L14"/>
    <mergeCell ref="C15:D15"/>
    <mergeCell ref="E15:F15"/>
    <mergeCell ref="H15:I15"/>
    <mergeCell ref="J15:L15"/>
    <mergeCell ref="B8:I9"/>
    <mergeCell ref="J8:L9"/>
    <mergeCell ref="B10:I10"/>
    <mergeCell ref="J10:L10"/>
    <mergeCell ref="B11:I12"/>
    <mergeCell ref="J11:L12"/>
    <mergeCell ref="B3:L4"/>
    <mergeCell ref="B5:I5"/>
    <mergeCell ref="J5:L5"/>
    <mergeCell ref="B6:I6"/>
    <mergeCell ref="J6:L6"/>
    <mergeCell ref="B7:L7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view="pageBreakPreview" zoomScaleNormal="100" zoomScaleSheetLayoutView="100" workbookViewId="0">
      <selection activeCell="I45" sqref="I45"/>
    </sheetView>
  </sheetViews>
  <sheetFormatPr baseColWidth="10" defaultRowHeight="15" x14ac:dyDescent="0.25"/>
  <cols>
    <col min="4" max="4" width="21" customWidth="1"/>
    <col min="5" max="6" width="4.140625" customWidth="1"/>
    <col min="10" max="12" width="7.85546875" customWidth="1"/>
    <col min="13" max="13" width="16.42578125" bestFit="1" customWidth="1"/>
    <col min="15" max="15" width="16.7109375" bestFit="1" customWidth="1"/>
  </cols>
  <sheetData>
    <row r="2" spans="2:15" ht="15.75" thickBot="1" x14ac:dyDescent="0.3"/>
    <row r="3" spans="2:15" ht="1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2:15" ht="13.5" customHeight="1" thickBot="1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5" ht="23.25" customHeight="1" thickBot="1" x14ac:dyDescent="0.3">
      <c r="B5" s="7" t="s">
        <v>1</v>
      </c>
      <c r="C5" s="8"/>
      <c r="D5" s="8"/>
      <c r="E5" s="8"/>
      <c r="F5" s="8"/>
      <c r="G5" s="8"/>
      <c r="H5" s="8"/>
      <c r="I5" s="8"/>
      <c r="J5" s="9" t="s">
        <v>2</v>
      </c>
      <c r="K5" s="10"/>
      <c r="L5" s="11"/>
      <c r="O5" s="12"/>
    </row>
    <row r="6" spans="2:15" ht="30" customHeight="1" thickBot="1" x14ac:dyDescent="0.3">
      <c r="B6" s="7" t="s">
        <v>29</v>
      </c>
      <c r="C6" s="8"/>
      <c r="D6" s="8"/>
      <c r="E6" s="8"/>
      <c r="F6" s="8"/>
      <c r="G6" s="8"/>
      <c r="H6" s="8"/>
      <c r="I6" s="8"/>
      <c r="J6" s="13">
        <f>+'[1]COSTEO CONSULTORIA'!G28</f>
        <v>47877400</v>
      </c>
      <c r="K6" s="14"/>
      <c r="L6" s="15"/>
      <c r="O6" s="16"/>
    </row>
    <row r="7" spans="2:15" ht="17.25" thickBot="1" x14ac:dyDescent="0.3"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5" ht="15" customHeight="1" x14ac:dyDescent="0.25">
      <c r="B8" s="17" t="s">
        <v>3</v>
      </c>
      <c r="C8" s="18"/>
      <c r="D8" s="18"/>
      <c r="E8" s="18"/>
      <c r="F8" s="18"/>
      <c r="G8" s="18"/>
      <c r="H8" s="18"/>
      <c r="I8" s="18"/>
      <c r="J8" s="19">
        <f>+J6</f>
        <v>47877400</v>
      </c>
      <c r="K8" s="20"/>
      <c r="L8" s="21"/>
      <c r="O8" s="12"/>
    </row>
    <row r="9" spans="2:15" ht="15.75" customHeight="1" thickBot="1" x14ac:dyDescent="0.3">
      <c r="B9" s="22"/>
      <c r="C9" s="23"/>
      <c r="D9" s="23"/>
      <c r="E9" s="23"/>
      <c r="F9" s="23"/>
      <c r="G9" s="23"/>
      <c r="H9" s="23"/>
      <c r="I9" s="23"/>
      <c r="J9" s="24"/>
      <c r="K9" s="25"/>
      <c r="L9" s="26"/>
    </row>
    <row r="10" spans="2:15" ht="30" customHeight="1" thickBot="1" x14ac:dyDescent="0.3">
      <c r="B10" s="7" t="s">
        <v>4</v>
      </c>
      <c r="C10" s="8"/>
      <c r="D10" s="8"/>
      <c r="E10" s="8"/>
      <c r="F10" s="8"/>
      <c r="G10" s="8"/>
      <c r="H10" s="8"/>
      <c r="I10" s="8"/>
      <c r="J10" s="13">
        <f>J8*0.16</f>
        <v>7660384</v>
      </c>
      <c r="K10" s="14"/>
      <c r="L10" s="15"/>
      <c r="O10" s="27"/>
    </row>
    <row r="11" spans="2:15" ht="15" customHeight="1" x14ac:dyDescent="0.25">
      <c r="B11" s="17" t="s">
        <v>5</v>
      </c>
      <c r="C11" s="18"/>
      <c r="D11" s="18"/>
      <c r="E11" s="18"/>
      <c r="F11" s="18"/>
      <c r="G11" s="18"/>
      <c r="H11" s="18"/>
      <c r="I11" s="18"/>
      <c r="J11" s="28">
        <f>+J10+J6</f>
        <v>55537784</v>
      </c>
      <c r="K11" s="29"/>
      <c r="L11" s="30"/>
      <c r="O11" s="12"/>
    </row>
    <row r="12" spans="2:15" ht="15.75" customHeight="1" thickBot="1" x14ac:dyDescent="0.3">
      <c r="B12" s="22"/>
      <c r="C12" s="23"/>
      <c r="D12" s="23"/>
      <c r="E12" s="23"/>
      <c r="F12" s="23"/>
      <c r="G12" s="23"/>
      <c r="H12" s="23"/>
      <c r="I12" s="23"/>
      <c r="J12" s="31"/>
      <c r="K12" s="32"/>
      <c r="L12" s="33"/>
    </row>
    <row r="13" spans="2:15" ht="10.5" customHeight="1" thickBo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26.25" customHeight="1" thickBot="1" x14ac:dyDescent="0.3">
      <c r="B14" s="34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2:15" ht="17.25" customHeight="1" thickBot="1" x14ac:dyDescent="0.3">
      <c r="B15" s="37" t="s">
        <v>7</v>
      </c>
      <c r="C15" s="38" t="s">
        <v>1</v>
      </c>
      <c r="D15" s="39"/>
      <c r="E15" s="38" t="s">
        <v>8</v>
      </c>
      <c r="F15" s="39"/>
      <c r="G15" s="40" t="s">
        <v>9</v>
      </c>
      <c r="H15" s="38" t="s">
        <v>10</v>
      </c>
      <c r="I15" s="39"/>
      <c r="J15" s="38" t="s">
        <v>2</v>
      </c>
      <c r="K15" s="41"/>
      <c r="L15" s="39"/>
    </row>
    <row r="16" spans="2:15" ht="17.25" customHeight="1" x14ac:dyDescent="0.25">
      <c r="B16" s="42">
        <v>1</v>
      </c>
      <c r="C16" s="43" t="s">
        <v>11</v>
      </c>
      <c r="D16" s="44"/>
      <c r="E16" s="43" t="s">
        <v>12</v>
      </c>
      <c r="F16" s="44"/>
      <c r="G16" s="45">
        <f>+[1]Hoja1!F8</f>
        <v>192.78</v>
      </c>
      <c r="H16" s="46">
        <f>+[1]Hoja1!G9</f>
        <v>1269175.5893999999</v>
      </c>
      <c r="I16" s="47"/>
      <c r="J16" s="48">
        <f>ROUND(G16*H16,0)</f>
        <v>244671670</v>
      </c>
      <c r="K16" s="49"/>
      <c r="L16" s="50"/>
      <c r="O16" s="12"/>
    </row>
    <row r="17" spans="2:15" ht="15.75" customHeight="1" thickBot="1" x14ac:dyDescent="0.3">
      <c r="B17" s="51"/>
      <c r="C17" s="52"/>
      <c r="D17" s="53"/>
      <c r="E17" s="52"/>
      <c r="F17" s="53"/>
      <c r="G17" s="54"/>
      <c r="H17" s="55"/>
      <c r="I17" s="56"/>
      <c r="J17" s="57"/>
      <c r="K17" s="58"/>
      <c r="L17" s="59"/>
    </row>
    <row r="18" spans="2:15" ht="17.25" thickBot="1" x14ac:dyDescent="0.3">
      <c r="B18" s="60"/>
      <c r="C18" s="61"/>
      <c r="D18" s="62"/>
      <c r="E18" s="61"/>
      <c r="F18" s="62"/>
      <c r="G18" s="63"/>
      <c r="H18" s="61"/>
      <c r="I18" s="62"/>
      <c r="J18" s="64"/>
      <c r="K18" s="65"/>
      <c r="L18" s="66"/>
    </row>
    <row r="19" spans="2:15" ht="33.75" customHeight="1" x14ac:dyDescent="0.25">
      <c r="B19" s="42">
        <v>2</v>
      </c>
      <c r="C19" s="43" t="s">
        <v>13</v>
      </c>
      <c r="D19" s="44"/>
      <c r="E19" s="43" t="s">
        <v>12</v>
      </c>
      <c r="F19" s="44"/>
      <c r="G19" s="45">
        <f>+[1]Hoja1!H8</f>
        <v>104.04</v>
      </c>
      <c r="H19" s="67">
        <f>+[1]Hoja1!I9</f>
        <v>420000</v>
      </c>
      <c r="I19" s="44"/>
      <c r="J19" s="48">
        <f>+H19*G19</f>
        <v>43696800</v>
      </c>
      <c r="K19" s="49"/>
      <c r="L19" s="50"/>
      <c r="O19" s="68"/>
    </row>
    <row r="20" spans="2:15" ht="33.75" customHeight="1" thickBot="1" x14ac:dyDescent="0.3">
      <c r="B20" s="51"/>
      <c r="C20" s="52"/>
      <c r="D20" s="53"/>
      <c r="E20" s="52"/>
      <c r="F20" s="53"/>
      <c r="G20" s="54"/>
      <c r="H20" s="52"/>
      <c r="I20" s="53"/>
      <c r="J20" s="57"/>
      <c r="K20" s="58"/>
      <c r="L20" s="59"/>
    </row>
    <row r="21" spans="2:15" ht="17.25" thickBot="1" x14ac:dyDescent="0.3">
      <c r="B21" s="60"/>
      <c r="C21" s="61"/>
      <c r="D21" s="62"/>
      <c r="E21" s="61"/>
      <c r="F21" s="62"/>
      <c r="G21" s="63"/>
      <c r="H21" s="61"/>
      <c r="I21" s="62"/>
      <c r="J21" s="64"/>
      <c r="K21" s="65"/>
      <c r="L21" s="66"/>
    </row>
    <row r="22" spans="2:15" ht="15" customHeight="1" x14ac:dyDescent="0.25">
      <c r="B22" s="42">
        <v>3</v>
      </c>
      <c r="C22" s="43" t="s">
        <v>14</v>
      </c>
      <c r="D22" s="44"/>
      <c r="E22" s="43" t="s">
        <v>12</v>
      </c>
      <c r="F22" s="44"/>
      <c r="G22" s="45">
        <f>+[1]Hoja1!J8</f>
        <v>101.59799999999998</v>
      </c>
      <c r="H22" s="67">
        <f>+[1]Hoja1!K9</f>
        <v>250000</v>
      </c>
      <c r="I22" s="44"/>
      <c r="J22" s="48">
        <f>+H22*G22</f>
        <v>25399499.999999996</v>
      </c>
      <c r="K22" s="49"/>
      <c r="L22" s="50"/>
      <c r="O22" s="68"/>
    </row>
    <row r="23" spans="2:15" ht="15.75" customHeight="1" thickBot="1" x14ac:dyDescent="0.3">
      <c r="B23" s="51"/>
      <c r="C23" s="52"/>
      <c r="D23" s="53"/>
      <c r="E23" s="52"/>
      <c r="F23" s="53"/>
      <c r="G23" s="54"/>
      <c r="H23" s="52"/>
      <c r="I23" s="53"/>
      <c r="J23" s="57"/>
      <c r="K23" s="58"/>
      <c r="L23" s="59"/>
    </row>
    <row r="24" spans="2:15" ht="17.25" thickBot="1" x14ac:dyDescent="0.3">
      <c r="B24" s="60"/>
      <c r="C24" s="61"/>
      <c r="D24" s="62"/>
      <c r="E24" s="61"/>
      <c r="F24" s="62"/>
      <c r="G24" s="63"/>
      <c r="H24" s="61"/>
      <c r="I24" s="62"/>
      <c r="J24" s="64"/>
      <c r="K24" s="65"/>
      <c r="L24" s="66"/>
    </row>
    <row r="25" spans="2:15" ht="17.25" customHeight="1" x14ac:dyDescent="0.25">
      <c r="B25" s="42">
        <v>4</v>
      </c>
      <c r="C25" s="43" t="s">
        <v>15</v>
      </c>
      <c r="D25" s="44"/>
      <c r="E25" s="43" t="s">
        <v>12</v>
      </c>
      <c r="F25" s="44"/>
      <c r="G25" s="45">
        <f>+[1]Hoja1!L8</f>
        <v>222.90200000000007</v>
      </c>
      <c r="H25" s="69">
        <f>+[1]Hoja1!M9</f>
        <v>70000</v>
      </c>
      <c r="I25" s="47"/>
      <c r="J25" s="48">
        <f>+H25*G25</f>
        <v>15603140.000000006</v>
      </c>
      <c r="K25" s="49"/>
      <c r="L25" s="50"/>
      <c r="O25" s="68"/>
    </row>
    <row r="26" spans="2:15" ht="15.75" customHeight="1" thickBot="1" x14ac:dyDescent="0.3">
      <c r="B26" s="51"/>
      <c r="C26" s="52"/>
      <c r="D26" s="53"/>
      <c r="E26" s="52"/>
      <c r="F26" s="53"/>
      <c r="G26" s="54"/>
      <c r="H26" s="55"/>
      <c r="I26" s="56"/>
      <c r="J26" s="57"/>
      <c r="K26" s="58"/>
      <c r="L26" s="59"/>
    </row>
    <row r="27" spans="2:15" ht="17.25" thickBot="1" x14ac:dyDescent="0.3">
      <c r="B27" s="60"/>
      <c r="C27" s="61"/>
      <c r="D27" s="62"/>
      <c r="E27" s="61"/>
      <c r="F27" s="62"/>
      <c r="G27" s="63"/>
      <c r="H27" s="61"/>
      <c r="I27" s="62"/>
      <c r="J27" s="61"/>
      <c r="K27" s="95"/>
      <c r="L27" s="62"/>
    </row>
    <row r="28" spans="2:15" ht="17.25" customHeight="1" thickBot="1" x14ac:dyDescent="0.3">
      <c r="B28" s="37" t="s">
        <v>16</v>
      </c>
      <c r="C28" s="38" t="s">
        <v>17</v>
      </c>
      <c r="D28" s="39"/>
      <c r="E28" s="38"/>
      <c r="F28" s="39"/>
      <c r="G28" s="40"/>
      <c r="H28" s="38"/>
      <c r="I28" s="39"/>
      <c r="J28" s="38"/>
      <c r="K28" s="41"/>
      <c r="L28" s="39"/>
    </row>
    <row r="29" spans="2:15" ht="17.25" thickBot="1" x14ac:dyDescent="0.3">
      <c r="B29" s="52"/>
      <c r="C29" s="80"/>
      <c r="D29" s="80"/>
      <c r="E29" s="80"/>
      <c r="F29" s="80"/>
      <c r="G29" s="80"/>
      <c r="H29" s="80"/>
      <c r="I29" s="80"/>
      <c r="J29" s="80"/>
      <c r="K29" s="80"/>
      <c r="L29" s="53"/>
    </row>
    <row r="30" spans="2:15" ht="33" customHeight="1" thickBot="1" x14ac:dyDescent="0.3">
      <c r="B30" s="37" t="s">
        <v>18</v>
      </c>
      <c r="C30" s="38" t="s">
        <v>19</v>
      </c>
      <c r="D30" s="39"/>
      <c r="E30" s="38"/>
      <c r="F30" s="39"/>
      <c r="G30" s="40"/>
      <c r="H30" s="38"/>
      <c r="I30" s="39"/>
      <c r="J30" s="81">
        <f>+J25+J22+J19+J16</f>
        <v>329371110</v>
      </c>
      <c r="K30" s="82"/>
      <c r="L30" s="83"/>
    </row>
    <row r="31" spans="2:15" ht="17.25" customHeight="1" thickBot="1" x14ac:dyDescent="0.3">
      <c r="B31" s="60"/>
      <c r="C31" s="61" t="s">
        <v>20</v>
      </c>
      <c r="D31" s="62"/>
      <c r="E31" s="61" t="s">
        <v>21</v>
      </c>
      <c r="F31" s="62"/>
      <c r="G31" s="63">
        <v>17</v>
      </c>
      <c r="H31" s="61"/>
      <c r="I31" s="62"/>
      <c r="J31" s="84">
        <f>ROUND(+J30*G31/100,0)</f>
        <v>55993089</v>
      </c>
      <c r="K31" s="85"/>
      <c r="L31" s="86"/>
      <c r="M31" s="12"/>
    </row>
    <row r="32" spans="2:15" ht="17.25" thickBot="1" x14ac:dyDescent="0.3">
      <c r="B32" s="60"/>
      <c r="C32" s="61" t="s">
        <v>22</v>
      </c>
      <c r="D32" s="62"/>
      <c r="E32" s="61" t="s">
        <v>21</v>
      </c>
      <c r="F32" s="62"/>
      <c r="G32" s="63">
        <v>4</v>
      </c>
      <c r="H32" s="61"/>
      <c r="I32" s="62"/>
      <c r="J32" s="84">
        <f>ROUND(+J30*G32/100,0)</f>
        <v>13174844</v>
      </c>
      <c r="K32" s="85"/>
      <c r="L32" s="86"/>
      <c r="M32" s="12"/>
    </row>
    <row r="33" spans="2:13" ht="17.25" thickBot="1" x14ac:dyDescent="0.3">
      <c r="B33" s="60"/>
      <c r="C33" s="61" t="s">
        <v>23</v>
      </c>
      <c r="D33" s="62"/>
      <c r="E33" s="61" t="s">
        <v>21</v>
      </c>
      <c r="F33" s="62"/>
      <c r="G33" s="63">
        <v>4</v>
      </c>
      <c r="H33" s="61"/>
      <c r="I33" s="62"/>
      <c r="J33" s="84">
        <f>ROUND(+G33*J30/100,0)</f>
        <v>13174844</v>
      </c>
      <c r="K33" s="85"/>
      <c r="L33" s="86"/>
      <c r="M33" s="12"/>
    </row>
    <row r="34" spans="2:13" ht="17.25" customHeight="1" thickBot="1" x14ac:dyDescent="0.3">
      <c r="B34" s="60"/>
      <c r="C34" s="61" t="s">
        <v>24</v>
      </c>
      <c r="D34" s="62"/>
      <c r="E34" s="87">
        <v>0.16</v>
      </c>
      <c r="F34" s="88"/>
      <c r="G34" s="63"/>
      <c r="H34" s="61"/>
      <c r="I34" s="62"/>
      <c r="J34" s="84">
        <f>ROUND(+J33*E34,0)</f>
        <v>2107975</v>
      </c>
      <c r="K34" s="85"/>
      <c r="L34" s="86"/>
      <c r="M34" s="12"/>
    </row>
    <row r="35" spans="2:13" ht="17.25" thickBot="1" x14ac:dyDescent="0.3">
      <c r="B35" s="60"/>
      <c r="C35" s="61"/>
      <c r="D35" s="62"/>
      <c r="E35" s="61"/>
      <c r="F35" s="62"/>
      <c r="G35" s="63"/>
      <c r="H35" s="61"/>
      <c r="I35" s="62"/>
      <c r="J35" s="81">
        <f>+J31+J32+J33+J34</f>
        <v>84450752</v>
      </c>
      <c r="K35" s="82"/>
      <c r="L35" s="83"/>
      <c r="M35" s="12"/>
    </row>
    <row r="36" spans="2:13" ht="33" customHeight="1" thickBot="1" x14ac:dyDescent="0.3">
      <c r="B36" s="37"/>
      <c r="C36" s="38" t="s">
        <v>25</v>
      </c>
      <c r="D36" s="39"/>
      <c r="E36" s="81">
        <f>+J35+J30</f>
        <v>413821862</v>
      </c>
      <c r="F36" s="82"/>
      <c r="G36" s="82"/>
      <c r="H36" s="82"/>
      <c r="I36" s="82"/>
      <c r="J36" s="82"/>
      <c r="K36" s="82"/>
      <c r="L36" s="83"/>
      <c r="M36" s="12"/>
    </row>
    <row r="37" spans="2:13" ht="15.75" thickBot="1" x14ac:dyDescent="0.3">
      <c r="B37" s="89"/>
    </row>
    <row r="38" spans="2:13" ht="33" customHeight="1" thickBot="1" x14ac:dyDescent="0.3">
      <c r="B38" s="90" t="s">
        <v>26</v>
      </c>
      <c r="C38" s="91"/>
      <c r="D38" s="91"/>
      <c r="E38" s="91"/>
      <c r="F38" s="91"/>
      <c r="G38" s="91"/>
      <c r="H38" s="91"/>
      <c r="I38" s="91"/>
      <c r="J38" s="92">
        <f>+E36+J11</f>
        <v>469359646</v>
      </c>
      <c r="K38" s="93"/>
      <c r="L38" s="94"/>
    </row>
  </sheetData>
  <mergeCells count="92">
    <mergeCell ref="C36:D36"/>
    <mergeCell ref="E36:L36"/>
    <mergeCell ref="B38:I38"/>
    <mergeCell ref="J38:L38"/>
    <mergeCell ref="C34:D34"/>
    <mergeCell ref="E34:F34"/>
    <mergeCell ref="H34:I34"/>
    <mergeCell ref="J34:L34"/>
    <mergeCell ref="C35:D35"/>
    <mergeCell ref="E35:F35"/>
    <mergeCell ref="H35:I35"/>
    <mergeCell ref="J35:L35"/>
    <mergeCell ref="C32:D32"/>
    <mergeCell ref="E32:F32"/>
    <mergeCell ref="H32:I32"/>
    <mergeCell ref="J32:L32"/>
    <mergeCell ref="C33:D33"/>
    <mergeCell ref="E33:F33"/>
    <mergeCell ref="H33:I33"/>
    <mergeCell ref="J33:L33"/>
    <mergeCell ref="B29:L29"/>
    <mergeCell ref="C30:D30"/>
    <mergeCell ref="E30:F30"/>
    <mergeCell ref="H30:I30"/>
    <mergeCell ref="J30:L30"/>
    <mergeCell ref="C31:D31"/>
    <mergeCell ref="E31:F31"/>
    <mergeCell ref="H31:I31"/>
    <mergeCell ref="J31:L31"/>
    <mergeCell ref="C27:D27"/>
    <mergeCell ref="E27:F27"/>
    <mergeCell ref="H27:I27"/>
    <mergeCell ref="J27:L27"/>
    <mergeCell ref="C28:D28"/>
    <mergeCell ref="E28:F28"/>
    <mergeCell ref="H28:I28"/>
    <mergeCell ref="J28:L28"/>
    <mergeCell ref="C24:D24"/>
    <mergeCell ref="E24:F24"/>
    <mergeCell ref="H24:I24"/>
    <mergeCell ref="J24:L24"/>
    <mergeCell ref="B25:B26"/>
    <mergeCell ref="C25:D26"/>
    <mergeCell ref="E25:F26"/>
    <mergeCell ref="G25:G26"/>
    <mergeCell ref="H25:I26"/>
    <mergeCell ref="J25:L26"/>
    <mergeCell ref="C21:D21"/>
    <mergeCell ref="E21:F21"/>
    <mergeCell ref="H21:I21"/>
    <mergeCell ref="J21:L21"/>
    <mergeCell ref="B22:B23"/>
    <mergeCell ref="C22:D23"/>
    <mergeCell ref="E22:F23"/>
    <mergeCell ref="G22:G23"/>
    <mergeCell ref="H22:I23"/>
    <mergeCell ref="J22:L23"/>
    <mergeCell ref="C18:D18"/>
    <mergeCell ref="E18:F18"/>
    <mergeCell ref="H18:I18"/>
    <mergeCell ref="J18:L18"/>
    <mergeCell ref="B19:B20"/>
    <mergeCell ref="C19:D20"/>
    <mergeCell ref="E19:F20"/>
    <mergeCell ref="G19:G20"/>
    <mergeCell ref="H19:I20"/>
    <mergeCell ref="J19:L20"/>
    <mergeCell ref="B16:B17"/>
    <mergeCell ref="C16:D17"/>
    <mergeCell ref="E16:F17"/>
    <mergeCell ref="G16:G17"/>
    <mergeCell ref="H16:I17"/>
    <mergeCell ref="J16:L17"/>
    <mergeCell ref="B13:I13"/>
    <mergeCell ref="J13:L13"/>
    <mergeCell ref="B14:L14"/>
    <mergeCell ref="C15:D15"/>
    <mergeCell ref="E15:F15"/>
    <mergeCell ref="H15:I15"/>
    <mergeCell ref="J15:L15"/>
    <mergeCell ref="B8:I9"/>
    <mergeCell ref="J8:L9"/>
    <mergeCell ref="B10:I10"/>
    <mergeCell ref="J10:L10"/>
    <mergeCell ref="B11:I12"/>
    <mergeCell ref="J11:L12"/>
    <mergeCell ref="B3:L4"/>
    <mergeCell ref="B5:I5"/>
    <mergeCell ref="J5:L5"/>
    <mergeCell ref="B6:I6"/>
    <mergeCell ref="J6:L6"/>
    <mergeCell ref="B7:L7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Villa Olimpica - Galapa </vt:lpstr>
      <vt:lpstr>Gardenias - Bquila</vt:lpstr>
      <vt:lpstr>Villas de San Pablo - Bquilla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ARDILA TORRES</dc:creator>
  <cp:lastModifiedBy>LINA MARCELA ARDILA TORRES</cp:lastModifiedBy>
  <dcterms:created xsi:type="dcterms:W3CDTF">2015-10-05T22:57:57Z</dcterms:created>
  <dcterms:modified xsi:type="dcterms:W3CDTF">2015-10-05T23:05:53Z</dcterms:modified>
</cp:coreProperties>
</file>