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ndeterco-my.sharepoint.com/personal/alozada_findeter_gov_co/Documents/Documents/URI TUNJUELITO/PRECONTRACTUAL/"/>
    </mc:Choice>
  </mc:AlternateContent>
  <xr:revisionPtr revIDLastSave="0" documentId="8_{3FFEE436-A4C3-4807-A74F-C9FBC11396CF}" xr6:coauthVersionLast="47" xr6:coauthVersionMax="47" xr10:uidLastSave="{00000000-0000-0000-0000-000000000000}"/>
  <bookViews>
    <workbookView xWindow="-120" yWindow="-120" windowWidth="29040" windowHeight="15840" activeTab="3" xr2:uid="{9E757F04-F16A-40A0-A32B-9E2F13A193B4}"/>
  </bookViews>
  <sheets>
    <sheet name="COSTEO INTV CONSULT" sheetId="2" r:id="rId1"/>
    <sheet name="FM" sheetId="3" r:id="rId2"/>
    <sheet name="COSTEO INTV OBRA" sheetId="4" r:id="rId3"/>
    <sheet name="FM (2)" sheetId="5" r:id="rId4"/>
    <sheet name="Hoja1" sheetId="1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0">'COSTEO INTV CONSULT'!$A$1:$I$122</definedName>
    <definedName name="_xlnm.Print_Area" localSheetId="2">'COSTEO INTV OBRA'!$A$1:$I$122</definedName>
    <definedName name="_xlnm.Print_Area" localSheetId="1">FM!$A$1:$E$72</definedName>
    <definedName name="_xlnm.Print_Area" localSheetId="3">'FM (2)'!$A$1:$E$72</definedName>
    <definedName name="ATenerEnCuenta" localSheetId="2">'[4]IMPUESTOS Y VR TOTAL'!$B$74:$E$102</definedName>
    <definedName name="ATenerEnCuenta" localSheetId="3">'[4]IMPUESTOS Y VR TOTAL'!$B$74:$E$102</definedName>
    <definedName name="ATenerEnCuenta">'[1]IMPUESTOS Y VR TOTAL'!$B$74:$E$102</definedName>
    <definedName name="Calidad" localSheetId="2">'[4]PERSONAL Y OTROS'!$P$54</definedName>
    <definedName name="Calidad" localSheetId="3">'[4]PERSONAL Y OTROS'!$P$54</definedName>
    <definedName name="Calidad">'[1]PERSONAL Y OTROS'!$P$54</definedName>
    <definedName name="Campamento" localSheetId="2">'[4]PERSONAL Y OTROS'!$P$105</definedName>
    <definedName name="Campamento" localSheetId="3">'[4]PERSONAL Y OTROS'!$P$105</definedName>
    <definedName name="Campamento">'[1]PERSONAL Y OTROS'!$P$105</definedName>
    <definedName name="cc">[2]PERSONAL!$D$8</definedName>
    <definedName name="CdadCalidad" localSheetId="2">'[4]PERSONAL Y OTROS'!$B$55:$B$63</definedName>
    <definedName name="CdadCalidad" localSheetId="3">'[4]PERSONAL Y OTROS'!$B$55:$B$63</definedName>
    <definedName name="CdadCalidad">'[1]PERSONAL Y OTROS'!$B$55:$B$63</definedName>
    <definedName name="CdadCalidades" localSheetId="2">'[4]PERSONAL Y OTROS'!$B$54</definedName>
    <definedName name="CdadCalidades" localSheetId="3">'[4]PERSONAL Y OTROS'!$B$54</definedName>
    <definedName name="CdadCalidades">'[1]PERSONAL Y OTROS'!$B$54</definedName>
    <definedName name="CdadNoFactura" localSheetId="2">'[4]PERSONAL Y OTROS'!$B$48:$B$52</definedName>
    <definedName name="CdadNoFactura" localSheetId="3">'[4]PERSONAL Y OTROS'!$B$48:$B$52</definedName>
    <definedName name="CdadNoFactura">'[1]PERSONAL Y OTROS'!$B$48:$B$52</definedName>
    <definedName name="CdadNoFacturables" localSheetId="2">'[4]PERSONAL Y OTROS'!$B$47</definedName>
    <definedName name="CdadNoFacturables" localSheetId="3">'[4]PERSONAL Y OTROS'!$B$47</definedName>
    <definedName name="CdadNoFacturables">'[1]PERSONAL Y OTROS'!$B$47</definedName>
    <definedName name="CdadProfesional" localSheetId="2">'[4]PERSONAL Y OTROS'!$B$15:$B$33</definedName>
    <definedName name="CdadProfesional" localSheetId="3">'[4]PERSONAL Y OTROS'!$B$15:$B$33</definedName>
    <definedName name="CdadProfesional">'[1]PERSONAL Y OTROS'!$B$15:$B$33</definedName>
    <definedName name="CdadProfesionales" localSheetId="2">'[4]PERSONAL Y OTROS'!$B$14</definedName>
    <definedName name="CdadProfesionales" localSheetId="3">'[4]PERSONAL Y OTROS'!$B$14</definedName>
    <definedName name="CdadProfesionales">'[1]PERSONAL Y OTROS'!$B$14</definedName>
    <definedName name="CdadTecnico" localSheetId="2">'[4]PERSONAL Y OTROS'!$B$36:$B$45</definedName>
    <definedName name="CdadTecnico" localSheetId="3">'[4]PERSONAL Y OTROS'!$B$36:$B$45</definedName>
    <definedName name="CdadTecnico">'[1]PERSONAL Y OTROS'!$B$36:$B$45</definedName>
    <definedName name="CdadTecnicos" localSheetId="2">'[4]PERSONAL Y OTROS'!$B$35</definedName>
    <definedName name="CdadTecnicos" localSheetId="3">'[4]PERSONAL Y OTROS'!$B$35</definedName>
    <definedName name="CdadTecnicos">'[1]PERSONAL Y OTROS'!$B$35</definedName>
    <definedName name="CostoDirecto" localSheetId="2">'[4]PERSONAL Y OTROS'!$O$9</definedName>
    <definedName name="CostoDirecto" localSheetId="3">'[4]PERSONAL Y OTROS'!$O$9</definedName>
    <definedName name="CostoDirecto">'[1]PERSONAL Y OTROS'!$O$9</definedName>
    <definedName name="CostoDirectoObra" localSheetId="2">'[4]COSTEO TOTAL OBRA'!$D$7</definedName>
    <definedName name="CostoDirectoObra" localSheetId="3">'[4]COSTEO TOTAL OBRA'!$D$7</definedName>
    <definedName name="CostoDirectoObra">'[1]COSTEO TOTAL OBRA'!$D$7</definedName>
    <definedName name="CotizacionARP" localSheetId="2">'[4]INFORMACION DEL FP'!$G$36:$J$40</definedName>
    <definedName name="CotizacionARP" localSheetId="3">'[4]INFORMACION DEL FP'!$G$36:$J$40</definedName>
    <definedName name="CotizacionARP">'[1]INFORMACION DEL FP'!$G$36:$J$40</definedName>
    <definedName name="DestinoConsultoria" localSheetId="2">'[4]IMPUESTOS Y VR TOTAL'!$F$60</definedName>
    <definedName name="DestinoConsultoria" localSheetId="3">'[4]IMPUESTOS Y VR TOTAL'!$F$60</definedName>
    <definedName name="DestinoConsultoria">'[1]IMPUESTOS Y VR TOTAL'!$F$60</definedName>
    <definedName name="DestinoObra" localSheetId="2">'[4]IMPUESTOS Y VR TOTAL'!$D$10</definedName>
    <definedName name="DestinoObra" localSheetId="3">'[4]IMPUESTOS Y VR TOTAL'!$D$10</definedName>
    <definedName name="DestinoObra">'[1]IMPUESTOS Y VR TOTAL'!$D$10</definedName>
    <definedName name="DifConsultoriaFM" localSheetId="3">'FM (2)'!$E$67</definedName>
    <definedName name="DifConsultoriaFM">FM!$E$67</definedName>
    <definedName name="DuracionMeses" localSheetId="2">'[4]PERSONAL Y OTROS'!$D$10</definedName>
    <definedName name="DuracionMeses" localSheetId="3">'[4]PERSONAL Y OTROS'!$D$10</definedName>
    <definedName name="DuracionMeses">'[1]PERSONAL Y OTROS'!$D$10</definedName>
    <definedName name="DuracionSemanas" localSheetId="2">'[4]PERSONAL Y OTROS'!$B$10</definedName>
    <definedName name="DuracionSemanas" localSheetId="3">'[4]PERSONAL Y OTROS'!$B$10</definedName>
    <definedName name="DuracionSemanas">'[1]PERSONAL Y OTROS'!$B$10</definedName>
    <definedName name="Ensayos" localSheetId="2">'[4]PERSONAL Y OTROS'!$P$119</definedName>
    <definedName name="Ensayos" localSheetId="3">'[4]PERSONAL Y OTROS'!$P$119</definedName>
    <definedName name="Ensayos">'[1]PERSONAL Y OTROS'!$P$119</definedName>
    <definedName name="Equipo" localSheetId="2">'[4]PERSONAL Y OTROS'!$P$75</definedName>
    <definedName name="Equipo" localSheetId="3">'[4]PERSONAL Y OTROS'!$P$75</definedName>
    <definedName name="Equipo">'[1]PERSONAL Y OTROS'!$P$75</definedName>
    <definedName name="Equipos" localSheetId="2">'[4]PERSONAL Y OTROS'!$P$75</definedName>
    <definedName name="Equipos" localSheetId="3">'[4]PERSONAL Y OTROS'!$P$75</definedName>
    <definedName name="Equipos">'[1]PERSONAL Y OTROS'!$P$75</definedName>
    <definedName name="FactorMultFinal" localSheetId="2">[4]FM!$E$61</definedName>
    <definedName name="FactorMultFinal" localSheetId="3">'FM (2)'!$E$61</definedName>
    <definedName name="FactorMultFinal">[1]FM!$E$61</definedName>
    <definedName name="FactorMultiplicaCalculado" localSheetId="2">[4]FM!$D$49</definedName>
    <definedName name="FactorMultiplicaCalculado" localSheetId="3">'FM (2)'!$D$49</definedName>
    <definedName name="FactorMultiplicaCalculado">[1]FM!$D$49</definedName>
    <definedName name="GastosViajes" localSheetId="2">'[4]PERSONAL Y OTROS'!$A$776:$A$785</definedName>
    <definedName name="GastosViajes" localSheetId="3">'[4]PERSONAL Y OTROS'!$A$776:$A$785</definedName>
    <definedName name="GastosViajes">'[1]PERSONAL Y OTROS'!$A$776:$A$785</definedName>
    <definedName name="HonoraProfesionales" localSheetId="2">'[4]INFORMACION DEL FP'!$D$25</definedName>
    <definedName name="HonoraProfesionales" localSheetId="3">'[4]INFORMACION DEL FP'!$D$25</definedName>
    <definedName name="HonoraProfesionales">'[1]INFORMACION DEL FP'!$D$25</definedName>
    <definedName name="HonoraTecnicos" localSheetId="2">'[4]INFORMACION DEL FP'!$D$27</definedName>
    <definedName name="HonoraTecnicos" localSheetId="3">'[4]INFORMACION DEL FP'!$D$27</definedName>
    <definedName name="HonoraTecnicos">'[1]INFORMACION DEL FP'!$D$27</definedName>
    <definedName name="ImpPolizasConsultoria" localSheetId="2">'[4]IMPUESTOS Y VR TOTAL'!$E$43:$E$57</definedName>
    <definedName name="ImpPolizasConsultoria" localSheetId="3">'[4]IMPUESTOS Y VR TOTAL'!$E$43:$E$57</definedName>
    <definedName name="ImpPolizasConsultoria">'[1]IMPUESTOS Y VR TOTAL'!$E$43:$E$57</definedName>
    <definedName name="ImpPolizasObra" localSheetId="2">'[4]IMPUESTOS Y VR TOTAL'!$E$11:$E$28</definedName>
    <definedName name="ImpPolizasObra" localSheetId="3">'[4]IMPUESTOS Y VR TOTAL'!$E$11:$E$28</definedName>
    <definedName name="ImpPolizasObra">'[1]IMPUESTOS Y VR TOTAL'!$E$11:$E$28</definedName>
    <definedName name="IVAConsultoria" localSheetId="2">'[4]IMPUESTOS Y VR TOTAL'!$E$45</definedName>
    <definedName name="IVAConsultoria" localSheetId="3">'[4]IMPUESTOS Y VR TOTAL'!$E$45</definedName>
    <definedName name="IVAConsultoria">'[1]IMPUESTOS Y VR TOTAL'!$E$45</definedName>
    <definedName name="IVASobreUtilidad" localSheetId="2">'[4]IMPUESTOS Y VR TOTAL'!$E$15</definedName>
    <definedName name="IVASobreUtilidad" localSheetId="3">'[4]IMPUESTOS Y VR TOTAL'!$E$15</definedName>
    <definedName name="IVASobreUtilidad">'[1]IMPUESTOS Y VR TOTAL'!$E$15</definedName>
    <definedName name="NoFacturable" localSheetId="2">'[4]PERSONAL Y OTROS'!$P$47</definedName>
    <definedName name="NoFacturable" localSheetId="3">'[4]PERSONAL Y OTROS'!$P$47</definedName>
    <definedName name="NoFacturable">'[1]PERSONAL Y OTROS'!$P$47</definedName>
    <definedName name="Oficina" localSheetId="2">'[4]PERSONAL Y OTROS'!$P$65</definedName>
    <definedName name="Oficina" localSheetId="3">'[4]PERSONAL Y OTROS'!$P$65</definedName>
    <definedName name="Oficina">'[1]PERSONAL Y OTROS'!$P$65</definedName>
    <definedName name="OrigenObra" localSheetId="2">'[4]IMPUESTOS Y VR TOTAL'!$F$31</definedName>
    <definedName name="OrigenObra" localSheetId="3">'[4]IMPUESTOS Y VR TOTAL'!$F$31</definedName>
    <definedName name="OrigenObra">'[1]IMPUESTOS Y VR TOTAL'!$F$31</definedName>
    <definedName name="PersonalAdministrativo" localSheetId="2">'[4]PERSONAL Y OTROS'!$A$388:$A$397</definedName>
    <definedName name="PersonalAdministrativo" localSheetId="3">'[4]PERSONAL Y OTROS'!$A$388:$A$397</definedName>
    <definedName name="PersonalAdministrativo">'[1]PERSONAL Y OTROS'!$A$388:$A$397</definedName>
    <definedName name="PlazoEnMeses" localSheetId="2">'[4]PERSONAL Y OTROS'!$D$10</definedName>
    <definedName name="PlazoEnMeses" localSheetId="3">'[4]PERSONAL Y OTROS'!$D$10</definedName>
    <definedName name="PlazoEnMeses">'[1]PERSONAL Y OTROS'!$D$10</definedName>
    <definedName name="PorcentajeUtilidad" localSheetId="2">'[4]COSTEO TOTAL OBRA'!$B$29</definedName>
    <definedName name="PorcentajeUtilidad" localSheetId="3">'[4]COSTEO TOTAL OBRA'!$B$29</definedName>
    <definedName name="PorcentajeUtilidad">'[1]COSTEO TOTAL OBRA'!$B$29</definedName>
    <definedName name="PrestacionesSeguridadOtros" localSheetId="2">[4]FM!$E$8:$E$22</definedName>
    <definedName name="PrestacionesSeguridadOtros" localSheetId="3">'FM (2)'!$E$8:$E$22</definedName>
    <definedName name="PrestacionesSeguridadOtros">[1]FM!$E$8:$E$22</definedName>
    <definedName name="Profesional" localSheetId="2">'[4]PERSONAL Y OTROS'!$P$12</definedName>
    <definedName name="Profesional" localSheetId="3">'[4]PERSONAL Y OTROS'!$P$12</definedName>
    <definedName name="Profesional">'[1]PERSONAL Y OTROS'!$P$12</definedName>
    <definedName name="Tecnico" localSheetId="2">'[4]PERSONAL Y OTROS'!$P$35</definedName>
    <definedName name="Tecnico" localSheetId="3">'[4]PERSONAL Y OTROS'!$P$35</definedName>
    <definedName name="Tecnico">'[1]PERSONAL Y OTROS'!$P$35</definedName>
    <definedName name="TipoCosteo" localSheetId="2">'[4]PERSONAL Y OTROS'!$D$8</definedName>
    <definedName name="TipoCosteo" localSheetId="3">'[4]PERSONAL Y OTROS'!$D$8</definedName>
    <definedName name="TipoCosteo">'[1]PERSONAL Y OTROS'!$D$8</definedName>
    <definedName name="TiposCampamentos" localSheetId="2">'[4]PERSONAL Y OTROS'!$A$791:$A$805</definedName>
    <definedName name="TiposCampamentos" localSheetId="3">'[4]PERSONAL Y OTROS'!$A$791:$A$805</definedName>
    <definedName name="TiposCampamentos">'[1]PERSONAL Y OTROS'!$A$791:$A$805</definedName>
    <definedName name="TiposEnsayosA1" localSheetId="2">'[4]PERSONAL Y OTROS'!$A$440:$A$459</definedName>
    <definedName name="TiposEnsayosA1" localSheetId="3">'[4]PERSONAL Y OTROS'!$A$440:$A$459</definedName>
    <definedName name="TiposEnsayosA1">'[1]PERSONAL Y OTROS'!$A$440:$A$459</definedName>
    <definedName name="TiposEnsayosA2" localSheetId="2">'[4]PERSONAL Y OTROS'!$A$461:$A$466</definedName>
    <definedName name="TiposEnsayosA2" localSheetId="3">'[4]PERSONAL Y OTROS'!$A$461:$A$466</definedName>
    <definedName name="TiposEnsayosA2">'[1]PERSONAL Y OTROS'!$A$461:$A$466</definedName>
    <definedName name="TiposEnsayosA3" localSheetId="2">'[4]PERSONAL Y OTROS'!$A$468:$A$482</definedName>
    <definedName name="TiposEnsayosA3" localSheetId="3">'[4]PERSONAL Y OTROS'!$A$468:$A$482</definedName>
    <definedName name="TiposEnsayosA3">'[1]PERSONAL Y OTROS'!$A$468:$A$482</definedName>
    <definedName name="TiposEnsayosA4" localSheetId="2">'[4]PERSONAL Y OTROS'!$A$485:$A$490</definedName>
    <definedName name="TiposEnsayosA4" localSheetId="3">'[4]PERSONAL Y OTROS'!$A$485:$A$490</definedName>
    <definedName name="TiposEnsayosA4">'[1]PERSONAL Y OTROS'!$A$485:$A$490</definedName>
    <definedName name="TiposEnsayosA5" localSheetId="2">'[4]PERSONAL Y OTROS'!$A$493:$A$497</definedName>
    <definedName name="TiposEnsayosA5" localSheetId="3">'[4]PERSONAL Y OTROS'!$A$493:$A$497</definedName>
    <definedName name="TiposEnsayosA5">'[1]PERSONAL Y OTROS'!$A$493:$A$497</definedName>
    <definedName name="TiposEnsayosA6" localSheetId="2">'[4]PERSONAL Y OTROS'!$A$500:$A$506</definedName>
    <definedName name="TiposEnsayosA6" localSheetId="3">'[4]PERSONAL Y OTROS'!$A$500:$A$506</definedName>
    <definedName name="TiposEnsayosA6">'[1]PERSONAL Y OTROS'!$A$500:$A$506</definedName>
    <definedName name="TiposEnsayosB1" localSheetId="2">'[4]PERSONAL Y OTROS'!$A$523:$A$533</definedName>
    <definedName name="TiposEnsayosB1" localSheetId="3">'[4]PERSONAL Y OTROS'!$A$523:$A$533</definedName>
    <definedName name="TiposEnsayosB1">'[1]PERSONAL Y OTROS'!$A$523:$A$533</definedName>
    <definedName name="TiposEnsayosC1" localSheetId="2">'[4]PERSONAL Y OTROS'!$A$562:$A$573</definedName>
    <definedName name="TiposEnsayosC1" localSheetId="3">'[4]PERSONAL Y OTROS'!$A$562:$A$573</definedName>
    <definedName name="TiposEnsayosC1">'[1]PERSONAL Y OTROS'!$A$562:$A$573</definedName>
    <definedName name="TiposEnsayosD1" localSheetId="2">'[4]PERSONAL Y OTROS'!$A$577:$A$589</definedName>
    <definedName name="TiposEnsayosD1" localSheetId="3">'[4]PERSONAL Y OTROS'!$A$577:$A$589</definedName>
    <definedName name="TiposEnsayosD1">'[1]PERSONAL Y OTROS'!$A$577:$A$589</definedName>
    <definedName name="TiposEnsayosD2" localSheetId="2">'[4]PERSONAL Y OTROS'!$A$592:$A$596</definedName>
    <definedName name="TiposEnsayosD2" localSheetId="3">'[4]PERSONAL Y OTROS'!$A$592:$A$596</definedName>
    <definedName name="TiposEnsayosD2">'[1]PERSONAL Y OTROS'!$A$592:$A$596</definedName>
    <definedName name="TiposEnsayosD3" localSheetId="2">'[4]PERSONAL Y OTROS'!$A$599:$A$601</definedName>
    <definedName name="TiposEnsayosD3" localSheetId="3">'[4]PERSONAL Y OTROS'!$A$599:$A$601</definedName>
    <definedName name="TiposEnsayosD3">'[1]PERSONAL Y OTROS'!$A$599:$A$601</definedName>
    <definedName name="TiposEnsayosE1" localSheetId="2">'[4]PERSONAL Y OTROS'!$A$612:$A$624</definedName>
    <definedName name="TiposEnsayosE1" localSheetId="3">'[4]PERSONAL Y OTROS'!$A$612:$A$624</definedName>
    <definedName name="TiposEnsayosE1">'[1]PERSONAL Y OTROS'!$A$612:$A$624</definedName>
    <definedName name="TiposEnsayosE2" localSheetId="2">'[4]PERSONAL Y OTROS'!$A$627:$A$631</definedName>
    <definedName name="TiposEnsayosE2" localSheetId="3">'[4]PERSONAL Y OTROS'!$A$627:$A$631</definedName>
    <definedName name="TiposEnsayosE2">'[1]PERSONAL Y OTROS'!$A$627:$A$631</definedName>
    <definedName name="TiposEnsayosF1" localSheetId="2">'[4]PERSONAL Y OTROS'!$A$643:$A$655</definedName>
    <definedName name="TiposEnsayosF1" localSheetId="3">'[4]PERSONAL Y OTROS'!$A$643:$A$655</definedName>
    <definedName name="TiposEnsayosF1">'[1]PERSONAL Y OTROS'!$A$643:$A$655</definedName>
    <definedName name="TiposEnsayosF2" localSheetId="2">'[4]PERSONAL Y OTROS'!$A$658:$A$664</definedName>
    <definedName name="TiposEnsayosF2" localSheetId="3">'[4]PERSONAL Y OTROS'!$A$658:$A$664</definedName>
    <definedName name="TiposEnsayosF2">'[1]PERSONAL Y OTROS'!$A$658:$A$664</definedName>
    <definedName name="TiposEnsayosG1" localSheetId="2">'[4]PERSONAL Y OTROS'!$A$681:$A$690</definedName>
    <definedName name="TiposEnsayosG1" localSheetId="3">'[4]PERSONAL Y OTROS'!$A$681:$A$690</definedName>
    <definedName name="TiposEnsayosG1">'[1]PERSONAL Y OTROS'!$A$681:$A$690</definedName>
    <definedName name="TiposEnsayosH1" localSheetId="2">'[4]PERSONAL Y OTROS'!$A$721:$A$737</definedName>
    <definedName name="TiposEnsayosH1" localSheetId="3">'[4]PERSONAL Y OTROS'!$A$721:$A$737</definedName>
    <definedName name="TiposEnsayosH1">'[1]PERSONAL Y OTROS'!$A$721:$A$737</definedName>
    <definedName name="TiposEnsayosI1" localSheetId="2">'[4]PERSONAL Y OTROS'!$A$741:$A$750</definedName>
    <definedName name="TiposEnsayosI1" localSheetId="3">'[4]PERSONAL Y OTROS'!$A$741:$A$750</definedName>
    <definedName name="TiposEnsayosI1">'[1]PERSONAL Y OTROS'!$A$741:$A$750</definedName>
    <definedName name="TiposEnsayosJ1" localSheetId="2">'[4]PERSONAL Y OTROS'!$A$753:$A$768</definedName>
    <definedName name="TiposEnsayosJ1" localSheetId="3">'[4]PERSONAL Y OTROS'!$A$753:$A$768</definedName>
    <definedName name="TiposEnsayosJ1">'[1]PERSONAL Y OTROS'!$A$753:$A$768</definedName>
    <definedName name="TiposEquipos" localSheetId="2">'[4]PERSONAL Y OTROS'!$A$415:$A$423</definedName>
    <definedName name="TiposEquipos" localSheetId="3">'[4]PERSONAL Y OTROS'!$A$415:$A$423</definedName>
    <definedName name="TiposEquipos">'[1]PERSONAL Y OTROS'!$A$415:$A$423</definedName>
    <definedName name="TiposPersonalProfesional" localSheetId="2">'[4]PERSONAL Y OTROS'!$A$321:$A$365</definedName>
    <definedName name="TiposPersonalProfesional" localSheetId="3">'[4]PERSONAL Y OTROS'!$A$321:$A$365</definedName>
    <definedName name="TiposPersonalProfesional">'[1]PERSONAL Y OTROS'!$A$321:$A$365</definedName>
    <definedName name="TiposPersonalTecnico" localSheetId="2">'[4]PERSONAL Y OTROS'!$A$370:$A$395</definedName>
    <definedName name="TiposPersonalTecnico" localSheetId="3">'[4]PERSONAL Y OTROS'!$A$370:$A$395</definedName>
    <definedName name="TiposPersonalTecnico">'[1]PERSONAL Y OTROS'!$A$370:$A$395</definedName>
    <definedName name="TotalCalidad" localSheetId="2">'[4]PERSONAL Y OTROS'!$O$55:$O$63</definedName>
    <definedName name="TotalCalidad" localSheetId="3">'[4]PERSONAL Y OTROS'!$O$55:$O$63</definedName>
    <definedName name="TotalCalidad">'[1]PERSONAL Y OTROS'!$O$55:$O$63</definedName>
    <definedName name="TotalCam" localSheetId="2">'[4]PERSONAL Y OTROS'!$O$106:$O$116</definedName>
    <definedName name="TotalCam" localSheetId="3">'[4]PERSONAL Y OTROS'!$O$106:$O$116</definedName>
    <definedName name="TotalCam">'[1]PERSONAL Y OTROS'!$O$106:$O$116</definedName>
    <definedName name="TotalContratoConIva" localSheetId="2">'[4]COSTEO TOTAL OBRA'!$D$37</definedName>
    <definedName name="TotalContratoConIva" localSheetId="3">'[4]COSTEO TOTAL OBRA'!$D$37</definedName>
    <definedName name="TotalContratoConIva">'[1]COSTEO TOTAL OBRA'!$D$37</definedName>
    <definedName name="TotalContratoSinIVA" localSheetId="2">'[4]COSTEO TOTAL OBRA'!$D$33</definedName>
    <definedName name="TotalContratoSinIVA" localSheetId="3">'[4]COSTEO TOTAL OBRA'!$D$33</definedName>
    <definedName name="TotalContratoSinIVA">'[1]COSTEO TOTAL OBRA'!$D$33</definedName>
    <definedName name="TotalEns" localSheetId="2">'[4]PERSONAL Y OTROS'!$O$121:$O$302</definedName>
    <definedName name="TotalEns" localSheetId="3">'[4]PERSONAL Y OTROS'!$O$121:$O$302</definedName>
    <definedName name="TotalEns">'[1]PERSONAL Y OTROS'!$O$121:$O$302</definedName>
    <definedName name="TotalEqu" localSheetId="2">'[4]PERSONAL Y OTROS'!$O$76:$O$82</definedName>
    <definedName name="TotalEqu" localSheetId="3">'[4]PERSONAL Y OTROS'!$O$76:$O$82</definedName>
    <definedName name="TotalEqu">'[1]PERSONAL Y OTROS'!$O$76:$O$82</definedName>
    <definedName name="TotalImpuestosObra" localSheetId="2">'[4]IMPUESTOS Y VR TOTAL'!$F$10</definedName>
    <definedName name="TotalImpuestosObra" localSheetId="3">'[4]IMPUESTOS Y VR TOTAL'!$F$10</definedName>
    <definedName name="TotalImpuestosObra">'[1]IMPUESTOS Y VR TOTAL'!$F$10</definedName>
    <definedName name="TotalNoFacturable" localSheetId="2">'[4]PERSONAL Y OTROS'!$O$48:$O$52</definedName>
    <definedName name="TotalNoFacturable" localSheetId="3">'[4]PERSONAL Y OTROS'!$O$48:$O$52</definedName>
    <definedName name="TotalNoFacturable">'[1]PERSONAL Y OTROS'!$O$48:$O$52</definedName>
    <definedName name="TotalOfi" localSheetId="2">'[4]PERSONAL Y OTROS'!$O$66:$O$73</definedName>
    <definedName name="TotalOfi" localSheetId="3">'[4]PERSONAL Y OTROS'!$O$66:$O$73</definedName>
    <definedName name="TotalOfi">'[1]PERSONAL Y OTROS'!$O$66:$O$73</definedName>
    <definedName name="TotalPaginaPersonal" localSheetId="2">'[4]PERSONAL Y OTROS'!$O$10</definedName>
    <definedName name="TotalPaginaPersonal" localSheetId="3">'[4]PERSONAL Y OTROS'!$O$10</definedName>
    <definedName name="TotalPaginaPersonal">'[1]PERSONAL Y OTROS'!$O$10</definedName>
    <definedName name="TotalPro" localSheetId="2">'[4]PERSONAL Y OTROS'!$O$15:$O$33</definedName>
    <definedName name="TotalPro" localSheetId="3">'[4]PERSONAL Y OTROS'!$O$15:$O$33</definedName>
    <definedName name="TotalPro">'[1]PERSONAL Y OTROS'!$O$15:$O$33</definedName>
    <definedName name="TotalTec" localSheetId="2">'[4]PERSONAL Y OTROS'!$O$36:$O$45</definedName>
    <definedName name="TotalTec" localSheetId="3">'[4]PERSONAL Y OTROS'!$O$36:$O$45</definedName>
    <definedName name="TotalTec">'[1]PERSONAL Y OTROS'!$O$36:$O$45</definedName>
    <definedName name="TotalTram" localSheetId="2">'[4]PERSONAL Y OTROS'!$O$86:$O$92</definedName>
    <definedName name="TotalTram" localSheetId="3">'[4]PERSONAL Y OTROS'!$O$86:$O$92</definedName>
    <definedName name="TotalTram">'[1]PERSONAL Y OTROS'!$O$86:$O$92</definedName>
    <definedName name="TotalVia" localSheetId="2">'[4]PERSONAL Y OTROS'!$O$95:$O$102</definedName>
    <definedName name="TotalVia" localSheetId="3">'[4]PERSONAL Y OTROS'!$O$95:$O$102</definedName>
    <definedName name="TotalVia">'[1]PERSONAL Y OTROS'!$O$95:$O$102</definedName>
    <definedName name="Tramite" localSheetId="2">'[4]PERSONAL Y OTROS'!$P$85</definedName>
    <definedName name="Tramite" localSheetId="3">'[4]PERSONAL Y OTROS'!$P$85</definedName>
    <definedName name="Tramite">'[1]PERSONAL Y OTROS'!$P$85</definedName>
    <definedName name="TramitesyLicencias" localSheetId="2">'[4]PERSONAL Y OTROS'!$A$427:$A$434</definedName>
    <definedName name="TramitesyLicencias" localSheetId="3">'[4]PERSONAL Y OTROS'!$A$427:$A$434</definedName>
    <definedName name="TramitesyLicencias">'[1]PERSONAL Y OTROS'!$A$427:$A$434</definedName>
    <definedName name="UtilidadObra" localSheetId="2">'[4]IMPUESTOS Y VR TOTAL'!$F$7</definedName>
    <definedName name="UtilidadObra" localSheetId="3">'[4]IMPUESTOS Y VR TOTAL'!$F$7</definedName>
    <definedName name="UtilidadObra">'[1]IMPUESTOS Y VR TOTAL'!$F$7</definedName>
    <definedName name="ValorTotConsultoria" localSheetId="2">[4]FM!$E$66</definedName>
    <definedName name="ValorTotConsultoria" localSheetId="3">'FM (2)'!$E$66</definedName>
    <definedName name="ValorTotConsultoria">FM!$E$66</definedName>
    <definedName name="Viajes" localSheetId="2">'[4]PERSONAL Y OTROS'!$P$94</definedName>
    <definedName name="Viajes" localSheetId="3">'[4]PERSONAL Y OTROS'!$P$94</definedName>
    <definedName name="Viajes">'[1]PERSONAL Y OTROS'!$P$94</definedName>
    <definedName name="XMesPersonalPromedio" localSheetId="2">[4]FM!$E$8</definedName>
    <definedName name="XMesPersonalPromedio" localSheetId="3">'FM (2)'!$E$8</definedName>
    <definedName name="XMesPersonalPromedio">[1]FM!$E$8</definedName>
    <definedName name="XMesProfesionales" localSheetId="2">'[4]PERSONAL Y OTROS'!$I$34</definedName>
    <definedName name="XMesProfesionales" localSheetId="3">'[4]PERSONAL Y OTROS'!$I$34</definedName>
    <definedName name="XMesProfesionales">'[1]PERSONAL Y OTROS'!$I$34</definedName>
    <definedName name="XMesTecnicos" localSheetId="2">'[4]PERSONAL Y OTROS'!$I$46</definedName>
    <definedName name="XMesTecnicos" localSheetId="3">'[4]PERSONAL Y OTROS'!$I$46</definedName>
    <definedName name="XMesTecnicos">'[1]PERSONAL Y OTROS'!$I$46</definedName>
    <definedName name="xx">[3]PERSONAL!$D$10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1" i="5" l="1"/>
  <c r="A67" i="5"/>
  <c r="C65" i="5"/>
  <c r="E63" i="5"/>
  <c r="C62" i="5"/>
  <c r="E62" i="5" s="1"/>
  <c r="E64" i="5" s="1"/>
  <c r="E65" i="5" s="1"/>
  <c r="E66" i="5" s="1"/>
  <c r="E67" i="5" s="1"/>
  <c r="C57" i="5"/>
  <c r="E55" i="5"/>
  <c r="C54" i="5"/>
  <c r="E53" i="5"/>
  <c r="E52" i="5"/>
  <c r="E50" i="5"/>
  <c r="D46" i="5"/>
  <c r="E46" i="5" s="1"/>
  <c r="B44" i="5"/>
  <c r="B43" i="5"/>
  <c r="B42" i="5"/>
  <c r="E41" i="5"/>
  <c r="D41" i="5" s="1"/>
  <c r="B41" i="5"/>
  <c r="B40" i="5"/>
  <c r="B39" i="5"/>
  <c r="E38" i="5"/>
  <c r="D38" i="5" s="1"/>
  <c r="B38" i="5"/>
  <c r="E37" i="5"/>
  <c r="D37" i="5" s="1"/>
  <c r="B37" i="5"/>
  <c r="B36" i="5"/>
  <c r="B35" i="5"/>
  <c r="B34" i="5"/>
  <c r="B33" i="5"/>
  <c r="B32" i="5"/>
  <c r="B31" i="5"/>
  <c r="E29" i="5"/>
  <c r="D29" i="5" s="1"/>
  <c r="E28" i="5"/>
  <c r="D28" i="5" s="1"/>
  <c r="E27" i="5"/>
  <c r="D27" i="5" s="1"/>
  <c r="C26" i="5"/>
  <c r="E42" i="5" s="1"/>
  <c r="D42" i="5" s="1"/>
  <c r="E22" i="5"/>
  <c r="C22" i="5"/>
  <c r="C21" i="5"/>
  <c r="D20" i="5" s="1"/>
  <c r="E19" i="5"/>
  <c r="C19" i="5"/>
  <c r="E18" i="5"/>
  <c r="C18" i="5"/>
  <c r="C17" i="5"/>
  <c r="E16" i="5"/>
  <c r="C16" i="5"/>
  <c r="E15" i="5"/>
  <c r="C15" i="5"/>
  <c r="D14" i="5" s="1"/>
  <c r="E13" i="5"/>
  <c r="C13" i="5"/>
  <c r="C12" i="5"/>
  <c r="E12" i="5" s="1"/>
  <c r="C11" i="5"/>
  <c r="E11" i="5" s="1"/>
  <c r="C10" i="5"/>
  <c r="E10" i="5" s="1"/>
  <c r="E8" i="5"/>
  <c r="E17" i="5" s="1"/>
  <c r="B4" i="5"/>
  <c r="A3" i="5"/>
  <c r="A2" i="5"/>
  <c r="C121" i="4"/>
  <c r="A116" i="4"/>
  <c r="F113" i="4"/>
  <c r="F105" i="4"/>
  <c r="H105" i="4" s="1"/>
  <c r="B105" i="4"/>
  <c r="A105" i="4"/>
  <c r="F104" i="4"/>
  <c r="H104" i="4" s="1"/>
  <c r="B104" i="4"/>
  <c r="A104" i="4"/>
  <c r="F103" i="4"/>
  <c r="H103" i="4" s="1"/>
  <c r="B103" i="4"/>
  <c r="A103" i="4"/>
  <c r="F102" i="4"/>
  <c r="H102" i="4" s="1"/>
  <c r="B102" i="4"/>
  <c r="A102" i="4"/>
  <c r="F101" i="4"/>
  <c r="H101" i="4" s="1"/>
  <c r="B101" i="4"/>
  <c r="A101" i="4"/>
  <c r="F100" i="4"/>
  <c r="H100" i="4" s="1"/>
  <c r="B100" i="4"/>
  <c r="A100" i="4"/>
  <c r="F99" i="4"/>
  <c r="H99" i="4" s="1"/>
  <c r="B99" i="4"/>
  <c r="A99" i="4"/>
  <c r="F98" i="4"/>
  <c r="H98" i="4" s="1"/>
  <c r="B98" i="4"/>
  <c r="A98" i="4"/>
  <c r="F97" i="4"/>
  <c r="H97" i="4" s="1"/>
  <c r="B97" i="4"/>
  <c r="A97" i="4"/>
  <c r="F96" i="4"/>
  <c r="H96" i="4" s="1"/>
  <c r="B96" i="4"/>
  <c r="A96" i="4"/>
  <c r="F95" i="4"/>
  <c r="H95" i="4" s="1"/>
  <c r="B95" i="4"/>
  <c r="A95" i="4"/>
  <c r="F92" i="4"/>
  <c r="H92" i="4" s="1"/>
  <c r="B92" i="4"/>
  <c r="A92" i="4"/>
  <c r="F91" i="4"/>
  <c r="H91" i="4" s="1"/>
  <c r="B91" i="4"/>
  <c r="A91" i="4"/>
  <c r="F90" i="4"/>
  <c r="H90" i="4" s="1"/>
  <c r="B90" i="4"/>
  <c r="A90" i="4"/>
  <c r="F89" i="4"/>
  <c r="B89" i="4"/>
  <c r="H89" i="4" s="1"/>
  <c r="A89" i="4"/>
  <c r="F88" i="4"/>
  <c r="H88" i="4" s="1"/>
  <c r="B88" i="4"/>
  <c r="A88" i="4"/>
  <c r="F87" i="4"/>
  <c r="H87" i="4" s="1"/>
  <c r="B87" i="4"/>
  <c r="A87" i="4"/>
  <c r="F86" i="4"/>
  <c r="H86" i="4" s="1"/>
  <c r="B86" i="4"/>
  <c r="A86" i="4"/>
  <c r="F85" i="4"/>
  <c r="B85" i="4"/>
  <c r="H85" i="4" s="1"/>
  <c r="A85" i="4"/>
  <c r="F84" i="4"/>
  <c r="H84" i="4" s="1"/>
  <c r="B84" i="4"/>
  <c r="A84" i="4"/>
  <c r="F83" i="4"/>
  <c r="H83" i="4" s="1"/>
  <c r="B83" i="4"/>
  <c r="A83" i="4"/>
  <c r="F82" i="4"/>
  <c r="H82" i="4" s="1"/>
  <c r="B82" i="4"/>
  <c r="A82" i="4"/>
  <c r="F81" i="4"/>
  <c r="B81" i="4"/>
  <c r="H81" i="4" s="1"/>
  <c r="A81" i="4"/>
  <c r="F80" i="4"/>
  <c r="H80" i="4" s="1"/>
  <c r="B80" i="4"/>
  <c r="A80" i="4"/>
  <c r="F79" i="4"/>
  <c r="H79" i="4" s="1"/>
  <c r="B79" i="4"/>
  <c r="A79" i="4"/>
  <c r="F78" i="4"/>
  <c r="H78" i="4" s="1"/>
  <c r="B78" i="4"/>
  <c r="A78" i="4"/>
  <c r="F77" i="4"/>
  <c r="B77" i="4"/>
  <c r="H77" i="4" s="1"/>
  <c r="A77" i="4"/>
  <c r="F76" i="4"/>
  <c r="H76" i="4" s="1"/>
  <c r="B76" i="4"/>
  <c r="A76" i="4"/>
  <c r="F75" i="4"/>
  <c r="H75" i="4" s="1"/>
  <c r="B75" i="4"/>
  <c r="A75" i="4"/>
  <c r="F74" i="4"/>
  <c r="H74" i="4" s="1"/>
  <c r="B74" i="4"/>
  <c r="A74" i="4"/>
  <c r="F73" i="4"/>
  <c r="B73" i="4"/>
  <c r="H73" i="4" s="1"/>
  <c r="A73" i="4"/>
  <c r="I72" i="4"/>
  <c r="F70" i="4"/>
  <c r="H70" i="4" s="1"/>
  <c r="E70" i="4"/>
  <c r="B70" i="4"/>
  <c r="A70" i="4"/>
  <c r="F69" i="4"/>
  <c r="H69" i="4" s="1"/>
  <c r="E69" i="4"/>
  <c r="B69" i="4"/>
  <c r="A69" i="4"/>
  <c r="H68" i="4"/>
  <c r="F68" i="4"/>
  <c r="E68" i="4"/>
  <c r="B68" i="4"/>
  <c r="A68" i="4"/>
  <c r="F67" i="4"/>
  <c r="H67" i="4" s="1"/>
  <c r="E67" i="4"/>
  <c r="B67" i="4"/>
  <c r="A67" i="4"/>
  <c r="H66" i="4"/>
  <c r="F66" i="4"/>
  <c r="E66" i="4"/>
  <c r="B66" i="4"/>
  <c r="A66" i="4"/>
  <c r="F65" i="4"/>
  <c r="H65" i="4" s="1"/>
  <c r="E65" i="4"/>
  <c r="B65" i="4"/>
  <c r="A65" i="4"/>
  <c r="H64" i="4"/>
  <c r="F64" i="4"/>
  <c r="E64" i="4"/>
  <c r="B64" i="4"/>
  <c r="A64" i="4"/>
  <c r="F63" i="4"/>
  <c r="H63" i="4" s="1"/>
  <c r="I62" i="4" s="1"/>
  <c r="E63" i="4"/>
  <c r="B63" i="4"/>
  <c r="A63" i="4"/>
  <c r="F60" i="4"/>
  <c r="H60" i="4" s="1"/>
  <c r="B60" i="4"/>
  <c r="A60" i="4"/>
  <c r="F59" i="4"/>
  <c r="H59" i="4" s="1"/>
  <c r="B59" i="4"/>
  <c r="A59" i="4"/>
  <c r="F58" i="4"/>
  <c r="H58" i="4" s="1"/>
  <c r="B58" i="4"/>
  <c r="A58" i="4"/>
  <c r="F57" i="4"/>
  <c r="H57" i="4" s="1"/>
  <c r="B57" i="4"/>
  <c r="A57" i="4"/>
  <c r="F56" i="4"/>
  <c r="H56" i="4" s="1"/>
  <c r="B56" i="4"/>
  <c r="A56" i="4"/>
  <c r="F55" i="4"/>
  <c r="H55" i="4" s="1"/>
  <c r="B55" i="4"/>
  <c r="A55" i="4"/>
  <c r="F54" i="4"/>
  <c r="H54" i="4" s="1"/>
  <c r="B54" i="4"/>
  <c r="A54" i="4"/>
  <c r="F51" i="4"/>
  <c r="E51" i="4"/>
  <c r="H51" i="4" s="1"/>
  <c r="B51" i="4"/>
  <c r="A51" i="4"/>
  <c r="F50" i="4"/>
  <c r="H50" i="4" s="1"/>
  <c r="E50" i="4"/>
  <c r="B50" i="4"/>
  <c r="A50" i="4"/>
  <c r="F49" i="4"/>
  <c r="E49" i="4"/>
  <c r="H49" i="4" s="1"/>
  <c r="B49" i="4"/>
  <c r="A49" i="4"/>
  <c r="F48" i="4"/>
  <c r="H48" i="4" s="1"/>
  <c r="E48" i="4"/>
  <c r="B48" i="4"/>
  <c r="A48" i="4"/>
  <c r="H47" i="4"/>
  <c r="F47" i="4"/>
  <c r="E47" i="4"/>
  <c r="B47" i="4"/>
  <c r="A47" i="4"/>
  <c r="F46" i="4"/>
  <c r="E46" i="4"/>
  <c r="B46" i="4"/>
  <c r="H46" i="4" s="1"/>
  <c r="A46" i="4"/>
  <c r="F45" i="4"/>
  <c r="E45" i="4"/>
  <c r="H45" i="4" s="1"/>
  <c r="B45" i="4"/>
  <c r="A45" i="4"/>
  <c r="G42" i="4"/>
  <c r="F42" i="4"/>
  <c r="E42" i="4"/>
  <c r="D42" i="4"/>
  <c r="C42" i="4"/>
  <c r="B42" i="4"/>
  <c r="A42" i="4"/>
  <c r="G41" i="4"/>
  <c r="F41" i="4"/>
  <c r="H41" i="4" s="1"/>
  <c r="E41" i="4"/>
  <c r="D41" i="4"/>
  <c r="C41" i="4"/>
  <c r="B41" i="4"/>
  <c r="A41" i="4"/>
  <c r="G40" i="4"/>
  <c r="F40" i="4"/>
  <c r="E40" i="4"/>
  <c r="D40" i="4"/>
  <c r="C40" i="4"/>
  <c r="B40" i="4"/>
  <c r="A40" i="4"/>
  <c r="G39" i="4"/>
  <c r="F39" i="4"/>
  <c r="E39" i="4"/>
  <c r="D39" i="4"/>
  <c r="C39" i="4"/>
  <c r="B39" i="4"/>
  <c r="A39" i="4"/>
  <c r="G38" i="4"/>
  <c r="F38" i="4"/>
  <c r="E38" i="4"/>
  <c r="D38" i="4"/>
  <c r="C38" i="4"/>
  <c r="B38" i="4"/>
  <c r="A38" i="4"/>
  <c r="G37" i="4"/>
  <c r="F37" i="4"/>
  <c r="H37" i="4" s="1"/>
  <c r="E37" i="4"/>
  <c r="D37" i="4"/>
  <c r="C37" i="4"/>
  <c r="B37" i="4"/>
  <c r="A37" i="4"/>
  <c r="G36" i="4"/>
  <c r="F36" i="4"/>
  <c r="E36" i="4"/>
  <c r="D36" i="4"/>
  <c r="C36" i="4"/>
  <c r="B36" i="4"/>
  <c r="A36" i="4"/>
  <c r="G35" i="4"/>
  <c r="H35" i="4" s="1"/>
  <c r="F35" i="4"/>
  <c r="E35" i="4"/>
  <c r="D35" i="4"/>
  <c r="C35" i="4"/>
  <c r="B35" i="4"/>
  <c r="A35" i="4"/>
  <c r="G34" i="4"/>
  <c r="F34" i="4"/>
  <c r="E34" i="4"/>
  <c r="D34" i="4"/>
  <c r="C34" i="4"/>
  <c r="B34" i="4"/>
  <c r="A34" i="4"/>
  <c r="G33" i="4"/>
  <c r="H33" i="4" s="1"/>
  <c r="F33" i="4"/>
  <c r="E33" i="4"/>
  <c r="D33" i="4"/>
  <c r="C33" i="4"/>
  <c r="B33" i="4"/>
  <c r="C32" i="4" s="1"/>
  <c r="A33" i="4"/>
  <c r="G30" i="4"/>
  <c r="H30" i="4" s="1"/>
  <c r="F30" i="4"/>
  <c r="E30" i="4"/>
  <c r="D30" i="4"/>
  <c r="C30" i="4"/>
  <c r="B30" i="4"/>
  <c r="A30" i="4"/>
  <c r="G29" i="4"/>
  <c r="H29" i="4" s="1"/>
  <c r="F29" i="4"/>
  <c r="E29" i="4"/>
  <c r="D29" i="4"/>
  <c r="C29" i="4"/>
  <c r="B29" i="4"/>
  <c r="A29" i="4"/>
  <c r="G28" i="4"/>
  <c r="H28" i="4" s="1"/>
  <c r="F28" i="4"/>
  <c r="E28" i="4"/>
  <c r="D28" i="4"/>
  <c r="C28" i="4"/>
  <c r="B28" i="4"/>
  <c r="A28" i="4"/>
  <c r="G27" i="4"/>
  <c r="H27" i="4" s="1"/>
  <c r="F27" i="4"/>
  <c r="E27" i="4"/>
  <c r="D27" i="4"/>
  <c r="C27" i="4"/>
  <c r="B27" i="4"/>
  <c r="A27" i="4"/>
  <c r="G26" i="4"/>
  <c r="H26" i="4" s="1"/>
  <c r="F26" i="4"/>
  <c r="E26" i="4"/>
  <c r="D26" i="4"/>
  <c r="C26" i="4"/>
  <c r="B26" i="4"/>
  <c r="A26" i="4"/>
  <c r="G25" i="4"/>
  <c r="H25" i="4" s="1"/>
  <c r="F25" i="4"/>
  <c r="E25" i="4"/>
  <c r="D25" i="4"/>
  <c r="C25" i="4"/>
  <c r="B25" i="4"/>
  <c r="A25" i="4"/>
  <c r="G24" i="4"/>
  <c r="H24" i="4" s="1"/>
  <c r="F24" i="4"/>
  <c r="E24" i="4"/>
  <c r="D24" i="4"/>
  <c r="C24" i="4"/>
  <c r="B24" i="4"/>
  <c r="A24" i="4"/>
  <c r="G23" i="4"/>
  <c r="H23" i="4" s="1"/>
  <c r="F23" i="4"/>
  <c r="E23" i="4"/>
  <c r="D23" i="4"/>
  <c r="C23" i="4"/>
  <c r="B23" i="4"/>
  <c r="A23" i="4"/>
  <c r="G22" i="4"/>
  <c r="H22" i="4" s="1"/>
  <c r="F22" i="4"/>
  <c r="E22" i="4"/>
  <c r="D22" i="4"/>
  <c r="C22" i="4"/>
  <c r="B22" i="4"/>
  <c r="A22" i="4"/>
  <c r="G21" i="4"/>
  <c r="H21" i="4" s="1"/>
  <c r="F21" i="4"/>
  <c r="E21" i="4"/>
  <c r="D21" i="4"/>
  <c r="C21" i="4"/>
  <c r="B21" i="4"/>
  <c r="A21" i="4"/>
  <c r="G20" i="4"/>
  <c r="H20" i="4" s="1"/>
  <c r="F20" i="4"/>
  <c r="E20" i="4"/>
  <c r="D20" i="4"/>
  <c r="C20" i="4"/>
  <c r="B20" i="4"/>
  <c r="A20" i="4"/>
  <c r="G19" i="4"/>
  <c r="H19" i="4" s="1"/>
  <c r="F19" i="4"/>
  <c r="E19" i="4"/>
  <c r="D19" i="4"/>
  <c r="C19" i="4"/>
  <c r="B19" i="4"/>
  <c r="A19" i="4"/>
  <c r="G18" i="4"/>
  <c r="H18" i="4" s="1"/>
  <c r="F18" i="4"/>
  <c r="E18" i="4"/>
  <c r="D18" i="4"/>
  <c r="C18" i="4"/>
  <c r="B18" i="4"/>
  <c r="A18" i="4"/>
  <c r="G17" i="4"/>
  <c r="H17" i="4" s="1"/>
  <c r="F17" i="4"/>
  <c r="E17" i="4"/>
  <c r="D17" i="4"/>
  <c r="C17" i="4"/>
  <c r="B17" i="4"/>
  <c r="A17" i="4"/>
  <c r="G16" i="4"/>
  <c r="H16" i="4" s="1"/>
  <c r="F16" i="4"/>
  <c r="E16" i="4"/>
  <c r="D16" i="4"/>
  <c r="C16" i="4"/>
  <c r="B16" i="4"/>
  <c r="A16" i="4"/>
  <c r="G15" i="4"/>
  <c r="H15" i="4" s="1"/>
  <c r="F15" i="4"/>
  <c r="E15" i="4"/>
  <c r="D15" i="4"/>
  <c r="C15" i="4"/>
  <c r="B15" i="4"/>
  <c r="A15" i="4"/>
  <c r="G14" i="4"/>
  <c r="H14" i="4" s="1"/>
  <c r="F14" i="4"/>
  <c r="E14" i="4"/>
  <c r="D14" i="4"/>
  <c r="C14" i="4"/>
  <c r="B14" i="4"/>
  <c r="A14" i="4"/>
  <c r="G13" i="4"/>
  <c r="H13" i="4" s="1"/>
  <c r="F13" i="4"/>
  <c r="E13" i="4"/>
  <c r="D13" i="4"/>
  <c r="C13" i="4"/>
  <c r="B13" i="4"/>
  <c r="A13" i="4"/>
  <c r="C11" i="4"/>
  <c r="D9" i="4"/>
  <c r="B9" i="4"/>
  <c r="B7" i="4"/>
  <c r="B5" i="4"/>
  <c r="A2" i="4"/>
  <c r="C71" i="3"/>
  <c r="A67" i="3"/>
  <c r="C65" i="3"/>
  <c r="E63" i="3"/>
  <c r="C62" i="3"/>
  <c r="E62" i="3" s="1"/>
  <c r="E64" i="3" s="1"/>
  <c r="E65" i="3" s="1"/>
  <c r="E66" i="3" s="1"/>
  <c r="E67" i="3" s="1"/>
  <c r="C57" i="3"/>
  <c r="E55" i="3"/>
  <c r="E54" i="3"/>
  <c r="E56" i="3" s="1"/>
  <c r="E57" i="3" s="1"/>
  <c r="E58" i="3" s="1"/>
  <c r="E59" i="3" s="1"/>
  <c r="C54" i="3"/>
  <c r="E53" i="3"/>
  <c r="E52" i="3"/>
  <c r="E50" i="3"/>
  <c r="D46" i="3"/>
  <c r="B44" i="3"/>
  <c r="B43" i="3"/>
  <c r="B42" i="3"/>
  <c r="B41" i="3"/>
  <c r="B40" i="3"/>
  <c r="B39" i="3"/>
  <c r="B38" i="3"/>
  <c r="E37" i="3"/>
  <c r="D37" i="3" s="1"/>
  <c r="B37" i="3"/>
  <c r="B36" i="3"/>
  <c r="B35" i="3"/>
  <c r="B34" i="3"/>
  <c r="B33" i="3"/>
  <c r="B32" i="3"/>
  <c r="B31" i="3"/>
  <c r="E29" i="3"/>
  <c r="E28" i="3"/>
  <c r="D28" i="3" s="1"/>
  <c r="E27" i="3"/>
  <c r="C26" i="3"/>
  <c r="E42" i="3" s="1"/>
  <c r="E23" i="3"/>
  <c r="E22" i="3"/>
  <c r="C22" i="3"/>
  <c r="C21" i="3"/>
  <c r="D20" i="3" s="1"/>
  <c r="C19" i="3"/>
  <c r="E19" i="3" s="1"/>
  <c r="C18" i="3"/>
  <c r="E18" i="3" s="1"/>
  <c r="E17" i="3"/>
  <c r="C17" i="3"/>
  <c r="E16" i="3"/>
  <c r="C16" i="3"/>
  <c r="E15" i="3"/>
  <c r="C15" i="3"/>
  <c r="D14" i="3" s="1"/>
  <c r="E13" i="3"/>
  <c r="C13" i="3"/>
  <c r="C12" i="3"/>
  <c r="D9" i="3" s="1"/>
  <c r="C11" i="3"/>
  <c r="E11" i="3" s="1"/>
  <c r="E10" i="3"/>
  <c r="C10" i="3"/>
  <c r="E8" i="3"/>
  <c r="B4" i="3"/>
  <c r="A3" i="3"/>
  <c r="A2" i="3"/>
  <c r="C121" i="2"/>
  <c r="A116" i="2"/>
  <c r="F113" i="2"/>
  <c r="F105" i="2"/>
  <c r="H105" i="2" s="1"/>
  <c r="B105" i="2"/>
  <c r="A105" i="2"/>
  <c r="F104" i="2"/>
  <c r="B104" i="2"/>
  <c r="H104" i="2" s="1"/>
  <c r="A104" i="2"/>
  <c r="H103" i="2"/>
  <c r="F103" i="2"/>
  <c r="B103" i="2"/>
  <c r="A103" i="2"/>
  <c r="F102" i="2"/>
  <c r="H102" i="2" s="1"/>
  <c r="B102" i="2"/>
  <c r="A102" i="2"/>
  <c r="F101" i="2"/>
  <c r="H101" i="2" s="1"/>
  <c r="B101" i="2"/>
  <c r="A101" i="2"/>
  <c r="F100" i="2"/>
  <c r="B100" i="2"/>
  <c r="H100" i="2" s="1"/>
  <c r="A100" i="2"/>
  <c r="H99" i="2"/>
  <c r="F99" i="2"/>
  <c r="B99" i="2"/>
  <c r="A99" i="2"/>
  <c r="F98" i="2"/>
  <c r="H98" i="2" s="1"/>
  <c r="B98" i="2"/>
  <c r="A98" i="2"/>
  <c r="F97" i="2"/>
  <c r="H97" i="2" s="1"/>
  <c r="B97" i="2"/>
  <c r="A97" i="2"/>
  <c r="F96" i="2"/>
  <c r="B96" i="2"/>
  <c r="H96" i="2" s="1"/>
  <c r="A96" i="2"/>
  <c r="H95" i="2"/>
  <c r="F95" i="2"/>
  <c r="B95" i="2"/>
  <c r="A95" i="2"/>
  <c r="F92" i="2"/>
  <c r="B92" i="2"/>
  <c r="H92" i="2" s="1"/>
  <c r="A92" i="2"/>
  <c r="F91" i="2"/>
  <c r="H91" i="2" s="1"/>
  <c r="B91" i="2"/>
  <c r="A91" i="2"/>
  <c r="F90" i="2"/>
  <c r="H90" i="2" s="1"/>
  <c r="B90" i="2"/>
  <c r="A90" i="2"/>
  <c r="F89" i="2"/>
  <c r="H89" i="2" s="1"/>
  <c r="B89" i="2"/>
  <c r="A89" i="2"/>
  <c r="H88" i="2"/>
  <c r="F88" i="2"/>
  <c r="B88" i="2"/>
  <c r="A88" i="2"/>
  <c r="F87" i="2"/>
  <c r="H87" i="2" s="1"/>
  <c r="B87" i="2"/>
  <c r="A87" i="2"/>
  <c r="F86" i="2"/>
  <c r="H86" i="2" s="1"/>
  <c r="B86" i="2"/>
  <c r="A86" i="2"/>
  <c r="F85" i="2"/>
  <c r="H85" i="2" s="1"/>
  <c r="B85" i="2"/>
  <c r="A85" i="2"/>
  <c r="H84" i="2"/>
  <c r="F84" i="2"/>
  <c r="B84" i="2"/>
  <c r="A84" i="2"/>
  <c r="F83" i="2"/>
  <c r="H83" i="2" s="1"/>
  <c r="B83" i="2"/>
  <c r="A83" i="2"/>
  <c r="F82" i="2"/>
  <c r="H82" i="2" s="1"/>
  <c r="B82" i="2"/>
  <c r="A82" i="2"/>
  <c r="F81" i="2"/>
  <c r="H81" i="2" s="1"/>
  <c r="B81" i="2"/>
  <c r="A81" i="2"/>
  <c r="H80" i="2"/>
  <c r="F80" i="2"/>
  <c r="B80" i="2"/>
  <c r="A80" i="2"/>
  <c r="F79" i="2"/>
  <c r="H79" i="2" s="1"/>
  <c r="B79" i="2"/>
  <c r="A79" i="2"/>
  <c r="F78" i="2"/>
  <c r="H78" i="2" s="1"/>
  <c r="B78" i="2"/>
  <c r="A78" i="2"/>
  <c r="F77" i="2"/>
  <c r="H77" i="2" s="1"/>
  <c r="B77" i="2"/>
  <c r="A77" i="2"/>
  <c r="H76" i="2"/>
  <c r="F76" i="2"/>
  <c r="B76" i="2"/>
  <c r="A76" i="2"/>
  <c r="F75" i="2"/>
  <c r="H75" i="2" s="1"/>
  <c r="B75" i="2"/>
  <c r="A75" i="2"/>
  <c r="F74" i="2"/>
  <c r="H74" i="2" s="1"/>
  <c r="B74" i="2"/>
  <c r="A74" i="2"/>
  <c r="F73" i="2"/>
  <c r="H73" i="2" s="1"/>
  <c r="B73" i="2"/>
  <c r="A73" i="2"/>
  <c r="I72" i="2"/>
  <c r="F70" i="2"/>
  <c r="H70" i="2" s="1"/>
  <c r="E70" i="2"/>
  <c r="B70" i="2"/>
  <c r="A70" i="2"/>
  <c r="F69" i="2"/>
  <c r="H69" i="2" s="1"/>
  <c r="E69" i="2"/>
  <c r="B69" i="2"/>
  <c r="A69" i="2"/>
  <c r="H68" i="2"/>
  <c r="F68" i="2"/>
  <c r="E68" i="2"/>
  <c r="B68" i="2"/>
  <c r="A68" i="2"/>
  <c r="H67" i="2"/>
  <c r="F67" i="2"/>
  <c r="E67" i="2"/>
  <c r="B67" i="2"/>
  <c r="A67" i="2"/>
  <c r="F66" i="2"/>
  <c r="H66" i="2" s="1"/>
  <c r="E66" i="2"/>
  <c r="B66" i="2"/>
  <c r="A66" i="2"/>
  <c r="F65" i="2"/>
  <c r="H65" i="2" s="1"/>
  <c r="E65" i="2"/>
  <c r="B65" i="2"/>
  <c r="A65" i="2"/>
  <c r="H64" i="2"/>
  <c r="F64" i="2"/>
  <c r="E64" i="2"/>
  <c r="B64" i="2"/>
  <c r="A64" i="2"/>
  <c r="F63" i="2"/>
  <c r="H63" i="2" s="1"/>
  <c r="I62" i="2" s="1"/>
  <c r="E63" i="2"/>
  <c r="B63" i="2"/>
  <c r="A63" i="2"/>
  <c r="F60" i="2"/>
  <c r="H60" i="2" s="1"/>
  <c r="B60" i="2"/>
  <c r="A60" i="2"/>
  <c r="F59" i="2"/>
  <c r="H59" i="2" s="1"/>
  <c r="B59" i="2"/>
  <c r="A59" i="2"/>
  <c r="H58" i="2"/>
  <c r="F58" i="2"/>
  <c r="B58" i="2"/>
  <c r="A58" i="2"/>
  <c r="F57" i="2"/>
  <c r="H57" i="2" s="1"/>
  <c r="B57" i="2"/>
  <c r="A57" i="2"/>
  <c r="F56" i="2"/>
  <c r="H56" i="2" s="1"/>
  <c r="B56" i="2"/>
  <c r="A56" i="2"/>
  <c r="F55" i="2"/>
  <c r="H55" i="2" s="1"/>
  <c r="B55" i="2"/>
  <c r="A55" i="2"/>
  <c r="H54" i="2"/>
  <c r="F54" i="2"/>
  <c r="B54" i="2"/>
  <c r="A54" i="2"/>
  <c r="F51" i="2"/>
  <c r="E51" i="2"/>
  <c r="H51" i="2" s="1"/>
  <c r="B51" i="2"/>
  <c r="A51" i="2"/>
  <c r="F50" i="2"/>
  <c r="H50" i="2" s="1"/>
  <c r="E50" i="2"/>
  <c r="B50" i="2"/>
  <c r="A50" i="2"/>
  <c r="F49" i="2"/>
  <c r="H49" i="2" s="1"/>
  <c r="E49" i="2"/>
  <c r="B49" i="2"/>
  <c r="A49" i="2"/>
  <c r="F48" i="2"/>
  <c r="H48" i="2" s="1"/>
  <c r="E48" i="2"/>
  <c r="B48" i="2"/>
  <c r="A48" i="2"/>
  <c r="H47" i="2"/>
  <c r="F47" i="2"/>
  <c r="E47" i="2"/>
  <c r="B47" i="2"/>
  <c r="A47" i="2"/>
  <c r="H46" i="2"/>
  <c r="F46" i="2"/>
  <c r="E46" i="2"/>
  <c r="B46" i="2"/>
  <c r="A46" i="2"/>
  <c r="F45" i="2"/>
  <c r="E45" i="2"/>
  <c r="H45" i="2" s="1"/>
  <c r="I44" i="2" s="1"/>
  <c r="B45" i="2"/>
  <c r="A45" i="2"/>
  <c r="G42" i="2"/>
  <c r="F42" i="2"/>
  <c r="E42" i="2"/>
  <c r="D42" i="2"/>
  <c r="C42" i="2"/>
  <c r="B42" i="2"/>
  <c r="A42" i="2"/>
  <c r="G41" i="2"/>
  <c r="F41" i="2"/>
  <c r="E41" i="2"/>
  <c r="D41" i="2"/>
  <c r="C41" i="2"/>
  <c r="B41" i="2"/>
  <c r="A41" i="2"/>
  <c r="G40" i="2"/>
  <c r="F40" i="2"/>
  <c r="E40" i="2"/>
  <c r="D40" i="2"/>
  <c r="C40" i="2"/>
  <c r="B40" i="2"/>
  <c r="A40" i="2"/>
  <c r="G39" i="2"/>
  <c r="F39" i="2"/>
  <c r="H39" i="2" s="1"/>
  <c r="E39" i="2"/>
  <c r="D39" i="2"/>
  <c r="C39" i="2"/>
  <c r="B39" i="2"/>
  <c r="A39" i="2"/>
  <c r="G38" i="2"/>
  <c r="F38" i="2"/>
  <c r="E38" i="2"/>
  <c r="D38" i="2"/>
  <c r="C38" i="2"/>
  <c r="B38" i="2"/>
  <c r="A38" i="2"/>
  <c r="G37" i="2"/>
  <c r="F37" i="2"/>
  <c r="E37" i="2"/>
  <c r="D37" i="2"/>
  <c r="C37" i="2"/>
  <c r="B37" i="2"/>
  <c r="A37" i="2"/>
  <c r="G36" i="2"/>
  <c r="H36" i="2" s="1"/>
  <c r="F36" i="2"/>
  <c r="E36" i="2"/>
  <c r="D36" i="2"/>
  <c r="C36" i="2"/>
  <c r="B36" i="2"/>
  <c r="A36" i="2"/>
  <c r="G35" i="2"/>
  <c r="F35" i="2"/>
  <c r="E35" i="2"/>
  <c r="D35" i="2"/>
  <c r="C35" i="2"/>
  <c r="B35" i="2"/>
  <c r="A35" i="2"/>
  <c r="G34" i="2"/>
  <c r="H34" i="2" s="1"/>
  <c r="F34" i="2"/>
  <c r="E34" i="2"/>
  <c r="D34" i="2"/>
  <c r="C34" i="2"/>
  <c r="B34" i="2"/>
  <c r="A34" i="2"/>
  <c r="G33" i="2"/>
  <c r="F33" i="2"/>
  <c r="E33" i="2"/>
  <c r="D33" i="2"/>
  <c r="C33" i="2"/>
  <c r="B33" i="2"/>
  <c r="C32" i="2" s="1"/>
  <c r="A33" i="2"/>
  <c r="G30" i="2"/>
  <c r="H30" i="2" s="1"/>
  <c r="F30" i="2"/>
  <c r="E30" i="2"/>
  <c r="D30" i="2"/>
  <c r="C30" i="2"/>
  <c r="B30" i="2"/>
  <c r="A30" i="2"/>
  <c r="G29" i="2"/>
  <c r="H29" i="2" s="1"/>
  <c r="F29" i="2"/>
  <c r="E29" i="2"/>
  <c r="D29" i="2"/>
  <c r="C29" i="2"/>
  <c r="B29" i="2"/>
  <c r="A29" i="2"/>
  <c r="G28" i="2"/>
  <c r="H28" i="2" s="1"/>
  <c r="F28" i="2"/>
  <c r="E28" i="2"/>
  <c r="D28" i="2"/>
  <c r="C28" i="2"/>
  <c r="B28" i="2"/>
  <c r="A28" i="2"/>
  <c r="G27" i="2"/>
  <c r="H27" i="2" s="1"/>
  <c r="F27" i="2"/>
  <c r="E27" i="2"/>
  <c r="D27" i="2"/>
  <c r="C27" i="2"/>
  <c r="B27" i="2"/>
  <c r="A27" i="2"/>
  <c r="G26" i="2"/>
  <c r="H26" i="2" s="1"/>
  <c r="F26" i="2"/>
  <c r="E26" i="2"/>
  <c r="D26" i="2"/>
  <c r="C26" i="2"/>
  <c r="B26" i="2"/>
  <c r="A26" i="2"/>
  <c r="G25" i="2"/>
  <c r="H25" i="2" s="1"/>
  <c r="F25" i="2"/>
  <c r="E25" i="2"/>
  <c r="D25" i="2"/>
  <c r="C25" i="2"/>
  <c r="B25" i="2"/>
  <c r="A25" i="2"/>
  <c r="G24" i="2"/>
  <c r="H24" i="2" s="1"/>
  <c r="F24" i="2"/>
  <c r="E24" i="2"/>
  <c r="D24" i="2"/>
  <c r="C24" i="2"/>
  <c r="B24" i="2"/>
  <c r="A24" i="2"/>
  <c r="G23" i="2"/>
  <c r="H23" i="2" s="1"/>
  <c r="F23" i="2"/>
  <c r="E23" i="2"/>
  <c r="D23" i="2"/>
  <c r="C23" i="2"/>
  <c r="B23" i="2"/>
  <c r="A23" i="2"/>
  <c r="G22" i="2"/>
  <c r="H22" i="2" s="1"/>
  <c r="F22" i="2"/>
  <c r="E22" i="2"/>
  <c r="D22" i="2"/>
  <c r="C22" i="2"/>
  <c r="B22" i="2"/>
  <c r="A22" i="2"/>
  <c r="G21" i="2"/>
  <c r="H21" i="2" s="1"/>
  <c r="F21" i="2"/>
  <c r="E21" i="2"/>
  <c r="D21" i="2"/>
  <c r="C21" i="2"/>
  <c r="B21" i="2"/>
  <c r="A21" i="2"/>
  <c r="G20" i="2"/>
  <c r="H20" i="2" s="1"/>
  <c r="F20" i="2"/>
  <c r="E20" i="2"/>
  <c r="D20" i="2"/>
  <c r="C20" i="2"/>
  <c r="B20" i="2"/>
  <c r="A20" i="2"/>
  <c r="G19" i="2"/>
  <c r="H19" i="2" s="1"/>
  <c r="F19" i="2"/>
  <c r="E19" i="2"/>
  <c r="D19" i="2"/>
  <c r="C19" i="2"/>
  <c r="B19" i="2"/>
  <c r="A19" i="2"/>
  <c r="G18" i="2"/>
  <c r="H18" i="2" s="1"/>
  <c r="F18" i="2"/>
  <c r="E18" i="2"/>
  <c r="D18" i="2"/>
  <c r="C18" i="2"/>
  <c r="B18" i="2"/>
  <c r="A18" i="2"/>
  <c r="G17" i="2"/>
  <c r="H17" i="2" s="1"/>
  <c r="F17" i="2"/>
  <c r="E17" i="2"/>
  <c r="D17" i="2"/>
  <c r="C17" i="2"/>
  <c r="B17" i="2"/>
  <c r="A17" i="2"/>
  <c r="G16" i="2"/>
  <c r="H16" i="2" s="1"/>
  <c r="F16" i="2"/>
  <c r="E16" i="2"/>
  <c r="D16" i="2"/>
  <c r="C16" i="2"/>
  <c r="B16" i="2"/>
  <c r="A16" i="2"/>
  <c r="G15" i="2"/>
  <c r="H15" i="2" s="1"/>
  <c r="F15" i="2"/>
  <c r="E15" i="2"/>
  <c r="D15" i="2"/>
  <c r="C15" i="2"/>
  <c r="B15" i="2"/>
  <c r="A15" i="2"/>
  <c r="G14" i="2"/>
  <c r="H14" i="2" s="1"/>
  <c r="F14" i="2"/>
  <c r="E14" i="2"/>
  <c r="D14" i="2"/>
  <c r="C14" i="2"/>
  <c r="B14" i="2"/>
  <c r="A14" i="2"/>
  <c r="G13" i="2"/>
  <c r="H13" i="2" s="1"/>
  <c r="F13" i="2"/>
  <c r="E13" i="2"/>
  <c r="D13" i="2"/>
  <c r="C13" i="2"/>
  <c r="B13" i="2"/>
  <c r="C11" i="2" s="1"/>
  <c r="A13" i="2"/>
  <c r="D9" i="2"/>
  <c r="H42" i="2" s="1"/>
  <c r="B9" i="2"/>
  <c r="B7" i="2"/>
  <c r="B5" i="2"/>
  <c r="A2" i="2"/>
  <c r="D23" i="5" l="1"/>
  <c r="E32" i="5"/>
  <c r="D32" i="5" s="1"/>
  <c r="E43" i="5"/>
  <c r="D43" i="5" s="1"/>
  <c r="D33" i="5"/>
  <c r="E44" i="5"/>
  <c r="D44" i="5" s="1"/>
  <c r="E21" i="5"/>
  <c r="E23" i="5" s="1"/>
  <c r="E47" i="5" s="1"/>
  <c r="D42" i="3"/>
  <c r="E39" i="5"/>
  <c r="D39" i="5" s="1"/>
  <c r="H41" i="2"/>
  <c r="D27" i="3"/>
  <c r="E34" i="5"/>
  <c r="D34" i="5" s="1"/>
  <c r="E46" i="3"/>
  <c r="E40" i="5"/>
  <c r="D40" i="5" s="1"/>
  <c r="H42" i="4"/>
  <c r="H39" i="4"/>
  <c r="E35" i="5"/>
  <c r="D35" i="5" s="1"/>
  <c r="D9" i="5"/>
  <c r="E36" i="5"/>
  <c r="D36" i="5" s="1"/>
  <c r="E31" i="5"/>
  <c r="D31" i="5" s="1"/>
  <c r="I53" i="4"/>
  <c r="I11" i="4"/>
  <c r="I44" i="4"/>
  <c r="I94" i="4"/>
  <c r="D29" i="3"/>
  <c r="H35" i="2"/>
  <c r="H34" i="4"/>
  <c r="H36" i="4"/>
  <c r="H38" i="4"/>
  <c r="H40" i="4"/>
  <c r="D23" i="3"/>
  <c r="E12" i="3"/>
  <c r="E21" i="3"/>
  <c r="H37" i="2"/>
  <c r="E32" i="3"/>
  <c r="D32" i="3" s="1"/>
  <c r="E43" i="3"/>
  <c r="D43" i="3" s="1"/>
  <c r="E38" i="3"/>
  <c r="D38" i="3" s="1"/>
  <c r="H33" i="2"/>
  <c r="D33" i="3"/>
  <c r="E44" i="3"/>
  <c r="D44" i="3" s="1"/>
  <c r="E39" i="3"/>
  <c r="D39" i="3" s="1"/>
  <c r="I11" i="2"/>
  <c r="E34" i="3"/>
  <c r="D34" i="3" s="1"/>
  <c r="E40" i="3"/>
  <c r="D40" i="3" s="1"/>
  <c r="E35" i="3"/>
  <c r="D35" i="3" s="1"/>
  <c r="E41" i="3"/>
  <c r="D41" i="3" s="1"/>
  <c r="E36" i="3"/>
  <c r="D36" i="3" s="1"/>
  <c r="E31" i="3"/>
  <c r="D31" i="3" s="1"/>
  <c r="I53" i="2"/>
  <c r="I94" i="2"/>
  <c r="I109" i="2" s="1"/>
  <c r="H38" i="2"/>
  <c r="H40" i="2"/>
  <c r="I32" i="4" l="1"/>
  <c r="D49" i="5"/>
  <c r="I32" i="2"/>
  <c r="I107" i="2" s="1"/>
  <c r="I111" i="2" s="1"/>
  <c r="I113" i="2" s="1"/>
  <c r="I115" i="2" s="1"/>
  <c r="I119" i="2" s="1"/>
  <c r="I109" i="4"/>
  <c r="I107" i="4"/>
  <c r="I111" i="4" s="1"/>
  <c r="I113" i="4" s="1"/>
  <c r="I115" i="4" s="1"/>
  <c r="I119" i="4" s="1"/>
  <c r="D49" i="3"/>
  <c r="E49" i="3" s="1"/>
  <c r="E47" i="3"/>
  <c r="E54" i="5" l="1"/>
  <c r="E56" i="5" s="1"/>
  <c r="E57" i="5" s="1"/>
  <c r="E58" i="5" s="1"/>
  <c r="E59" i="5" s="1"/>
  <c r="E49" i="5"/>
</calcChain>
</file>

<file path=xl/sharedStrings.xml><?xml version="1.0" encoding="utf-8"?>
<sst xmlns="http://schemas.openxmlformats.org/spreadsheetml/2006/main" count="184" uniqueCount="79">
  <si>
    <t>FINANCIERA DE DESARROLLO TERRITORIAL</t>
  </si>
  <si>
    <t>PROYECTO:</t>
  </si>
  <si>
    <t>Obra</t>
  </si>
  <si>
    <t>Aereo</t>
  </si>
  <si>
    <t>Interventoría</t>
  </si>
  <si>
    <t>Terrestre</t>
  </si>
  <si>
    <t>TIPO:</t>
  </si>
  <si>
    <t>Consultoría</t>
  </si>
  <si>
    <t>Fluvial</t>
  </si>
  <si>
    <t>Otro</t>
  </si>
  <si>
    <t>PLAZO:</t>
  </si>
  <si>
    <t>SEMANAS</t>
  </si>
  <si>
    <t>MESES</t>
  </si>
  <si>
    <t>Hotel</t>
  </si>
  <si>
    <t>PERSONAL PROFESIONAL</t>
  </si>
  <si>
    <t>CARGO</t>
  </si>
  <si>
    <t>CANTIDAD</t>
  </si>
  <si>
    <t>CATEGORÍA</t>
  </si>
  <si>
    <t>%</t>
  </si>
  <si>
    <t>(Hom-Sem)</t>
  </si>
  <si>
    <t>COSTO/MES</t>
  </si>
  <si>
    <t>FM</t>
  </si>
  <si>
    <t>VALOR PARCIAL</t>
  </si>
  <si>
    <t>PERSONAL TÉCNICO</t>
  </si>
  <si>
    <t>EQUIPOS-VEHICULOS-OTROS</t>
  </si>
  <si>
    <t>Semanas</t>
  </si>
  <si>
    <t>Costo/Sem</t>
  </si>
  <si>
    <t>TRAMITES Y LICENCIAS</t>
  </si>
  <si>
    <t>Unidad</t>
  </si>
  <si>
    <t>V. Unitario</t>
  </si>
  <si>
    <t>GASTOS VIAJE</t>
  </si>
  <si>
    <t>ENSAYOS/ANALISIS LAB.</t>
  </si>
  <si>
    <t>CAMPAMENTO</t>
  </si>
  <si>
    <t>COSTOS PERSONAL</t>
  </si>
  <si>
    <t>COSTOS INDIRECTOS</t>
  </si>
  <si>
    <t>COSTO ANTES DE IVA</t>
  </si>
  <si>
    <t>IVA</t>
  </si>
  <si>
    <t>VALOR TOTAL</t>
  </si>
  <si>
    <t>VALOR $/MES =</t>
  </si>
  <si>
    <t>PROFESIONAL QUE ELABORÓ EL COSTEO:</t>
  </si>
  <si>
    <t>CÁLCULO DEL FACTOR MULTIPLICADOR</t>
  </si>
  <si>
    <t>ITEM</t>
  </si>
  <si>
    <t>DESCRIPCIÓN</t>
  </si>
  <si>
    <t>Salario Báse</t>
  </si>
  <si>
    <t>Prestaciones Sociales</t>
  </si>
  <si>
    <t>Cesantías</t>
  </si>
  <si>
    <t>Intereses Cesantías</t>
  </si>
  <si>
    <t>Vacaciones</t>
  </si>
  <si>
    <t>Prima Servicios</t>
  </si>
  <si>
    <t>Seguridad Social</t>
  </si>
  <si>
    <t>Salud</t>
  </si>
  <si>
    <t>Pensión</t>
  </si>
  <si>
    <t>Fondo Solidaridad Pensional</t>
  </si>
  <si>
    <t>ARP</t>
  </si>
  <si>
    <t>Parafiscales</t>
  </si>
  <si>
    <t xml:space="preserve">Otros </t>
  </si>
  <si>
    <t>Prima Localización</t>
  </si>
  <si>
    <t>Seguro Vida</t>
  </si>
  <si>
    <t>FACTOR PRESTACIONAL</t>
  </si>
  <si>
    <t>Gastos Generales</t>
  </si>
  <si>
    <t>Personal</t>
  </si>
  <si>
    <t>Gastos Oficina (Muebles, arrendamientos, servicios publicos, preparación propuestas, depreciación, gastos legales bancarios)</t>
  </si>
  <si>
    <t>Costo personal no facturado</t>
  </si>
  <si>
    <t>Certificación de Calidad</t>
  </si>
  <si>
    <t>Impuestos</t>
  </si>
  <si>
    <t>Honorarios Profesionales-Técnicos y Contingentes</t>
  </si>
  <si>
    <t>FACTOR MULTIPLICADOR CALCULADO</t>
  </si>
  <si>
    <t>PLAZO EN MESES</t>
  </si>
  <si>
    <t>VALOR TOTAL CONSULTORÍA</t>
  </si>
  <si>
    <t>VALOR PERSONAL + OFICINA</t>
  </si>
  <si>
    <t>VALOR APLICANDO FMC</t>
  </si>
  <si>
    <t>VALOR DEMÁS GASTOS</t>
  </si>
  <si>
    <t>VALOR ANTES DE IVA</t>
  </si>
  <si>
    <t>VALOR CONSULTORÍA PARA ITERACIÓN</t>
  </si>
  <si>
    <t>DIFERENCIA DE COSTEOS</t>
  </si>
  <si>
    <t>FACTOR MULTIPLICADOR FINAL</t>
  </si>
  <si>
    <t>….</t>
  </si>
  <si>
    <t xml:space="preserve">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</si>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</sst>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&quot;SOLICITUD N°. &quot;@&quot; -2019&quot;"/>
    <numFmt numFmtId="166" formatCode="#,##0.00_ ;\-#,##0.00\ "/>
    <numFmt numFmtId="167" formatCode="_(* #,##0.00_);_(* \(#,##0.00\);_(* &quot;-&quot;??_);_(@_)"/>
    <numFmt numFmtId="168" formatCode="#,##0_ ;\-#,##0\ "/>
    <numFmt numFmtId="169" formatCode="0.000%"/>
    <numFmt numFmtId="170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Narrow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23"/>
      <name val="Calibri"/>
      <family val="2"/>
      <scheme val="minor"/>
    </font>
    <font>
      <b/>
      <sz val="10"/>
      <color indexed="10"/>
      <name val="Arial Narrow"/>
      <family val="2"/>
    </font>
    <font>
      <b/>
      <sz val="10"/>
      <color indexed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55">
    <xf numFmtId="0" fontId="0" fillId="0" borderId="0" xfId="0"/>
    <xf numFmtId="0" fontId="6" fillId="0" borderId="0" xfId="3" applyFont="1" applyAlignment="1" applyProtection="1">
      <alignment horizontal="center" vertical="center"/>
      <protection hidden="1"/>
    </xf>
    <xf numFmtId="0" fontId="7" fillId="0" borderId="0" xfId="3" applyFont="1" applyAlignment="1">
      <alignment horizontal="center"/>
    </xf>
    <xf numFmtId="0" fontId="8" fillId="0" borderId="0" xfId="3" applyFont="1"/>
    <xf numFmtId="164" fontId="8" fillId="0" borderId="0" xfId="4" applyFont="1"/>
    <xf numFmtId="165" fontId="6" fillId="0" borderId="1" xfId="3" applyNumberFormat="1" applyFont="1" applyBorder="1" applyAlignment="1" applyProtection="1">
      <alignment horizontal="center" vertical="center"/>
      <protection hidden="1"/>
    </xf>
    <xf numFmtId="165" fontId="6" fillId="0" borderId="2" xfId="3" applyNumberFormat="1" applyFont="1" applyBorder="1" applyAlignment="1" applyProtection="1">
      <alignment horizontal="center" vertical="center"/>
      <protection hidden="1"/>
    </xf>
    <xf numFmtId="165" fontId="6" fillId="0" borderId="3" xfId="3" applyNumberFormat="1" applyFont="1" applyBorder="1" applyAlignment="1" applyProtection="1">
      <alignment horizontal="center" vertical="center"/>
      <protection hidden="1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10" fontId="8" fillId="0" borderId="0" xfId="3" applyNumberFormat="1" applyFont="1"/>
    <xf numFmtId="0" fontId="8" fillId="0" borderId="0" xfId="3" applyFont="1" applyAlignment="1">
      <alignment horizontal="left"/>
    </xf>
    <xf numFmtId="0" fontId="4" fillId="2" borderId="0" xfId="1" applyAlignment="1" applyProtection="1">
      <alignment horizontal="right" vertical="center"/>
      <protection hidden="1"/>
    </xf>
    <xf numFmtId="166" fontId="1" fillId="3" borderId="0" xfId="2" applyNumberFormat="1" applyAlignment="1" applyProtection="1">
      <alignment horizontal="left" vertical="top" wrapText="1"/>
      <protection hidden="1"/>
    </xf>
    <xf numFmtId="164" fontId="9" fillId="0" borderId="0" xfId="4" applyFont="1" applyAlignment="1">
      <alignment horizontal="center"/>
    </xf>
    <xf numFmtId="164" fontId="9" fillId="0" borderId="0" xfId="4" applyFont="1"/>
    <xf numFmtId="0" fontId="10" fillId="0" borderId="0" xfId="3" applyFont="1"/>
    <xf numFmtId="0" fontId="7" fillId="0" borderId="0" xfId="3" applyFont="1" applyAlignment="1" applyProtection="1">
      <alignment horizontal="right"/>
      <protection hidden="1"/>
    </xf>
    <xf numFmtId="164" fontId="7" fillId="0" borderId="0" xfId="4" applyFont="1" applyProtection="1">
      <protection hidden="1"/>
    </xf>
    <xf numFmtId="0" fontId="7" fillId="0" borderId="0" xfId="3" applyFont="1" applyProtection="1">
      <protection hidden="1"/>
    </xf>
    <xf numFmtId="164" fontId="7" fillId="0" borderId="0" xfId="4" applyFont="1" applyAlignment="1" applyProtection="1">
      <alignment horizontal="center"/>
      <protection hidden="1"/>
    </xf>
    <xf numFmtId="164" fontId="7" fillId="0" borderId="0" xfId="4" applyFont="1" applyAlignment="1">
      <alignment horizontal="center"/>
    </xf>
    <xf numFmtId="164" fontId="7" fillId="0" borderId="0" xfId="4" applyFont="1"/>
    <xf numFmtId="0" fontId="4" fillId="2" borderId="0" xfId="1" applyAlignment="1" applyProtection="1">
      <alignment horizontal="right"/>
      <protection hidden="1"/>
    </xf>
    <xf numFmtId="164" fontId="1" fillId="3" borderId="0" xfId="2" applyNumberFormat="1" applyAlignment="1" applyProtection="1">
      <alignment horizontal="left"/>
      <protection hidden="1"/>
    </xf>
    <xf numFmtId="164" fontId="8" fillId="0" borderId="0" xfId="4" applyFont="1" applyProtection="1">
      <protection hidden="1"/>
    </xf>
    <xf numFmtId="0" fontId="8" fillId="0" borderId="0" xfId="3" applyFont="1" applyAlignment="1" applyProtection="1">
      <alignment horizontal="center"/>
      <protection hidden="1"/>
    </xf>
    <xf numFmtId="0" fontId="8" fillId="0" borderId="0" xfId="3" applyFont="1" applyProtection="1">
      <protection hidden="1"/>
    </xf>
    <xf numFmtId="0" fontId="4" fillId="2" borderId="0" xfId="1" applyProtection="1">
      <protection hidden="1"/>
    </xf>
    <xf numFmtId="164" fontId="1" fillId="3" borderId="0" xfId="2" applyNumberFormat="1" applyProtection="1">
      <protection hidden="1"/>
    </xf>
    <xf numFmtId="0" fontId="1" fillId="3" borderId="0" xfId="2" applyAlignment="1" applyProtection="1">
      <alignment horizontal="center"/>
      <protection hidden="1"/>
    </xf>
    <xf numFmtId="164" fontId="7" fillId="0" borderId="0" xfId="4" applyFont="1" applyAlignment="1" applyProtection="1">
      <alignment horizontal="right"/>
      <protection hidden="1"/>
    </xf>
    <xf numFmtId="164" fontId="7" fillId="0" borderId="0" xfId="4" applyFont="1" applyAlignment="1">
      <alignment horizontal="right"/>
    </xf>
    <xf numFmtId="0" fontId="11" fillId="0" borderId="0" xfId="3" applyFont="1"/>
    <xf numFmtId="0" fontId="12" fillId="0" borderId="0" xfId="3" applyFont="1"/>
    <xf numFmtId="2" fontId="8" fillId="0" borderId="0" xfId="3" applyNumberFormat="1" applyFont="1" applyProtection="1">
      <protection hidden="1"/>
    </xf>
    <xf numFmtId="0" fontId="4" fillId="2" borderId="4" xfId="1" applyBorder="1" applyProtection="1">
      <protection hidden="1"/>
    </xf>
    <xf numFmtId="164" fontId="4" fillId="2" borderId="5" xfId="1" applyNumberFormat="1" applyBorder="1" applyProtection="1">
      <protection hidden="1"/>
    </xf>
    <xf numFmtId="164" fontId="4" fillId="2" borderId="5" xfId="1" applyNumberFormat="1" applyBorder="1" applyAlignment="1" applyProtection="1">
      <alignment horizontal="center"/>
      <protection hidden="1"/>
    </xf>
    <xf numFmtId="0" fontId="4" fillId="2" borderId="5" xfId="1" applyBorder="1" applyProtection="1">
      <protection hidden="1"/>
    </xf>
    <xf numFmtId="164" fontId="4" fillId="2" borderId="6" xfId="1" applyNumberFormat="1" applyBorder="1" applyProtection="1">
      <protection hidden="1"/>
    </xf>
    <xf numFmtId="0" fontId="4" fillId="2" borderId="7" xfId="1" applyBorder="1" applyAlignment="1" applyProtection="1">
      <alignment horizontal="center"/>
      <protection hidden="1"/>
    </xf>
    <xf numFmtId="164" fontId="4" fillId="2" borderId="8" xfId="1" applyNumberFormat="1" applyBorder="1" applyAlignment="1" applyProtection="1">
      <alignment horizontal="center"/>
      <protection hidden="1"/>
    </xf>
    <xf numFmtId="0" fontId="4" fillId="2" borderId="8" xfId="1" applyBorder="1" applyAlignment="1" applyProtection="1">
      <alignment horizontal="center"/>
      <protection hidden="1"/>
    </xf>
    <xf numFmtId="0" fontId="7" fillId="0" borderId="9" xfId="3" applyFont="1" applyBorder="1" applyAlignment="1" applyProtection="1">
      <alignment horizontal="center"/>
      <protection hidden="1"/>
    </xf>
    <xf numFmtId="0" fontId="1" fillId="3" borderId="10" xfId="2" applyBorder="1" applyProtection="1">
      <protection hidden="1"/>
    </xf>
    <xf numFmtId="164" fontId="1" fillId="3" borderId="11" xfId="2" applyNumberFormat="1" applyBorder="1" applyProtection="1">
      <protection hidden="1"/>
    </xf>
    <xf numFmtId="0" fontId="1" fillId="3" borderId="12" xfId="2" applyBorder="1" applyAlignment="1" applyProtection="1">
      <alignment horizontal="center"/>
      <protection hidden="1"/>
    </xf>
    <xf numFmtId="10" fontId="13" fillId="0" borderId="11" xfId="5" applyNumberFormat="1" applyFont="1" applyBorder="1" applyProtection="1">
      <protection hidden="1"/>
    </xf>
    <xf numFmtId="164" fontId="13" fillId="0" borderId="11" xfId="4" applyFont="1" applyBorder="1" applyProtection="1">
      <protection hidden="1"/>
    </xf>
    <xf numFmtId="164" fontId="13" fillId="0" borderId="13" xfId="4" applyFont="1" applyBorder="1" applyProtection="1">
      <protection hidden="1"/>
    </xf>
    <xf numFmtId="10" fontId="13" fillId="0" borderId="0" xfId="5" applyNumberFormat="1" applyFont="1" applyProtection="1">
      <protection hidden="1"/>
    </xf>
    <xf numFmtId="10" fontId="8" fillId="0" borderId="0" xfId="5" applyNumberFormat="1" applyFont="1"/>
    <xf numFmtId="167" fontId="8" fillId="0" borderId="0" xfId="3" applyNumberFormat="1" applyFont="1"/>
    <xf numFmtId="164" fontId="8" fillId="0" borderId="0" xfId="4" applyFont="1" applyAlignment="1">
      <alignment horizontal="center"/>
    </xf>
    <xf numFmtId="0" fontId="13" fillId="0" borderId="14" xfId="3" applyFont="1" applyBorder="1" applyProtection="1">
      <protection hidden="1"/>
    </xf>
    <xf numFmtId="164" fontId="13" fillId="0" borderId="14" xfId="4" applyFont="1" applyBorder="1" applyProtection="1">
      <protection hidden="1"/>
    </xf>
    <xf numFmtId="0" fontId="13" fillId="0" borderId="14" xfId="3" applyFont="1" applyBorder="1" applyAlignment="1" applyProtection="1">
      <alignment horizontal="center"/>
      <protection hidden="1"/>
    </xf>
    <xf numFmtId="10" fontId="13" fillId="0" borderId="14" xfId="5" applyNumberFormat="1" applyFont="1" applyBorder="1" applyProtection="1">
      <protection hidden="1"/>
    </xf>
    <xf numFmtId="0" fontId="4" fillId="2" borderId="1" xfId="1" applyBorder="1" applyProtection="1">
      <protection hidden="1"/>
    </xf>
    <xf numFmtId="164" fontId="1" fillId="2" borderId="2" xfId="1" applyNumberFormat="1" applyFont="1" applyBorder="1" applyProtection="1">
      <protection hidden="1"/>
    </xf>
    <xf numFmtId="164" fontId="4" fillId="4" borderId="2" xfId="1" applyNumberFormat="1" applyFill="1" applyBorder="1" applyAlignment="1" applyProtection="1">
      <alignment horizontal="center"/>
      <protection hidden="1"/>
    </xf>
    <xf numFmtId="0" fontId="1" fillId="2" borderId="2" xfId="1" applyFont="1" applyBorder="1" applyProtection="1">
      <protection hidden="1"/>
    </xf>
    <xf numFmtId="164" fontId="4" fillId="2" borderId="3" xfId="1" applyNumberFormat="1" applyBorder="1" applyProtection="1">
      <protection hidden="1"/>
    </xf>
    <xf numFmtId="2" fontId="8" fillId="0" borderId="0" xfId="3" applyNumberFormat="1" applyFont="1"/>
    <xf numFmtId="164" fontId="8" fillId="0" borderId="0" xfId="3" applyNumberFormat="1" applyFont="1"/>
    <xf numFmtId="0" fontId="1" fillId="3" borderId="15" xfId="2" applyBorder="1" applyProtection="1">
      <protection hidden="1"/>
    </xf>
    <xf numFmtId="164" fontId="1" fillId="3" borderId="16" xfId="2" applyNumberFormat="1" applyBorder="1" applyProtection="1">
      <protection hidden="1"/>
    </xf>
    <xf numFmtId="0" fontId="1" fillId="3" borderId="17" xfId="2" applyBorder="1" applyAlignment="1" applyProtection="1">
      <alignment horizontal="center"/>
      <protection hidden="1"/>
    </xf>
    <xf numFmtId="10" fontId="13" fillId="0" borderId="16" xfId="5" applyNumberFormat="1" applyFont="1" applyBorder="1" applyProtection="1">
      <protection hidden="1"/>
    </xf>
    <xf numFmtId="164" fontId="13" fillId="0" borderId="0" xfId="4" applyFont="1" applyProtection="1">
      <protection hidden="1"/>
    </xf>
    <xf numFmtId="2" fontId="7" fillId="0" borderId="0" xfId="3" applyNumberFormat="1" applyFont="1"/>
    <xf numFmtId="0" fontId="7" fillId="0" borderId="0" xfId="3" applyFont="1"/>
    <xf numFmtId="164" fontId="13" fillId="0" borderId="16" xfId="4" applyFont="1" applyBorder="1" applyProtection="1">
      <protection hidden="1"/>
    </xf>
    <xf numFmtId="164" fontId="4" fillId="2" borderId="2" xfId="1" applyNumberFormat="1" applyBorder="1" applyProtection="1">
      <protection hidden="1"/>
    </xf>
    <xf numFmtId="0" fontId="4" fillId="2" borderId="2" xfId="1" applyBorder="1" applyAlignment="1" applyProtection="1">
      <alignment horizontal="center"/>
      <protection hidden="1"/>
    </xf>
    <xf numFmtId="10" fontId="4" fillId="2" borderId="2" xfId="1" applyNumberFormat="1" applyBorder="1" applyProtection="1">
      <protection hidden="1"/>
    </xf>
    <xf numFmtId="164" fontId="4" fillId="2" borderId="2" xfId="1" applyNumberFormat="1" applyBorder="1" applyAlignment="1" applyProtection="1">
      <alignment horizontal="center"/>
      <protection hidden="1"/>
    </xf>
    <xf numFmtId="0" fontId="14" fillId="0" borderId="0" xfId="3" applyFont="1"/>
    <xf numFmtId="164" fontId="14" fillId="0" borderId="0" xfId="4" applyFont="1"/>
    <xf numFmtId="0" fontId="13" fillId="0" borderId="0" xfId="3" applyFont="1" applyProtection="1">
      <protection hidden="1"/>
    </xf>
    <xf numFmtId="0" fontId="1" fillId="3" borderId="11" xfId="2" applyBorder="1" applyAlignment="1" applyProtection="1">
      <alignment horizontal="left"/>
      <protection hidden="1"/>
    </xf>
    <xf numFmtId="164" fontId="13" fillId="0" borderId="18" xfId="4" applyFont="1" applyBorder="1" applyProtection="1">
      <protection hidden="1"/>
    </xf>
    <xf numFmtId="0" fontId="1" fillId="3" borderId="16" xfId="2" applyBorder="1" applyAlignment="1" applyProtection="1">
      <alignment horizontal="left"/>
      <protection hidden="1"/>
    </xf>
    <xf numFmtId="164" fontId="13" fillId="0" borderId="19" xfId="4" applyFont="1" applyBorder="1" applyProtection="1">
      <protection hidden="1"/>
    </xf>
    <xf numFmtId="0" fontId="13" fillId="0" borderId="0" xfId="3" applyFont="1" applyAlignment="1" applyProtection="1">
      <alignment horizontal="center"/>
      <protection hidden="1"/>
    </xf>
    <xf numFmtId="0" fontId="1" fillId="3" borderId="16" xfId="2" applyBorder="1" applyAlignment="1" applyProtection="1">
      <alignment horizontal="left" vertical="top" wrapText="1"/>
      <protection hidden="1"/>
    </xf>
    <xf numFmtId="0" fontId="13" fillId="0" borderId="0" xfId="3" applyFont="1" applyAlignment="1" applyProtection="1">
      <alignment wrapText="1"/>
      <protection hidden="1"/>
    </xf>
    <xf numFmtId="164" fontId="13" fillId="0" borderId="16" xfId="4" applyFont="1" applyBorder="1" applyAlignment="1" applyProtection="1">
      <alignment wrapText="1"/>
      <protection hidden="1"/>
    </xf>
    <xf numFmtId="164" fontId="13" fillId="0" borderId="0" xfId="4" applyFont="1" applyAlignment="1" applyProtection="1">
      <alignment wrapText="1"/>
      <protection hidden="1"/>
    </xf>
    <xf numFmtId="0" fontId="8" fillId="0" borderId="0" xfId="3" applyFont="1" applyAlignment="1">
      <alignment wrapText="1"/>
    </xf>
    <xf numFmtId="164" fontId="8" fillId="0" borderId="0" xfId="4" applyFont="1" applyAlignment="1">
      <alignment wrapText="1"/>
    </xf>
    <xf numFmtId="164" fontId="7" fillId="0" borderId="0" xfId="3" applyNumberFormat="1" applyFont="1"/>
    <xf numFmtId="0" fontId="1" fillId="3" borderId="12" xfId="2" applyBorder="1" applyProtection="1">
      <protection hidden="1"/>
    </xf>
    <xf numFmtId="10" fontId="13" fillId="0" borderId="0" xfId="3" applyNumberFormat="1" applyFont="1" applyProtection="1">
      <protection hidden="1"/>
    </xf>
    <xf numFmtId="0" fontId="15" fillId="0" borderId="0" xfId="3" applyFont="1" applyProtection="1">
      <protection hidden="1"/>
    </xf>
    <xf numFmtId="164" fontId="15" fillId="0" borderId="0" xfId="4" applyFont="1" applyProtection="1">
      <protection hidden="1"/>
    </xf>
    <xf numFmtId="0" fontId="15" fillId="0" borderId="0" xfId="3" applyFont="1" applyAlignment="1" applyProtection="1">
      <alignment horizontal="center"/>
      <protection hidden="1"/>
    </xf>
    <xf numFmtId="10" fontId="15" fillId="0" borderId="0" xfId="3" applyNumberFormat="1" applyFont="1" applyProtection="1">
      <protection hidden="1"/>
    </xf>
    <xf numFmtId="9" fontId="4" fillId="2" borderId="2" xfId="1" applyNumberFormat="1" applyBorder="1" applyProtection="1">
      <protection hidden="1"/>
    </xf>
    <xf numFmtId="164" fontId="2" fillId="2" borderId="3" xfId="1" applyNumberFormat="1" applyFont="1" applyBorder="1" applyProtection="1">
      <protection hidden="1"/>
    </xf>
    <xf numFmtId="0" fontId="3" fillId="0" borderId="4" xfId="3" applyFont="1" applyBorder="1" applyAlignment="1" applyProtection="1">
      <alignment horizontal="left" vertical="center" wrapText="1"/>
      <protection hidden="1"/>
    </xf>
    <xf numFmtId="0" fontId="1" fillId="0" borderId="5" xfId="3" applyFont="1" applyBorder="1" applyAlignment="1" applyProtection="1">
      <alignment horizontal="left" vertical="center" wrapText="1"/>
      <protection hidden="1"/>
    </xf>
    <xf numFmtId="0" fontId="1" fillId="0" borderId="6" xfId="3" applyFont="1" applyBorder="1" applyAlignment="1" applyProtection="1">
      <alignment horizontal="left" vertical="center" wrapText="1"/>
      <protection hidden="1"/>
    </xf>
    <xf numFmtId="0" fontId="1" fillId="0" borderId="20" xfId="3" applyFont="1" applyBorder="1" applyAlignment="1" applyProtection="1">
      <alignment horizontal="left" vertical="center" wrapText="1"/>
      <protection hidden="1"/>
    </xf>
    <xf numFmtId="0" fontId="1" fillId="0" borderId="21" xfId="3" applyFont="1" applyBorder="1" applyAlignment="1" applyProtection="1">
      <alignment horizontal="left" vertical="center" wrapText="1"/>
      <protection hidden="1"/>
    </xf>
    <xf numFmtId="0" fontId="1" fillId="0" borderId="22" xfId="3" applyFont="1" applyBorder="1" applyAlignment="1" applyProtection="1">
      <alignment horizontal="left" vertical="center" wrapText="1"/>
      <protection hidden="1"/>
    </xf>
    <xf numFmtId="164" fontId="2" fillId="2" borderId="1" xfId="1" applyNumberFormat="1" applyFont="1" applyBorder="1" applyAlignment="1" applyProtection="1">
      <alignment horizontal="right"/>
      <protection hidden="1"/>
    </xf>
    <xf numFmtId="164" fontId="15" fillId="0" borderId="0" xfId="4" applyFont="1" applyAlignment="1" applyProtection="1">
      <alignment horizontal="right" vertical="center"/>
      <protection hidden="1"/>
    </xf>
    <xf numFmtId="164" fontId="15" fillId="0" borderId="23" xfId="4" applyFont="1" applyBorder="1" applyAlignment="1" applyProtection="1">
      <alignment horizontal="right" vertical="center"/>
      <protection hidden="1"/>
    </xf>
    <xf numFmtId="0" fontId="16" fillId="0" borderId="19" xfId="3" applyFont="1" applyBorder="1" applyAlignment="1" applyProtection="1">
      <alignment horizontal="left" vertical="center"/>
      <protection hidden="1"/>
    </xf>
    <xf numFmtId="0" fontId="16" fillId="0" borderId="15" xfId="3" applyFont="1" applyBorder="1" applyAlignment="1" applyProtection="1">
      <alignment horizontal="left" vertical="center"/>
      <protection hidden="1"/>
    </xf>
    <xf numFmtId="0" fontId="16" fillId="0" borderId="17" xfId="3" applyFont="1" applyBorder="1" applyAlignment="1" applyProtection="1">
      <alignment horizontal="left" vertical="center"/>
      <protection hidden="1"/>
    </xf>
    <xf numFmtId="164" fontId="13" fillId="0" borderId="0" xfId="4" applyFont="1" applyAlignment="1" applyProtection="1">
      <alignment vertical="center"/>
      <protection hidden="1"/>
    </xf>
    <xf numFmtId="0" fontId="8" fillId="0" borderId="0" xfId="3" applyFont="1" applyAlignment="1">
      <alignment vertical="center"/>
    </xf>
    <xf numFmtId="164" fontId="8" fillId="0" borderId="0" xfId="4" applyFont="1" applyAlignment="1">
      <alignment vertical="center"/>
    </xf>
    <xf numFmtId="0" fontId="13" fillId="0" borderId="0" xfId="3" applyFont="1"/>
    <xf numFmtId="164" fontId="13" fillId="0" borderId="0" xfId="4" applyFont="1"/>
    <xf numFmtId="0" fontId="13" fillId="0" borderId="0" xfId="3" applyFont="1" applyAlignment="1">
      <alignment horizontal="center"/>
    </xf>
    <xf numFmtId="10" fontId="13" fillId="0" borderId="0" xfId="5" applyNumberFormat="1" applyFont="1"/>
    <xf numFmtId="0" fontId="18" fillId="0" borderId="0" xfId="3" applyFont="1" applyAlignment="1">
      <alignment horizontal="center" vertical="center"/>
    </xf>
    <xf numFmtId="0" fontId="19" fillId="0" borderId="0" xfId="3" applyFont="1" applyAlignment="1">
      <alignment horizontal="center"/>
    </xf>
    <xf numFmtId="0" fontId="5" fillId="0" borderId="0" xfId="3"/>
    <xf numFmtId="165" fontId="6" fillId="0" borderId="1" xfId="3" applyNumberFormat="1" applyFont="1" applyBorder="1" applyAlignment="1">
      <alignment horizontal="center"/>
    </xf>
    <xf numFmtId="165" fontId="6" fillId="0" borderId="2" xfId="3" applyNumberFormat="1" applyFont="1" applyBorder="1" applyAlignment="1">
      <alignment horizontal="center"/>
    </xf>
    <xf numFmtId="165" fontId="6" fillId="0" borderId="3" xfId="3" applyNumberFormat="1" applyFont="1" applyBorder="1" applyAlignment="1">
      <alignment horizontal="center"/>
    </xf>
    <xf numFmtId="0" fontId="6" fillId="0" borderId="0" xfId="3" applyFont="1" applyAlignment="1">
      <alignment horizontal="center"/>
    </xf>
    <xf numFmtId="0" fontId="4" fillId="2" borderId="4" xfId="1" applyBorder="1" applyAlignment="1">
      <alignment vertical="center"/>
    </xf>
    <xf numFmtId="168" fontId="1" fillId="3" borderId="5" xfId="2" applyNumberFormat="1" applyBorder="1" applyAlignment="1">
      <alignment horizontal="left" vertical="top" wrapText="1"/>
    </xf>
    <xf numFmtId="168" fontId="1" fillId="3" borderId="6" xfId="2" applyNumberFormat="1" applyBorder="1" applyAlignment="1">
      <alignment horizontal="left" vertical="top" wrapText="1"/>
    </xf>
    <xf numFmtId="164" fontId="5" fillId="0" borderId="0" xfId="4" applyFont="1"/>
    <xf numFmtId="164" fontId="0" fillId="0" borderId="0" xfId="4" applyFont="1"/>
    <xf numFmtId="0" fontId="6" fillId="0" borderId="24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25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7" fillId="0" borderId="12" xfId="3" applyFont="1" applyBorder="1" applyAlignment="1">
      <alignment horizontal="center"/>
    </xf>
    <xf numFmtId="0" fontId="4" fillId="2" borderId="19" xfId="1" applyBorder="1" applyAlignment="1">
      <alignment horizontal="center"/>
    </xf>
    <xf numFmtId="0" fontId="4" fillId="2" borderId="15" xfId="1" applyBorder="1" applyAlignment="1">
      <alignment horizontal="center"/>
    </xf>
    <xf numFmtId="0" fontId="4" fillId="2" borderId="15" xfId="1" applyBorder="1" applyAlignment="1">
      <alignment horizontal="center"/>
    </xf>
    <xf numFmtId="0" fontId="4" fillId="2" borderId="17" xfId="1" applyBorder="1" applyAlignment="1">
      <alignment horizontal="center"/>
    </xf>
    <xf numFmtId="164" fontId="7" fillId="5" borderId="19" xfId="4" applyFont="1" applyFill="1" applyBorder="1"/>
    <xf numFmtId="0" fontId="7" fillId="5" borderId="15" xfId="3" applyFont="1" applyFill="1" applyBorder="1"/>
    <xf numFmtId="0" fontId="7" fillId="5" borderId="16" xfId="3" applyFont="1" applyFill="1" applyBorder="1"/>
    <xf numFmtId="169" fontId="7" fillId="5" borderId="16" xfId="5" applyNumberFormat="1" applyFont="1" applyFill="1" applyBorder="1"/>
    <xf numFmtId="164" fontId="7" fillId="5" borderId="16" xfId="4" applyFont="1" applyFill="1" applyBorder="1" applyAlignment="1">
      <alignment horizontal="center"/>
    </xf>
    <xf numFmtId="0" fontId="19" fillId="0" borderId="0" xfId="3" applyFont="1"/>
    <xf numFmtId="9" fontId="7" fillId="5" borderId="16" xfId="5" applyFont="1" applyFill="1" applyBorder="1"/>
    <xf numFmtId="0" fontId="7" fillId="5" borderId="16" xfId="3" applyFont="1" applyFill="1" applyBorder="1" applyAlignment="1">
      <alignment horizontal="center"/>
    </xf>
    <xf numFmtId="164" fontId="8" fillId="0" borderId="19" xfId="4" applyFont="1" applyBorder="1"/>
    <xf numFmtId="0" fontId="8" fillId="0" borderId="15" xfId="3" applyFont="1" applyBorder="1"/>
    <xf numFmtId="169" fontId="8" fillId="0" borderId="16" xfId="5" applyNumberFormat="1" applyFont="1" applyBorder="1"/>
    <xf numFmtId="164" fontId="8" fillId="0" borderId="16" xfId="3" applyNumberFormat="1" applyFont="1" applyBorder="1" applyAlignment="1">
      <alignment horizontal="center"/>
    </xf>
    <xf numFmtId="0" fontId="20" fillId="3" borderId="15" xfId="2" applyFont="1" applyBorder="1"/>
    <xf numFmtId="0" fontId="4" fillId="2" borderId="19" xfId="1" applyBorder="1" applyAlignment="1">
      <alignment horizontal="center"/>
    </xf>
    <xf numFmtId="169" fontId="4" fillId="2" borderId="16" xfId="1" applyNumberFormat="1" applyBorder="1"/>
    <xf numFmtId="164" fontId="4" fillId="2" borderId="16" xfId="1" applyNumberFormat="1" applyBorder="1" applyAlignment="1">
      <alignment horizontal="center"/>
    </xf>
    <xf numFmtId="0" fontId="7" fillId="0" borderId="24" xfId="3" applyFont="1" applyBorder="1" applyAlignment="1">
      <alignment horizontal="center"/>
    </xf>
    <xf numFmtId="0" fontId="7" fillId="0" borderId="14" xfId="3" applyFont="1" applyBorder="1" applyAlignment="1">
      <alignment horizontal="center"/>
    </xf>
    <xf numFmtId="169" fontId="7" fillId="0" borderId="14" xfId="5" applyNumberFormat="1" applyFont="1" applyBorder="1"/>
    <xf numFmtId="164" fontId="7" fillId="0" borderId="17" xfId="3" applyNumberFormat="1" applyFont="1" applyBorder="1" applyAlignment="1">
      <alignment horizontal="center"/>
    </xf>
    <xf numFmtId="2" fontId="7" fillId="5" borderId="24" xfId="3" applyNumberFormat="1" applyFont="1" applyFill="1" applyBorder="1" applyAlignment="1">
      <alignment horizontal="right"/>
    </xf>
    <xf numFmtId="0" fontId="7" fillId="5" borderId="14" xfId="3" applyFont="1" applyFill="1" applyBorder="1"/>
    <xf numFmtId="0" fontId="7" fillId="5" borderId="14" xfId="3" applyFont="1" applyFill="1" applyBorder="1" applyAlignment="1">
      <alignment horizontal="center"/>
    </xf>
    <xf numFmtId="170" fontId="7" fillId="5" borderId="15" xfId="3" applyNumberFormat="1" applyFont="1" applyFill="1" applyBorder="1"/>
    <xf numFmtId="0" fontId="7" fillId="5" borderId="17" xfId="3" applyFont="1" applyFill="1" applyBorder="1" applyAlignment="1">
      <alignment horizontal="center"/>
    </xf>
    <xf numFmtId="2" fontId="7" fillId="0" borderId="24" xfId="3" applyNumberFormat="1" applyFont="1" applyBorder="1" applyAlignment="1">
      <alignment horizontal="right"/>
    </xf>
    <xf numFmtId="0" fontId="7" fillId="0" borderId="14" xfId="3" applyFont="1" applyBorder="1"/>
    <xf numFmtId="164" fontId="7" fillId="0" borderId="16" xfId="3" applyNumberFormat="1" applyFont="1" applyBorder="1" applyAlignment="1">
      <alignment horizontal="center"/>
    </xf>
    <xf numFmtId="170" fontId="7" fillId="0" borderId="24" xfId="3" applyNumberFormat="1" applyFont="1" applyBorder="1"/>
    <xf numFmtId="0" fontId="7" fillId="0" borderId="17" xfId="3" applyFont="1" applyBorder="1" applyAlignment="1">
      <alignment horizontal="center"/>
    </xf>
    <xf numFmtId="2" fontId="8" fillId="0" borderId="19" xfId="3" applyNumberFormat="1" applyFont="1" applyBorder="1" applyAlignment="1">
      <alignment horizontal="right"/>
    </xf>
    <xf numFmtId="0" fontId="8" fillId="0" borderId="15" xfId="3" applyFont="1" applyBorder="1" applyAlignment="1">
      <alignment wrapText="1"/>
    </xf>
    <xf numFmtId="0" fontId="7" fillId="0" borderId="15" xfId="3" applyFont="1" applyBorder="1" applyAlignment="1">
      <alignment horizontal="center"/>
    </xf>
    <xf numFmtId="169" fontId="7" fillId="0" borderId="16" xfId="5" applyNumberFormat="1" applyFont="1" applyBorder="1" applyAlignment="1">
      <alignment vertical="center"/>
    </xf>
    <xf numFmtId="164" fontId="7" fillId="0" borderId="16" xfId="3" applyNumberFormat="1" applyFont="1" applyBorder="1" applyAlignment="1">
      <alignment horizontal="center" vertical="center"/>
    </xf>
    <xf numFmtId="164" fontId="5" fillId="0" borderId="0" xfId="3" applyNumberFormat="1"/>
    <xf numFmtId="2" fontId="7" fillId="5" borderId="18" xfId="3" applyNumberFormat="1" applyFont="1" applyFill="1" applyBorder="1" applyAlignment="1">
      <alignment horizontal="right"/>
    </xf>
    <xf numFmtId="0" fontId="7" fillId="5" borderId="10" xfId="3" applyFont="1" applyFill="1" applyBorder="1"/>
    <xf numFmtId="0" fontId="7" fillId="5" borderId="10" xfId="3" applyFont="1" applyFill="1" applyBorder="1" applyAlignment="1">
      <alignment horizontal="center"/>
    </xf>
    <xf numFmtId="169" fontId="7" fillId="5" borderId="11" xfId="3" applyNumberFormat="1" applyFont="1" applyFill="1" applyBorder="1" applyAlignment="1">
      <alignment vertical="center"/>
    </xf>
    <xf numFmtId="0" fontId="7" fillId="5" borderId="16" xfId="3" applyFont="1" applyFill="1" applyBorder="1" applyAlignment="1">
      <alignment horizontal="center" vertical="center"/>
    </xf>
    <xf numFmtId="2" fontId="8" fillId="0" borderId="18" xfId="3" applyNumberFormat="1" applyFont="1" applyBorder="1" applyAlignment="1">
      <alignment horizontal="right"/>
    </xf>
    <xf numFmtId="0" fontId="8" fillId="0" borderId="10" xfId="3" applyFont="1" applyBorder="1"/>
    <xf numFmtId="0" fontId="7" fillId="0" borderId="10" xfId="3" applyFont="1" applyBorder="1" applyAlignment="1">
      <alignment horizontal="center"/>
    </xf>
    <xf numFmtId="2" fontId="21" fillId="0" borderId="19" xfId="3" applyNumberFormat="1" applyFont="1" applyBorder="1" applyAlignment="1">
      <alignment horizontal="right"/>
    </xf>
    <xf numFmtId="0" fontId="21" fillId="0" borderId="10" xfId="3" applyFont="1" applyBorder="1"/>
    <xf numFmtId="0" fontId="22" fillId="0" borderId="10" xfId="3" applyFont="1" applyBorder="1" applyAlignment="1">
      <alignment horizontal="center"/>
    </xf>
    <xf numFmtId="169" fontId="22" fillId="0" borderId="16" xfId="5" applyNumberFormat="1" applyFont="1" applyBorder="1" applyAlignment="1">
      <alignment vertical="center"/>
    </xf>
    <xf numFmtId="169" fontId="5" fillId="0" borderId="0" xfId="3" applyNumberFormat="1"/>
    <xf numFmtId="0" fontId="8" fillId="0" borderId="19" xfId="3" applyFont="1" applyBorder="1"/>
    <xf numFmtId="169" fontId="8" fillId="0" borderId="15" xfId="3" applyNumberFormat="1" applyFont="1" applyBorder="1" applyAlignment="1">
      <alignment vertical="center"/>
    </xf>
    <xf numFmtId="0" fontId="7" fillId="0" borderId="17" xfId="3" applyFont="1" applyBorder="1" applyAlignment="1">
      <alignment horizontal="center" vertical="center"/>
    </xf>
    <xf numFmtId="0" fontId="23" fillId="5" borderId="15" xfId="3" applyFont="1" applyFill="1" applyBorder="1"/>
    <xf numFmtId="169" fontId="7" fillId="5" borderId="16" xfId="5" applyNumberFormat="1" applyFont="1" applyFill="1" applyBorder="1" applyAlignment="1">
      <alignment vertical="center"/>
    </xf>
    <xf numFmtId="164" fontId="23" fillId="5" borderId="16" xfId="4" applyFont="1" applyFill="1" applyBorder="1" applyAlignment="1">
      <alignment vertical="center"/>
    </xf>
    <xf numFmtId="164" fontId="19" fillId="0" borderId="0" xfId="4" applyFont="1"/>
    <xf numFmtId="164" fontId="23" fillId="0" borderId="26" xfId="4" applyFont="1" applyBorder="1"/>
    <xf numFmtId="0" fontId="23" fillId="0" borderId="0" xfId="3" applyFont="1"/>
    <xf numFmtId="169" fontId="23" fillId="0" borderId="0" xfId="5" applyNumberFormat="1" applyFont="1" applyBorder="1" applyAlignment="1">
      <alignment vertical="center"/>
    </xf>
    <xf numFmtId="164" fontId="23" fillId="0" borderId="23" xfId="4" applyFont="1" applyBorder="1" applyAlignment="1">
      <alignment vertical="center"/>
    </xf>
    <xf numFmtId="0" fontId="8" fillId="0" borderId="26" xfId="3" applyFont="1" applyBorder="1"/>
    <xf numFmtId="9" fontId="14" fillId="0" borderId="23" xfId="3" applyNumberFormat="1" applyFont="1" applyBorder="1" applyAlignment="1">
      <alignment vertical="center"/>
    </xf>
    <xf numFmtId="0" fontId="4" fillId="2" borderId="26" xfId="1" applyBorder="1"/>
    <xf numFmtId="0" fontId="4" fillId="2" borderId="0" xfId="1" applyBorder="1"/>
    <xf numFmtId="169" fontId="4" fillId="2" borderId="0" xfId="1" applyNumberFormat="1" applyBorder="1" applyAlignment="1">
      <alignment vertical="center"/>
    </xf>
    <xf numFmtId="164" fontId="4" fillId="2" borderId="23" xfId="1" applyNumberFormat="1" applyBorder="1" applyAlignment="1">
      <alignment vertical="center"/>
    </xf>
    <xf numFmtId="0" fontId="7" fillId="0" borderId="0" xfId="3" applyFont="1" applyAlignment="1">
      <alignment horizontal="right"/>
    </xf>
    <xf numFmtId="164" fontId="7" fillId="0" borderId="0" xfId="4" applyFont="1" applyBorder="1" applyAlignment="1">
      <alignment horizontal="right"/>
    </xf>
    <xf numFmtId="0" fontId="8" fillId="0" borderId="27" xfId="3" applyFont="1" applyBorder="1"/>
    <xf numFmtId="0" fontId="8" fillId="0" borderId="19" xfId="3" applyFont="1" applyBorder="1"/>
    <xf numFmtId="0" fontId="8" fillId="0" borderId="15" xfId="3" applyFont="1" applyBorder="1"/>
    <xf numFmtId="164" fontId="7" fillId="0" borderId="16" xfId="4" applyFont="1" applyBorder="1"/>
    <xf numFmtId="164" fontId="24" fillId="0" borderId="0" xfId="4" applyFont="1"/>
    <xf numFmtId="0" fontId="24" fillId="0" borderId="0" xfId="3" applyFont="1" applyAlignment="1">
      <alignment horizontal="center"/>
    </xf>
    <xf numFmtId="164" fontId="23" fillId="0" borderId="14" xfId="3" applyNumberFormat="1" applyFont="1" applyBorder="1" applyAlignment="1">
      <alignment horizontal="center"/>
    </xf>
    <xf numFmtId="164" fontId="8" fillId="0" borderId="16" xfId="4" applyFont="1" applyBorder="1"/>
    <xf numFmtId="164" fontId="5" fillId="0" borderId="0" xfId="4"/>
    <xf numFmtId="164" fontId="8" fillId="0" borderId="15" xfId="3" applyNumberFormat="1" applyFont="1" applyBorder="1"/>
    <xf numFmtId="0" fontId="7" fillId="0" borderId="19" xfId="3" applyFont="1" applyBorder="1"/>
    <xf numFmtId="0" fontId="7" fillId="0" borderId="15" xfId="3" applyFont="1" applyBorder="1"/>
    <xf numFmtId="164" fontId="7" fillId="0" borderId="15" xfId="3" applyNumberFormat="1" applyFont="1" applyBorder="1"/>
    <xf numFmtId="0" fontId="7" fillId="0" borderId="15" xfId="3" applyFont="1" applyBorder="1"/>
    <xf numFmtId="9" fontId="8" fillId="0" borderId="16" xfId="5" applyFont="1" applyBorder="1"/>
    <xf numFmtId="0" fontId="7" fillId="0" borderId="19" xfId="3" applyFont="1" applyBorder="1"/>
    <xf numFmtId="0" fontId="25" fillId="0" borderId="15" xfId="3" applyFont="1" applyBorder="1" applyAlignment="1">
      <alignment horizontal="right"/>
    </xf>
    <xf numFmtId="10" fontId="1" fillId="3" borderId="16" xfId="2" applyNumberFormat="1" applyBorder="1"/>
    <xf numFmtId="0" fontId="2" fillId="2" borderId="19" xfId="1" applyFont="1" applyBorder="1"/>
    <xf numFmtId="0" fontId="2" fillId="2" borderId="15" xfId="1" applyFont="1" applyBorder="1"/>
    <xf numFmtId="164" fontId="2" fillId="2" borderId="15" xfId="1" applyNumberFormat="1" applyFont="1" applyBorder="1"/>
    <xf numFmtId="0" fontId="2" fillId="2" borderId="15" xfId="1" applyFont="1" applyBorder="1"/>
    <xf numFmtId="164" fontId="2" fillId="2" borderId="16" xfId="1" applyNumberFormat="1" applyFont="1" applyBorder="1"/>
    <xf numFmtId="0" fontId="7" fillId="0" borderId="28" xfId="3" applyFont="1" applyBorder="1" applyAlignment="1">
      <alignment horizontal="left" vertical="center" wrapText="1"/>
    </xf>
    <xf numFmtId="0" fontId="8" fillId="0" borderId="0" xfId="3" applyFont="1" applyAlignment="1">
      <alignment horizontal="left" vertical="center" wrapText="1"/>
    </xf>
    <xf numFmtId="0" fontId="8" fillId="0" borderId="29" xfId="3" applyFont="1" applyBorder="1" applyAlignment="1">
      <alignment horizontal="left" vertical="center" wrapText="1"/>
    </xf>
    <xf numFmtId="164" fontId="12" fillId="0" borderId="0" xfId="3" applyNumberFormat="1" applyFont="1"/>
    <xf numFmtId="0" fontId="8" fillId="0" borderId="20" xfId="3" applyFont="1" applyBorder="1" applyAlignment="1">
      <alignment horizontal="left" vertical="center" wrapText="1"/>
    </xf>
    <xf numFmtId="0" fontId="8" fillId="0" borderId="21" xfId="3" applyFont="1" applyBorder="1" applyAlignment="1">
      <alignment horizontal="left" vertical="center" wrapText="1"/>
    </xf>
    <xf numFmtId="0" fontId="8" fillId="0" borderId="22" xfId="3" applyFont="1" applyBorder="1" applyAlignment="1">
      <alignment horizontal="left" vertical="center" wrapText="1"/>
    </xf>
    <xf numFmtId="0" fontId="8" fillId="0" borderId="0" xfId="3" applyFont="1" applyAlignment="1">
      <alignment horizontal="center" vertical="center"/>
    </xf>
    <xf numFmtId="0" fontId="5" fillId="0" borderId="0" xfId="3" applyAlignment="1">
      <alignment vertical="center"/>
    </xf>
    <xf numFmtId="164" fontId="7" fillId="0" borderId="0" xfId="4" applyFont="1" applyAlignment="1">
      <alignment horizontal="right" vertical="center"/>
    </xf>
    <xf numFmtId="0" fontId="8" fillId="0" borderId="19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17" xfId="3" applyFont="1" applyBorder="1" applyAlignment="1">
      <alignment horizontal="left" vertical="center"/>
    </xf>
    <xf numFmtId="164" fontId="5" fillId="0" borderId="0" xfId="3" applyNumberFormat="1" applyAlignment="1">
      <alignment horizontal="center" vertical="center" wrapText="1"/>
    </xf>
    <xf numFmtId="0" fontId="5" fillId="0" borderId="0" xfId="3" applyAlignment="1">
      <alignment horizontal="center" vertical="center"/>
    </xf>
    <xf numFmtId="164" fontId="5" fillId="0" borderId="0" xfId="4" applyFont="1" applyAlignment="1">
      <alignment vertical="center"/>
    </xf>
    <xf numFmtId="164" fontId="5" fillId="0" borderId="0" xfId="4" applyFont="1" applyAlignment="1">
      <alignment horizontal="center" vertical="center"/>
    </xf>
    <xf numFmtId="164" fontId="0" fillId="0" borderId="0" xfId="4" applyFont="1" applyAlignment="1">
      <alignment vertical="center"/>
    </xf>
    <xf numFmtId="10" fontId="5" fillId="0" borderId="0" xfId="4" applyNumberFormat="1" applyFont="1"/>
    <xf numFmtId="164" fontId="5" fillId="0" borderId="0" xfId="3" applyNumberFormat="1" applyAlignment="1">
      <alignment horizontal="center" wrapText="1"/>
    </xf>
    <xf numFmtId="0" fontId="5" fillId="0" borderId="0" xfId="3" applyAlignment="1">
      <alignment horizontal="center"/>
    </xf>
    <xf numFmtId="164" fontId="5" fillId="0" borderId="0" xfId="4" applyFont="1" applyAlignment="1">
      <alignment horizontal="center"/>
    </xf>
  </cellXfs>
  <cellStyles count="6">
    <cellStyle name="20% - Énfasis1" xfId="2" builtinId="30"/>
    <cellStyle name="Énfasis1" xfId="1" builtinId="29"/>
    <cellStyle name="Millares 2" xfId="4" xr:uid="{0C02D193-F8AE-4A2E-B0BD-2D9044887F94}"/>
    <cellStyle name="Normal" xfId="0" builtinId="0"/>
    <cellStyle name="Normal 2" xfId="3" xr:uid="{78591865-4371-406E-8F00-731BCC73E212}"/>
    <cellStyle name="Porcentaje 2" xfId="5" xr:uid="{9086DA90-6D6F-435C-84AC-F678F44FE3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60</xdr:row>
          <xdr:rowOff>9525</xdr:rowOff>
        </xdr:from>
        <xdr:to>
          <xdr:col>6</xdr:col>
          <xdr:colOff>952500</xdr:colOff>
          <xdr:row>62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646ECF5-FDBF-44A3-9068-B50AF1C2A1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FM Corregido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60</xdr:row>
          <xdr:rowOff>9525</xdr:rowOff>
        </xdr:from>
        <xdr:to>
          <xdr:col>6</xdr:col>
          <xdr:colOff>952500</xdr:colOff>
          <xdr:row>62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550500AF-EB62-43D5-A253-AA3755F848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FM Corregido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EO%20INTV%20CONSULTOR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LANDRADE/OFICINA/Contrato%20GO2010056/informacion%202008/COSTEO%20DE%20A.I.U.%20Y%20FACTOR%20MULTIPLICADOR%20PARA%20PROYECTAR%20A&#209;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IJ/NL%20Costeos/Costeo%20Consultoria%20Banc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STEO%20INTV%20OB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TarifaMT"/>
      <sheetName val="Hoja1"/>
      <sheetName val="Hoja2"/>
      <sheetName val="Hoja3"/>
      <sheetName val="IPC"/>
      <sheetName val="INFLACION"/>
      <sheetName val="Ensayos Laboratorio"/>
      <sheetName val="proyecc desembol"/>
      <sheetName val="Top_Y_Batimetria"/>
    </sheetNames>
    <definedNames>
      <definedName name="FactorMultCorregido"/>
    </definedNames>
    <sheetDataSet>
      <sheetData sheetId="0"/>
      <sheetData sheetId="1">
        <row r="10">
          <cell r="C10">
            <v>8.3330000000000001E-2</v>
          </cell>
        </row>
        <row r="11">
          <cell r="C11">
            <v>8.3330000000000003E-4</v>
          </cell>
        </row>
        <row r="12">
          <cell r="C12">
            <v>4.1666666666666664E-2</v>
          </cell>
        </row>
        <row r="13">
          <cell r="C13">
            <v>8.3330000000000001E-2</v>
          </cell>
        </row>
        <row r="15">
          <cell r="C15">
            <v>8.5000000000000006E-2</v>
          </cell>
        </row>
        <row r="16">
          <cell r="C16">
            <v>0.12</v>
          </cell>
        </row>
        <row r="17">
          <cell r="C17">
            <v>0.01</v>
          </cell>
        </row>
        <row r="18">
          <cell r="C18">
            <v>6.0899999999999999E-3</v>
          </cell>
        </row>
        <row r="19">
          <cell r="C19">
            <v>0.09</v>
          </cell>
        </row>
        <row r="21">
          <cell r="C21">
            <v>0</v>
          </cell>
        </row>
        <row r="22">
          <cell r="C22">
            <v>0</v>
          </cell>
        </row>
        <row r="25">
          <cell r="D25" t="str">
            <v>20%</v>
          </cell>
        </row>
        <row r="27">
          <cell r="D27" t="str">
            <v>20%</v>
          </cell>
        </row>
        <row r="30">
          <cell r="C30" t="str">
            <v>ALOZADA</v>
          </cell>
        </row>
        <row r="36">
          <cell r="G36">
            <v>1</v>
          </cell>
          <cell r="H36">
            <v>6.0899999999999999E-3</v>
          </cell>
          <cell r="I36">
            <v>5.2199999999999998E-3</v>
          </cell>
          <cell r="J36">
            <v>6.96E-3</v>
          </cell>
        </row>
        <row r="37">
          <cell r="G37">
            <v>2</v>
          </cell>
          <cell r="H37">
            <v>1.3485E-2</v>
          </cell>
          <cell r="I37">
            <v>1.044E-2</v>
          </cell>
          <cell r="J37">
            <v>1.653E-2</v>
          </cell>
        </row>
        <row r="38">
          <cell r="G38">
            <v>3</v>
          </cell>
          <cell r="H38">
            <v>3.2625000000000001E-2</v>
          </cell>
          <cell r="I38">
            <v>2.436E-2</v>
          </cell>
          <cell r="J38">
            <v>4.0890000000000003E-2</v>
          </cell>
        </row>
        <row r="39">
          <cell r="G39">
            <v>4</v>
          </cell>
          <cell r="H39">
            <v>5.2049999999999999E-2</v>
          </cell>
          <cell r="I39">
            <v>4.3499999999999997E-2</v>
          </cell>
          <cell r="J39">
            <v>6.0600000000000001E-2</v>
          </cell>
        </row>
        <row r="40">
          <cell r="G40">
            <v>5</v>
          </cell>
          <cell r="H40">
            <v>7.8299999999999995E-2</v>
          </cell>
          <cell r="I40">
            <v>6.9599999999999995E-2</v>
          </cell>
          <cell r="J40">
            <v>8.6999999999999994E-2</v>
          </cell>
        </row>
      </sheetData>
      <sheetData sheetId="2">
        <row r="6">
          <cell r="B6" t="str">
            <v>INTERVENTORIA ETAPA CONSULTORIA URI TUNJUELITO</v>
          </cell>
        </row>
        <row r="8">
          <cell r="D8">
            <v>3</v>
          </cell>
        </row>
        <row r="10">
          <cell r="B10">
            <v>25.799999999999997</v>
          </cell>
          <cell r="D10">
            <v>6</v>
          </cell>
          <cell r="O10">
            <v>174909903.89699593</v>
          </cell>
        </row>
        <row r="12">
          <cell r="P12">
            <v>140303900.32215503</v>
          </cell>
        </row>
        <row r="14">
          <cell r="B14">
            <v>11</v>
          </cell>
        </row>
        <row r="15">
          <cell r="A15" t="str">
            <v>Director de Consultoría</v>
          </cell>
          <cell r="B15">
            <v>1</v>
          </cell>
          <cell r="C15" t="str">
            <v>P4 06-04</v>
          </cell>
          <cell r="D15">
            <v>0.5</v>
          </cell>
          <cell r="E15">
            <v>12.899999999999999</v>
          </cell>
          <cell r="H15">
            <v>7948661.1822562227</v>
          </cell>
          <cell r="O15">
            <v>42213354.859483816</v>
          </cell>
        </row>
        <row r="16">
          <cell r="A16" t="str">
            <v>Arquitecto Diseñador</v>
          </cell>
          <cell r="B16">
            <v>1</v>
          </cell>
          <cell r="C16" t="str">
            <v>P4 06-04</v>
          </cell>
          <cell r="D16">
            <v>0.3</v>
          </cell>
          <cell r="E16">
            <v>7.7399999999999984</v>
          </cell>
          <cell r="H16">
            <v>7948661.1822562227</v>
          </cell>
          <cell r="O16">
            <v>25328012.915690284</v>
          </cell>
        </row>
        <row r="17">
          <cell r="A17" t="str">
            <v>Arquitecto Diseñador</v>
          </cell>
          <cell r="B17">
            <v>0</v>
          </cell>
          <cell r="C17" t="str">
            <v>P4 06-04</v>
          </cell>
          <cell r="D17">
            <v>0.625</v>
          </cell>
          <cell r="E17">
            <v>16.125</v>
          </cell>
          <cell r="H17">
            <v>7948661.1822562227</v>
          </cell>
          <cell r="O17">
            <v>0</v>
          </cell>
        </row>
        <row r="18">
          <cell r="A18" t="str">
            <v>Especialista Estructural</v>
          </cell>
          <cell r="B18">
            <v>1</v>
          </cell>
          <cell r="C18" t="str">
            <v>P4 06-04</v>
          </cell>
          <cell r="D18">
            <v>0.15</v>
          </cell>
          <cell r="E18">
            <v>3.8699999999999992</v>
          </cell>
          <cell r="H18">
            <v>7948661.1822562227</v>
          </cell>
          <cell r="O18">
            <v>12664006.457845142</v>
          </cell>
        </row>
        <row r="19">
          <cell r="A19" t="str">
            <v>Especialista Geotecnia</v>
          </cell>
          <cell r="B19">
            <v>1</v>
          </cell>
          <cell r="C19" t="str">
            <v>P5 04-03</v>
          </cell>
          <cell r="D19">
            <v>0.05</v>
          </cell>
          <cell r="E19">
            <v>1.29</v>
          </cell>
          <cell r="H19">
            <v>7169619.3512234576</v>
          </cell>
          <cell r="O19">
            <v>3807604.754546321</v>
          </cell>
        </row>
        <row r="20">
          <cell r="A20" t="str">
            <v>Especialista Ambiental</v>
          </cell>
          <cell r="B20">
            <v>1</v>
          </cell>
          <cell r="C20" t="str">
            <v>P5 04-03</v>
          </cell>
          <cell r="D20">
            <v>0.05</v>
          </cell>
          <cell r="E20">
            <v>1.29</v>
          </cell>
          <cell r="H20">
            <v>7169619.3512234576</v>
          </cell>
          <cell r="O20">
            <v>3807604.754546321</v>
          </cell>
        </row>
        <row r="21">
          <cell r="A21" t="str">
            <v>Especialista Eléctrico</v>
          </cell>
          <cell r="B21">
            <v>1</v>
          </cell>
          <cell r="C21" t="str">
            <v>P5 04-03</v>
          </cell>
          <cell r="D21">
            <v>0.15</v>
          </cell>
          <cell r="E21">
            <v>3.8699999999999992</v>
          </cell>
          <cell r="H21">
            <v>7169619.3512234576</v>
          </cell>
          <cell r="O21">
            <v>11422814.26363896</v>
          </cell>
        </row>
        <row r="22">
          <cell r="A22" t="str">
            <v>Ingeniero Mecánico</v>
          </cell>
          <cell r="B22">
            <v>1</v>
          </cell>
          <cell r="C22" t="str">
            <v>P5 04-03</v>
          </cell>
          <cell r="D22">
            <v>0.05</v>
          </cell>
          <cell r="E22">
            <v>1.29</v>
          </cell>
          <cell r="H22">
            <v>7169619.3512234576</v>
          </cell>
          <cell r="O22">
            <v>3807604.754546321</v>
          </cell>
        </row>
        <row r="23">
          <cell r="A23" t="str">
            <v>Especialista Hidrosanitario</v>
          </cell>
          <cell r="B23">
            <v>1</v>
          </cell>
          <cell r="C23" t="str">
            <v>P5 04-03</v>
          </cell>
          <cell r="D23">
            <v>0.15</v>
          </cell>
          <cell r="E23">
            <v>3.8699999999999992</v>
          </cell>
          <cell r="H23">
            <v>7169619.3512234576</v>
          </cell>
          <cell r="O23">
            <v>11422814.26363896</v>
          </cell>
        </row>
        <row r="24">
          <cell r="A24" t="str">
            <v>Arquitecto Bioclimático</v>
          </cell>
          <cell r="B24">
            <v>1</v>
          </cell>
          <cell r="C24" t="str">
            <v>P5 04-03</v>
          </cell>
          <cell r="D24">
            <v>0.05</v>
          </cell>
          <cell r="E24">
            <v>1.29</v>
          </cell>
          <cell r="H24">
            <v>7169619.3512234576</v>
          </cell>
          <cell r="O24">
            <v>3807604.754546321</v>
          </cell>
        </row>
        <row r="25">
          <cell r="A25" t="str">
            <v>Ingeniero Mecánico</v>
          </cell>
          <cell r="B25">
            <v>0</v>
          </cell>
          <cell r="C25" t="str">
            <v>P5 04-03</v>
          </cell>
          <cell r="D25">
            <v>8.3333333333333329E-2</v>
          </cell>
          <cell r="E25">
            <v>2.1499999999999995</v>
          </cell>
          <cell r="H25">
            <v>7169619.3512234576</v>
          </cell>
          <cell r="O25">
            <v>0</v>
          </cell>
        </row>
        <row r="26">
          <cell r="A26" t="str">
            <v>Profesional Costos y Presupuestos</v>
          </cell>
          <cell r="B26">
            <v>1</v>
          </cell>
          <cell r="C26" t="str">
            <v>P5 04-03</v>
          </cell>
          <cell r="D26">
            <v>0.2</v>
          </cell>
          <cell r="E26">
            <v>5.16</v>
          </cell>
          <cell r="H26">
            <v>7169619.3512234576</v>
          </cell>
          <cell r="O26">
            <v>15230419.018185284</v>
          </cell>
        </row>
        <row r="27">
          <cell r="A27" t="str">
            <v>Profesional Social</v>
          </cell>
          <cell r="B27">
            <v>0</v>
          </cell>
          <cell r="C27" t="str">
            <v>P5 04-03</v>
          </cell>
          <cell r="D27">
            <v>0.40000000000000008</v>
          </cell>
          <cell r="E27">
            <v>10.32</v>
          </cell>
          <cell r="H27">
            <v>7169619.3512234576</v>
          </cell>
          <cell r="O27">
            <v>0</v>
          </cell>
        </row>
        <row r="28">
          <cell r="B28">
            <v>0</v>
          </cell>
          <cell r="O28">
            <v>0</v>
          </cell>
        </row>
        <row r="29">
          <cell r="A29" t="str">
            <v>Coordinador Tecnico</v>
          </cell>
          <cell r="B29">
            <v>1</v>
          </cell>
          <cell r="C29" t="str">
            <v>P6 03-01</v>
          </cell>
          <cell r="D29">
            <v>0.1</v>
          </cell>
          <cell r="E29">
            <v>2.58</v>
          </cell>
          <cell r="H29">
            <v>6394635.0297273146</v>
          </cell>
          <cell r="O29">
            <v>6792059.5254873363</v>
          </cell>
        </row>
        <row r="30">
          <cell r="A30" t="str">
            <v>Revisor de Diseños Estructurales</v>
          </cell>
          <cell r="B30">
            <v>0</v>
          </cell>
          <cell r="C30" t="str">
            <v>P3 08-05</v>
          </cell>
          <cell r="D30">
            <v>0.15</v>
          </cell>
          <cell r="E30">
            <v>3.8699999999999992</v>
          </cell>
          <cell r="H30">
            <v>9332271.9342467189</v>
          </cell>
          <cell r="O30">
            <v>0</v>
          </cell>
        </row>
        <row r="31">
          <cell r="A31" t="str">
            <v>Especialista Ambiental</v>
          </cell>
          <cell r="B31">
            <v>0</v>
          </cell>
          <cell r="C31" t="str">
            <v>P6 03-01</v>
          </cell>
          <cell r="D31">
            <v>0</v>
          </cell>
          <cell r="E31">
            <v>0</v>
          </cell>
          <cell r="H31">
            <v>6394635.0297273146</v>
          </cell>
          <cell r="O31">
            <v>0</v>
          </cell>
        </row>
        <row r="32">
          <cell r="A32" t="str">
            <v>Ingeniero Mecánico</v>
          </cell>
          <cell r="B32">
            <v>0</v>
          </cell>
          <cell r="C32" t="str">
            <v>P6 03-01</v>
          </cell>
          <cell r="D32">
            <v>0</v>
          </cell>
          <cell r="E32">
            <v>0</v>
          </cell>
          <cell r="H32">
            <v>6394635.0297273146</v>
          </cell>
          <cell r="O32">
            <v>0</v>
          </cell>
        </row>
        <row r="33">
          <cell r="A33" t="str">
            <v>Arquitecto Restaurador</v>
          </cell>
          <cell r="B33">
            <v>0</v>
          </cell>
          <cell r="C33" t="str">
            <v>P8&lt;02</v>
          </cell>
          <cell r="D33">
            <v>0</v>
          </cell>
          <cell r="E33">
            <v>0</v>
          </cell>
          <cell r="H33">
            <v>4560640.7191710062</v>
          </cell>
          <cell r="O33">
            <v>0</v>
          </cell>
        </row>
        <row r="34">
          <cell r="I34">
            <v>13209426</v>
          </cell>
        </row>
        <row r="35">
          <cell r="B35">
            <v>0</v>
          </cell>
          <cell r="P35">
            <v>0</v>
          </cell>
        </row>
        <row r="36">
          <cell r="A36" t="str">
            <v>Topógrafo</v>
          </cell>
          <cell r="B36">
            <v>0</v>
          </cell>
          <cell r="C36" t="str">
            <v>T2</v>
          </cell>
          <cell r="D36">
            <v>8.3299999999999999E-2</v>
          </cell>
          <cell r="E36">
            <v>2.1491399999999996</v>
          </cell>
          <cell r="H36">
            <v>2556231.0080762743</v>
          </cell>
          <cell r="O36">
            <v>0</v>
          </cell>
        </row>
        <row r="37">
          <cell r="A37" t="str">
            <v>Cadenero 1</v>
          </cell>
          <cell r="B37">
            <v>0</v>
          </cell>
          <cell r="C37" t="str">
            <v>T6</v>
          </cell>
          <cell r="D37">
            <v>8.3299999999999999E-2</v>
          </cell>
          <cell r="E37">
            <v>2.1491399999999996</v>
          </cell>
          <cell r="H37">
            <v>1683866.4577010379</v>
          </cell>
          <cell r="O37">
            <v>0</v>
          </cell>
        </row>
        <row r="38">
          <cell r="A38" t="str">
            <v>Cadenero 2</v>
          </cell>
          <cell r="B38">
            <v>0</v>
          </cell>
          <cell r="C38" t="str">
            <v>T5</v>
          </cell>
          <cell r="D38">
            <v>8.3299999999999999E-2</v>
          </cell>
          <cell r="E38">
            <v>2.1491399999999996</v>
          </cell>
          <cell r="H38">
            <v>1935432.0489720367</v>
          </cell>
          <cell r="O38">
            <v>0</v>
          </cell>
        </row>
        <row r="39">
          <cell r="A39" t="str">
            <v>Dibujante</v>
          </cell>
          <cell r="B39">
            <v>0</v>
          </cell>
          <cell r="C39" t="str">
            <v>T4</v>
          </cell>
          <cell r="D39">
            <v>0.2</v>
          </cell>
          <cell r="E39">
            <v>5.16</v>
          </cell>
          <cell r="H39">
            <v>2231630.2451459533</v>
          </cell>
          <cell r="O39">
            <v>0</v>
          </cell>
        </row>
        <row r="40">
          <cell r="A40" t="str">
            <v>Dibujante</v>
          </cell>
          <cell r="B40">
            <v>0</v>
          </cell>
          <cell r="C40" t="str">
            <v>T4</v>
          </cell>
          <cell r="D40">
            <v>1</v>
          </cell>
          <cell r="E40">
            <v>25.799999999999997</v>
          </cell>
          <cell r="H40">
            <v>2231630.2451459533</v>
          </cell>
          <cell r="O40">
            <v>0</v>
          </cell>
        </row>
        <row r="41">
          <cell r="A41" t="str">
            <v>Mensajero</v>
          </cell>
          <cell r="C41" t="str">
            <v>T7</v>
          </cell>
          <cell r="E41">
            <v>0</v>
          </cell>
          <cell r="H41">
            <v>1399840.7901370076</v>
          </cell>
          <cell r="O41">
            <v>0</v>
          </cell>
        </row>
        <row r="42">
          <cell r="A42" t="str">
            <v>Celador</v>
          </cell>
          <cell r="C42" t="str">
            <v>T7</v>
          </cell>
          <cell r="E42">
            <v>0</v>
          </cell>
          <cell r="H42">
            <v>1399840.7901370076</v>
          </cell>
          <cell r="O42">
            <v>0</v>
          </cell>
        </row>
        <row r="43">
          <cell r="A43" t="str">
            <v>Almacenista</v>
          </cell>
          <cell r="C43" t="str">
            <v>T7</v>
          </cell>
          <cell r="E43">
            <v>0</v>
          </cell>
          <cell r="H43">
            <v>1399840.7901370076</v>
          </cell>
          <cell r="O43">
            <v>0</v>
          </cell>
        </row>
        <row r="44">
          <cell r="A44" t="str">
            <v>Dibujante</v>
          </cell>
          <cell r="B44">
            <v>0</v>
          </cell>
          <cell r="C44" t="str">
            <v>T5</v>
          </cell>
          <cell r="D44">
            <v>0</v>
          </cell>
          <cell r="E44">
            <v>0</v>
          </cell>
          <cell r="H44">
            <v>1935432.0489720367</v>
          </cell>
          <cell r="O44">
            <v>0</v>
          </cell>
        </row>
        <row r="45">
          <cell r="A45" t="str">
            <v xml:space="preserve">Cadenero 1 </v>
          </cell>
          <cell r="B45">
            <v>0</v>
          </cell>
          <cell r="C45" t="str">
            <v>T10</v>
          </cell>
          <cell r="D45">
            <v>0</v>
          </cell>
          <cell r="E45">
            <v>0</v>
          </cell>
          <cell r="H45">
            <v>1160000</v>
          </cell>
          <cell r="O45">
            <v>0</v>
          </cell>
        </row>
        <row r="46">
          <cell r="I46">
            <v>0</v>
          </cell>
        </row>
        <row r="47">
          <cell r="B47">
            <v>4</v>
          </cell>
          <cell r="P47">
            <v>9391486.0148409046</v>
          </cell>
        </row>
        <row r="48">
          <cell r="B48">
            <v>1</v>
          </cell>
          <cell r="O48">
            <v>722422.00114160799</v>
          </cell>
        </row>
        <row r="49">
          <cell r="B49">
            <v>1</v>
          </cell>
          <cell r="O49">
            <v>4334532.0068496475</v>
          </cell>
        </row>
        <row r="50">
          <cell r="B50">
            <v>1</v>
          </cell>
          <cell r="O50">
            <v>1444844.002283216</v>
          </cell>
        </row>
        <row r="51">
          <cell r="B51">
            <v>1</v>
          </cell>
          <cell r="O51">
            <v>2889688.004566432</v>
          </cell>
        </row>
        <row r="52">
          <cell r="B52">
            <v>0</v>
          </cell>
          <cell r="O52">
            <v>0</v>
          </cell>
        </row>
        <row r="54">
          <cell r="B54">
            <v>0</v>
          </cell>
          <cell r="P54">
            <v>0</v>
          </cell>
        </row>
        <row r="55">
          <cell r="B55">
            <v>0</v>
          </cell>
          <cell r="O55">
            <v>0</v>
          </cell>
        </row>
        <row r="56"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3">
          <cell r="B63">
            <v>0</v>
          </cell>
          <cell r="O63">
            <v>0</v>
          </cell>
        </row>
        <row r="65">
          <cell r="P65">
            <v>15214517.559999999</v>
          </cell>
        </row>
        <row r="66">
          <cell r="O66">
            <v>2268281.8199999994</v>
          </cell>
        </row>
        <row r="67">
          <cell r="O67">
            <v>4283292.7799999993</v>
          </cell>
        </row>
        <row r="68">
          <cell r="O68">
            <v>4730249.3999999994</v>
          </cell>
        </row>
        <row r="69">
          <cell r="O69">
            <v>32280.959999999999</v>
          </cell>
        </row>
        <row r="70">
          <cell r="O70">
            <v>1551921.5999999999</v>
          </cell>
        </row>
        <row r="71">
          <cell r="O71">
            <v>734572</v>
          </cell>
        </row>
        <row r="72">
          <cell r="O72">
            <v>993170.99999999988</v>
          </cell>
        </row>
        <row r="73">
          <cell r="O73">
            <v>620748</v>
          </cell>
        </row>
        <row r="75">
          <cell r="P75">
            <v>0</v>
          </cell>
        </row>
        <row r="76">
          <cell r="C76" t="str">
            <v>&gt;2000cc Gasolina+Conductor</v>
          </cell>
          <cell r="E76">
            <v>0</v>
          </cell>
          <cell r="J76">
            <v>1973876</v>
          </cell>
          <cell r="O76">
            <v>0</v>
          </cell>
        </row>
        <row r="77">
          <cell r="C77" t="str">
            <v>Estación</v>
          </cell>
          <cell r="E77">
            <v>0</v>
          </cell>
          <cell r="J77">
            <v>953883</v>
          </cell>
          <cell r="O77">
            <v>0</v>
          </cell>
        </row>
        <row r="78">
          <cell r="C78" t="str">
            <v>Estación</v>
          </cell>
          <cell r="E78">
            <v>0</v>
          </cell>
          <cell r="J78">
            <v>953883</v>
          </cell>
          <cell r="O78">
            <v>0</v>
          </cell>
        </row>
        <row r="79">
          <cell r="C79" t="str">
            <v>Equipo de Comunicaciones</v>
          </cell>
          <cell r="E79">
            <v>0</v>
          </cell>
          <cell r="J79">
            <v>34342</v>
          </cell>
          <cell r="O79">
            <v>0</v>
          </cell>
        </row>
        <row r="80">
          <cell r="C80" t="str">
            <v>Tránsito, nivel</v>
          </cell>
          <cell r="E80">
            <v>0</v>
          </cell>
          <cell r="J80">
            <v>304918</v>
          </cell>
          <cell r="O80">
            <v>0</v>
          </cell>
        </row>
        <row r="81">
          <cell r="B81">
            <v>0</v>
          </cell>
          <cell r="C81" t="str">
            <v>Mas de 3 Ton Gasolina+Conductor+Manto.</v>
          </cell>
          <cell r="E81">
            <v>0</v>
          </cell>
          <cell r="J81">
            <v>2913817</v>
          </cell>
          <cell r="O81">
            <v>0</v>
          </cell>
        </row>
        <row r="82">
          <cell r="B82">
            <v>0</v>
          </cell>
          <cell r="C82" t="str">
            <v>Tránsito, nivel</v>
          </cell>
          <cell r="E82">
            <v>0</v>
          </cell>
          <cell r="J82">
            <v>304918</v>
          </cell>
          <cell r="O82">
            <v>0</v>
          </cell>
        </row>
        <row r="85">
          <cell r="P85">
            <v>10000000</v>
          </cell>
        </row>
        <row r="86">
          <cell r="C86" t="str">
            <v>Tramite de Licencia - Costos de licencia</v>
          </cell>
          <cell r="O86">
            <v>0</v>
          </cell>
        </row>
        <row r="87">
          <cell r="B87">
            <v>1</v>
          </cell>
          <cell r="C87" t="str">
            <v>Tramite de Licencia - Costos de licencia</v>
          </cell>
          <cell r="O87">
            <v>10000000</v>
          </cell>
        </row>
        <row r="88">
          <cell r="C88" t="str">
            <v>Tramite de Licencia - Costos de licencia</v>
          </cell>
          <cell r="O88">
            <v>0</v>
          </cell>
        </row>
        <row r="89">
          <cell r="B89">
            <v>0</v>
          </cell>
          <cell r="C89" t="str">
            <v>PLAN DE MANEJO DE TRAFICO - PMT</v>
          </cell>
          <cell r="O89">
            <v>0</v>
          </cell>
        </row>
        <row r="90">
          <cell r="B90">
            <v>0</v>
          </cell>
          <cell r="C90" t="str">
            <v>TRAMITES Y LICENCIAS (COSTOS DIRECTOS)</v>
          </cell>
          <cell r="O90">
            <v>0</v>
          </cell>
        </row>
        <row r="91">
          <cell r="C91" t="str">
            <v>IMPLEMENTACION PGIO-AMBIENTAL</v>
          </cell>
          <cell r="O91">
            <v>0</v>
          </cell>
        </row>
        <row r="92">
          <cell r="C92" t="str">
            <v>TRAMITE RETIE - RETILAP</v>
          </cell>
          <cell r="O92">
            <v>0</v>
          </cell>
        </row>
        <row r="94">
          <cell r="P94">
            <v>0</v>
          </cell>
        </row>
        <row r="95">
          <cell r="C95" t="str">
            <v>Aereo</v>
          </cell>
          <cell r="O95">
            <v>0</v>
          </cell>
        </row>
        <row r="96">
          <cell r="C96" t="str">
            <v>Terrestre</v>
          </cell>
          <cell r="O96">
            <v>0</v>
          </cell>
        </row>
        <row r="97">
          <cell r="C97" t="str">
            <v>Caballo</v>
          </cell>
          <cell r="J97">
            <v>0</v>
          </cell>
          <cell r="O97">
            <v>0</v>
          </cell>
        </row>
        <row r="98">
          <cell r="C98" t="str">
            <v>Motocicleta</v>
          </cell>
          <cell r="J98">
            <v>0</v>
          </cell>
          <cell r="O98">
            <v>0</v>
          </cell>
        </row>
        <row r="99">
          <cell r="C99" t="str">
            <v>Caballo</v>
          </cell>
          <cell r="J99">
            <v>0</v>
          </cell>
          <cell r="O99">
            <v>0</v>
          </cell>
        </row>
        <row r="100">
          <cell r="C100" t="str">
            <v>Fluvial</v>
          </cell>
          <cell r="J100">
            <v>0</v>
          </cell>
          <cell r="O100">
            <v>0</v>
          </cell>
        </row>
        <row r="101">
          <cell r="C101" t="str">
            <v>Hotel</v>
          </cell>
          <cell r="O101">
            <v>0</v>
          </cell>
        </row>
        <row r="102">
          <cell r="B102">
            <v>0</v>
          </cell>
          <cell r="C102" t="str">
            <v>Otro</v>
          </cell>
          <cell r="O102">
            <v>0</v>
          </cell>
        </row>
        <row r="105">
          <cell r="P105">
            <v>0</v>
          </cell>
        </row>
        <row r="106">
          <cell r="C106" t="str">
            <v>Aparatos Sanit, (sum. e instal)/Gl/Unidad</v>
          </cell>
          <cell r="J106">
            <v>385490</v>
          </cell>
          <cell r="O106">
            <v>0</v>
          </cell>
        </row>
        <row r="107">
          <cell r="C107" t="str">
            <v>Aseo/m2</v>
          </cell>
          <cell r="J107">
            <v>3983</v>
          </cell>
          <cell r="O107">
            <v>0</v>
          </cell>
        </row>
        <row r="108">
          <cell r="C108" t="str">
            <v>Campamento Obra/m2</v>
          </cell>
          <cell r="J108">
            <v>82037</v>
          </cell>
          <cell r="O108">
            <v>0</v>
          </cell>
        </row>
        <row r="109">
          <cell r="B109">
            <v>0</v>
          </cell>
          <cell r="C109" t="str">
            <v>Derechos Agua/Gl</v>
          </cell>
          <cell r="J109">
            <v>1336800</v>
          </cell>
          <cell r="O109">
            <v>0</v>
          </cell>
        </row>
        <row r="110">
          <cell r="B110">
            <v>0</v>
          </cell>
          <cell r="C110" t="str">
            <v>Derechos Energía/Gl</v>
          </cell>
          <cell r="J110">
            <v>1336800</v>
          </cell>
          <cell r="O110">
            <v>0</v>
          </cell>
        </row>
        <row r="111">
          <cell r="B111">
            <v>0</v>
          </cell>
          <cell r="C111" t="str">
            <v>Derechos Gas/Gl</v>
          </cell>
          <cell r="J111">
            <v>851524</v>
          </cell>
          <cell r="O111">
            <v>0</v>
          </cell>
        </row>
        <row r="112">
          <cell r="C112" t="str">
            <v>Cerramiento/m2</v>
          </cell>
          <cell r="J112">
            <v>10353</v>
          </cell>
          <cell r="O112">
            <v>0</v>
          </cell>
        </row>
        <row r="113">
          <cell r="C113" t="str">
            <v>Prov. Energía/ml</v>
          </cell>
          <cell r="J113">
            <v>36638</v>
          </cell>
          <cell r="O113">
            <v>0</v>
          </cell>
        </row>
        <row r="114">
          <cell r="B114">
            <v>0</v>
          </cell>
          <cell r="C114" t="str">
            <v>Prov. Teléfono/ml</v>
          </cell>
          <cell r="J114">
            <v>23898</v>
          </cell>
          <cell r="O114">
            <v>0</v>
          </cell>
        </row>
        <row r="115">
          <cell r="C115" t="str">
            <v>Prov. Agua/ml</v>
          </cell>
          <cell r="J115">
            <v>28676</v>
          </cell>
          <cell r="O115">
            <v>0</v>
          </cell>
        </row>
        <row r="116">
          <cell r="C116" t="str">
            <v>Vallas/m2</v>
          </cell>
          <cell r="J116">
            <v>637179</v>
          </cell>
          <cell r="O116">
            <v>0</v>
          </cell>
        </row>
        <row r="119">
          <cell r="O119">
            <v>0</v>
          </cell>
          <cell r="P119">
            <v>0</v>
          </cell>
        </row>
        <row r="121">
          <cell r="O121">
            <v>0</v>
          </cell>
        </row>
        <row r="122">
          <cell r="B122">
            <v>0</v>
          </cell>
          <cell r="C122" t="str">
            <v>Límites de Atterberg, líquido y plástico</v>
          </cell>
          <cell r="J122">
            <v>51920</v>
          </cell>
          <cell r="O122">
            <v>0</v>
          </cell>
        </row>
        <row r="123">
          <cell r="B123">
            <v>0</v>
          </cell>
          <cell r="C123" t="str">
            <v>Granulometría de suelos, por tamizado, con lavado</v>
          </cell>
          <cell r="J123">
            <v>60692</v>
          </cell>
          <cell r="O123">
            <v>0</v>
          </cell>
        </row>
        <row r="124">
          <cell r="B124">
            <v>0</v>
          </cell>
          <cell r="C124" t="str">
            <v>Humedad natural</v>
          </cell>
          <cell r="J124">
            <v>20527</v>
          </cell>
          <cell r="O124">
            <v>0</v>
          </cell>
        </row>
        <row r="125">
          <cell r="B125">
            <v>0</v>
          </cell>
          <cell r="C125" t="str">
            <v>Humedad natural</v>
          </cell>
          <cell r="J125">
            <v>20527</v>
          </cell>
          <cell r="O125">
            <v>0</v>
          </cell>
        </row>
        <row r="126">
          <cell r="B126">
            <v>0</v>
          </cell>
          <cell r="C126" t="str">
            <v>Humedad natural</v>
          </cell>
          <cell r="J126">
            <v>20527</v>
          </cell>
          <cell r="O126">
            <v>0</v>
          </cell>
        </row>
        <row r="127">
          <cell r="B127">
            <v>0</v>
          </cell>
          <cell r="C127" t="str">
            <v>Humedad natural</v>
          </cell>
          <cell r="J127">
            <v>20527</v>
          </cell>
          <cell r="O127">
            <v>0</v>
          </cell>
        </row>
        <row r="128">
          <cell r="O128">
            <v>0</v>
          </cell>
        </row>
        <row r="129">
          <cell r="C129" t="str">
            <v>Ensayo de compactación Proctor (Estandard y Modificado)</v>
          </cell>
          <cell r="J129">
            <v>71586</v>
          </cell>
          <cell r="O129">
            <v>0</v>
          </cell>
        </row>
        <row r="130">
          <cell r="C130" t="str">
            <v>Peso Unitario  en el terreno por el método de cono y arena</v>
          </cell>
          <cell r="J130">
            <v>46687</v>
          </cell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40">
          <cell r="O140">
            <v>0</v>
          </cell>
        </row>
        <row r="141">
          <cell r="O141">
            <v>0</v>
          </cell>
        </row>
        <row r="142">
          <cell r="O142">
            <v>0</v>
          </cell>
        </row>
        <row r="143">
          <cell r="O143">
            <v>0</v>
          </cell>
        </row>
        <row r="144">
          <cell r="O144">
            <v>0</v>
          </cell>
        </row>
        <row r="145">
          <cell r="O145">
            <v>0</v>
          </cell>
        </row>
        <row r="146">
          <cell r="O146">
            <v>0</v>
          </cell>
        </row>
        <row r="147">
          <cell r="C147" t="str">
            <v>Ensayo de consolidación rápida</v>
          </cell>
          <cell r="J147">
            <v>178964</v>
          </cell>
          <cell r="O147">
            <v>0</v>
          </cell>
        </row>
        <row r="148">
          <cell r="B148">
            <v>0</v>
          </cell>
          <cell r="C148" t="str">
            <v>Ensayo de consolidación rápida</v>
          </cell>
          <cell r="J148">
            <v>178964</v>
          </cell>
          <cell r="O148">
            <v>0</v>
          </cell>
        </row>
        <row r="149">
          <cell r="B149">
            <v>0</v>
          </cell>
          <cell r="C149" t="str">
            <v>Ensayo de consolidación rápida</v>
          </cell>
          <cell r="J149">
            <v>178964</v>
          </cell>
          <cell r="O149">
            <v>0</v>
          </cell>
        </row>
        <row r="150">
          <cell r="O150">
            <v>0</v>
          </cell>
        </row>
        <row r="151">
          <cell r="B151">
            <v>0</v>
          </cell>
          <cell r="C151" t="str">
            <v>Coeficiente de permeabilidad en campo por el método de percolación</v>
          </cell>
          <cell r="J151">
            <v>124496</v>
          </cell>
          <cell r="O151">
            <v>0</v>
          </cell>
        </row>
        <row r="152">
          <cell r="B152">
            <v>0</v>
          </cell>
          <cell r="C152" t="str">
            <v>Coeficiente de permeabilidad en campo por el método de percolación</v>
          </cell>
          <cell r="J152">
            <v>124496</v>
          </cell>
          <cell r="O152">
            <v>0</v>
          </cell>
        </row>
        <row r="153">
          <cell r="O153">
            <v>0</v>
          </cell>
        </row>
        <row r="154">
          <cell r="O154">
            <v>0</v>
          </cell>
        </row>
        <row r="155">
          <cell r="O155">
            <v>0</v>
          </cell>
        </row>
        <row r="156">
          <cell r="O156">
            <v>0</v>
          </cell>
        </row>
        <row r="157">
          <cell r="O157">
            <v>0</v>
          </cell>
        </row>
        <row r="158">
          <cell r="O158">
            <v>0</v>
          </cell>
        </row>
        <row r="159">
          <cell r="O159">
            <v>0</v>
          </cell>
        </row>
        <row r="160">
          <cell r="O160">
            <v>0</v>
          </cell>
        </row>
        <row r="161">
          <cell r="O161">
            <v>0</v>
          </cell>
        </row>
        <row r="162">
          <cell r="O162">
            <v>0</v>
          </cell>
        </row>
        <row r="163">
          <cell r="O163">
            <v>0</v>
          </cell>
        </row>
        <row r="164">
          <cell r="O164">
            <v>0</v>
          </cell>
        </row>
        <row r="165">
          <cell r="O165">
            <v>0</v>
          </cell>
        </row>
        <row r="166">
          <cell r="O166">
            <v>0</v>
          </cell>
        </row>
        <row r="167">
          <cell r="O167">
            <v>0</v>
          </cell>
        </row>
        <row r="168">
          <cell r="O168">
            <v>0</v>
          </cell>
        </row>
        <row r="169">
          <cell r="O169">
            <v>0</v>
          </cell>
        </row>
        <row r="170">
          <cell r="O170">
            <v>0</v>
          </cell>
        </row>
        <row r="171">
          <cell r="O171">
            <v>0</v>
          </cell>
        </row>
        <row r="172">
          <cell r="O172">
            <v>0</v>
          </cell>
        </row>
        <row r="174">
          <cell r="O174">
            <v>0</v>
          </cell>
        </row>
        <row r="175">
          <cell r="O175">
            <v>0</v>
          </cell>
        </row>
        <row r="176">
          <cell r="O176">
            <v>0</v>
          </cell>
        </row>
        <row r="177">
          <cell r="O177">
            <v>0</v>
          </cell>
        </row>
        <row r="178">
          <cell r="O178">
            <v>0</v>
          </cell>
        </row>
        <row r="179">
          <cell r="O179">
            <v>0</v>
          </cell>
        </row>
        <row r="180">
          <cell r="O180">
            <v>0</v>
          </cell>
        </row>
        <row r="181">
          <cell r="O181">
            <v>0</v>
          </cell>
        </row>
        <row r="182">
          <cell r="O182">
            <v>0</v>
          </cell>
        </row>
        <row r="183">
          <cell r="O183">
            <v>0</v>
          </cell>
        </row>
        <row r="184">
          <cell r="O184">
            <v>0</v>
          </cell>
        </row>
        <row r="185">
          <cell r="O185">
            <v>0</v>
          </cell>
        </row>
        <row r="186">
          <cell r="O186">
            <v>0</v>
          </cell>
        </row>
        <row r="187">
          <cell r="O187">
            <v>0</v>
          </cell>
        </row>
        <row r="188">
          <cell r="O188">
            <v>0</v>
          </cell>
        </row>
        <row r="189">
          <cell r="O189">
            <v>0</v>
          </cell>
        </row>
        <row r="190">
          <cell r="O190">
            <v>0</v>
          </cell>
        </row>
        <row r="191">
          <cell r="O191">
            <v>0</v>
          </cell>
        </row>
        <row r="192">
          <cell r="O192">
            <v>0</v>
          </cell>
        </row>
        <row r="194">
          <cell r="O194">
            <v>0</v>
          </cell>
        </row>
        <row r="195">
          <cell r="O195">
            <v>0</v>
          </cell>
        </row>
        <row r="196">
          <cell r="O196">
            <v>0</v>
          </cell>
        </row>
        <row r="197">
          <cell r="O197">
            <v>0</v>
          </cell>
        </row>
        <row r="198">
          <cell r="O198">
            <v>0</v>
          </cell>
        </row>
        <row r="199">
          <cell r="O199">
            <v>0</v>
          </cell>
        </row>
        <row r="200">
          <cell r="O200">
            <v>0</v>
          </cell>
        </row>
        <row r="201">
          <cell r="O201">
            <v>0</v>
          </cell>
        </row>
        <row r="202">
          <cell r="O202">
            <v>0</v>
          </cell>
        </row>
        <row r="203">
          <cell r="O203">
            <v>0</v>
          </cell>
        </row>
        <row r="204">
          <cell r="O204">
            <v>0</v>
          </cell>
        </row>
        <row r="205">
          <cell r="O205">
            <v>0</v>
          </cell>
        </row>
        <row r="206">
          <cell r="O206">
            <v>0</v>
          </cell>
        </row>
        <row r="207">
          <cell r="O207">
            <v>0</v>
          </cell>
        </row>
        <row r="208">
          <cell r="O208">
            <v>0</v>
          </cell>
        </row>
        <row r="209">
          <cell r="O209">
            <v>0</v>
          </cell>
        </row>
        <row r="210">
          <cell r="O210">
            <v>0</v>
          </cell>
        </row>
        <row r="211">
          <cell r="O211">
            <v>0</v>
          </cell>
        </row>
        <row r="212">
          <cell r="O212">
            <v>0</v>
          </cell>
        </row>
        <row r="213">
          <cell r="O213">
            <v>0</v>
          </cell>
        </row>
        <row r="214">
          <cell r="O214">
            <v>0</v>
          </cell>
        </row>
        <row r="215">
          <cell r="O215">
            <v>0</v>
          </cell>
        </row>
        <row r="216">
          <cell r="O216">
            <v>0</v>
          </cell>
        </row>
        <row r="217">
          <cell r="O217">
            <v>0</v>
          </cell>
        </row>
        <row r="218">
          <cell r="O218">
            <v>0</v>
          </cell>
        </row>
        <row r="220">
          <cell r="O220">
            <v>0</v>
          </cell>
        </row>
        <row r="221">
          <cell r="O221">
            <v>0</v>
          </cell>
        </row>
        <row r="222">
          <cell r="O222">
            <v>0</v>
          </cell>
        </row>
        <row r="223">
          <cell r="O223">
            <v>0</v>
          </cell>
        </row>
        <row r="224">
          <cell r="O224">
            <v>0</v>
          </cell>
        </row>
        <row r="225">
          <cell r="O225">
            <v>0</v>
          </cell>
        </row>
        <row r="226">
          <cell r="O226">
            <v>0</v>
          </cell>
        </row>
        <row r="227">
          <cell r="O227">
            <v>0</v>
          </cell>
        </row>
        <row r="228">
          <cell r="O228">
            <v>0</v>
          </cell>
        </row>
        <row r="229">
          <cell r="O229">
            <v>0</v>
          </cell>
        </row>
        <row r="230">
          <cell r="O230">
            <v>0</v>
          </cell>
        </row>
        <row r="231">
          <cell r="O231">
            <v>0</v>
          </cell>
        </row>
        <row r="232">
          <cell r="O232">
            <v>0</v>
          </cell>
        </row>
        <row r="233">
          <cell r="O233">
            <v>0</v>
          </cell>
        </row>
        <row r="234">
          <cell r="O234">
            <v>0</v>
          </cell>
        </row>
        <row r="235">
          <cell r="O235">
            <v>0</v>
          </cell>
        </row>
        <row r="236">
          <cell r="O236">
            <v>0</v>
          </cell>
        </row>
        <row r="237">
          <cell r="O237">
            <v>0</v>
          </cell>
        </row>
        <row r="238">
          <cell r="O238">
            <v>0</v>
          </cell>
        </row>
        <row r="239">
          <cell r="O239">
            <v>0</v>
          </cell>
        </row>
        <row r="240">
          <cell r="O240">
            <v>0</v>
          </cell>
        </row>
        <row r="242">
          <cell r="O242">
            <v>0</v>
          </cell>
        </row>
        <row r="243">
          <cell r="O243">
            <v>0</v>
          </cell>
        </row>
        <row r="244">
          <cell r="O244">
            <v>0</v>
          </cell>
        </row>
        <row r="245">
          <cell r="O245">
            <v>0</v>
          </cell>
        </row>
        <row r="246">
          <cell r="O246">
            <v>0</v>
          </cell>
        </row>
        <row r="247">
          <cell r="O247">
            <v>0</v>
          </cell>
        </row>
        <row r="248">
          <cell r="O248">
            <v>0</v>
          </cell>
        </row>
        <row r="249">
          <cell r="O249">
            <v>0</v>
          </cell>
        </row>
        <row r="250">
          <cell r="O250">
            <v>0</v>
          </cell>
        </row>
        <row r="251">
          <cell r="O251">
            <v>0</v>
          </cell>
        </row>
        <row r="252">
          <cell r="O252">
            <v>0</v>
          </cell>
        </row>
        <row r="253">
          <cell r="O253">
            <v>0</v>
          </cell>
        </row>
        <row r="254">
          <cell r="O254">
            <v>0</v>
          </cell>
        </row>
        <row r="255">
          <cell r="O255">
            <v>0</v>
          </cell>
        </row>
        <row r="256">
          <cell r="O256">
            <v>0</v>
          </cell>
        </row>
        <row r="257">
          <cell r="O257">
            <v>0</v>
          </cell>
        </row>
        <row r="258">
          <cell r="O258">
            <v>0</v>
          </cell>
        </row>
        <row r="259">
          <cell r="O259">
            <v>0</v>
          </cell>
        </row>
        <row r="260">
          <cell r="O260">
            <v>0</v>
          </cell>
        </row>
        <row r="261">
          <cell r="O261">
            <v>0</v>
          </cell>
        </row>
        <row r="263">
          <cell r="O263">
            <v>0</v>
          </cell>
        </row>
        <row r="264">
          <cell r="O264">
            <v>0</v>
          </cell>
        </row>
        <row r="265">
          <cell r="O265">
            <v>0</v>
          </cell>
        </row>
        <row r="266">
          <cell r="O266">
            <v>0</v>
          </cell>
        </row>
        <row r="267">
          <cell r="O267">
            <v>0</v>
          </cell>
        </row>
        <row r="268">
          <cell r="O268">
            <v>0</v>
          </cell>
        </row>
        <row r="269">
          <cell r="O269">
            <v>0</v>
          </cell>
        </row>
        <row r="270">
          <cell r="O270">
            <v>0</v>
          </cell>
        </row>
        <row r="271">
          <cell r="O271">
            <v>0</v>
          </cell>
        </row>
        <row r="272">
          <cell r="O272">
            <v>0</v>
          </cell>
        </row>
        <row r="273">
          <cell r="O273">
            <v>0</v>
          </cell>
        </row>
        <row r="274">
          <cell r="O274">
            <v>0</v>
          </cell>
        </row>
        <row r="275">
          <cell r="O275">
            <v>0</v>
          </cell>
        </row>
        <row r="276">
          <cell r="O276">
            <v>0</v>
          </cell>
        </row>
        <row r="277">
          <cell r="O277">
            <v>0</v>
          </cell>
        </row>
        <row r="278">
          <cell r="O278">
            <v>0</v>
          </cell>
        </row>
        <row r="279">
          <cell r="O279">
            <v>0</v>
          </cell>
        </row>
        <row r="280">
          <cell r="O280">
            <v>0</v>
          </cell>
        </row>
        <row r="281">
          <cell r="O281">
            <v>0</v>
          </cell>
        </row>
        <row r="282">
          <cell r="O282">
            <v>0</v>
          </cell>
        </row>
        <row r="283">
          <cell r="O283">
            <v>0</v>
          </cell>
        </row>
        <row r="284">
          <cell r="O284">
            <v>0</v>
          </cell>
        </row>
        <row r="285">
          <cell r="O285">
            <v>0</v>
          </cell>
        </row>
        <row r="286">
          <cell r="O286">
            <v>0</v>
          </cell>
        </row>
        <row r="287">
          <cell r="O287">
            <v>0</v>
          </cell>
        </row>
        <row r="288">
          <cell r="O288">
            <v>0</v>
          </cell>
        </row>
        <row r="289">
          <cell r="O289">
            <v>0</v>
          </cell>
        </row>
        <row r="290">
          <cell r="O290">
            <v>0</v>
          </cell>
        </row>
        <row r="291">
          <cell r="O291">
            <v>0</v>
          </cell>
        </row>
        <row r="292">
          <cell r="O292">
            <v>0</v>
          </cell>
        </row>
        <row r="293">
          <cell r="O293">
            <v>0</v>
          </cell>
        </row>
        <row r="294">
          <cell r="O294">
            <v>0</v>
          </cell>
        </row>
        <row r="295">
          <cell r="O295">
            <v>0</v>
          </cell>
        </row>
        <row r="296">
          <cell r="B296">
            <v>0</v>
          </cell>
          <cell r="C296" t="str">
            <v>Balanzas con rango entre 301 g y 1000 g Clase III</v>
          </cell>
          <cell r="J296">
            <v>607795</v>
          </cell>
          <cell r="O296">
            <v>0</v>
          </cell>
        </row>
        <row r="297">
          <cell r="B297">
            <v>0</v>
          </cell>
          <cell r="C297" t="str">
            <v>Balanzas con rango entre 301 g y 1000 g Clase III</v>
          </cell>
          <cell r="J297">
            <v>607795</v>
          </cell>
          <cell r="O297">
            <v>0</v>
          </cell>
        </row>
        <row r="298">
          <cell r="B298">
            <v>0</v>
          </cell>
          <cell r="C298" t="str">
            <v>Balanzas con rango entre 301 g y 1000 g Clase III</v>
          </cell>
          <cell r="J298">
            <v>607795</v>
          </cell>
          <cell r="O298">
            <v>0</v>
          </cell>
        </row>
        <row r="299">
          <cell r="B299">
            <v>0</v>
          </cell>
          <cell r="C299" t="str">
            <v>Balanzas con rango entre 301 g y 1000 g Clase III</v>
          </cell>
          <cell r="J299">
            <v>607795</v>
          </cell>
          <cell r="O299">
            <v>0</v>
          </cell>
        </row>
        <row r="300">
          <cell r="B300">
            <v>0</v>
          </cell>
          <cell r="C300" t="str">
            <v>Balanzas con rango entre 301 g y 1000 g Clase III</v>
          </cell>
          <cell r="J300">
            <v>607795</v>
          </cell>
          <cell r="O300">
            <v>0</v>
          </cell>
        </row>
        <row r="301">
          <cell r="B301">
            <v>0</v>
          </cell>
          <cell r="C301" t="str">
            <v>Balanzas con rango entre 301 g y 1000 g Clase III</v>
          </cell>
          <cell r="J301">
            <v>607795</v>
          </cell>
          <cell r="O301">
            <v>0</v>
          </cell>
        </row>
        <row r="302">
          <cell r="B302">
            <v>0</v>
          </cell>
          <cell r="C302" t="str">
            <v>Balanzas con rango entre 301 g y 1000 g Clase III</v>
          </cell>
          <cell r="J302">
            <v>607795</v>
          </cell>
          <cell r="O302">
            <v>0</v>
          </cell>
        </row>
        <row r="321">
          <cell r="A321" t="str">
            <v>Coordinador Jurídico</v>
          </cell>
        </row>
        <row r="322">
          <cell r="A322" t="str">
            <v>Coordinador Tecnico</v>
          </cell>
        </row>
        <row r="323">
          <cell r="A323" t="str">
            <v>Director de Proyecto</v>
          </cell>
        </row>
        <row r="324">
          <cell r="A324" t="str">
            <v>Director de Obra</v>
          </cell>
        </row>
        <row r="325">
          <cell r="A325" t="str">
            <v>Director de Consultoría</v>
          </cell>
        </row>
        <row r="326">
          <cell r="A326" t="str">
            <v>Director de Interventoría</v>
          </cell>
        </row>
        <row r="327">
          <cell r="A327" t="str">
            <v>Especialista Estructural</v>
          </cell>
        </row>
        <row r="328">
          <cell r="A328" t="str">
            <v>Especialista Geotecnia</v>
          </cell>
        </row>
        <row r="329">
          <cell r="A329" t="str">
            <v>Especialista Hidráulico</v>
          </cell>
        </row>
        <row r="330">
          <cell r="A330" t="str">
            <v>Especialista Eléctrico</v>
          </cell>
        </row>
        <row r="331">
          <cell r="A331" t="str">
            <v>Especialista Ambiental</v>
          </cell>
        </row>
        <row r="332">
          <cell r="A332" t="str">
            <v>Especialista en Telecomunicaciones</v>
          </cell>
        </row>
        <row r="333">
          <cell r="A333" t="str">
            <v>Especialista en Vías</v>
          </cell>
        </row>
        <row r="334">
          <cell r="A334" t="str">
            <v>Especialista en Ingeniería de Pavimentos</v>
          </cell>
        </row>
        <row r="335">
          <cell r="A335" t="str">
            <v>Especialista Hidrosanitario</v>
          </cell>
        </row>
        <row r="336">
          <cell r="A336" t="str">
            <v>Ingeniero Anexos Técnicos</v>
          </cell>
        </row>
        <row r="337">
          <cell r="A337" t="str">
            <v>Ingeniero Catastral</v>
          </cell>
        </row>
        <row r="338">
          <cell r="A338" t="str">
            <v>Ingeniero Forestal</v>
          </cell>
        </row>
        <row r="339">
          <cell r="A339" t="str">
            <v>Ingeniero Mecánico</v>
          </cell>
        </row>
        <row r="340">
          <cell r="A340" t="str">
            <v>Profesional Calidad</v>
          </cell>
        </row>
        <row r="341">
          <cell r="A341" t="str">
            <v>Profesional Costos y Presupuestos</v>
          </cell>
        </row>
        <row r="342">
          <cell r="A342" t="str">
            <v>Profesional de Apoyo</v>
          </cell>
        </row>
        <row r="343">
          <cell r="A343" t="str">
            <v>Profesional de Seguridad Industrial</v>
          </cell>
        </row>
        <row r="344">
          <cell r="A344" t="str">
            <v>Profesional Social</v>
          </cell>
        </row>
        <row r="345">
          <cell r="A345" t="str">
            <v>Profesional Ambiental</v>
          </cell>
        </row>
        <row r="346">
          <cell r="A346" t="str">
            <v>Profesional PGIO</v>
          </cell>
        </row>
        <row r="347">
          <cell r="A347" t="str">
            <v>Residente de Interventoria</v>
          </cell>
        </row>
        <row r="348">
          <cell r="A348" t="str">
            <v>Residente de Interventoria Obra</v>
          </cell>
        </row>
        <row r="349">
          <cell r="A349" t="str">
            <v>Arquitecto Diseñador</v>
          </cell>
        </row>
        <row r="350">
          <cell r="A350" t="str">
            <v>Arquitecto Paisajista</v>
          </cell>
        </row>
        <row r="351">
          <cell r="A351" t="str">
            <v>Arquitecto Bioclimático</v>
          </cell>
        </row>
        <row r="352">
          <cell r="A352" t="str">
            <v>Residente Ambiental</v>
          </cell>
        </row>
        <row r="353">
          <cell r="A353" t="str">
            <v>Residente Eléctrico</v>
          </cell>
        </row>
        <row r="354">
          <cell r="A354" t="str">
            <v>Residente Hidrosanitario</v>
          </cell>
        </row>
        <row r="355">
          <cell r="A355" t="str">
            <v>Residente de Vias</v>
          </cell>
        </row>
        <row r="356">
          <cell r="A356" t="str">
            <v>Residente de Obra</v>
          </cell>
        </row>
        <row r="357">
          <cell r="A357" t="str">
            <v>Residente Obra Civil</v>
          </cell>
        </row>
        <row r="358">
          <cell r="A358" t="str">
            <v>Revisor de Diseño de elementos no estructurales</v>
          </cell>
        </row>
        <row r="359">
          <cell r="A359" t="str">
            <v>Revisor de Estudios Geotécnicos</v>
          </cell>
        </row>
        <row r="360">
          <cell r="A360" t="str">
            <v>Revisor de Diseños Estructurales</v>
          </cell>
        </row>
        <row r="361">
          <cell r="A361" t="str">
            <v>Revisor de Diseños Arquitectónicos</v>
          </cell>
        </row>
        <row r="362">
          <cell r="A362" t="str">
            <v>Revisor Fiscal</v>
          </cell>
        </row>
        <row r="363">
          <cell r="A363" t="str">
            <v>Abogado</v>
          </cell>
        </row>
        <row r="364">
          <cell r="A364" t="str">
            <v>Topógrafo</v>
          </cell>
        </row>
        <row r="370">
          <cell r="A370" t="str">
            <v>Tecnólogo en Ingeniería y Arquitectura</v>
          </cell>
        </row>
        <row r="371">
          <cell r="A371" t="str">
            <v>Auxiliar de Ingeniería</v>
          </cell>
        </row>
        <row r="372">
          <cell r="A372" t="str">
            <v>Topógrafo</v>
          </cell>
        </row>
        <row r="373">
          <cell r="A373" t="str">
            <v>Maestro</v>
          </cell>
        </row>
        <row r="374">
          <cell r="A374" t="str">
            <v>Inspector</v>
          </cell>
        </row>
        <row r="375">
          <cell r="A375" t="str">
            <v>Dibujante</v>
          </cell>
        </row>
        <row r="376">
          <cell r="A376" t="str">
            <v>Cadenero 1</v>
          </cell>
        </row>
        <row r="377">
          <cell r="A377" t="str">
            <v>Cadenero 2</v>
          </cell>
        </row>
        <row r="378">
          <cell r="A378" t="str">
            <v>Laboratorista</v>
          </cell>
        </row>
        <row r="379">
          <cell r="A379" t="str">
            <v>Operador de Equipo de Perforación</v>
          </cell>
        </row>
        <row r="380">
          <cell r="A380" t="str">
            <v>Obrero</v>
          </cell>
        </row>
        <row r="381">
          <cell r="A381" t="str">
            <v>Almacenista</v>
          </cell>
        </row>
        <row r="382">
          <cell r="A382" t="str">
            <v>Aperador Auxiliar de Equipo</v>
          </cell>
        </row>
        <row r="383">
          <cell r="A383" t="str">
            <v>Celador</v>
          </cell>
        </row>
        <row r="387">
          <cell r="A387" t="str">
            <v>PERSONAL ADMINISTRATIVO</v>
          </cell>
        </row>
        <row r="388">
          <cell r="A388" t="str">
            <v>Revisor Fiscal</v>
          </cell>
        </row>
        <row r="389">
          <cell r="A389" t="str">
            <v>Contador</v>
          </cell>
        </row>
        <row r="390">
          <cell r="A390" t="str">
            <v>Asesor Juridico</v>
          </cell>
        </row>
        <row r="391">
          <cell r="A391" t="str">
            <v>Administrador</v>
          </cell>
        </row>
        <row r="392">
          <cell r="A392" t="str">
            <v>Secretaria</v>
          </cell>
        </row>
        <row r="393">
          <cell r="A393" t="str">
            <v>Conductor</v>
          </cell>
        </row>
        <row r="394">
          <cell r="A394" t="str">
            <v>Celador</v>
          </cell>
        </row>
        <row r="395">
          <cell r="A395" t="str">
            <v>Auxiliar Administrativo</v>
          </cell>
        </row>
        <row r="396">
          <cell r="A396" t="str">
            <v>Mensajeía</v>
          </cell>
        </row>
        <row r="415">
          <cell r="A415" t="str">
            <v>&lt;2000cc Gasolina+Conductor</v>
          </cell>
        </row>
        <row r="416">
          <cell r="A416" t="str">
            <v>&gt;2000cc Gasolina+Conductor</v>
          </cell>
        </row>
        <row r="417">
          <cell r="A417" t="str">
            <v>Distanciómetro</v>
          </cell>
        </row>
        <row r="418">
          <cell r="A418" t="str">
            <v>Equipos Especiales</v>
          </cell>
        </row>
        <row r="419">
          <cell r="A419" t="str">
            <v>Estación</v>
          </cell>
        </row>
        <row r="420">
          <cell r="A420" t="str">
            <v>Mas de 3 Ton Gasolina+Conductor+Manto.</v>
          </cell>
        </row>
        <row r="421">
          <cell r="A421" t="str">
            <v>Motonave 55&lt;HP +Equip. Batimetría +Motorista</v>
          </cell>
        </row>
        <row r="422">
          <cell r="A422" t="str">
            <v>Tránsito, nivel</v>
          </cell>
        </row>
        <row r="427">
          <cell r="A427" t="str">
            <v>Derechos de Autor</v>
          </cell>
        </row>
        <row r="428">
          <cell r="A428" t="str">
            <v>Fiducia Mercantil</v>
          </cell>
        </row>
        <row r="429">
          <cell r="A429" t="str">
            <v>Tramite de Licencia - Costos de licencia</v>
          </cell>
        </row>
        <row r="430">
          <cell r="A430" t="str">
            <v>IMPLEMENTACION PGIO-SISO</v>
          </cell>
        </row>
        <row r="431">
          <cell r="A431" t="str">
            <v>IMPLEMENTACION PGIO-AMBIENTAL</v>
          </cell>
        </row>
        <row r="432">
          <cell r="A432" t="str">
            <v>TRAMITE RETIE - RETILAP</v>
          </cell>
        </row>
        <row r="433">
          <cell r="A433" t="str">
            <v>PLAN DE MANEJO DE TRAFICO - PMT</v>
          </cell>
        </row>
        <row r="440">
          <cell r="A440" t="str">
            <v>Humedad natural</v>
          </cell>
        </row>
        <row r="441">
          <cell r="A441" t="str">
            <v>Determinación de la humedad en suelos mediante un probador de carburo de calcio</v>
          </cell>
        </row>
        <row r="442">
          <cell r="A442" t="str">
            <v>Peso Unitario muestras de suelos (con o sin parafina)</v>
          </cell>
        </row>
        <row r="443">
          <cell r="A443" t="str">
            <v>Gravedad específica para suelos gravosos  (Peso Unitario)</v>
          </cell>
        </row>
        <row r="444">
          <cell r="A444" t="str">
            <v>Gravedad específica material fino, por picnómetro</v>
          </cell>
        </row>
        <row r="445">
          <cell r="A445" t="str">
            <v>Determinación de la densidad y la absorción del agregado fino</v>
          </cell>
        </row>
        <row r="446">
          <cell r="A446" t="str">
            <v>Granulometría de suelos, por tamizado, con lavado</v>
          </cell>
        </row>
        <row r="447">
          <cell r="A447" t="str">
            <v>Granulometría por hidrómetro</v>
          </cell>
        </row>
        <row r="448">
          <cell r="A448" t="str">
            <v>Lavado sobre el tamiz No. 200, para suelos</v>
          </cell>
        </row>
        <row r="449">
          <cell r="A449" t="str">
            <v>Límites de Atterberg, líquido y plástico</v>
          </cell>
        </row>
        <row r="450">
          <cell r="A450" t="str">
            <v>Límites de contracción</v>
          </cell>
        </row>
        <row r="451">
          <cell r="A451" t="str">
            <v>Desgaste en la máquina de los Angeles, con trituración</v>
          </cell>
        </row>
        <row r="452">
          <cell r="A452" t="str">
            <v>Desgaste en la máquina de los Angeles, sin trituración</v>
          </cell>
        </row>
        <row r="453">
          <cell r="A453" t="str">
            <v>Equivalente de arena</v>
          </cell>
        </row>
        <row r="454">
          <cell r="A454" t="str">
            <v>Resistencia a los sulfatos, 5 ciclos (Solidez)</v>
          </cell>
        </row>
        <row r="455">
          <cell r="A455" t="str">
            <v>Indice de caras fracturadas</v>
          </cell>
        </row>
        <row r="456">
          <cell r="A456" t="str">
            <v>Indice de aplanamiento y alargamiento</v>
          </cell>
        </row>
        <row r="457">
          <cell r="A457" t="str">
            <v>Determinación de la limpieza superficial de las partículas de agregado grueso</v>
          </cell>
        </row>
        <row r="458">
          <cell r="A458" t="str">
            <v>Contenido de la arcilla</v>
          </cell>
        </row>
        <row r="461">
          <cell r="A461" t="str">
            <v>Ensayo de compactación Proctor (Estandard y Modificado)</v>
          </cell>
        </row>
        <row r="462">
          <cell r="A462" t="str">
            <v>Ensayo de compactación Harvard Miniatura</v>
          </cell>
        </row>
        <row r="463">
          <cell r="A463" t="str">
            <v xml:space="preserve">Peso Unitario en el terreno con densímetro nuclear </v>
          </cell>
        </row>
        <row r="464">
          <cell r="A464" t="str">
            <v>Peso Unitario  en el terreno por el método de cono y arena</v>
          </cell>
        </row>
        <row r="465">
          <cell r="A465" t="str">
            <v>Humedad del suelo y del suelo agregado en el terreno por métodos nucleares (prof. Reducida)</v>
          </cell>
        </row>
        <row r="468">
          <cell r="A468" t="str">
            <v>Extracción de muestra inalterada suelo Cohesivo,(un molde)</v>
          </cell>
        </row>
        <row r="469">
          <cell r="A469" t="str">
            <v>Penetración en moldes de CBR (por punto)</v>
          </cell>
        </row>
        <row r="470">
          <cell r="A470" t="str">
            <v>CBR muestra inalterada (con inmersión) Incluye extracción y penetración</v>
          </cell>
        </row>
        <row r="471">
          <cell r="A471" t="str">
            <v xml:space="preserve">CBR sobre material granular ( Método 1 )                                </v>
          </cell>
        </row>
        <row r="472">
          <cell r="A472" t="str">
            <v xml:space="preserve">CBR sobre material cohesivo ( Método 2 ) </v>
          </cell>
        </row>
        <row r="473">
          <cell r="A473" t="str">
            <v>CBR de campo</v>
          </cell>
        </row>
        <row r="474">
          <cell r="A474" t="str">
            <v>Ensayo de placa</v>
          </cell>
        </row>
        <row r="475">
          <cell r="A475" t="str">
            <v>Compresión inconfinada en material cohesivo sobre muestra inalterada</v>
          </cell>
        </row>
        <row r="476">
          <cell r="A476" t="str">
            <v>Compresión inconfinada con penetrómetro de bolsillo</v>
          </cell>
        </row>
        <row r="477">
          <cell r="A477" t="str">
            <v>Compresión inconfinada en núcleos de roca, peso unitario</v>
          </cell>
        </row>
        <row r="478">
          <cell r="A478" t="str">
            <v>Ensayo de corte directo en material granular (tres puntos)</v>
          </cell>
        </row>
        <row r="479">
          <cell r="A479" t="str">
            <v>Ensayo de corte directo en material cohesivo, consolidado, no drenado (tres puntos)</v>
          </cell>
        </row>
        <row r="480">
          <cell r="A480" t="str">
            <v>Ensayo de corte directo en material cohesivo, consolidado, drenado (por tres puntos)</v>
          </cell>
        </row>
        <row r="481">
          <cell r="A481" t="str">
            <v>Ensayo de corte directo en material cohesivo, no consolidado, no drenado (por tres puntos)</v>
          </cell>
        </row>
        <row r="482">
          <cell r="A482" t="str">
            <v>Penetración con cono dinámico</v>
          </cell>
        </row>
        <row r="485">
          <cell r="A485" t="str">
            <v>Ensayo de consolidación lenta con descarga</v>
          </cell>
        </row>
        <row r="486">
          <cell r="A486" t="str">
            <v>Ensayo de consolidación lenta con doble ciclo de descarga</v>
          </cell>
        </row>
        <row r="487">
          <cell r="A487" t="str">
            <v>Ensayo de consolidación rápida</v>
          </cell>
        </row>
        <row r="488">
          <cell r="A488" t="str">
            <v>Expansión controlada en consolidómetro</v>
          </cell>
        </row>
        <row r="489">
          <cell r="A489" t="str">
            <v>Expansión libre en consolidómetro</v>
          </cell>
        </row>
        <row r="490">
          <cell r="A490" t="str">
            <v>Expansión libre en probeta</v>
          </cell>
        </row>
        <row r="493">
          <cell r="A493" t="str">
            <v>Dispersión para suelos (Ensayo de Pin hole)</v>
          </cell>
        </row>
        <row r="494">
          <cell r="A494" t="str">
            <v>Ph, determinación de acidez en suelos</v>
          </cell>
        </row>
        <row r="495">
          <cell r="A495" t="str">
            <v>Coeficiente de permeabilidad en suelos constante (conductividad hidráulica)</v>
          </cell>
        </row>
        <row r="496">
          <cell r="A496" t="str">
            <v>Coeficiente de permeabilidad en campo por el método de percolación</v>
          </cell>
        </row>
        <row r="497">
          <cell r="A497" t="str">
            <v xml:space="preserve">Contenido de materia orgánica por quemado </v>
          </cell>
        </row>
        <row r="500">
          <cell r="A500" t="str">
            <v>Diseño de mezclas de suelo - cemento (Un agregado y 3 porcentajes de cemento)</v>
          </cell>
        </row>
        <row r="501">
          <cell r="A501" t="str">
            <v>Diseño de mezclas suelo-cemento con durabilidad</v>
          </cell>
        </row>
        <row r="502">
          <cell r="A502" t="str">
            <v>Ensayo de Durabilidad</v>
          </cell>
        </row>
        <row r="503">
          <cell r="A503" t="str">
            <v>Compresión en probetas de suelo-cemento</v>
          </cell>
        </row>
        <row r="504">
          <cell r="A504" t="str">
            <v>Compactación de probetas de suelo-cemento</v>
          </cell>
        </row>
        <row r="505">
          <cell r="A505" t="str">
            <v>Estudio de suelos</v>
          </cell>
        </row>
        <row r="506">
          <cell r="A506" t="str">
            <v>Asesoría en geotécnia y pavimentos</v>
          </cell>
        </row>
        <row r="523">
          <cell r="A523" t="str">
            <v xml:space="preserve">Masa específica de asfalto sólido </v>
          </cell>
        </row>
        <row r="524">
          <cell r="A524" t="str">
            <v>Ductilidad en asfaltos</v>
          </cell>
        </row>
        <row r="525">
          <cell r="A525" t="str">
            <v>Penetración en asfaltos</v>
          </cell>
        </row>
        <row r="526">
          <cell r="A526" t="str">
            <v>Puntos de Ignición y de Llama mediante la Copa Abierta Cleveland</v>
          </cell>
        </row>
        <row r="527">
          <cell r="A527" t="str">
            <v>Punto de ablandamiento</v>
          </cell>
        </row>
        <row r="528">
          <cell r="A528" t="str">
            <v>Cubrimiento de los Agregados con Materiales Asfálticos en Presencia del Agua (Stripping)</v>
          </cell>
        </row>
        <row r="529">
          <cell r="A529" t="str">
            <v>Adherencia en Bandeja</v>
          </cell>
        </row>
        <row r="530">
          <cell r="A530" t="str">
            <v>Ensayo pérdida por calentamiento en horno de película delgada</v>
          </cell>
        </row>
        <row r="531">
          <cell r="A531" t="str">
            <v>Ensayo de solubilidad de materiales asfálticos en tricloroetileno</v>
          </cell>
        </row>
        <row r="532">
          <cell r="A532" t="str">
            <v>Ensayo de viscosidad Brokfield</v>
          </cell>
        </row>
        <row r="533">
          <cell r="A533" t="str">
            <v>Sedimentación en Tolueno</v>
          </cell>
        </row>
        <row r="562">
          <cell r="A562" t="str">
            <v>Determinación de superficie específica ( finura por Blaine )</v>
          </cell>
        </row>
        <row r="563">
          <cell r="A563" t="str">
            <v>Finura por tamizado sobre malla No. 325</v>
          </cell>
        </row>
        <row r="564">
          <cell r="A564" t="str">
            <v>Finura por tamizado sobre malla No. 200</v>
          </cell>
        </row>
        <row r="565">
          <cell r="A565" t="str">
            <v>Densidad del cemento</v>
          </cell>
        </row>
        <row r="566">
          <cell r="A566" t="str">
            <v>Tiempos de fraguado por Vicat o por agujas de Guillmore para cementos de fraguado rápido (3 horas)</v>
          </cell>
        </row>
        <row r="567">
          <cell r="A567" t="str">
            <v>Tiempos de fraguado por Vicat o por agujas de Guillmore para cementos de fraguado lento (mayor 3 h)</v>
          </cell>
        </row>
        <row r="568">
          <cell r="A568" t="str">
            <v>Diseño de mezclas de mortero   (con 1 agregado)</v>
          </cell>
        </row>
        <row r="569">
          <cell r="A569" t="str">
            <v>Ensayo a compresión en cubos de mortero (elaboración serie de 9)</v>
          </cell>
        </row>
        <row r="570">
          <cell r="A570" t="str">
            <v>Rotura por compresión de cubos de mortero</v>
          </cell>
        </row>
        <row r="571">
          <cell r="A571" t="str">
            <v>Rotura por compresión de prismas de mortero de relleno para mampostería</v>
          </cell>
        </row>
        <row r="572">
          <cell r="A572" t="str">
            <v>Rotura por compresión de cilindros de mortero de pega 3"</v>
          </cell>
        </row>
        <row r="573">
          <cell r="A573" t="str">
            <v>Rotura por compresión de cilindros de Grouting 4"</v>
          </cell>
        </row>
        <row r="577">
          <cell r="A577" t="str">
            <v>Masa unitaria, suelta o apisonada</v>
          </cell>
        </row>
        <row r="578">
          <cell r="A578" t="str">
            <v>Densidad en arenas</v>
          </cell>
        </row>
        <row r="579">
          <cell r="A579" t="str">
            <v>Densidad en gravas</v>
          </cell>
        </row>
        <row r="580">
          <cell r="A580" t="str">
            <v>Contenido de materia orgánica, ensayo colorimétrico</v>
          </cell>
        </row>
        <row r="581">
          <cell r="A581" t="str">
            <v>Contenido de materia orgánica, por quemado</v>
          </cell>
        </row>
        <row r="582">
          <cell r="A582" t="str">
            <v>Calidad de una arena en cuanto a materia orgánica</v>
          </cell>
        </row>
        <row r="583">
          <cell r="A583" t="str">
            <v>Granulometría de agregados hasta el tamiz 0.150 mm ( No. 100 ), Incluye lavado</v>
          </cell>
        </row>
        <row r="584">
          <cell r="A584" t="str">
            <v>Lavado sobre el tamiz No. 200, para agregados de concreto</v>
          </cell>
        </row>
        <row r="585">
          <cell r="A585" t="str">
            <v>Reactividad potencial de agregados sin preparar la muestra</v>
          </cell>
        </row>
        <row r="586">
          <cell r="A586" t="str">
            <v>Resistencia a los sulfatos, 5 ciclos (solidez)</v>
          </cell>
        </row>
        <row r="587">
          <cell r="A587" t="str">
            <v>Partículas livianas para agregados finos y gruesos.</v>
          </cell>
        </row>
        <row r="588">
          <cell r="A588" t="str">
            <v>Grumos de arcilla y partículas deleznables</v>
          </cell>
        </row>
        <row r="589">
          <cell r="A589" t="str">
            <v>Tiempo de fraguado del hormigón</v>
          </cell>
        </row>
        <row r="592">
          <cell r="A592" t="str">
            <v>Porosidad y densidad</v>
          </cell>
        </row>
        <row r="593">
          <cell r="A593" t="str">
            <v>Determinación de cloruros, sulfatos, carbonatos, materia orgánica y partículas livianas</v>
          </cell>
        </row>
        <row r="594">
          <cell r="A594" t="str">
            <v>Contenido de cemento en agregados</v>
          </cell>
        </row>
        <row r="595">
          <cell r="A595" t="str">
            <v>Análisis químico del cemento: PPC, Residuo Insoluble, Hierro, Aluminio, Calcio, Magnesio, Sodio y Potasio</v>
          </cell>
        </row>
        <row r="596">
          <cell r="A596" t="str">
            <v>Potencial de reactividad</v>
          </cell>
        </row>
        <row r="599">
          <cell r="A599" t="str">
            <v>Diseño de una mezcla de hormigón para una resistencia dada</v>
          </cell>
        </row>
        <row r="600">
          <cell r="A600" t="str">
            <v>Diseño de una mezcla de hormigón para una resistencia dada, con tres agregados</v>
          </cell>
        </row>
        <row r="601">
          <cell r="A601" t="str">
            <v>Diseño de mezcla adicional</v>
          </cell>
        </row>
        <row r="612">
          <cell r="A612" t="str">
            <v>Núcleos extracción, corte y ensayo de 15.3 cm de diámetro ( 6" x 12" )</v>
          </cell>
        </row>
        <row r="613">
          <cell r="A613" t="str">
            <v xml:space="preserve">Núcleos extracción, corte y ensayo de 10.2 cm de diámetro ( 4" x  8" ) </v>
          </cell>
        </row>
        <row r="614">
          <cell r="A614" t="str">
            <v>Núcleos extracción, corte y ensayo de 7.6 cm de diámetro ( 3" x  6" )</v>
          </cell>
        </row>
        <row r="615">
          <cell r="A615" t="str">
            <v>Núcleos extracción, corte y ensayo de 5.1 cm de diámetro ( 2" x  4" )</v>
          </cell>
        </row>
        <row r="616">
          <cell r="A616" t="str">
            <v>Núcleos extracción de paneles y ensayo de 10.2 cm de diámetro ( 4" )</v>
          </cell>
        </row>
        <row r="617">
          <cell r="A617" t="str">
            <v>Núcleos extracción de paneles y ensayo de 7.6 cm de diámetro ( 3" )</v>
          </cell>
        </row>
        <row r="618">
          <cell r="A618" t="str">
            <v>Núcleos extracción de paneles y ensayo de 5.1 cm de diámetro (  2")</v>
          </cell>
        </row>
        <row r="619">
          <cell r="A619" t="str">
            <v>Corte de núcleos de concreto</v>
          </cell>
        </row>
        <row r="620">
          <cell r="A620" t="str">
            <v>Corte y ensayo de cubos de concreto</v>
          </cell>
        </row>
        <row r="621">
          <cell r="A621" t="str">
            <v xml:space="preserve">Corte y ensayo de núcleos </v>
          </cell>
        </row>
        <row r="622">
          <cell r="A622" t="str">
            <v>Núcleos, ensayo de compresión</v>
          </cell>
        </row>
        <row r="623">
          <cell r="A623" t="str">
            <v>Ensayo de carbonatación en laboratorio sobre núcleos</v>
          </cell>
        </row>
        <row r="624">
          <cell r="A624" t="str">
            <v>Densidad y absorción en núcleos de concreto</v>
          </cell>
        </row>
        <row r="627">
          <cell r="A627" t="str">
            <v>2" por centímetro</v>
          </cell>
        </row>
        <row r="628">
          <cell r="A628" t="str">
            <v>3" por centímetro</v>
          </cell>
        </row>
        <row r="629">
          <cell r="A629" t="str">
            <v>4" por centímetro</v>
          </cell>
        </row>
        <row r="630">
          <cell r="A630" t="str">
            <v>5" por centímetro</v>
          </cell>
        </row>
        <row r="631">
          <cell r="A631" t="str">
            <v>6" por centímetro</v>
          </cell>
        </row>
        <row r="643">
          <cell r="A643" t="str">
            <v xml:space="preserve">Rotura por compresión de bloques de cemento </v>
          </cell>
        </row>
        <row r="644">
          <cell r="A644" t="str">
            <v>Rotura por compresión de prismas normales</v>
          </cell>
        </row>
        <row r="645">
          <cell r="A645" t="str">
            <v>Rotura por compresión de muretes sencillos</v>
          </cell>
        </row>
        <row r="646">
          <cell r="A646" t="str">
            <v>Rotura por compresión de muretes dobles</v>
          </cell>
        </row>
        <row r="647">
          <cell r="A647" t="str">
            <v>Rotura por compresión de muretes triples</v>
          </cell>
        </row>
        <row r="648">
          <cell r="A648" t="str">
            <v>Rotura por compresión en ladrillos y adoquines</v>
          </cell>
        </row>
        <row r="649">
          <cell r="A649" t="str">
            <v>Rotura por flexión de ladrillos y adoquines en concreto</v>
          </cell>
        </row>
        <row r="650">
          <cell r="A650" t="str">
            <v>Rotura por flexión de ladrillos y adoquines en arcilla</v>
          </cell>
        </row>
        <row r="651">
          <cell r="A651" t="str">
            <v>Módulo de rotura de viguetas o plaquetas</v>
          </cell>
        </row>
        <row r="652">
          <cell r="A652" t="str">
            <v>Ensayo de dimensionamiento en bloques</v>
          </cell>
        </row>
        <row r="653">
          <cell r="A653" t="str">
            <v>Absorción de bloques, ladrillos y adoquines, en frío</v>
          </cell>
        </row>
        <row r="654">
          <cell r="A654" t="str">
            <v xml:space="preserve">Absorción de bloques, ladrillos y adoquines, en caliente </v>
          </cell>
        </row>
        <row r="655">
          <cell r="A655" t="str">
            <v>Eflorecencia de adoquines de arcilla</v>
          </cell>
        </row>
        <row r="658">
          <cell r="A658" t="str">
            <v>Baldosas, compresión con elaboración de probetas</v>
          </cell>
        </row>
        <row r="659">
          <cell r="A659" t="str">
            <v>Baldosas, flexión con elaboración de probetas</v>
          </cell>
        </row>
        <row r="660">
          <cell r="A660" t="str">
            <v>Baldosas, absorción con elaboración de probetas</v>
          </cell>
        </row>
        <row r="661">
          <cell r="A661" t="str">
            <v>Baldosas, compresión sin elaboración de probetas</v>
          </cell>
        </row>
        <row r="662">
          <cell r="A662" t="str">
            <v>Baldosas, flexión sin elaboración de probetas</v>
          </cell>
        </row>
        <row r="663">
          <cell r="A663" t="str">
            <v>Baldosas, absorción sin elaboración de probetas</v>
          </cell>
        </row>
        <row r="664">
          <cell r="A664" t="str">
            <v>Baldosas, ensayo de impacto</v>
          </cell>
        </row>
        <row r="681">
          <cell r="A681" t="str">
            <v>Ensayo a tensión en barras de acero d&lt; 5/8" (gráfico Esfuerzo Vs. Deformación)</v>
          </cell>
        </row>
        <row r="682">
          <cell r="A682" t="str">
            <v>Ensayo a tensión en barras de acero d &gt; 5/8" (gráfico Esfuerzo Vs. Deformación)</v>
          </cell>
        </row>
        <row r="683">
          <cell r="A683" t="str">
            <v xml:space="preserve">Caracterización del corrugado en barras de acero </v>
          </cell>
        </row>
        <row r="684">
          <cell r="A684" t="str">
            <v>Ensayo a tensión en barra grafilada para refuerzo de concreto</v>
          </cell>
        </row>
        <row r="685">
          <cell r="A685" t="str">
            <v>Ensayo de doblado en barras de acero d&lt; 1"</v>
          </cell>
        </row>
        <row r="686">
          <cell r="A686" t="str">
            <v>Ensayo de diámetro efectivo en barras corrugadas de acero</v>
          </cell>
        </row>
        <row r="687">
          <cell r="A687" t="str">
            <v>Relación masa - longitud en barras de refuerzo</v>
          </cell>
        </row>
        <row r="688">
          <cell r="A688" t="str">
            <v>Ensayo a tracción en barras de acero liso (gráfico Esfuerzo Vs Deformación)</v>
          </cell>
        </row>
        <row r="689">
          <cell r="A689" t="str">
            <v>Ensayo de tensión en mallas de acero</v>
          </cell>
        </row>
        <row r="690">
          <cell r="A690" t="str">
            <v>Ensayo de esfuerzo cortante en mallas</v>
          </cell>
        </row>
        <row r="721">
          <cell r="A721" t="str">
            <v>Alquiler de moldes cilíndricos para la toma de muestras de concreto, por día</v>
          </cell>
        </row>
        <row r="722">
          <cell r="A722" t="str">
            <v>Alquiler de moldes rectangulares para viguetas, por día</v>
          </cell>
        </row>
        <row r="723">
          <cell r="A723" t="str">
            <v>Alquiler de conos de Abrams, para el ensayo de asentamiento, por día</v>
          </cell>
        </row>
        <row r="724">
          <cell r="A724" t="str">
            <v>Alquiler de moldes para cubos, (Tres cubos por paquete) día</v>
          </cell>
        </row>
        <row r="725">
          <cell r="A725" t="str">
            <v>Venta de moldes de 6" de diámetro</v>
          </cell>
        </row>
        <row r="726">
          <cell r="A726" t="str">
            <v>Venta de moldes de 4" de diámetro</v>
          </cell>
        </row>
        <row r="727">
          <cell r="A727" t="str">
            <v>Venta de moldes de 3" de diámetro</v>
          </cell>
        </row>
        <row r="728">
          <cell r="A728" t="str">
            <v>Venta de conos de Abrams para ensayo de asentamiento</v>
          </cell>
        </row>
        <row r="729">
          <cell r="A729" t="str">
            <v>Venta de varilla apisonadora de 5/8" x 60 cm</v>
          </cell>
        </row>
        <row r="730">
          <cell r="A730" t="str">
            <v>Transporte a obra en el perímetro urbano, por viaje</v>
          </cell>
        </row>
        <row r="731">
          <cell r="A731" t="str">
            <v>Transporte a obra en el perímetro urbano, por muestra</v>
          </cell>
        </row>
        <row r="732">
          <cell r="A732" t="str">
            <v>Viáticos y desplazamiento departamento de metrología</v>
          </cell>
        </row>
        <row r="733">
          <cell r="A733" t="str">
            <v>Transporte de equipo y personal, fuera del perímetro urbano ($ / día)</v>
          </cell>
        </row>
        <row r="734">
          <cell r="A734" t="str">
            <v>Disponibilidad de equipos de laboratorio, por día</v>
          </cell>
        </row>
        <row r="735">
          <cell r="A735" t="str">
            <v>Gastos extras e imprevistos en trabajos fuera de Bogotá, por día</v>
          </cell>
        </row>
        <row r="736">
          <cell r="A736" t="str">
            <v>Gastos de alojamiento, alimentación y viáticos, por día</v>
          </cell>
        </row>
        <row r="737">
          <cell r="A737" t="str">
            <v>Otros gastos</v>
          </cell>
        </row>
        <row r="741">
          <cell r="A741" t="str">
            <v>Capacidad máxima de escala  hasta 500 N</v>
          </cell>
        </row>
        <row r="742">
          <cell r="A742" t="str">
            <v>Capacidad máxima de escala  hasta 2 kN</v>
          </cell>
        </row>
        <row r="743">
          <cell r="A743" t="str">
            <v>Capacidad máxima de escala  hasta 5 kN</v>
          </cell>
        </row>
        <row r="744">
          <cell r="A744" t="str">
            <v>Capacidad máxima de escala  hasta 10 kN</v>
          </cell>
        </row>
        <row r="745">
          <cell r="A745" t="str">
            <v>Capacidad máxima de escala  hasta 20 kN</v>
          </cell>
        </row>
        <row r="746">
          <cell r="A746" t="str">
            <v>Capacidad máxima de escala  hasta 50 kN</v>
          </cell>
        </row>
        <row r="747">
          <cell r="A747" t="str">
            <v>Capacidad máxima de escala  hasta 100 kN</v>
          </cell>
        </row>
        <row r="748">
          <cell r="A748" t="str">
            <v>Capacidad máxima de escala  hasta 200 kN</v>
          </cell>
        </row>
        <row r="749">
          <cell r="A749" t="str">
            <v>Capacidad máxima de escala  hasta 500 kN</v>
          </cell>
        </row>
        <row r="750">
          <cell r="A750" t="str">
            <v>Capacidad máxima de escala  hasta 1   MN</v>
          </cell>
        </row>
        <row r="753">
          <cell r="A753" t="str">
            <v>Balanzas con rango entre 0 y 300 g Clase II</v>
          </cell>
        </row>
        <row r="754">
          <cell r="A754" t="str">
            <v>Balanzas con rango entre 0 y 300 g Clase III</v>
          </cell>
        </row>
        <row r="755">
          <cell r="A755" t="str">
            <v>Balanzas con rango entre 301 g y 1000 g Clase II</v>
          </cell>
        </row>
        <row r="756">
          <cell r="A756" t="str">
            <v>Balanzas con rango entre 301 g y 1000 g Clase III</v>
          </cell>
        </row>
        <row r="757">
          <cell r="A757" t="str">
            <v>Balanza con rango entre 1001 g  y 3000 g Clase II</v>
          </cell>
        </row>
        <row r="758">
          <cell r="A758" t="str">
            <v>Balanza con rango entre 1001 g  y 3000 g Clase III</v>
          </cell>
        </row>
        <row r="759">
          <cell r="A759" t="str">
            <v xml:space="preserve">Balanza con rango entre 3001 g  y 10 kg Clase II    </v>
          </cell>
        </row>
        <row r="760">
          <cell r="A760" t="str">
            <v xml:space="preserve">Balanza con rango entre 3001 g  y 10 kg Clase III    </v>
          </cell>
        </row>
        <row r="761">
          <cell r="A761" t="str">
            <v>Balanza con rango entre 10001g y 20 kg Clase II</v>
          </cell>
        </row>
        <row r="762">
          <cell r="A762" t="str">
            <v>Balanza con rango entre 10001g y 20 kg Clase III</v>
          </cell>
        </row>
        <row r="763">
          <cell r="A763" t="str">
            <v>Balanza con rango entre 21 kg y 50 kg Clase III</v>
          </cell>
        </row>
        <row r="764">
          <cell r="A764" t="str">
            <v>Balanza con rango entre 51 kg y 100 kg Clase III</v>
          </cell>
        </row>
        <row r="765">
          <cell r="A765" t="str">
            <v>Balanza con rango entre 101 y 500 kg Clase III</v>
          </cell>
        </row>
        <row r="766">
          <cell r="A766" t="str">
            <v>Pesas clase M1, M2 y M3 hasta 10 kg</v>
          </cell>
        </row>
        <row r="767">
          <cell r="A767" t="str">
            <v>Pesas clase F1 y F 2 de 1 g hasta 2 kg</v>
          </cell>
        </row>
        <row r="768">
          <cell r="A768" t="str">
            <v>Asesorías metrológicas y de calibraciones</v>
          </cell>
        </row>
        <row r="776">
          <cell r="A776" t="str">
            <v>Aereo</v>
          </cell>
        </row>
        <row r="777">
          <cell r="A777" t="str">
            <v>Terrestre</v>
          </cell>
        </row>
        <row r="778">
          <cell r="A778" t="str">
            <v xml:space="preserve">Mula </v>
          </cell>
        </row>
        <row r="779">
          <cell r="A779" t="str">
            <v>Caballo</v>
          </cell>
        </row>
        <row r="780">
          <cell r="A780" t="str">
            <v>Fluvial</v>
          </cell>
        </row>
        <row r="781">
          <cell r="A781" t="str">
            <v>Motocicleta</v>
          </cell>
        </row>
        <row r="782">
          <cell r="A782" t="str">
            <v>Hotel</v>
          </cell>
        </row>
        <row r="783">
          <cell r="A783" t="str">
            <v>Casa o Apartamento</v>
          </cell>
        </row>
        <row r="784">
          <cell r="A784" t="str">
            <v>Otro</v>
          </cell>
        </row>
        <row r="791">
          <cell r="A791" t="str">
            <v>Aparatos Sanit, (sum. e instal)/Gl/Unidad</v>
          </cell>
        </row>
        <row r="792">
          <cell r="A792" t="str">
            <v>Aseo/m2</v>
          </cell>
        </row>
        <row r="793">
          <cell r="A793" t="str">
            <v>Campamento Obra/m2</v>
          </cell>
        </row>
        <row r="794">
          <cell r="A794" t="str">
            <v>Derechos Agua/Gl</v>
          </cell>
        </row>
        <row r="795">
          <cell r="A795" t="str">
            <v>Derechos Energía/Gl</v>
          </cell>
        </row>
        <row r="796">
          <cell r="A796" t="str">
            <v>Derechos Gas/Gl</v>
          </cell>
        </row>
        <row r="797">
          <cell r="A797" t="str">
            <v>Prov. Agua/ml</v>
          </cell>
        </row>
        <row r="798">
          <cell r="A798" t="str">
            <v>Prov. Energía/ml</v>
          </cell>
        </row>
        <row r="799">
          <cell r="A799" t="str">
            <v>Prov. Teléfono/ml</v>
          </cell>
        </row>
        <row r="800">
          <cell r="A800" t="str">
            <v>Servicios Públiicos/mes</v>
          </cell>
        </row>
        <row r="801">
          <cell r="A801" t="str">
            <v>Señalización/ml</v>
          </cell>
        </row>
        <row r="802">
          <cell r="A802" t="str">
            <v>Señalización/m2</v>
          </cell>
        </row>
        <row r="803">
          <cell r="A803" t="str">
            <v>Cerramiento/m2</v>
          </cell>
        </row>
        <row r="804">
          <cell r="A804" t="str">
            <v>Vallas/m2</v>
          </cell>
        </row>
      </sheetData>
      <sheetData sheetId="3">
        <row r="7">
          <cell r="F7">
            <v>0</v>
          </cell>
        </row>
        <row r="10">
          <cell r="D10">
            <v>14922950071.636843</v>
          </cell>
          <cell r="F10">
            <v>1725610293</v>
          </cell>
        </row>
        <row r="11">
          <cell r="E11">
            <v>59691800.28654737</v>
          </cell>
        </row>
        <row r="12">
          <cell r="E12">
            <v>149229500.71636844</v>
          </cell>
        </row>
        <row r="13">
          <cell r="E13">
            <v>746147503.58184218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298459001.43273687</v>
          </cell>
        </row>
        <row r="17">
          <cell r="E17">
            <v>0</v>
          </cell>
        </row>
        <row r="18">
          <cell r="E18">
            <v>298459001.43273687</v>
          </cell>
        </row>
        <row r="23">
          <cell r="E23">
            <v>0</v>
          </cell>
        </row>
        <row r="24">
          <cell r="E24">
            <v>36000</v>
          </cell>
        </row>
        <row r="25">
          <cell r="E25">
            <v>18646226.114510234</v>
          </cell>
        </row>
        <row r="26">
          <cell r="E26">
            <v>3107704.3524183724</v>
          </cell>
        </row>
        <row r="27">
          <cell r="E27">
            <v>146506062.32829469</v>
          </cell>
        </row>
        <row r="28">
          <cell r="E28">
            <v>5327493.175574352</v>
          </cell>
        </row>
        <row r="31">
          <cell r="F31" t="str">
            <v>COSTEO DE CONSULTORÍA</v>
          </cell>
        </row>
        <row r="38">
          <cell r="A38" t="str">
            <v>INTERVENTORÍA A LA CONSULTORÍA</v>
          </cell>
        </row>
        <row r="43">
          <cell r="B43" t="str">
            <v>Imp. Transac Fin (4x1000)</v>
          </cell>
          <cell r="E43">
            <v>873904.52</v>
          </cell>
        </row>
        <row r="44">
          <cell r="B44" t="str">
            <v>ICA</v>
          </cell>
          <cell r="E44">
            <v>1835933.8655462186</v>
          </cell>
        </row>
        <row r="45">
          <cell r="B45" t="str">
            <v>IVA</v>
          </cell>
          <cell r="E45">
            <v>34882743.445378155</v>
          </cell>
        </row>
        <row r="46">
          <cell r="B46" t="str">
            <v>Retención/Vr Total Cto Consul</v>
          </cell>
          <cell r="E46">
            <v>3671867.7310924372</v>
          </cell>
        </row>
        <row r="47">
          <cell r="B47" t="str">
            <v>Estampilla ProUnal</v>
          </cell>
          <cell r="E47">
            <v>917966.93277310929</v>
          </cell>
        </row>
        <row r="48">
          <cell r="B48" t="str">
            <v>Garantía de Seriedad</v>
          </cell>
        </row>
        <row r="49">
          <cell r="B49" t="str">
            <v>Estampilla Pro-Adulto Mayor</v>
          </cell>
          <cell r="E49">
            <v>0</v>
          </cell>
        </row>
        <row r="50">
          <cell r="B50" t="str">
            <v>Estampilla Pro-cultura</v>
          </cell>
          <cell r="E50">
            <v>0</v>
          </cell>
        </row>
        <row r="51">
          <cell r="B51" t="str">
            <v>Contribución Cto de obra pública</v>
          </cell>
          <cell r="E51">
            <v>0</v>
          </cell>
        </row>
        <row r="52">
          <cell r="B52" t="str">
            <v>Estampilla Pro-undenar</v>
          </cell>
          <cell r="E52">
            <v>0</v>
          </cell>
        </row>
        <row r="53">
          <cell r="B53" t="str">
            <v>Responsabilidad Civil BAJA</v>
          </cell>
          <cell r="E53">
            <v>246364.50999999998</v>
          </cell>
        </row>
        <row r="54">
          <cell r="B54" t="str">
            <v>Cumplimiento</v>
          </cell>
          <cell r="E54">
            <v>272985.92443499999</v>
          </cell>
        </row>
        <row r="55">
          <cell r="B55" t="str">
            <v>Salarios, Prestaciones</v>
          </cell>
          <cell r="E55">
            <v>45497.654072500001</v>
          </cell>
        </row>
        <row r="56">
          <cell r="B56" t="str">
            <v>Calidad de los Servicios</v>
          </cell>
          <cell r="E56">
            <v>818957.77330499992</v>
          </cell>
        </row>
        <row r="59">
          <cell r="C59" t="str">
            <v>INTERVENTORÍA A LA CONSULTORÍA</v>
          </cell>
          <cell r="F59">
            <v>218476130</v>
          </cell>
        </row>
        <row r="60">
          <cell r="F60">
            <v>218476130</v>
          </cell>
        </row>
        <row r="61">
          <cell r="A61" t="str">
            <v>doscientos dieciocho millones cuatrocientos setenta y seis mil ciento treinta pesos mda/legal</v>
          </cell>
        </row>
        <row r="74">
          <cell r="B74" t="str">
            <v>Otros</v>
          </cell>
          <cell r="C74">
            <v>5.0000000000000001E-3</v>
          </cell>
          <cell r="D74">
            <v>50</v>
          </cell>
        </row>
        <row r="75">
          <cell r="B75" t="str">
            <v>Iva/Utilidad</v>
          </cell>
          <cell r="C75">
            <v>0.19</v>
          </cell>
          <cell r="D75">
            <v>1</v>
          </cell>
        </row>
        <row r="76">
          <cell r="B76" t="str">
            <v>Renta/Utilidad</v>
          </cell>
          <cell r="C76">
            <v>0.34</v>
          </cell>
          <cell r="D76">
            <v>1</v>
          </cell>
        </row>
        <row r="77">
          <cell r="B77" t="str">
            <v>Retención/Vr Total Cto Obra</v>
          </cell>
          <cell r="C77">
            <v>0.02</v>
          </cell>
          <cell r="D77">
            <v>1</v>
          </cell>
        </row>
        <row r="78">
          <cell r="B78" t="str">
            <v>Timbre/Vr Total Cto</v>
          </cell>
          <cell r="C78">
            <v>0</v>
          </cell>
          <cell r="D78">
            <v>1</v>
          </cell>
        </row>
        <row r="79">
          <cell r="B79" t="str">
            <v>Imp. Transac Fin (4x1000)</v>
          </cell>
          <cell r="C79">
            <v>4.0000000000000001E-3</v>
          </cell>
          <cell r="D79">
            <v>1</v>
          </cell>
        </row>
        <row r="80">
          <cell r="B80" t="str">
            <v>ICA</v>
          </cell>
          <cell r="C80">
            <v>0.01</v>
          </cell>
          <cell r="D80">
            <v>1</v>
          </cell>
        </row>
        <row r="81">
          <cell r="B81" t="str">
            <v>Contribución Ley 1106</v>
          </cell>
          <cell r="C81">
            <v>0.05</v>
          </cell>
          <cell r="D81">
            <v>1</v>
          </cell>
        </row>
        <row r="82">
          <cell r="B82" t="str">
            <v>IVA</v>
          </cell>
          <cell r="C82">
            <v>0.19</v>
          </cell>
          <cell r="D82">
            <v>1</v>
          </cell>
        </row>
        <row r="83">
          <cell r="B83" t="str">
            <v>Retención/Vr Total Cto Consul</v>
          </cell>
          <cell r="C83">
            <v>0.02</v>
          </cell>
          <cell r="D83">
            <v>1</v>
          </cell>
        </row>
        <row r="84">
          <cell r="B84" t="str">
            <v>Estampilla Pro-Adulto Mayor</v>
          </cell>
          <cell r="C84">
            <v>0</v>
          </cell>
          <cell r="D84">
            <v>1</v>
          </cell>
        </row>
        <row r="85">
          <cell r="B85" t="str">
            <v>Estampilla Pro-cultura</v>
          </cell>
          <cell r="C85">
            <v>0</v>
          </cell>
          <cell r="D85">
            <v>1</v>
          </cell>
        </row>
        <row r="86">
          <cell r="B86" t="str">
            <v>Contribución Cto de obra pública</v>
          </cell>
          <cell r="C86">
            <v>0</v>
          </cell>
          <cell r="D86">
            <v>1</v>
          </cell>
        </row>
        <row r="87">
          <cell r="B87" t="str">
            <v>Estampilla Pro-undenar</v>
          </cell>
          <cell r="C87">
            <v>0</v>
          </cell>
          <cell r="D87">
            <v>1</v>
          </cell>
        </row>
        <row r="88">
          <cell r="B88" t="str">
            <v>Estampilla Pro- deporte</v>
          </cell>
          <cell r="C88">
            <v>0</v>
          </cell>
          <cell r="D88">
            <v>1</v>
          </cell>
        </row>
        <row r="89">
          <cell r="B89" t="str">
            <v>Estampilla Pro-unicor</v>
          </cell>
          <cell r="C89">
            <v>0</v>
          </cell>
          <cell r="D89">
            <v>1</v>
          </cell>
        </row>
        <row r="90">
          <cell r="B90" t="str">
            <v>Estampilla ProUnal</v>
          </cell>
          <cell r="C90">
            <v>0</v>
          </cell>
          <cell r="D90">
            <v>828116</v>
          </cell>
        </row>
        <row r="91">
          <cell r="B91" t="str">
            <v>Estampilla ProUnal-0,5</v>
          </cell>
          <cell r="C91">
            <v>5.0000000000000001E-3</v>
          </cell>
          <cell r="D91">
            <v>828116</v>
          </cell>
          <cell r="E91">
            <v>1656232000</v>
          </cell>
        </row>
        <row r="92">
          <cell r="B92" t="str">
            <v>Estampilla ProUnal-1</v>
          </cell>
          <cell r="C92">
            <v>0.01</v>
          </cell>
          <cell r="D92">
            <v>1656232000</v>
          </cell>
          <cell r="E92">
            <v>4968696000</v>
          </cell>
        </row>
        <row r="93">
          <cell r="B93" t="str">
            <v>Estampilla ProUnal-2</v>
          </cell>
          <cell r="C93">
            <v>0.02</v>
          </cell>
          <cell r="D93">
            <v>4968696000</v>
          </cell>
        </row>
        <row r="94">
          <cell r="B94" t="str">
            <v>Estabilidad de la Obra</v>
          </cell>
          <cell r="C94">
            <v>3.0000000000000001E-3</v>
          </cell>
          <cell r="D94">
            <v>0.5</v>
          </cell>
          <cell r="E94">
            <v>60</v>
          </cell>
        </row>
        <row r="95">
          <cell r="B95" t="str">
            <v>Salarios, Prestaciones</v>
          </cell>
          <cell r="C95">
            <v>1E-3</v>
          </cell>
          <cell r="D95">
            <v>0.05</v>
          </cell>
          <cell r="E95">
            <v>36</v>
          </cell>
        </row>
        <row r="96">
          <cell r="B96" t="str">
            <v>Buen manejo Anticipo</v>
          </cell>
          <cell r="C96">
            <v>0</v>
          </cell>
          <cell r="D96">
            <v>10</v>
          </cell>
          <cell r="E96">
            <v>8</v>
          </cell>
        </row>
        <row r="97">
          <cell r="B97" t="str">
            <v>Cumplimiento</v>
          </cell>
          <cell r="C97">
            <v>3.0000000000000001E-3</v>
          </cell>
          <cell r="D97">
            <v>0.3</v>
          </cell>
          <cell r="E97">
            <v>8</v>
          </cell>
        </row>
        <row r="98">
          <cell r="B98" t="str">
            <v>Calidad de los Servicios</v>
          </cell>
          <cell r="C98">
            <v>3.0000000000000001E-3</v>
          </cell>
          <cell r="D98">
            <v>0.3</v>
          </cell>
          <cell r="E98">
            <v>36</v>
          </cell>
        </row>
        <row r="99">
          <cell r="B99" t="str">
            <v>Responsabilidad Civil ALTA</v>
          </cell>
          <cell r="C99">
            <v>2.5000000000000001E-2</v>
          </cell>
          <cell r="D99">
            <v>0</v>
          </cell>
          <cell r="E99">
            <v>0</v>
          </cell>
        </row>
        <row r="100">
          <cell r="B100" t="str">
            <v>Responsabilidad Civil MEDIA</v>
          </cell>
          <cell r="C100">
            <v>8.5000000000000006E-3</v>
          </cell>
          <cell r="D100">
            <v>0</v>
          </cell>
          <cell r="E100">
            <v>0</v>
          </cell>
        </row>
        <row r="101">
          <cell r="B101" t="str">
            <v>Responsabilidad Civil BAJA</v>
          </cell>
          <cell r="C101">
            <v>2E-3</v>
          </cell>
          <cell r="D101">
            <v>0.3</v>
          </cell>
          <cell r="E101">
            <v>0</v>
          </cell>
        </row>
        <row r="102">
          <cell r="B102" t="str">
            <v>Garantía de Seriedad</v>
          </cell>
          <cell r="C102">
            <v>1E-3</v>
          </cell>
          <cell r="D102">
            <v>0</v>
          </cell>
          <cell r="E102">
            <v>0</v>
          </cell>
        </row>
      </sheetData>
      <sheetData sheetId="4">
        <row r="8">
          <cell r="E8">
            <v>1200856.9090909092</v>
          </cell>
        </row>
        <row r="10">
          <cell r="E10">
            <v>100067.40623454546</v>
          </cell>
        </row>
        <row r="11">
          <cell r="E11">
            <v>1000.6740623454547</v>
          </cell>
        </row>
        <row r="12">
          <cell r="E12">
            <v>50035.704545454544</v>
          </cell>
        </row>
        <row r="13">
          <cell r="E13">
            <v>100067.40623454546</v>
          </cell>
        </row>
        <row r="15">
          <cell r="E15">
            <v>102072.83727272729</v>
          </cell>
        </row>
        <row r="16">
          <cell r="E16">
            <v>144102.8290909091</v>
          </cell>
        </row>
        <row r="17">
          <cell r="E17">
            <v>12008.569090909092</v>
          </cell>
        </row>
        <row r="18">
          <cell r="E18">
            <v>7313.2185763636371</v>
          </cell>
        </row>
        <row r="19">
          <cell r="E19">
            <v>108077.12181818183</v>
          </cell>
        </row>
        <row r="21">
          <cell r="E21">
            <v>0</v>
          </cell>
        </row>
        <row r="22">
          <cell r="E22">
            <v>0</v>
          </cell>
        </row>
        <row r="49">
          <cell r="D49">
            <v>2.057482403725555</v>
          </cell>
        </row>
        <row r="61">
          <cell r="E61">
            <v>2.1902716357574485</v>
          </cell>
        </row>
      </sheetData>
      <sheetData sheetId="5"/>
      <sheetData sheetId="6"/>
      <sheetData sheetId="7">
        <row r="7">
          <cell r="D7">
            <v>0</v>
          </cell>
        </row>
        <row r="29">
          <cell r="B29">
            <v>0.05</v>
          </cell>
        </row>
        <row r="33">
          <cell r="D33">
            <v>1900520196.896996</v>
          </cell>
        </row>
        <row r="37">
          <cell r="D37">
            <v>1900520196.896996</v>
          </cell>
        </row>
      </sheetData>
      <sheetData sheetId="8"/>
      <sheetData sheetId="9"/>
      <sheetData sheetId="10">
        <row r="24">
          <cell r="C24" t="str">
            <v>doscientos dieciocho millones cuatrocientos setenta y seis mil ciento treinta pesos mda/legal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mponente minimo"/>
      <sheetName val="COSTEO FM"/>
      <sheetName val="IPC"/>
      <sheetName val="Ensayos Laboratorio"/>
      <sheetName val="Hoja1"/>
    </sheetNames>
    <sheetDataSet>
      <sheetData sheetId="0"/>
      <sheetData sheetId="1"/>
      <sheetData sheetId="2">
        <row r="10">
          <cell r="D10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TarifaMT"/>
      <sheetName val="Hoja1"/>
      <sheetName val="Hoja2"/>
      <sheetName val="Hoja3"/>
      <sheetName val="IPC"/>
      <sheetName val="INFLACION"/>
      <sheetName val="Ensayos Laboratorio"/>
      <sheetName val="proyecc desembol"/>
      <sheetName val="Top_Y_Batimetria"/>
    </sheetNames>
    <definedNames>
      <definedName name="FactorMultCorregido"/>
    </definedNames>
    <sheetDataSet>
      <sheetData sheetId="0"/>
      <sheetData sheetId="1">
        <row r="10">
          <cell r="C10">
            <v>8.3330000000000001E-2</v>
          </cell>
        </row>
        <row r="11">
          <cell r="C11">
            <v>8.3330000000000003E-4</v>
          </cell>
        </row>
        <row r="12">
          <cell r="C12">
            <v>4.1666666666666664E-2</v>
          </cell>
        </row>
        <row r="13">
          <cell r="C13">
            <v>8.3330000000000001E-2</v>
          </cell>
        </row>
        <row r="15">
          <cell r="C15">
            <v>8.5000000000000006E-2</v>
          </cell>
        </row>
        <row r="16">
          <cell r="C16">
            <v>0.12</v>
          </cell>
        </row>
        <row r="17">
          <cell r="C17">
            <v>0.01</v>
          </cell>
        </row>
        <row r="18">
          <cell r="C18">
            <v>6.9599999999999995E-2</v>
          </cell>
        </row>
        <row r="19">
          <cell r="C19">
            <v>0.09</v>
          </cell>
        </row>
        <row r="21">
          <cell r="C21">
            <v>0</v>
          </cell>
        </row>
        <row r="22">
          <cell r="C22">
            <v>0</v>
          </cell>
        </row>
        <row r="25">
          <cell r="D25" t="str">
            <v>20%</v>
          </cell>
        </row>
        <row r="27">
          <cell r="D27" t="str">
            <v>20%</v>
          </cell>
        </row>
        <row r="30">
          <cell r="C30" t="str">
            <v>ALOZADA</v>
          </cell>
        </row>
        <row r="36">
          <cell r="G36">
            <v>1</v>
          </cell>
          <cell r="H36">
            <v>6.0899999999999999E-3</v>
          </cell>
          <cell r="I36">
            <v>5.2199999999999998E-3</v>
          </cell>
          <cell r="J36">
            <v>6.96E-3</v>
          </cell>
        </row>
        <row r="37">
          <cell r="G37">
            <v>2</v>
          </cell>
          <cell r="H37">
            <v>1.3485E-2</v>
          </cell>
          <cell r="I37">
            <v>1.044E-2</v>
          </cell>
          <cell r="J37">
            <v>1.653E-2</v>
          </cell>
        </row>
        <row r="38">
          <cell r="G38">
            <v>3</v>
          </cell>
          <cell r="H38">
            <v>3.2625000000000001E-2</v>
          </cell>
          <cell r="I38">
            <v>2.436E-2</v>
          </cell>
          <cell r="J38">
            <v>4.0890000000000003E-2</v>
          </cell>
        </row>
        <row r="39">
          <cell r="G39">
            <v>4</v>
          </cell>
          <cell r="H39">
            <v>5.2049999999999999E-2</v>
          </cell>
          <cell r="I39">
            <v>4.3499999999999997E-2</v>
          </cell>
          <cell r="J39">
            <v>6.0600000000000001E-2</v>
          </cell>
        </row>
        <row r="40">
          <cell r="G40">
            <v>5</v>
          </cell>
          <cell r="H40">
            <v>7.8299999999999995E-2</v>
          </cell>
          <cell r="I40">
            <v>6.9599999999999995E-2</v>
          </cell>
          <cell r="J40">
            <v>8.6999999999999994E-2</v>
          </cell>
        </row>
      </sheetData>
      <sheetData sheetId="2">
        <row r="6">
          <cell r="B6" t="str">
            <v>INTERVENTORIA ETAPA OBRA URI TUNJUELITO</v>
          </cell>
        </row>
        <row r="8">
          <cell r="D8">
            <v>2</v>
          </cell>
        </row>
        <row r="10">
          <cell r="B10">
            <v>34.4</v>
          </cell>
          <cell r="D10">
            <v>8</v>
          </cell>
          <cell r="O10">
            <v>770597391.65906441</v>
          </cell>
        </row>
        <row r="12">
          <cell r="P12">
            <v>661041693.15305614</v>
          </cell>
        </row>
        <row r="14">
          <cell r="B14">
            <v>18</v>
          </cell>
        </row>
        <row r="15">
          <cell r="A15" t="str">
            <v>Director de Interventoría</v>
          </cell>
          <cell r="B15">
            <v>1</v>
          </cell>
          <cell r="C15" t="str">
            <v>P4 06-04</v>
          </cell>
          <cell r="D15">
            <v>0.3</v>
          </cell>
          <cell r="E15">
            <v>10.319999999999999</v>
          </cell>
          <cell r="H15">
            <v>7948661.1822562227</v>
          </cell>
          <cell r="O15">
            <v>35936090.129790246</v>
          </cell>
        </row>
        <row r="16">
          <cell r="A16" t="str">
            <v>Residente de Interventoria Obra</v>
          </cell>
          <cell r="B16">
            <v>1</v>
          </cell>
          <cell r="C16" t="str">
            <v>P5 04-03</v>
          </cell>
          <cell r="D16">
            <v>1</v>
          </cell>
          <cell r="E16">
            <v>34.4</v>
          </cell>
          <cell r="H16">
            <v>7169619.3512234576</v>
          </cell>
          <cell r="O16">
            <v>108046713.41053389</v>
          </cell>
        </row>
        <row r="17">
          <cell r="A17" t="str">
            <v>Arquitecto Diseñador</v>
          </cell>
          <cell r="B17">
            <v>1</v>
          </cell>
          <cell r="C17" t="str">
            <v>P4 06-04</v>
          </cell>
          <cell r="D17">
            <v>0.5</v>
          </cell>
          <cell r="E17">
            <v>17.2</v>
          </cell>
          <cell r="H17">
            <v>7948661.1822562227</v>
          </cell>
          <cell r="O17">
            <v>59893483.549650423</v>
          </cell>
        </row>
        <row r="18">
          <cell r="A18" t="str">
            <v>Especialista Estructural</v>
          </cell>
          <cell r="B18">
            <v>1</v>
          </cell>
          <cell r="C18" t="str">
            <v>P4 06-04</v>
          </cell>
          <cell r="D18">
            <v>0.1</v>
          </cell>
          <cell r="E18">
            <v>3.44</v>
          </cell>
          <cell r="H18">
            <v>7948661.1822562227</v>
          </cell>
          <cell r="O18">
            <v>11978696.709930085</v>
          </cell>
        </row>
        <row r="19">
          <cell r="A19" t="str">
            <v>Especialista Geotecnia</v>
          </cell>
          <cell r="B19">
            <v>1</v>
          </cell>
          <cell r="C19" t="str">
            <v>P5 04-03</v>
          </cell>
          <cell r="D19">
            <v>0.1</v>
          </cell>
          <cell r="E19">
            <v>3.44</v>
          </cell>
          <cell r="H19">
            <v>7169619.3512234576</v>
          </cell>
          <cell r="O19">
            <v>10804671.341053389</v>
          </cell>
        </row>
        <row r="20">
          <cell r="A20" t="str">
            <v>Especialista Ambiental</v>
          </cell>
          <cell r="B20">
            <v>1</v>
          </cell>
          <cell r="C20" t="str">
            <v>P5 04-03</v>
          </cell>
          <cell r="D20">
            <v>0.1</v>
          </cell>
          <cell r="E20">
            <v>3.44</v>
          </cell>
          <cell r="H20">
            <v>7169619.3512234576</v>
          </cell>
          <cell r="O20">
            <v>10804671.341053389</v>
          </cell>
        </row>
        <row r="21">
          <cell r="A21" t="str">
            <v>Especialista Eléctrico</v>
          </cell>
          <cell r="B21">
            <v>1</v>
          </cell>
          <cell r="C21" t="str">
            <v>P5 04-03</v>
          </cell>
          <cell r="D21">
            <v>0.1</v>
          </cell>
          <cell r="E21">
            <v>3.44</v>
          </cell>
          <cell r="H21">
            <v>7169619.3512234576</v>
          </cell>
          <cell r="O21">
            <v>10804671.341053389</v>
          </cell>
        </row>
        <row r="22">
          <cell r="A22" t="str">
            <v>Ingeniero Mecánico</v>
          </cell>
          <cell r="B22">
            <v>1</v>
          </cell>
          <cell r="C22" t="str">
            <v>P5 04-03</v>
          </cell>
          <cell r="D22">
            <v>0.1</v>
          </cell>
          <cell r="E22">
            <v>3.44</v>
          </cell>
          <cell r="H22">
            <v>7169619.3512234576</v>
          </cell>
          <cell r="O22">
            <v>10804671.341053389</v>
          </cell>
        </row>
        <row r="23">
          <cell r="A23" t="str">
            <v>Especialista Hidrosanitario</v>
          </cell>
          <cell r="B23">
            <v>1</v>
          </cell>
          <cell r="C23" t="str">
            <v>P5 04-03</v>
          </cell>
          <cell r="D23">
            <v>0.1</v>
          </cell>
          <cell r="E23">
            <v>3.44</v>
          </cell>
          <cell r="H23">
            <v>7169619.3512234576</v>
          </cell>
          <cell r="O23">
            <v>10804671.341053389</v>
          </cell>
        </row>
        <row r="24">
          <cell r="A24" t="str">
            <v>Profesional de Seguridad Industrial</v>
          </cell>
          <cell r="B24">
            <v>1</v>
          </cell>
          <cell r="C24" t="str">
            <v>P6 03-01</v>
          </cell>
          <cell r="D24">
            <v>1</v>
          </cell>
          <cell r="E24">
            <v>34.4</v>
          </cell>
          <cell r="H24">
            <v>6394635.0297273146</v>
          </cell>
          <cell r="O24">
            <v>96367632.189420477</v>
          </cell>
        </row>
        <row r="25">
          <cell r="A25" t="str">
            <v>Profesional de Apoyo</v>
          </cell>
          <cell r="B25">
            <v>1</v>
          </cell>
          <cell r="C25" t="str">
            <v>P8&lt;02</v>
          </cell>
          <cell r="D25">
            <v>1</v>
          </cell>
          <cell r="E25">
            <v>34.4</v>
          </cell>
          <cell r="H25">
            <v>4560640.7191710062</v>
          </cell>
          <cell r="O25">
            <v>68729211.449045286</v>
          </cell>
        </row>
        <row r="26">
          <cell r="A26" t="str">
            <v>Profesional Costos y Presupuestos</v>
          </cell>
          <cell r="B26">
            <v>1</v>
          </cell>
          <cell r="C26" t="str">
            <v>P6 03-01</v>
          </cell>
          <cell r="D26">
            <v>0.25</v>
          </cell>
          <cell r="E26">
            <v>8.6</v>
          </cell>
          <cell r="H26">
            <v>6394635.0297273146</v>
          </cell>
          <cell r="O26">
            <v>24091908.047355119</v>
          </cell>
        </row>
        <row r="27">
          <cell r="A27" t="str">
            <v>Profesional Social</v>
          </cell>
          <cell r="B27">
            <v>1</v>
          </cell>
          <cell r="C27" t="str">
            <v>P7 02</v>
          </cell>
          <cell r="D27">
            <v>1</v>
          </cell>
          <cell r="E27">
            <v>34.4</v>
          </cell>
          <cell r="H27">
            <v>4836551.3676617779</v>
          </cell>
          <cell r="O27">
            <v>72887189.613229424</v>
          </cell>
        </row>
        <row r="28">
          <cell r="B28">
            <v>0</v>
          </cell>
          <cell r="O28">
            <v>0</v>
          </cell>
        </row>
        <row r="29">
          <cell r="A29" t="str">
            <v>Coordinador Tecnico (BIM)</v>
          </cell>
          <cell r="B29">
            <v>1</v>
          </cell>
          <cell r="C29" t="str">
            <v>P4 06-04</v>
          </cell>
          <cell r="D29">
            <v>0.1</v>
          </cell>
          <cell r="E29">
            <v>3.44</v>
          </cell>
          <cell r="H29">
            <v>7948661.1822562227</v>
          </cell>
          <cell r="O29">
            <v>11978696.709930085</v>
          </cell>
        </row>
        <row r="30">
          <cell r="A30" t="str">
            <v>Revisor de Diseños Estructurales (Sup Tecnico)</v>
          </cell>
          <cell r="B30">
            <v>1</v>
          </cell>
          <cell r="C30" t="str">
            <v>P2 10-07</v>
          </cell>
          <cell r="D30">
            <v>0.3</v>
          </cell>
          <cell r="E30">
            <v>10.319999999999999</v>
          </cell>
          <cell r="H30">
            <v>11060770.996850675</v>
          </cell>
          <cell r="O30">
            <v>50006003.93520882</v>
          </cell>
        </row>
        <row r="31">
          <cell r="A31" t="str">
            <v>Director de Interventoría</v>
          </cell>
          <cell r="B31">
            <v>1</v>
          </cell>
          <cell r="C31" t="str">
            <v>P3 08-05</v>
          </cell>
          <cell r="D31">
            <v>0.3</v>
          </cell>
          <cell r="E31">
            <v>2.5799999999999996</v>
          </cell>
          <cell r="H31">
            <v>9332271.9342467189</v>
          </cell>
          <cell r="O31">
            <v>10547857.139191343</v>
          </cell>
        </row>
        <row r="32">
          <cell r="A32" t="str">
            <v>Residente de Interventoria Obra</v>
          </cell>
          <cell r="B32">
            <v>1</v>
          </cell>
          <cell r="C32" t="str">
            <v>P4 06-04</v>
          </cell>
          <cell r="D32">
            <v>0.3</v>
          </cell>
          <cell r="E32">
            <v>10.319999999999999</v>
          </cell>
          <cell r="H32">
            <v>7948661.1822562227</v>
          </cell>
          <cell r="O32">
            <v>35936090.129790246</v>
          </cell>
        </row>
        <row r="33">
          <cell r="A33" t="str">
            <v>Profesional Costos y Presupuestos</v>
          </cell>
          <cell r="B33">
            <v>1</v>
          </cell>
          <cell r="C33" t="str">
            <v>P8&lt;02</v>
          </cell>
          <cell r="D33">
            <v>0.3</v>
          </cell>
          <cell r="E33">
            <v>10.319999999999999</v>
          </cell>
          <cell r="H33">
            <v>4560640.7191710062</v>
          </cell>
          <cell r="O33">
            <v>20618763.43471358</v>
          </cell>
        </row>
        <row r="34">
          <cell r="I34">
            <v>45964279</v>
          </cell>
        </row>
        <row r="35">
          <cell r="B35">
            <v>4</v>
          </cell>
          <cell r="P35">
            <v>48550695.377408676</v>
          </cell>
        </row>
        <row r="36">
          <cell r="A36" t="str">
            <v>Topógrafo</v>
          </cell>
          <cell r="B36">
            <v>1</v>
          </cell>
          <cell r="C36" t="str">
            <v>T2</v>
          </cell>
          <cell r="D36">
            <v>0.1</v>
          </cell>
          <cell r="E36">
            <v>3.44</v>
          </cell>
          <cell r="H36">
            <v>2556231.0080762743</v>
          </cell>
          <cell r="O36">
            <v>3852258.3888706774</v>
          </cell>
        </row>
        <row r="37">
          <cell r="A37" t="str">
            <v>Cadenero 1</v>
          </cell>
          <cell r="B37">
            <v>2</v>
          </cell>
          <cell r="C37" t="str">
            <v>T6</v>
          </cell>
          <cell r="D37">
            <v>0.1</v>
          </cell>
          <cell r="E37">
            <v>3.44</v>
          </cell>
          <cell r="H37">
            <v>1683866.4577010379</v>
          </cell>
          <cell r="O37">
            <v>5075202.2914673546</v>
          </cell>
        </row>
        <row r="38">
          <cell r="A38" t="str">
            <v>Inspector</v>
          </cell>
          <cell r="B38">
            <v>1</v>
          </cell>
          <cell r="C38" t="str">
            <v>T1</v>
          </cell>
          <cell r="D38">
            <v>1</v>
          </cell>
          <cell r="E38">
            <v>34.4</v>
          </cell>
          <cell r="H38">
            <v>2629266.1797355972</v>
          </cell>
          <cell r="O38">
            <v>39623234.697070643</v>
          </cell>
        </row>
        <row r="39">
          <cell r="A39" t="str">
            <v>Dibujante</v>
          </cell>
          <cell r="B39">
            <v>0</v>
          </cell>
          <cell r="C39" t="str">
            <v>T4</v>
          </cell>
          <cell r="D39">
            <v>0.2</v>
          </cell>
          <cell r="E39">
            <v>6.88</v>
          </cell>
          <cell r="H39">
            <v>2231630.2451459533</v>
          </cell>
          <cell r="O39">
            <v>0</v>
          </cell>
        </row>
        <row r="40">
          <cell r="A40" t="str">
            <v>Inspector</v>
          </cell>
          <cell r="B40">
            <v>0</v>
          </cell>
          <cell r="C40" t="str">
            <v>T1</v>
          </cell>
          <cell r="D40">
            <v>0</v>
          </cell>
          <cell r="E40">
            <v>0</v>
          </cell>
          <cell r="H40">
            <v>2629266.1797355972</v>
          </cell>
          <cell r="O40">
            <v>0</v>
          </cell>
        </row>
        <row r="41">
          <cell r="A41" t="str">
            <v>Mensajero</v>
          </cell>
          <cell r="C41" t="str">
            <v>T7</v>
          </cell>
          <cell r="E41">
            <v>0</v>
          </cell>
          <cell r="H41">
            <v>1399840.7901370076</v>
          </cell>
          <cell r="O41">
            <v>0</v>
          </cell>
        </row>
        <row r="42">
          <cell r="A42" t="str">
            <v>Celador</v>
          </cell>
          <cell r="C42" t="str">
            <v>T7</v>
          </cell>
          <cell r="E42">
            <v>0</v>
          </cell>
          <cell r="H42">
            <v>1399840.7901370076</v>
          </cell>
          <cell r="O42">
            <v>0</v>
          </cell>
        </row>
        <row r="43">
          <cell r="A43" t="str">
            <v>Almacenista</v>
          </cell>
          <cell r="C43" t="str">
            <v>T7</v>
          </cell>
          <cell r="E43">
            <v>0</v>
          </cell>
          <cell r="H43">
            <v>1399840.7901370076</v>
          </cell>
          <cell r="O43">
            <v>0</v>
          </cell>
        </row>
        <row r="44">
          <cell r="A44" t="str">
            <v>Dibujante</v>
          </cell>
          <cell r="B44">
            <v>0</v>
          </cell>
          <cell r="C44" t="str">
            <v>T5</v>
          </cell>
          <cell r="D44">
            <v>0</v>
          </cell>
          <cell r="E44">
            <v>0</v>
          </cell>
          <cell r="H44">
            <v>1935432.0489720367</v>
          </cell>
          <cell r="O44">
            <v>0</v>
          </cell>
        </row>
        <row r="45">
          <cell r="A45" t="str">
            <v xml:space="preserve">Cadenero 1 </v>
          </cell>
          <cell r="B45">
            <v>0</v>
          </cell>
          <cell r="C45" t="str">
            <v>T10</v>
          </cell>
          <cell r="D45">
            <v>0</v>
          </cell>
          <cell r="E45">
            <v>0</v>
          </cell>
          <cell r="H45">
            <v>1160000</v>
          </cell>
          <cell r="O45">
            <v>0</v>
          </cell>
        </row>
        <row r="46">
          <cell r="I46">
            <v>3221662</v>
          </cell>
        </row>
        <row r="47">
          <cell r="B47">
            <v>4</v>
          </cell>
          <cell r="P47">
            <v>12984281.048599603</v>
          </cell>
        </row>
        <row r="48">
          <cell r="B48">
            <v>1</v>
          </cell>
          <cell r="O48">
            <v>998790.84989227715</v>
          </cell>
        </row>
        <row r="49">
          <cell r="B49">
            <v>1</v>
          </cell>
          <cell r="O49">
            <v>5992745.0993536627</v>
          </cell>
        </row>
        <row r="50">
          <cell r="B50">
            <v>1</v>
          </cell>
          <cell r="O50">
            <v>1997581.6997845543</v>
          </cell>
        </row>
        <row r="51">
          <cell r="B51">
            <v>1</v>
          </cell>
          <cell r="O51">
            <v>3995163.3995691086</v>
          </cell>
        </row>
        <row r="52">
          <cell r="B52">
            <v>0</v>
          </cell>
          <cell r="O52">
            <v>0</v>
          </cell>
        </row>
        <row r="54">
          <cell r="B54">
            <v>0</v>
          </cell>
          <cell r="P54">
            <v>0</v>
          </cell>
        </row>
        <row r="55">
          <cell r="B55">
            <v>0</v>
          </cell>
          <cell r="O55">
            <v>0</v>
          </cell>
        </row>
        <row r="56"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3">
          <cell r="B63">
            <v>0</v>
          </cell>
          <cell r="O63">
            <v>0</v>
          </cell>
        </row>
        <row r="65">
          <cell r="P65">
            <v>23020722.079999998</v>
          </cell>
        </row>
        <row r="66">
          <cell r="O66">
            <v>3024375.76</v>
          </cell>
        </row>
        <row r="67">
          <cell r="O67">
            <v>5711057.0399999991</v>
          </cell>
        </row>
        <row r="68">
          <cell r="O68">
            <v>6306999.2000000002</v>
          </cell>
        </row>
        <row r="69">
          <cell r="O69">
            <v>43041.279999999999</v>
          </cell>
        </row>
        <row r="70">
          <cell r="O70">
            <v>2069228.7999999998</v>
          </cell>
        </row>
        <row r="71">
          <cell r="O71">
            <v>734572</v>
          </cell>
        </row>
        <row r="72">
          <cell r="O72">
            <v>2648456</v>
          </cell>
        </row>
        <row r="73">
          <cell r="O73">
            <v>2482992</v>
          </cell>
        </row>
        <row r="75">
          <cell r="P75">
            <v>0</v>
          </cell>
        </row>
        <row r="76">
          <cell r="C76" t="str">
            <v>&gt;2000cc Gasolina+Conductor</v>
          </cell>
          <cell r="E76">
            <v>0</v>
          </cell>
          <cell r="J76">
            <v>1973876</v>
          </cell>
          <cell r="O76">
            <v>0</v>
          </cell>
        </row>
        <row r="77">
          <cell r="C77" t="str">
            <v>Estación</v>
          </cell>
          <cell r="E77">
            <v>0</v>
          </cell>
          <cell r="J77">
            <v>953883</v>
          </cell>
          <cell r="O77">
            <v>0</v>
          </cell>
        </row>
        <row r="78">
          <cell r="C78" t="str">
            <v>Estación</v>
          </cell>
          <cell r="E78">
            <v>0</v>
          </cell>
          <cell r="J78">
            <v>953883</v>
          </cell>
          <cell r="O78">
            <v>0</v>
          </cell>
        </row>
        <row r="79">
          <cell r="C79" t="str">
            <v>Equipo de Comunicaciones</v>
          </cell>
          <cell r="E79">
            <v>0</v>
          </cell>
          <cell r="J79">
            <v>34342</v>
          </cell>
          <cell r="O79">
            <v>0</v>
          </cell>
        </row>
        <row r="80">
          <cell r="C80" t="str">
            <v>Tránsito, nivel</v>
          </cell>
          <cell r="E80">
            <v>0</v>
          </cell>
          <cell r="J80">
            <v>304918</v>
          </cell>
          <cell r="O80">
            <v>0</v>
          </cell>
        </row>
        <row r="81">
          <cell r="B81">
            <v>0</v>
          </cell>
          <cell r="C81" t="str">
            <v>Mas de 3 Ton Gasolina+Conductor+Manto.</v>
          </cell>
          <cell r="E81">
            <v>0</v>
          </cell>
          <cell r="J81">
            <v>2913817</v>
          </cell>
          <cell r="O81">
            <v>0</v>
          </cell>
        </row>
        <row r="82">
          <cell r="B82">
            <v>0</v>
          </cell>
          <cell r="C82" t="str">
            <v>Tránsito, nivel</v>
          </cell>
          <cell r="E82">
            <v>0</v>
          </cell>
          <cell r="J82">
            <v>304918</v>
          </cell>
          <cell r="O82">
            <v>0</v>
          </cell>
        </row>
        <row r="85">
          <cell r="P85">
            <v>25000000</v>
          </cell>
        </row>
        <row r="86">
          <cell r="B86">
            <v>1</v>
          </cell>
          <cell r="C86" t="str">
            <v>Tramite de Licencia - Costos de licencia</v>
          </cell>
          <cell r="O86">
            <v>5000000</v>
          </cell>
        </row>
        <row r="87">
          <cell r="B87">
            <v>1</v>
          </cell>
          <cell r="C87" t="str">
            <v>Tramite de Licencia - Costos de licencia</v>
          </cell>
          <cell r="O87">
            <v>10000000</v>
          </cell>
        </row>
        <row r="88">
          <cell r="B88">
            <v>1</v>
          </cell>
          <cell r="C88" t="str">
            <v>Tramite de Licencia - Costos de licencia</v>
          </cell>
          <cell r="O88">
            <v>10000000</v>
          </cell>
        </row>
        <row r="89">
          <cell r="B89">
            <v>0</v>
          </cell>
          <cell r="C89" t="str">
            <v>PLAN DE MANEJO DE TRAFICO - PMT</v>
          </cell>
          <cell r="O89">
            <v>0</v>
          </cell>
        </row>
        <row r="90">
          <cell r="B90">
            <v>0</v>
          </cell>
          <cell r="C90" t="str">
            <v>TRAMITES Y LICENCIAS (COSTOS DIRECTOS)</v>
          </cell>
          <cell r="O90">
            <v>0</v>
          </cell>
        </row>
        <row r="91">
          <cell r="C91" t="str">
            <v>IMPLEMENTACION PGIO-AMBIENTAL</v>
          </cell>
          <cell r="O91">
            <v>0</v>
          </cell>
        </row>
        <row r="92">
          <cell r="C92" t="str">
            <v>TRAMITE RETIE - RETILAP</v>
          </cell>
          <cell r="O92">
            <v>0</v>
          </cell>
        </row>
        <row r="94">
          <cell r="P94">
            <v>0</v>
          </cell>
        </row>
        <row r="95">
          <cell r="C95" t="str">
            <v>Aereo</v>
          </cell>
          <cell r="O95">
            <v>0</v>
          </cell>
        </row>
        <row r="96">
          <cell r="C96" t="str">
            <v>Terrestre</v>
          </cell>
          <cell r="O96">
            <v>0</v>
          </cell>
        </row>
        <row r="97">
          <cell r="C97" t="str">
            <v>Caballo</v>
          </cell>
          <cell r="J97">
            <v>0</v>
          </cell>
          <cell r="O97">
            <v>0</v>
          </cell>
        </row>
        <row r="98">
          <cell r="C98" t="str">
            <v>Motocicleta</v>
          </cell>
          <cell r="J98">
            <v>0</v>
          </cell>
          <cell r="O98">
            <v>0</v>
          </cell>
        </row>
        <row r="99">
          <cell r="C99" t="str">
            <v>Caballo</v>
          </cell>
          <cell r="J99">
            <v>0</v>
          </cell>
          <cell r="O99">
            <v>0</v>
          </cell>
        </row>
        <row r="100">
          <cell r="C100" t="str">
            <v>Fluvial</v>
          </cell>
          <cell r="J100">
            <v>0</v>
          </cell>
          <cell r="O100">
            <v>0</v>
          </cell>
        </row>
        <row r="101">
          <cell r="C101" t="str">
            <v>Hotel</v>
          </cell>
          <cell r="O101">
            <v>0</v>
          </cell>
        </row>
        <row r="102">
          <cell r="B102">
            <v>0</v>
          </cell>
          <cell r="C102" t="str">
            <v>Otro</v>
          </cell>
          <cell r="O102">
            <v>0</v>
          </cell>
        </row>
        <row r="105">
          <cell r="P105">
            <v>0</v>
          </cell>
        </row>
        <row r="106">
          <cell r="C106" t="str">
            <v>Aparatos Sanit, (sum. e instal)/Gl/Unidad</v>
          </cell>
          <cell r="J106">
            <v>385490</v>
          </cell>
          <cell r="O106">
            <v>0</v>
          </cell>
        </row>
        <row r="107">
          <cell r="C107" t="str">
            <v>Aseo/m2</v>
          </cell>
          <cell r="J107">
            <v>3983</v>
          </cell>
          <cell r="O107">
            <v>0</v>
          </cell>
        </row>
        <row r="108">
          <cell r="C108" t="str">
            <v>Campamento Obra/m2</v>
          </cell>
          <cell r="J108">
            <v>82037</v>
          </cell>
          <cell r="O108">
            <v>0</v>
          </cell>
        </row>
        <row r="109">
          <cell r="B109">
            <v>0</v>
          </cell>
          <cell r="C109" t="str">
            <v>Derechos Agua/Gl</v>
          </cell>
          <cell r="J109">
            <v>1336800</v>
          </cell>
          <cell r="O109">
            <v>0</v>
          </cell>
        </row>
        <row r="110">
          <cell r="B110">
            <v>0</v>
          </cell>
          <cell r="C110" t="str">
            <v>Derechos Energía/Gl</v>
          </cell>
          <cell r="J110">
            <v>1336800</v>
          </cell>
          <cell r="O110">
            <v>0</v>
          </cell>
        </row>
        <row r="111">
          <cell r="B111">
            <v>0</v>
          </cell>
          <cell r="C111" t="str">
            <v>Derechos Gas/Gl</v>
          </cell>
          <cell r="J111">
            <v>851524</v>
          </cell>
          <cell r="O111">
            <v>0</v>
          </cell>
        </row>
        <row r="112">
          <cell r="C112" t="str">
            <v>Cerramiento/m2</v>
          </cell>
          <cell r="J112">
            <v>10353</v>
          </cell>
          <cell r="O112">
            <v>0</v>
          </cell>
        </row>
        <row r="113">
          <cell r="C113" t="str">
            <v>Prov. Energía/ml</v>
          </cell>
          <cell r="J113">
            <v>36638</v>
          </cell>
          <cell r="O113">
            <v>0</v>
          </cell>
        </row>
        <row r="114">
          <cell r="B114">
            <v>0</v>
          </cell>
          <cell r="C114" t="str">
            <v>Prov. Teléfono/ml</v>
          </cell>
          <cell r="J114">
            <v>23898</v>
          </cell>
          <cell r="O114">
            <v>0</v>
          </cell>
        </row>
        <row r="115">
          <cell r="C115" t="str">
            <v>Prov. Agua/ml</v>
          </cell>
          <cell r="J115">
            <v>28676</v>
          </cell>
          <cell r="O115">
            <v>0</v>
          </cell>
        </row>
        <row r="116">
          <cell r="C116" t="str">
            <v>Vallas/m2</v>
          </cell>
          <cell r="J116">
            <v>637179</v>
          </cell>
          <cell r="O116">
            <v>0</v>
          </cell>
        </row>
        <row r="119">
          <cell r="O119">
            <v>0</v>
          </cell>
          <cell r="P119">
            <v>0</v>
          </cell>
        </row>
        <row r="121">
          <cell r="O121">
            <v>0</v>
          </cell>
        </row>
        <row r="122">
          <cell r="B122">
            <v>0</v>
          </cell>
          <cell r="C122" t="str">
            <v>Límites de Atterberg, líquido y plástico</v>
          </cell>
          <cell r="J122">
            <v>51920</v>
          </cell>
          <cell r="O122">
            <v>0</v>
          </cell>
        </row>
        <row r="123">
          <cell r="B123">
            <v>0</v>
          </cell>
          <cell r="C123" t="str">
            <v>Granulometría de suelos, por tamizado, con lavado</v>
          </cell>
          <cell r="J123">
            <v>60692</v>
          </cell>
          <cell r="O123">
            <v>0</v>
          </cell>
        </row>
        <row r="124">
          <cell r="B124">
            <v>0</v>
          </cell>
          <cell r="C124" t="str">
            <v>Humedad natural</v>
          </cell>
          <cell r="J124">
            <v>20527</v>
          </cell>
          <cell r="O124">
            <v>0</v>
          </cell>
        </row>
        <row r="125">
          <cell r="B125">
            <v>0</v>
          </cell>
          <cell r="C125" t="str">
            <v>Humedad natural</v>
          </cell>
          <cell r="J125">
            <v>20527</v>
          </cell>
          <cell r="O125">
            <v>0</v>
          </cell>
        </row>
        <row r="126">
          <cell r="B126">
            <v>0</v>
          </cell>
          <cell r="C126" t="str">
            <v>Humedad natural</v>
          </cell>
          <cell r="J126">
            <v>20527</v>
          </cell>
          <cell r="O126">
            <v>0</v>
          </cell>
        </row>
        <row r="127">
          <cell r="B127">
            <v>0</v>
          </cell>
          <cell r="C127" t="str">
            <v>Humedad natural</v>
          </cell>
          <cell r="J127">
            <v>20527</v>
          </cell>
          <cell r="O127">
            <v>0</v>
          </cell>
        </row>
        <row r="128">
          <cell r="O128">
            <v>0</v>
          </cell>
        </row>
        <row r="129">
          <cell r="C129" t="str">
            <v>Ensayo de compactación Proctor (Estandard y Modificado)</v>
          </cell>
          <cell r="J129">
            <v>71586</v>
          </cell>
          <cell r="O129">
            <v>0</v>
          </cell>
        </row>
        <row r="130">
          <cell r="C130" t="str">
            <v>Peso Unitario  en el terreno por el método de cono y arena</v>
          </cell>
          <cell r="J130">
            <v>46687</v>
          </cell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40">
          <cell r="O140">
            <v>0</v>
          </cell>
        </row>
        <row r="141">
          <cell r="O141">
            <v>0</v>
          </cell>
        </row>
        <row r="142">
          <cell r="O142">
            <v>0</v>
          </cell>
        </row>
        <row r="143">
          <cell r="O143">
            <v>0</v>
          </cell>
        </row>
        <row r="144">
          <cell r="O144">
            <v>0</v>
          </cell>
        </row>
        <row r="145">
          <cell r="O145">
            <v>0</v>
          </cell>
        </row>
        <row r="146">
          <cell r="O146">
            <v>0</v>
          </cell>
        </row>
        <row r="147">
          <cell r="C147" t="str">
            <v>Ensayo de consolidación rápida</v>
          </cell>
          <cell r="J147">
            <v>178964</v>
          </cell>
          <cell r="O147">
            <v>0</v>
          </cell>
        </row>
        <row r="148">
          <cell r="B148">
            <v>0</v>
          </cell>
          <cell r="C148" t="str">
            <v>Ensayo de consolidación rápida</v>
          </cell>
          <cell r="J148">
            <v>178964</v>
          </cell>
          <cell r="O148">
            <v>0</v>
          </cell>
        </row>
        <row r="149">
          <cell r="B149">
            <v>0</v>
          </cell>
          <cell r="C149" t="str">
            <v>Ensayo de consolidación rápida</v>
          </cell>
          <cell r="J149">
            <v>178964</v>
          </cell>
          <cell r="O149">
            <v>0</v>
          </cell>
        </row>
        <row r="150">
          <cell r="O150">
            <v>0</v>
          </cell>
        </row>
        <row r="151">
          <cell r="B151">
            <v>0</v>
          </cell>
          <cell r="C151" t="str">
            <v>Coeficiente de permeabilidad en campo por el método de percolación</v>
          </cell>
          <cell r="J151">
            <v>124496</v>
          </cell>
          <cell r="O151">
            <v>0</v>
          </cell>
        </row>
        <row r="152">
          <cell r="B152">
            <v>0</v>
          </cell>
          <cell r="C152" t="str">
            <v>Coeficiente de permeabilidad en campo por el método de percolación</v>
          </cell>
          <cell r="J152">
            <v>124496</v>
          </cell>
          <cell r="O152">
            <v>0</v>
          </cell>
        </row>
        <row r="153">
          <cell r="O153">
            <v>0</v>
          </cell>
        </row>
        <row r="154">
          <cell r="O154">
            <v>0</v>
          </cell>
        </row>
        <row r="155">
          <cell r="O155">
            <v>0</v>
          </cell>
        </row>
        <row r="156">
          <cell r="O156">
            <v>0</v>
          </cell>
        </row>
        <row r="157">
          <cell r="O157">
            <v>0</v>
          </cell>
        </row>
        <row r="158">
          <cell r="O158">
            <v>0</v>
          </cell>
        </row>
        <row r="159">
          <cell r="O159">
            <v>0</v>
          </cell>
        </row>
        <row r="160">
          <cell r="O160">
            <v>0</v>
          </cell>
        </row>
        <row r="161">
          <cell r="O161">
            <v>0</v>
          </cell>
        </row>
        <row r="162">
          <cell r="O162">
            <v>0</v>
          </cell>
        </row>
        <row r="163">
          <cell r="O163">
            <v>0</v>
          </cell>
        </row>
        <row r="164">
          <cell r="O164">
            <v>0</v>
          </cell>
        </row>
        <row r="165">
          <cell r="O165">
            <v>0</v>
          </cell>
        </row>
        <row r="166">
          <cell r="O166">
            <v>0</v>
          </cell>
        </row>
        <row r="167">
          <cell r="O167">
            <v>0</v>
          </cell>
        </row>
        <row r="168">
          <cell r="O168">
            <v>0</v>
          </cell>
        </row>
        <row r="169">
          <cell r="O169">
            <v>0</v>
          </cell>
        </row>
        <row r="170">
          <cell r="O170">
            <v>0</v>
          </cell>
        </row>
        <row r="171">
          <cell r="O171">
            <v>0</v>
          </cell>
        </row>
        <row r="172">
          <cell r="O172">
            <v>0</v>
          </cell>
        </row>
        <row r="174">
          <cell r="O174">
            <v>0</v>
          </cell>
        </row>
        <row r="175">
          <cell r="O175">
            <v>0</v>
          </cell>
        </row>
        <row r="176">
          <cell r="O176">
            <v>0</v>
          </cell>
        </row>
        <row r="177">
          <cell r="O177">
            <v>0</v>
          </cell>
        </row>
        <row r="178">
          <cell r="O178">
            <v>0</v>
          </cell>
        </row>
        <row r="179">
          <cell r="O179">
            <v>0</v>
          </cell>
        </row>
        <row r="180">
          <cell r="O180">
            <v>0</v>
          </cell>
        </row>
        <row r="181">
          <cell r="O181">
            <v>0</v>
          </cell>
        </row>
        <row r="182">
          <cell r="O182">
            <v>0</v>
          </cell>
        </row>
        <row r="183">
          <cell r="O183">
            <v>0</v>
          </cell>
        </row>
        <row r="184">
          <cell r="O184">
            <v>0</v>
          </cell>
        </row>
        <row r="185">
          <cell r="O185">
            <v>0</v>
          </cell>
        </row>
        <row r="186">
          <cell r="O186">
            <v>0</v>
          </cell>
        </row>
        <row r="187">
          <cell r="O187">
            <v>0</v>
          </cell>
        </row>
        <row r="188">
          <cell r="O188">
            <v>0</v>
          </cell>
        </row>
        <row r="189">
          <cell r="O189">
            <v>0</v>
          </cell>
        </row>
        <row r="190">
          <cell r="O190">
            <v>0</v>
          </cell>
        </row>
        <row r="191">
          <cell r="O191">
            <v>0</v>
          </cell>
        </row>
        <row r="192">
          <cell r="O192">
            <v>0</v>
          </cell>
        </row>
        <row r="194">
          <cell r="O194">
            <v>0</v>
          </cell>
        </row>
        <row r="195">
          <cell r="O195">
            <v>0</v>
          </cell>
        </row>
        <row r="196">
          <cell r="O196">
            <v>0</v>
          </cell>
        </row>
        <row r="197">
          <cell r="O197">
            <v>0</v>
          </cell>
        </row>
        <row r="198">
          <cell r="O198">
            <v>0</v>
          </cell>
        </row>
        <row r="199">
          <cell r="O199">
            <v>0</v>
          </cell>
        </row>
        <row r="200">
          <cell r="O200">
            <v>0</v>
          </cell>
        </row>
        <row r="201">
          <cell r="O201">
            <v>0</v>
          </cell>
        </row>
        <row r="202">
          <cell r="O202">
            <v>0</v>
          </cell>
        </row>
        <row r="203">
          <cell r="O203">
            <v>0</v>
          </cell>
        </row>
        <row r="204">
          <cell r="O204">
            <v>0</v>
          </cell>
        </row>
        <row r="205">
          <cell r="O205">
            <v>0</v>
          </cell>
        </row>
        <row r="206">
          <cell r="O206">
            <v>0</v>
          </cell>
        </row>
        <row r="207">
          <cell r="O207">
            <v>0</v>
          </cell>
        </row>
        <row r="208">
          <cell r="O208">
            <v>0</v>
          </cell>
        </row>
        <row r="209">
          <cell r="O209">
            <v>0</v>
          </cell>
        </row>
        <row r="210">
          <cell r="O210">
            <v>0</v>
          </cell>
        </row>
        <row r="211">
          <cell r="O211">
            <v>0</v>
          </cell>
        </row>
        <row r="212">
          <cell r="O212">
            <v>0</v>
          </cell>
        </row>
        <row r="213">
          <cell r="O213">
            <v>0</v>
          </cell>
        </row>
        <row r="214">
          <cell r="O214">
            <v>0</v>
          </cell>
        </row>
        <row r="215">
          <cell r="O215">
            <v>0</v>
          </cell>
        </row>
        <row r="216">
          <cell r="O216">
            <v>0</v>
          </cell>
        </row>
        <row r="217">
          <cell r="O217">
            <v>0</v>
          </cell>
        </row>
        <row r="218">
          <cell r="O218">
            <v>0</v>
          </cell>
        </row>
        <row r="220">
          <cell r="O220">
            <v>0</v>
          </cell>
        </row>
        <row r="221">
          <cell r="O221">
            <v>0</v>
          </cell>
        </row>
        <row r="222">
          <cell r="O222">
            <v>0</v>
          </cell>
        </row>
        <row r="223">
          <cell r="O223">
            <v>0</v>
          </cell>
        </row>
        <row r="224">
          <cell r="O224">
            <v>0</v>
          </cell>
        </row>
        <row r="225">
          <cell r="O225">
            <v>0</v>
          </cell>
        </row>
        <row r="226">
          <cell r="O226">
            <v>0</v>
          </cell>
        </row>
        <row r="227">
          <cell r="O227">
            <v>0</v>
          </cell>
        </row>
        <row r="228">
          <cell r="O228">
            <v>0</v>
          </cell>
        </row>
        <row r="229">
          <cell r="O229">
            <v>0</v>
          </cell>
        </row>
        <row r="230">
          <cell r="O230">
            <v>0</v>
          </cell>
        </row>
        <row r="231">
          <cell r="O231">
            <v>0</v>
          </cell>
        </row>
        <row r="232">
          <cell r="O232">
            <v>0</v>
          </cell>
        </row>
        <row r="233">
          <cell r="O233">
            <v>0</v>
          </cell>
        </row>
        <row r="234">
          <cell r="O234">
            <v>0</v>
          </cell>
        </row>
        <row r="235">
          <cell r="O235">
            <v>0</v>
          </cell>
        </row>
        <row r="236">
          <cell r="O236">
            <v>0</v>
          </cell>
        </row>
        <row r="237">
          <cell r="O237">
            <v>0</v>
          </cell>
        </row>
        <row r="238">
          <cell r="O238">
            <v>0</v>
          </cell>
        </row>
        <row r="239">
          <cell r="O239">
            <v>0</v>
          </cell>
        </row>
        <row r="240">
          <cell r="O240">
            <v>0</v>
          </cell>
        </row>
        <row r="242">
          <cell r="O242">
            <v>0</v>
          </cell>
        </row>
        <row r="243">
          <cell r="O243">
            <v>0</v>
          </cell>
        </row>
        <row r="244">
          <cell r="O244">
            <v>0</v>
          </cell>
        </row>
        <row r="245">
          <cell r="O245">
            <v>0</v>
          </cell>
        </row>
        <row r="246">
          <cell r="O246">
            <v>0</v>
          </cell>
        </row>
        <row r="247">
          <cell r="O247">
            <v>0</v>
          </cell>
        </row>
        <row r="248">
          <cell r="O248">
            <v>0</v>
          </cell>
        </row>
        <row r="249">
          <cell r="O249">
            <v>0</v>
          </cell>
        </row>
        <row r="250">
          <cell r="O250">
            <v>0</v>
          </cell>
        </row>
        <row r="251">
          <cell r="O251">
            <v>0</v>
          </cell>
        </row>
        <row r="252">
          <cell r="O252">
            <v>0</v>
          </cell>
        </row>
        <row r="253">
          <cell r="O253">
            <v>0</v>
          </cell>
        </row>
        <row r="254">
          <cell r="O254">
            <v>0</v>
          </cell>
        </row>
        <row r="255">
          <cell r="O255">
            <v>0</v>
          </cell>
        </row>
        <row r="256">
          <cell r="O256">
            <v>0</v>
          </cell>
        </row>
        <row r="257">
          <cell r="O257">
            <v>0</v>
          </cell>
        </row>
        <row r="258">
          <cell r="O258">
            <v>0</v>
          </cell>
        </row>
        <row r="259">
          <cell r="O259">
            <v>0</v>
          </cell>
        </row>
        <row r="260">
          <cell r="O260">
            <v>0</v>
          </cell>
        </row>
        <row r="261">
          <cell r="O261">
            <v>0</v>
          </cell>
        </row>
        <row r="263">
          <cell r="O263">
            <v>0</v>
          </cell>
        </row>
        <row r="264">
          <cell r="O264">
            <v>0</v>
          </cell>
        </row>
        <row r="265">
          <cell r="O265">
            <v>0</v>
          </cell>
        </row>
        <row r="266">
          <cell r="O266">
            <v>0</v>
          </cell>
        </row>
        <row r="267">
          <cell r="O267">
            <v>0</v>
          </cell>
        </row>
        <row r="268">
          <cell r="O268">
            <v>0</v>
          </cell>
        </row>
        <row r="269">
          <cell r="O269">
            <v>0</v>
          </cell>
        </row>
        <row r="270">
          <cell r="O270">
            <v>0</v>
          </cell>
        </row>
        <row r="271">
          <cell r="O271">
            <v>0</v>
          </cell>
        </row>
        <row r="272">
          <cell r="O272">
            <v>0</v>
          </cell>
        </row>
        <row r="273">
          <cell r="O273">
            <v>0</v>
          </cell>
        </row>
        <row r="274">
          <cell r="O274">
            <v>0</v>
          </cell>
        </row>
        <row r="275">
          <cell r="O275">
            <v>0</v>
          </cell>
        </row>
        <row r="276">
          <cell r="O276">
            <v>0</v>
          </cell>
        </row>
        <row r="277">
          <cell r="O277">
            <v>0</v>
          </cell>
        </row>
        <row r="278">
          <cell r="O278">
            <v>0</v>
          </cell>
        </row>
        <row r="279">
          <cell r="O279">
            <v>0</v>
          </cell>
        </row>
        <row r="280">
          <cell r="O280">
            <v>0</v>
          </cell>
        </row>
        <row r="281">
          <cell r="O281">
            <v>0</v>
          </cell>
        </row>
        <row r="282">
          <cell r="O282">
            <v>0</v>
          </cell>
        </row>
        <row r="283">
          <cell r="O283">
            <v>0</v>
          </cell>
        </row>
        <row r="284">
          <cell r="O284">
            <v>0</v>
          </cell>
        </row>
        <row r="285">
          <cell r="O285">
            <v>0</v>
          </cell>
        </row>
        <row r="286">
          <cell r="O286">
            <v>0</v>
          </cell>
        </row>
        <row r="287">
          <cell r="O287">
            <v>0</v>
          </cell>
        </row>
        <row r="288">
          <cell r="O288">
            <v>0</v>
          </cell>
        </row>
        <row r="289">
          <cell r="O289">
            <v>0</v>
          </cell>
        </row>
        <row r="290">
          <cell r="O290">
            <v>0</v>
          </cell>
        </row>
        <row r="291">
          <cell r="O291">
            <v>0</v>
          </cell>
        </row>
        <row r="292">
          <cell r="O292">
            <v>0</v>
          </cell>
        </row>
        <row r="293">
          <cell r="O293">
            <v>0</v>
          </cell>
        </row>
        <row r="294">
          <cell r="O294">
            <v>0</v>
          </cell>
        </row>
        <row r="295">
          <cell r="O295">
            <v>0</v>
          </cell>
        </row>
        <row r="296">
          <cell r="B296">
            <v>0</v>
          </cell>
          <cell r="C296" t="str">
            <v>Balanzas con rango entre 301 g y 1000 g Clase III</v>
          </cell>
          <cell r="J296">
            <v>607795</v>
          </cell>
          <cell r="O296">
            <v>0</v>
          </cell>
        </row>
        <row r="297">
          <cell r="B297">
            <v>0</v>
          </cell>
          <cell r="C297" t="str">
            <v>Balanzas con rango entre 301 g y 1000 g Clase III</v>
          </cell>
          <cell r="J297">
            <v>607795</v>
          </cell>
          <cell r="O297">
            <v>0</v>
          </cell>
        </row>
        <row r="298">
          <cell r="B298">
            <v>0</v>
          </cell>
          <cell r="C298" t="str">
            <v>Balanzas con rango entre 301 g y 1000 g Clase III</v>
          </cell>
          <cell r="J298">
            <v>607795</v>
          </cell>
          <cell r="O298">
            <v>0</v>
          </cell>
        </row>
        <row r="299">
          <cell r="B299">
            <v>0</v>
          </cell>
          <cell r="C299" t="str">
            <v>Balanzas con rango entre 301 g y 1000 g Clase III</v>
          </cell>
          <cell r="J299">
            <v>607795</v>
          </cell>
          <cell r="O299">
            <v>0</v>
          </cell>
        </row>
        <row r="300">
          <cell r="B300">
            <v>0</v>
          </cell>
          <cell r="C300" t="str">
            <v>Balanzas con rango entre 301 g y 1000 g Clase III</v>
          </cell>
          <cell r="J300">
            <v>607795</v>
          </cell>
          <cell r="O300">
            <v>0</v>
          </cell>
        </row>
        <row r="301">
          <cell r="B301">
            <v>0</v>
          </cell>
          <cell r="C301" t="str">
            <v>Balanzas con rango entre 301 g y 1000 g Clase III</v>
          </cell>
          <cell r="J301">
            <v>607795</v>
          </cell>
          <cell r="O301">
            <v>0</v>
          </cell>
        </row>
        <row r="302">
          <cell r="B302">
            <v>0</v>
          </cell>
          <cell r="C302" t="str">
            <v>Balanzas con rango entre 301 g y 1000 g Clase III</v>
          </cell>
          <cell r="J302">
            <v>607795</v>
          </cell>
          <cell r="O302">
            <v>0</v>
          </cell>
        </row>
        <row r="321">
          <cell r="A321" t="str">
            <v>Coordinador Jurídico</v>
          </cell>
        </row>
        <row r="322">
          <cell r="A322" t="str">
            <v>Coordinador Tecnico</v>
          </cell>
        </row>
        <row r="323">
          <cell r="A323" t="str">
            <v>Director de Proyecto</v>
          </cell>
        </row>
        <row r="324">
          <cell r="A324" t="str">
            <v>Director de Obra</v>
          </cell>
        </row>
        <row r="325">
          <cell r="A325" t="str">
            <v>Director de Consultoría</v>
          </cell>
        </row>
        <row r="326">
          <cell r="A326" t="str">
            <v>Director de Interventoría</v>
          </cell>
        </row>
        <row r="327">
          <cell r="A327" t="str">
            <v>Especialista Estructural</v>
          </cell>
        </row>
        <row r="328">
          <cell r="A328" t="str">
            <v>Especialista Geotecnia</v>
          </cell>
        </row>
        <row r="329">
          <cell r="A329" t="str">
            <v>Especialista Hidráulico</v>
          </cell>
        </row>
        <row r="330">
          <cell r="A330" t="str">
            <v>Especialista Eléctrico</v>
          </cell>
        </row>
        <row r="331">
          <cell r="A331" t="str">
            <v>Especialista Ambiental</v>
          </cell>
        </row>
        <row r="332">
          <cell r="A332" t="str">
            <v>Especialista en Telecomunicaciones</v>
          </cell>
        </row>
        <row r="333">
          <cell r="A333" t="str">
            <v>Especialista en Vías</v>
          </cell>
        </row>
        <row r="334">
          <cell r="A334" t="str">
            <v>Especialista en Ingeniería de Pavimentos</v>
          </cell>
        </row>
        <row r="335">
          <cell r="A335" t="str">
            <v>Especialista Hidrosanitario</v>
          </cell>
        </row>
        <row r="336">
          <cell r="A336" t="str">
            <v>Ingeniero Anexos Técnicos</v>
          </cell>
        </row>
        <row r="337">
          <cell r="A337" t="str">
            <v>Ingeniero Catastral</v>
          </cell>
        </row>
        <row r="338">
          <cell r="A338" t="str">
            <v>Ingeniero Forestal</v>
          </cell>
        </row>
        <row r="339">
          <cell r="A339" t="str">
            <v>Ingeniero Mecánico</v>
          </cell>
        </row>
        <row r="340">
          <cell r="A340" t="str">
            <v>Profesional Calidad</v>
          </cell>
        </row>
        <row r="341">
          <cell r="A341" t="str">
            <v>Profesional Costos y Presupuestos</v>
          </cell>
        </row>
        <row r="342">
          <cell r="A342" t="str">
            <v>Profesional de Apoyo</v>
          </cell>
        </row>
        <row r="343">
          <cell r="A343" t="str">
            <v>Profesional de Seguridad Industrial</v>
          </cell>
        </row>
        <row r="344">
          <cell r="A344" t="str">
            <v>Profesional Social</v>
          </cell>
        </row>
        <row r="345">
          <cell r="A345" t="str">
            <v>Profesional Ambiental</v>
          </cell>
        </row>
        <row r="346">
          <cell r="A346" t="str">
            <v>Profesional PGIO</v>
          </cell>
        </row>
        <row r="347">
          <cell r="A347" t="str">
            <v>Residente de Interventoria</v>
          </cell>
        </row>
        <row r="348">
          <cell r="A348" t="str">
            <v>Residente de Interventoria Obra</v>
          </cell>
        </row>
        <row r="349">
          <cell r="A349" t="str">
            <v>Arquitecto Diseñador</v>
          </cell>
        </row>
        <row r="350">
          <cell r="A350" t="str">
            <v>Arquitecto Paisajista</v>
          </cell>
        </row>
        <row r="351">
          <cell r="A351" t="str">
            <v>Arquitecto Bioclimático</v>
          </cell>
        </row>
        <row r="352">
          <cell r="A352" t="str">
            <v>Residente Ambiental</v>
          </cell>
        </row>
        <row r="353">
          <cell r="A353" t="str">
            <v>Residente Eléctrico</v>
          </cell>
        </row>
        <row r="354">
          <cell r="A354" t="str">
            <v>Residente Hidrosanitario</v>
          </cell>
        </row>
        <row r="355">
          <cell r="A355" t="str">
            <v>Residente de Vias</v>
          </cell>
        </row>
        <row r="356">
          <cell r="A356" t="str">
            <v>Residente de Obra</v>
          </cell>
        </row>
        <row r="357">
          <cell r="A357" t="str">
            <v>Residente Obra Civil</v>
          </cell>
        </row>
        <row r="358">
          <cell r="A358" t="str">
            <v>Revisor de Diseño de elementos no estructurales</v>
          </cell>
        </row>
        <row r="359">
          <cell r="A359" t="str">
            <v>Revisor de Estudios Geotécnicos</v>
          </cell>
        </row>
        <row r="360">
          <cell r="A360" t="str">
            <v>Revisor de Diseños Estructurales</v>
          </cell>
        </row>
        <row r="361">
          <cell r="A361" t="str">
            <v>Revisor de Diseños Arquitectónicos</v>
          </cell>
        </row>
        <row r="362">
          <cell r="A362" t="str">
            <v>Revisor Fiscal</v>
          </cell>
        </row>
        <row r="363">
          <cell r="A363" t="str">
            <v>Abogado</v>
          </cell>
        </row>
        <row r="364">
          <cell r="A364" t="str">
            <v>Topógrafo</v>
          </cell>
        </row>
        <row r="370">
          <cell r="A370" t="str">
            <v>Tecnólogo en Ingeniería y Arquitectura</v>
          </cell>
        </row>
        <row r="371">
          <cell r="A371" t="str">
            <v>Auxiliar de Ingeniería</v>
          </cell>
        </row>
        <row r="372">
          <cell r="A372" t="str">
            <v>Topógrafo</v>
          </cell>
        </row>
        <row r="373">
          <cell r="A373" t="str">
            <v>Maestro</v>
          </cell>
        </row>
        <row r="374">
          <cell r="A374" t="str">
            <v>Inspector</v>
          </cell>
        </row>
        <row r="375">
          <cell r="A375" t="str">
            <v>Dibujante</v>
          </cell>
        </row>
        <row r="376">
          <cell r="A376" t="str">
            <v>Cadenero 1</v>
          </cell>
        </row>
        <row r="377">
          <cell r="A377" t="str">
            <v>Cadenero 2</v>
          </cell>
        </row>
        <row r="378">
          <cell r="A378" t="str">
            <v>Laboratorista</v>
          </cell>
        </row>
        <row r="379">
          <cell r="A379" t="str">
            <v>Operador de Equipo de Perforación</v>
          </cell>
        </row>
        <row r="380">
          <cell r="A380" t="str">
            <v>Obrero</v>
          </cell>
        </row>
        <row r="381">
          <cell r="A381" t="str">
            <v>Almacenista</v>
          </cell>
        </row>
        <row r="382">
          <cell r="A382" t="str">
            <v>Aperador Auxiliar de Equipo</v>
          </cell>
        </row>
        <row r="383">
          <cell r="A383" t="str">
            <v>Celador</v>
          </cell>
        </row>
        <row r="387">
          <cell r="A387" t="str">
            <v>PERSONAL ADMINISTRATIVO</v>
          </cell>
        </row>
        <row r="388">
          <cell r="A388" t="str">
            <v>Revisor Fiscal</v>
          </cell>
        </row>
        <row r="389">
          <cell r="A389" t="str">
            <v>Contador</v>
          </cell>
        </row>
        <row r="390">
          <cell r="A390" t="str">
            <v>Asesor Juridico</v>
          </cell>
        </row>
        <row r="391">
          <cell r="A391" t="str">
            <v>Administrador</v>
          </cell>
        </row>
        <row r="392">
          <cell r="A392" t="str">
            <v>Secretaria</v>
          </cell>
        </row>
        <row r="393">
          <cell r="A393" t="str">
            <v>Conductor</v>
          </cell>
        </row>
        <row r="394">
          <cell r="A394" t="str">
            <v>Celador</v>
          </cell>
        </row>
        <row r="395">
          <cell r="A395" t="str">
            <v>Auxiliar Administrativo</v>
          </cell>
        </row>
        <row r="396">
          <cell r="A396" t="str">
            <v>Mensajeía</v>
          </cell>
        </row>
        <row r="415">
          <cell r="A415" t="str">
            <v>&lt;2000cc Gasolina+Conductor</v>
          </cell>
        </row>
        <row r="416">
          <cell r="A416" t="str">
            <v>&gt;2000cc Gasolina+Conductor</v>
          </cell>
        </row>
        <row r="417">
          <cell r="A417" t="str">
            <v>Distanciómetro</v>
          </cell>
        </row>
        <row r="418">
          <cell r="A418" t="str">
            <v>Equipos Especiales</v>
          </cell>
        </row>
        <row r="419">
          <cell r="A419" t="str">
            <v>Estación</v>
          </cell>
        </row>
        <row r="420">
          <cell r="A420" t="str">
            <v>Mas de 3 Ton Gasolina+Conductor+Manto.</v>
          </cell>
        </row>
        <row r="421">
          <cell r="A421" t="str">
            <v>Motonave 55&lt;HP +Equip. Batimetría +Motorista</v>
          </cell>
        </row>
        <row r="422">
          <cell r="A422" t="str">
            <v>Tránsito, nivel</v>
          </cell>
        </row>
        <row r="427">
          <cell r="A427" t="str">
            <v>Derechos de Autor</v>
          </cell>
        </row>
        <row r="428">
          <cell r="A428" t="str">
            <v>Fiducia Mercantil</v>
          </cell>
        </row>
        <row r="429">
          <cell r="A429" t="str">
            <v>Tramite de Licencia - Costos de licencia</v>
          </cell>
        </row>
        <row r="430">
          <cell r="A430" t="str">
            <v>IMPLEMENTACION PGIO-SISO</v>
          </cell>
        </row>
        <row r="431">
          <cell r="A431" t="str">
            <v>IMPLEMENTACION PGIO-AMBIENTAL</v>
          </cell>
        </row>
        <row r="432">
          <cell r="A432" t="str">
            <v>TRAMITE RETIE - RETILAP</v>
          </cell>
        </row>
        <row r="433">
          <cell r="A433" t="str">
            <v>PLAN DE MANEJO DE TRAFICO - PMT</v>
          </cell>
        </row>
        <row r="440">
          <cell r="A440" t="str">
            <v>Humedad natural</v>
          </cell>
        </row>
        <row r="441">
          <cell r="A441" t="str">
            <v>Determinación de la humedad en suelos mediante un probador de carburo de calcio</v>
          </cell>
        </row>
        <row r="442">
          <cell r="A442" t="str">
            <v>Peso Unitario muestras de suelos (con o sin parafina)</v>
          </cell>
        </row>
        <row r="443">
          <cell r="A443" t="str">
            <v>Gravedad específica para suelos gravosos  (Peso Unitario)</v>
          </cell>
        </row>
        <row r="444">
          <cell r="A444" t="str">
            <v>Gravedad específica material fino, por picnómetro</v>
          </cell>
        </row>
        <row r="445">
          <cell r="A445" t="str">
            <v>Determinación de la densidad y la absorción del agregado fino</v>
          </cell>
        </row>
        <row r="446">
          <cell r="A446" t="str">
            <v>Granulometría de suelos, por tamizado, con lavado</v>
          </cell>
        </row>
        <row r="447">
          <cell r="A447" t="str">
            <v>Granulometría por hidrómetro</v>
          </cell>
        </row>
        <row r="448">
          <cell r="A448" t="str">
            <v>Lavado sobre el tamiz No. 200, para suelos</v>
          </cell>
        </row>
        <row r="449">
          <cell r="A449" t="str">
            <v>Límites de Atterberg, líquido y plástico</v>
          </cell>
        </row>
        <row r="450">
          <cell r="A450" t="str">
            <v>Límites de contracción</v>
          </cell>
        </row>
        <row r="451">
          <cell r="A451" t="str">
            <v>Desgaste en la máquina de los Angeles, con trituración</v>
          </cell>
        </row>
        <row r="452">
          <cell r="A452" t="str">
            <v>Desgaste en la máquina de los Angeles, sin trituración</v>
          </cell>
        </row>
        <row r="453">
          <cell r="A453" t="str">
            <v>Equivalente de arena</v>
          </cell>
        </row>
        <row r="454">
          <cell r="A454" t="str">
            <v>Resistencia a los sulfatos, 5 ciclos (Solidez)</v>
          </cell>
        </row>
        <row r="455">
          <cell r="A455" t="str">
            <v>Indice de caras fracturadas</v>
          </cell>
        </row>
        <row r="456">
          <cell r="A456" t="str">
            <v>Indice de aplanamiento y alargamiento</v>
          </cell>
        </row>
        <row r="457">
          <cell r="A457" t="str">
            <v>Determinación de la limpieza superficial de las partículas de agregado grueso</v>
          </cell>
        </row>
        <row r="458">
          <cell r="A458" t="str">
            <v>Contenido de la arcilla</v>
          </cell>
        </row>
        <row r="461">
          <cell r="A461" t="str">
            <v>Ensayo de compactación Proctor (Estandard y Modificado)</v>
          </cell>
        </row>
        <row r="462">
          <cell r="A462" t="str">
            <v>Ensayo de compactación Harvard Miniatura</v>
          </cell>
        </row>
        <row r="463">
          <cell r="A463" t="str">
            <v xml:space="preserve">Peso Unitario en el terreno con densímetro nuclear </v>
          </cell>
        </row>
        <row r="464">
          <cell r="A464" t="str">
            <v>Peso Unitario  en el terreno por el método de cono y arena</v>
          </cell>
        </row>
        <row r="465">
          <cell r="A465" t="str">
            <v>Humedad del suelo y del suelo agregado en el terreno por métodos nucleares (prof. Reducida)</v>
          </cell>
        </row>
        <row r="468">
          <cell r="A468" t="str">
            <v>Extracción de muestra inalterada suelo Cohesivo,(un molde)</v>
          </cell>
        </row>
        <row r="469">
          <cell r="A469" t="str">
            <v>Penetración en moldes de CBR (por punto)</v>
          </cell>
        </row>
        <row r="470">
          <cell r="A470" t="str">
            <v>CBR muestra inalterada (con inmersión) Incluye extracción y penetración</v>
          </cell>
        </row>
        <row r="471">
          <cell r="A471" t="str">
            <v xml:space="preserve">CBR sobre material granular ( Método 1 )                                </v>
          </cell>
        </row>
        <row r="472">
          <cell r="A472" t="str">
            <v xml:space="preserve">CBR sobre material cohesivo ( Método 2 ) </v>
          </cell>
        </row>
        <row r="473">
          <cell r="A473" t="str">
            <v>CBR de campo</v>
          </cell>
        </row>
        <row r="474">
          <cell r="A474" t="str">
            <v>Ensayo de placa</v>
          </cell>
        </row>
        <row r="475">
          <cell r="A475" t="str">
            <v>Compresión inconfinada en material cohesivo sobre muestra inalterada</v>
          </cell>
        </row>
        <row r="476">
          <cell r="A476" t="str">
            <v>Compresión inconfinada con penetrómetro de bolsillo</v>
          </cell>
        </row>
        <row r="477">
          <cell r="A477" t="str">
            <v>Compresión inconfinada en núcleos de roca, peso unitario</v>
          </cell>
        </row>
        <row r="478">
          <cell r="A478" t="str">
            <v>Ensayo de corte directo en material granular (tres puntos)</v>
          </cell>
        </row>
        <row r="479">
          <cell r="A479" t="str">
            <v>Ensayo de corte directo en material cohesivo, consolidado, no drenado (tres puntos)</v>
          </cell>
        </row>
        <row r="480">
          <cell r="A480" t="str">
            <v>Ensayo de corte directo en material cohesivo, consolidado, drenado (por tres puntos)</v>
          </cell>
        </row>
        <row r="481">
          <cell r="A481" t="str">
            <v>Ensayo de corte directo en material cohesivo, no consolidado, no drenado (por tres puntos)</v>
          </cell>
        </row>
        <row r="482">
          <cell r="A482" t="str">
            <v>Penetración con cono dinámico</v>
          </cell>
        </row>
        <row r="485">
          <cell r="A485" t="str">
            <v>Ensayo de consolidación lenta con descarga</v>
          </cell>
        </row>
        <row r="486">
          <cell r="A486" t="str">
            <v>Ensayo de consolidación lenta con doble ciclo de descarga</v>
          </cell>
        </row>
        <row r="487">
          <cell r="A487" t="str">
            <v>Ensayo de consolidación rápida</v>
          </cell>
        </row>
        <row r="488">
          <cell r="A488" t="str">
            <v>Expansión controlada en consolidómetro</v>
          </cell>
        </row>
        <row r="489">
          <cell r="A489" t="str">
            <v>Expansión libre en consolidómetro</v>
          </cell>
        </row>
        <row r="490">
          <cell r="A490" t="str">
            <v>Expansión libre en probeta</v>
          </cell>
        </row>
        <row r="493">
          <cell r="A493" t="str">
            <v>Dispersión para suelos (Ensayo de Pin hole)</v>
          </cell>
        </row>
        <row r="494">
          <cell r="A494" t="str">
            <v>Ph, determinación de acidez en suelos</v>
          </cell>
        </row>
        <row r="495">
          <cell r="A495" t="str">
            <v>Coeficiente de permeabilidad en suelos constante (conductividad hidráulica)</v>
          </cell>
        </row>
        <row r="496">
          <cell r="A496" t="str">
            <v>Coeficiente de permeabilidad en campo por el método de percolación</v>
          </cell>
        </row>
        <row r="497">
          <cell r="A497" t="str">
            <v xml:space="preserve">Contenido de materia orgánica por quemado </v>
          </cell>
        </row>
        <row r="500">
          <cell r="A500" t="str">
            <v>Diseño de mezclas de suelo - cemento (Un agregado y 3 porcentajes de cemento)</v>
          </cell>
        </row>
        <row r="501">
          <cell r="A501" t="str">
            <v>Diseño de mezclas suelo-cemento con durabilidad</v>
          </cell>
        </row>
        <row r="502">
          <cell r="A502" t="str">
            <v>Ensayo de Durabilidad</v>
          </cell>
        </row>
        <row r="503">
          <cell r="A503" t="str">
            <v>Compresión en probetas de suelo-cemento</v>
          </cell>
        </row>
        <row r="504">
          <cell r="A504" t="str">
            <v>Compactación de probetas de suelo-cemento</v>
          </cell>
        </row>
        <row r="505">
          <cell r="A505" t="str">
            <v>Estudio de suelos</v>
          </cell>
        </row>
        <row r="506">
          <cell r="A506" t="str">
            <v>Asesoría en geotécnia y pavimentos</v>
          </cell>
        </row>
        <row r="523">
          <cell r="A523" t="str">
            <v xml:space="preserve">Masa específica de asfalto sólido </v>
          </cell>
        </row>
        <row r="524">
          <cell r="A524" t="str">
            <v>Ductilidad en asfaltos</v>
          </cell>
        </row>
        <row r="525">
          <cell r="A525" t="str">
            <v>Penetración en asfaltos</v>
          </cell>
        </row>
        <row r="526">
          <cell r="A526" t="str">
            <v>Puntos de Ignición y de Llama mediante la Copa Abierta Cleveland</v>
          </cell>
        </row>
        <row r="527">
          <cell r="A527" t="str">
            <v>Punto de ablandamiento</v>
          </cell>
        </row>
        <row r="528">
          <cell r="A528" t="str">
            <v>Cubrimiento de los Agregados con Materiales Asfálticos en Presencia del Agua (Stripping)</v>
          </cell>
        </row>
        <row r="529">
          <cell r="A529" t="str">
            <v>Adherencia en Bandeja</v>
          </cell>
        </row>
        <row r="530">
          <cell r="A530" t="str">
            <v>Ensayo pérdida por calentamiento en horno de película delgada</v>
          </cell>
        </row>
        <row r="531">
          <cell r="A531" t="str">
            <v>Ensayo de solubilidad de materiales asfálticos en tricloroetileno</v>
          </cell>
        </row>
        <row r="532">
          <cell r="A532" t="str">
            <v>Ensayo de viscosidad Brokfield</v>
          </cell>
        </row>
        <row r="533">
          <cell r="A533" t="str">
            <v>Sedimentación en Tolueno</v>
          </cell>
        </row>
        <row r="562">
          <cell r="A562" t="str">
            <v>Determinación de superficie específica ( finura por Blaine )</v>
          </cell>
        </row>
        <row r="563">
          <cell r="A563" t="str">
            <v>Finura por tamizado sobre malla No. 325</v>
          </cell>
        </row>
        <row r="564">
          <cell r="A564" t="str">
            <v>Finura por tamizado sobre malla No. 200</v>
          </cell>
        </row>
        <row r="565">
          <cell r="A565" t="str">
            <v>Densidad del cemento</v>
          </cell>
        </row>
        <row r="566">
          <cell r="A566" t="str">
            <v>Tiempos de fraguado por Vicat o por agujas de Guillmore para cementos de fraguado rápido (3 horas)</v>
          </cell>
        </row>
        <row r="567">
          <cell r="A567" t="str">
            <v>Tiempos de fraguado por Vicat o por agujas de Guillmore para cementos de fraguado lento (mayor 3 h)</v>
          </cell>
        </row>
        <row r="568">
          <cell r="A568" t="str">
            <v>Diseño de mezclas de mortero   (con 1 agregado)</v>
          </cell>
        </row>
        <row r="569">
          <cell r="A569" t="str">
            <v>Ensayo a compresión en cubos de mortero (elaboración serie de 9)</v>
          </cell>
        </row>
        <row r="570">
          <cell r="A570" t="str">
            <v>Rotura por compresión de cubos de mortero</v>
          </cell>
        </row>
        <row r="571">
          <cell r="A571" t="str">
            <v>Rotura por compresión de prismas de mortero de relleno para mampostería</v>
          </cell>
        </row>
        <row r="572">
          <cell r="A572" t="str">
            <v>Rotura por compresión de cilindros de mortero de pega 3"</v>
          </cell>
        </row>
        <row r="573">
          <cell r="A573" t="str">
            <v>Rotura por compresión de cilindros de Grouting 4"</v>
          </cell>
        </row>
        <row r="577">
          <cell r="A577" t="str">
            <v>Masa unitaria, suelta o apisonada</v>
          </cell>
        </row>
        <row r="578">
          <cell r="A578" t="str">
            <v>Densidad en arenas</v>
          </cell>
        </row>
        <row r="579">
          <cell r="A579" t="str">
            <v>Densidad en gravas</v>
          </cell>
        </row>
        <row r="580">
          <cell r="A580" t="str">
            <v>Contenido de materia orgánica, ensayo colorimétrico</v>
          </cell>
        </row>
        <row r="581">
          <cell r="A581" t="str">
            <v>Contenido de materia orgánica, por quemado</v>
          </cell>
        </row>
        <row r="582">
          <cell r="A582" t="str">
            <v>Calidad de una arena en cuanto a materia orgánica</v>
          </cell>
        </row>
        <row r="583">
          <cell r="A583" t="str">
            <v>Granulometría de agregados hasta el tamiz 0.150 mm ( No. 100 ), Incluye lavado</v>
          </cell>
        </row>
        <row r="584">
          <cell r="A584" t="str">
            <v>Lavado sobre el tamiz No. 200, para agregados de concreto</v>
          </cell>
        </row>
        <row r="585">
          <cell r="A585" t="str">
            <v>Reactividad potencial de agregados sin preparar la muestra</v>
          </cell>
        </row>
        <row r="586">
          <cell r="A586" t="str">
            <v>Resistencia a los sulfatos, 5 ciclos (solidez)</v>
          </cell>
        </row>
        <row r="587">
          <cell r="A587" t="str">
            <v>Partículas livianas para agregados finos y gruesos.</v>
          </cell>
        </row>
        <row r="588">
          <cell r="A588" t="str">
            <v>Grumos de arcilla y partículas deleznables</v>
          </cell>
        </row>
        <row r="589">
          <cell r="A589" t="str">
            <v>Tiempo de fraguado del hormigón</v>
          </cell>
        </row>
        <row r="592">
          <cell r="A592" t="str">
            <v>Porosidad y densidad</v>
          </cell>
        </row>
        <row r="593">
          <cell r="A593" t="str">
            <v>Determinación de cloruros, sulfatos, carbonatos, materia orgánica y partículas livianas</v>
          </cell>
        </row>
        <row r="594">
          <cell r="A594" t="str">
            <v>Contenido de cemento en agregados</v>
          </cell>
        </row>
        <row r="595">
          <cell r="A595" t="str">
            <v>Análisis químico del cemento: PPC, Residuo Insoluble, Hierro, Aluminio, Calcio, Magnesio, Sodio y Potasio</v>
          </cell>
        </row>
        <row r="596">
          <cell r="A596" t="str">
            <v>Potencial de reactividad</v>
          </cell>
        </row>
        <row r="599">
          <cell r="A599" t="str">
            <v>Diseño de una mezcla de hormigón para una resistencia dada</v>
          </cell>
        </row>
        <row r="600">
          <cell r="A600" t="str">
            <v>Diseño de una mezcla de hormigón para una resistencia dada, con tres agregados</v>
          </cell>
        </row>
        <row r="601">
          <cell r="A601" t="str">
            <v>Diseño de mezcla adicional</v>
          </cell>
        </row>
        <row r="612">
          <cell r="A612" t="str">
            <v>Núcleos extracción, corte y ensayo de 15.3 cm de diámetro ( 6" x 12" )</v>
          </cell>
        </row>
        <row r="613">
          <cell r="A613" t="str">
            <v xml:space="preserve">Núcleos extracción, corte y ensayo de 10.2 cm de diámetro ( 4" x  8" ) </v>
          </cell>
        </row>
        <row r="614">
          <cell r="A614" t="str">
            <v>Núcleos extracción, corte y ensayo de 7.6 cm de diámetro ( 3" x  6" )</v>
          </cell>
        </row>
        <row r="615">
          <cell r="A615" t="str">
            <v>Núcleos extracción, corte y ensayo de 5.1 cm de diámetro ( 2" x  4" )</v>
          </cell>
        </row>
        <row r="616">
          <cell r="A616" t="str">
            <v>Núcleos extracción de paneles y ensayo de 10.2 cm de diámetro ( 4" )</v>
          </cell>
        </row>
        <row r="617">
          <cell r="A617" t="str">
            <v>Núcleos extracción de paneles y ensayo de 7.6 cm de diámetro ( 3" )</v>
          </cell>
        </row>
        <row r="618">
          <cell r="A618" t="str">
            <v>Núcleos extracción de paneles y ensayo de 5.1 cm de diámetro (  2")</v>
          </cell>
        </row>
        <row r="619">
          <cell r="A619" t="str">
            <v>Corte de núcleos de concreto</v>
          </cell>
        </row>
        <row r="620">
          <cell r="A620" t="str">
            <v>Corte y ensayo de cubos de concreto</v>
          </cell>
        </row>
        <row r="621">
          <cell r="A621" t="str">
            <v xml:space="preserve">Corte y ensayo de núcleos </v>
          </cell>
        </row>
        <row r="622">
          <cell r="A622" t="str">
            <v>Núcleos, ensayo de compresión</v>
          </cell>
        </row>
        <row r="623">
          <cell r="A623" t="str">
            <v>Ensayo de carbonatación en laboratorio sobre núcleos</v>
          </cell>
        </row>
        <row r="624">
          <cell r="A624" t="str">
            <v>Densidad y absorción en núcleos de concreto</v>
          </cell>
        </row>
        <row r="627">
          <cell r="A627" t="str">
            <v>2" por centímetro</v>
          </cell>
        </row>
        <row r="628">
          <cell r="A628" t="str">
            <v>3" por centímetro</v>
          </cell>
        </row>
        <row r="629">
          <cell r="A629" t="str">
            <v>4" por centímetro</v>
          </cell>
        </row>
        <row r="630">
          <cell r="A630" t="str">
            <v>5" por centímetro</v>
          </cell>
        </row>
        <row r="631">
          <cell r="A631" t="str">
            <v>6" por centímetro</v>
          </cell>
        </row>
        <row r="643">
          <cell r="A643" t="str">
            <v xml:space="preserve">Rotura por compresión de bloques de cemento </v>
          </cell>
        </row>
        <row r="644">
          <cell r="A644" t="str">
            <v>Rotura por compresión de prismas normales</v>
          </cell>
        </row>
        <row r="645">
          <cell r="A645" t="str">
            <v>Rotura por compresión de muretes sencillos</v>
          </cell>
        </row>
        <row r="646">
          <cell r="A646" t="str">
            <v>Rotura por compresión de muretes dobles</v>
          </cell>
        </row>
        <row r="647">
          <cell r="A647" t="str">
            <v>Rotura por compresión de muretes triples</v>
          </cell>
        </row>
        <row r="648">
          <cell r="A648" t="str">
            <v>Rotura por compresión en ladrillos y adoquines</v>
          </cell>
        </row>
        <row r="649">
          <cell r="A649" t="str">
            <v>Rotura por flexión de ladrillos y adoquines en concreto</v>
          </cell>
        </row>
        <row r="650">
          <cell r="A650" t="str">
            <v>Rotura por flexión de ladrillos y adoquines en arcilla</v>
          </cell>
        </row>
        <row r="651">
          <cell r="A651" t="str">
            <v>Módulo de rotura de viguetas o plaquetas</v>
          </cell>
        </row>
        <row r="652">
          <cell r="A652" t="str">
            <v>Ensayo de dimensionamiento en bloques</v>
          </cell>
        </row>
        <row r="653">
          <cell r="A653" t="str">
            <v>Absorción de bloques, ladrillos y adoquines, en frío</v>
          </cell>
        </row>
        <row r="654">
          <cell r="A654" t="str">
            <v xml:space="preserve">Absorción de bloques, ladrillos y adoquines, en caliente </v>
          </cell>
        </row>
        <row r="655">
          <cell r="A655" t="str">
            <v>Eflorecencia de adoquines de arcilla</v>
          </cell>
        </row>
        <row r="658">
          <cell r="A658" t="str">
            <v>Baldosas, compresión con elaboración de probetas</v>
          </cell>
        </row>
        <row r="659">
          <cell r="A659" t="str">
            <v>Baldosas, flexión con elaboración de probetas</v>
          </cell>
        </row>
        <row r="660">
          <cell r="A660" t="str">
            <v>Baldosas, absorción con elaboración de probetas</v>
          </cell>
        </row>
        <row r="661">
          <cell r="A661" t="str">
            <v>Baldosas, compresión sin elaboración de probetas</v>
          </cell>
        </row>
        <row r="662">
          <cell r="A662" t="str">
            <v>Baldosas, flexión sin elaboración de probetas</v>
          </cell>
        </row>
        <row r="663">
          <cell r="A663" t="str">
            <v>Baldosas, absorción sin elaboración de probetas</v>
          </cell>
        </row>
        <row r="664">
          <cell r="A664" t="str">
            <v>Baldosas, ensayo de impacto</v>
          </cell>
        </row>
        <row r="681">
          <cell r="A681" t="str">
            <v>Ensayo a tensión en barras de acero d&lt; 5/8" (gráfico Esfuerzo Vs. Deformación)</v>
          </cell>
        </row>
        <row r="682">
          <cell r="A682" t="str">
            <v>Ensayo a tensión en barras de acero d &gt; 5/8" (gráfico Esfuerzo Vs. Deformación)</v>
          </cell>
        </row>
        <row r="683">
          <cell r="A683" t="str">
            <v xml:space="preserve">Caracterización del corrugado en barras de acero </v>
          </cell>
        </row>
        <row r="684">
          <cell r="A684" t="str">
            <v>Ensayo a tensión en barra grafilada para refuerzo de concreto</v>
          </cell>
        </row>
        <row r="685">
          <cell r="A685" t="str">
            <v>Ensayo de doblado en barras de acero d&lt; 1"</v>
          </cell>
        </row>
        <row r="686">
          <cell r="A686" t="str">
            <v>Ensayo de diámetro efectivo en barras corrugadas de acero</v>
          </cell>
        </row>
        <row r="687">
          <cell r="A687" t="str">
            <v>Relación masa - longitud en barras de refuerzo</v>
          </cell>
        </row>
        <row r="688">
          <cell r="A688" t="str">
            <v>Ensayo a tracción en barras de acero liso (gráfico Esfuerzo Vs Deformación)</v>
          </cell>
        </row>
        <row r="689">
          <cell r="A689" t="str">
            <v>Ensayo de tensión en mallas de acero</v>
          </cell>
        </row>
        <row r="690">
          <cell r="A690" t="str">
            <v>Ensayo de esfuerzo cortante en mallas</v>
          </cell>
        </row>
        <row r="721">
          <cell r="A721" t="str">
            <v>Alquiler de moldes cilíndricos para la toma de muestras de concreto, por día</v>
          </cell>
        </row>
        <row r="722">
          <cell r="A722" t="str">
            <v>Alquiler de moldes rectangulares para viguetas, por día</v>
          </cell>
        </row>
        <row r="723">
          <cell r="A723" t="str">
            <v>Alquiler de conos de Abrams, para el ensayo de asentamiento, por día</v>
          </cell>
        </row>
        <row r="724">
          <cell r="A724" t="str">
            <v>Alquiler de moldes para cubos, (Tres cubos por paquete) día</v>
          </cell>
        </row>
        <row r="725">
          <cell r="A725" t="str">
            <v>Venta de moldes de 6" de diámetro</v>
          </cell>
        </row>
        <row r="726">
          <cell r="A726" t="str">
            <v>Venta de moldes de 4" de diámetro</v>
          </cell>
        </row>
        <row r="727">
          <cell r="A727" t="str">
            <v>Venta de moldes de 3" de diámetro</v>
          </cell>
        </row>
        <row r="728">
          <cell r="A728" t="str">
            <v>Venta de conos de Abrams para ensayo de asentamiento</v>
          </cell>
        </row>
        <row r="729">
          <cell r="A729" t="str">
            <v>Venta de varilla apisonadora de 5/8" x 60 cm</v>
          </cell>
        </row>
        <row r="730">
          <cell r="A730" t="str">
            <v>Transporte a obra en el perímetro urbano, por viaje</v>
          </cell>
        </row>
        <row r="731">
          <cell r="A731" t="str">
            <v>Transporte a obra en el perímetro urbano, por muestra</v>
          </cell>
        </row>
        <row r="732">
          <cell r="A732" t="str">
            <v>Viáticos y desplazamiento departamento de metrología</v>
          </cell>
        </row>
        <row r="733">
          <cell r="A733" t="str">
            <v>Transporte de equipo y personal, fuera del perímetro urbano ($ / día)</v>
          </cell>
        </row>
        <row r="734">
          <cell r="A734" t="str">
            <v>Disponibilidad de equipos de laboratorio, por día</v>
          </cell>
        </row>
        <row r="735">
          <cell r="A735" t="str">
            <v>Gastos extras e imprevistos en trabajos fuera de Bogotá, por día</v>
          </cell>
        </row>
        <row r="736">
          <cell r="A736" t="str">
            <v>Gastos de alojamiento, alimentación y viáticos, por día</v>
          </cell>
        </row>
        <row r="737">
          <cell r="A737" t="str">
            <v>Otros gastos</v>
          </cell>
        </row>
        <row r="741">
          <cell r="A741" t="str">
            <v>Capacidad máxima de escala  hasta 500 N</v>
          </cell>
        </row>
        <row r="742">
          <cell r="A742" t="str">
            <v>Capacidad máxima de escala  hasta 2 kN</v>
          </cell>
        </row>
        <row r="743">
          <cell r="A743" t="str">
            <v>Capacidad máxima de escala  hasta 5 kN</v>
          </cell>
        </row>
        <row r="744">
          <cell r="A744" t="str">
            <v>Capacidad máxima de escala  hasta 10 kN</v>
          </cell>
        </row>
        <row r="745">
          <cell r="A745" t="str">
            <v>Capacidad máxima de escala  hasta 20 kN</v>
          </cell>
        </row>
        <row r="746">
          <cell r="A746" t="str">
            <v>Capacidad máxima de escala  hasta 50 kN</v>
          </cell>
        </row>
        <row r="747">
          <cell r="A747" t="str">
            <v>Capacidad máxima de escala  hasta 100 kN</v>
          </cell>
        </row>
        <row r="748">
          <cell r="A748" t="str">
            <v>Capacidad máxima de escala  hasta 200 kN</v>
          </cell>
        </row>
        <row r="749">
          <cell r="A749" t="str">
            <v>Capacidad máxima de escala  hasta 500 kN</v>
          </cell>
        </row>
        <row r="750">
          <cell r="A750" t="str">
            <v>Capacidad máxima de escala  hasta 1   MN</v>
          </cell>
        </row>
        <row r="753">
          <cell r="A753" t="str">
            <v>Balanzas con rango entre 0 y 300 g Clase II</v>
          </cell>
        </row>
        <row r="754">
          <cell r="A754" t="str">
            <v>Balanzas con rango entre 0 y 300 g Clase III</v>
          </cell>
        </row>
        <row r="755">
          <cell r="A755" t="str">
            <v>Balanzas con rango entre 301 g y 1000 g Clase II</v>
          </cell>
        </row>
        <row r="756">
          <cell r="A756" t="str">
            <v>Balanzas con rango entre 301 g y 1000 g Clase III</v>
          </cell>
        </row>
        <row r="757">
          <cell r="A757" t="str">
            <v>Balanza con rango entre 1001 g  y 3000 g Clase II</v>
          </cell>
        </row>
        <row r="758">
          <cell r="A758" t="str">
            <v>Balanza con rango entre 1001 g  y 3000 g Clase III</v>
          </cell>
        </row>
        <row r="759">
          <cell r="A759" t="str">
            <v xml:space="preserve">Balanza con rango entre 3001 g  y 10 kg Clase II    </v>
          </cell>
        </row>
        <row r="760">
          <cell r="A760" t="str">
            <v xml:space="preserve">Balanza con rango entre 3001 g  y 10 kg Clase III    </v>
          </cell>
        </row>
        <row r="761">
          <cell r="A761" t="str">
            <v>Balanza con rango entre 10001g y 20 kg Clase II</v>
          </cell>
        </row>
        <row r="762">
          <cell r="A762" t="str">
            <v>Balanza con rango entre 10001g y 20 kg Clase III</v>
          </cell>
        </row>
        <row r="763">
          <cell r="A763" t="str">
            <v>Balanza con rango entre 21 kg y 50 kg Clase III</v>
          </cell>
        </row>
        <row r="764">
          <cell r="A764" t="str">
            <v>Balanza con rango entre 51 kg y 100 kg Clase III</v>
          </cell>
        </row>
        <row r="765">
          <cell r="A765" t="str">
            <v>Balanza con rango entre 101 y 500 kg Clase III</v>
          </cell>
        </row>
        <row r="766">
          <cell r="A766" t="str">
            <v>Pesas clase M1, M2 y M3 hasta 10 kg</v>
          </cell>
        </row>
        <row r="767">
          <cell r="A767" t="str">
            <v>Pesas clase F1 y F 2 de 1 g hasta 2 kg</v>
          </cell>
        </row>
        <row r="768">
          <cell r="A768" t="str">
            <v>Asesorías metrológicas y de calibraciones</v>
          </cell>
        </row>
        <row r="776">
          <cell r="A776" t="str">
            <v>Aereo</v>
          </cell>
        </row>
        <row r="777">
          <cell r="A777" t="str">
            <v>Terrestre</v>
          </cell>
        </row>
        <row r="778">
          <cell r="A778" t="str">
            <v xml:space="preserve">Mula </v>
          </cell>
        </row>
        <row r="779">
          <cell r="A779" t="str">
            <v>Caballo</v>
          </cell>
        </row>
        <row r="780">
          <cell r="A780" t="str">
            <v>Fluvial</v>
          </cell>
        </row>
        <row r="781">
          <cell r="A781" t="str">
            <v>Motocicleta</v>
          </cell>
        </row>
        <row r="782">
          <cell r="A782" t="str">
            <v>Hotel</v>
          </cell>
        </row>
        <row r="783">
          <cell r="A783" t="str">
            <v>Casa o Apartamento</v>
          </cell>
        </row>
        <row r="784">
          <cell r="A784" t="str">
            <v>Otro</v>
          </cell>
        </row>
        <row r="791">
          <cell r="A791" t="str">
            <v>Aparatos Sanit, (sum. e instal)/Gl/Unidad</v>
          </cell>
        </row>
        <row r="792">
          <cell r="A792" t="str">
            <v>Aseo/m2</v>
          </cell>
        </row>
        <row r="793">
          <cell r="A793" t="str">
            <v>Campamento Obra/m2</v>
          </cell>
        </row>
        <row r="794">
          <cell r="A794" t="str">
            <v>Derechos Agua/Gl</v>
          </cell>
        </row>
        <row r="795">
          <cell r="A795" t="str">
            <v>Derechos Energía/Gl</v>
          </cell>
        </row>
        <row r="796">
          <cell r="A796" t="str">
            <v>Derechos Gas/Gl</v>
          </cell>
        </row>
        <row r="797">
          <cell r="A797" t="str">
            <v>Prov. Agua/ml</v>
          </cell>
        </row>
        <row r="798">
          <cell r="A798" t="str">
            <v>Prov. Energía/ml</v>
          </cell>
        </row>
        <row r="799">
          <cell r="A799" t="str">
            <v>Prov. Teléfono/ml</v>
          </cell>
        </row>
        <row r="800">
          <cell r="A800" t="str">
            <v>Servicios Públiicos/mes</v>
          </cell>
        </row>
        <row r="801">
          <cell r="A801" t="str">
            <v>Señalización/ml</v>
          </cell>
        </row>
        <row r="802">
          <cell r="A802" t="str">
            <v>Señalización/m2</v>
          </cell>
        </row>
        <row r="803">
          <cell r="A803" t="str">
            <v>Cerramiento/m2</v>
          </cell>
        </row>
        <row r="804">
          <cell r="A804" t="str">
            <v>Vallas/m2</v>
          </cell>
        </row>
      </sheetData>
      <sheetData sheetId="3">
        <row r="7">
          <cell r="F7">
            <v>0</v>
          </cell>
        </row>
        <row r="10">
          <cell r="D10">
            <v>14922950071.636843</v>
          </cell>
          <cell r="F10">
            <v>1734637435</v>
          </cell>
        </row>
        <row r="11">
          <cell r="E11">
            <v>59691800.28654737</v>
          </cell>
        </row>
        <row r="12">
          <cell r="E12">
            <v>149229500.71636844</v>
          </cell>
        </row>
        <row r="13">
          <cell r="E13">
            <v>746147503.58184218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298459001.43273687</v>
          </cell>
        </row>
        <row r="17">
          <cell r="E17">
            <v>0</v>
          </cell>
        </row>
        <row r="18">
          <cell r="E18">
            <v>298459001.43273687</v>
          </cell>
        </row>
        <row r="23">
          <cell r="E23">
            <v>0</v>
          </cell>
        </row>
        <row r="24">
          <cell r="E24">
            <v>36000</v>
          </cell>
        </row>
        <row r="25">
          <cell r="E25">
            <v>21309972.702297408</v>
          </cell>
        </row>
        <row r="26">
          <cell r="E26">
            <v>3255690.2739621047</v>
          </cell>
        </row>
        <row r="27">
          <cell r="E27">
            <v>150945639.97460666</v>
          </cell>
        </row>
        <row r="28">
          <cell r="E28">
            <v>7103324.2340991357</v>
          </cell>
        </row>
        <row r="31">
          <cell r="F31" t="str">
            <v>COSTEO DE CONSULTORÍA</v>
          </cell>
        </row>
        <row r="38">
          <cell r="A38" t="str">
            <v>INTERVENTORÍA A LA OBRA</v>
          </cell>
        </row>
        <row r="43">
          <cell r="B43" t="str">
            <v>Imp. Transac Fin (4x1000)</v>
          </cell>
          <cell r="E43">
            <v>3848776.36</v>
          </cell>
        </row>
        <row r="44">
          <cell r="B44" t="str">
            <v>ICA</v>
          </cell>
          <cell r="E44">
            <v>8085664.6218487397</v>
          </cell>
        </row>
        <row r="45">
          <cell r="B45" t="str">
            <v>IVA</v>
          </cell>
          <cell r="E45">
            <v>153627627.81512606</v>
          </cell>
        </row>
        <row r="46">
          <cell r="B46" t="str">
            <v>Retención/Vr Total Cto Consul</v>
          </cell>
          <cell r="E46">
            <v>16171329.243697479</v>
          </cell>
        </row>
        <row r="47">
          <cell r="B47" t="str">
            <v>Estampilla ProUnal</v>
          </cell>
          <cell r="E47">
            <v>4042832.3109243698</v>
          </cell>
        </row>
        <row r="48">
          <cell r="B48" t="str">
            <v>Garantía de Seriedad</v>
          </cell>
        </row>
        <row r="49">
          <cell r="B49" t="str">
            <v>Estampilla Pro-Adulto Mayor</v>
          </cell>
          <cell r="E49">
            <v>0</v>
          </cell>
        </row>
        <row r="50">
          <cell r="B50" t="str">
            <v>Estampilla Pro-cultura</v>
          </cell>
          <cell r="E50">
            <v>0</v>
          </cell>
        </row>
        <row r="51">
          <cell r="B51" t="str">
            <v>Contribución Cto de obra pública</v>
          </cell>
          <cell r="E51">
            <v>0</v>
          </cell>
        </row>
        <row r="52">
          <cell r="B52" t="str">
            <v>Estampilla Pro-undenar</v>
          </cell>
          <cell r="E52">
            <v>0</v>
          </cell>
        </row>
        <row r="53">
          <cell r="B53" t="str">
            <v>Responsabilidad Civil BAJA</v>
          </cell>
          <cell r="E53">
            <v>458004.38683999999</v>
          </cell>
        </row>
        <row r="54">
          <cell r="B54" t="str">
            <v>Cumplimiento</v>
          </cell>
          <cell r="E54">
            <v>1374013.1605199999</v>
          </cell>
        </row>
        <row r="55">
          <cell r="B55" t="str">
            <v>Salarios, Prestaciones</v>
          </cell>
          <cell r="E55">
            <v>209918.67730166667</v>
          </cell>
        </row>
        <row r="56">
          <cell r="B56" t="str">
            <v>Calidad de los Servicios</v>
          </cell>
          <cell r="E56">
            <v>3778536.1914300001</v>
          </cell>
        </row>
        <row r="59">
          <cell r="C59" t="str">
            <v>INTERVENTORÍA A LA OBRA</v>
          </cell>
          <cell r="F59">
            <v>962194090</v>
          </cell>
        </row>
        <row r="60">
          <cell r="F60">
            <v>962194090</v>
          </cell>
        </row>
        <row r="61">
          <cell r="A61" t="str">
            <v>novecientos sesenta y dos millones ciento noventa y cuatro mil noventa pesos mda/legal</v>
          </cell>
        </row>
        <row r="74">
          <cell r="B74" t="str">
            <v>Otros</v>
          </cell>
          <cell r="C74">
            <v>5.0000000000000001E-3</v>
          </cell>
          <cell r="D74">
            <v>50</v>
          </cell>
        </row>
        <row r="75">
          <cell r="B75" t="str">
            <v>Iva/Utilidad</v>
          </cell>
          <cell r="C75">
            <v>0.19</v>
          </cell>
          <cell r="D75">
            <v>1</v>
          </cell>
        </row>
        <row r="76">
          <cell r="B76" t="str">
            <v>Renta/Utilidad</v>
          </cell>
          <cell r="C76">
            <v>0.34</v>
          </cell>
          <cell r="D76">
            <v>1</v>
          </cell>
        </row>
        <row r="77">
          <cell r="B77" t="str">
            <v>Retención/Vr Total Cto Obra</v>
          </cell>
          <cell r="C77">
            <v>0.02</v>
          </cell>
          <cell r="D77">
            <v>1</v>
          </cell>
        </row>
        <row r="78">
          <cell r="B78" t="str">
            <v>Timbre/Vr Total Cto</v>
          </cell>
          <cell r="C78">
            <v>0</v>
          </cell>
          <cell r="D78">
            <v>1</v>
          </cell>
        </row>
        <row r="79">
          <cell r="B79" t="str">
            <v>Imp. Transac Fin (4x1000)</v>
          </cell>
          <cell r="C79">
            <v>4.0000000000000001E-3</v>
          </cell>
          <cell r="D79">
            <v>1</v>
          </cell>
        </row>
        <row r="80">
          <cell r="B80" t="str">
            <v>ICA</v>
          </cell>
          <cell r="C80">
            <v>0.01</v>
          </cell>
          <cell r="D80">
            <v>1</v>
          </cell>
        </row>
        <row r="81">
          <cell r="B81" t="str">
            <v>Contribución Ley 1106</v>
          </cell>
          <cell r="C81">
            <v>0.05</v>
          </cell>
          <cell r="D81">
            <v>1</v>
          </cell>
        </row>
        <row r="82">
          <cell r="B82" t="str">
            <v>IVA</v>
          </cell>
          <cell r="C82">
            <v>0.19</v>
          </cell>
          <cell r="D82">
            <v>1</v>
          </cell>
        </row>
        <row r="83">
          <cell r="B83" t="str">
            <v>Retención/Vr Total Cto Consul</v>
          </cell>
          <cell r="C83">
            <v>0.02</v>
          </cell>
          <cell r="D83">
            <v>1</v>
          </cell>
        </row>
        <row r="84">
          <cell r="B84" t="str">
            <v>Estampilla Pro-Adulto Mayor</v>
          </cell>
          <cell r="C84">
            <v>0</v>
          </cell>
          <cell r="D84">
            <v>1</v>
          </cell>
        </row>
        <row r="85">
          <cell r="B85" t="str">
            <v>Estampilla Pro-cultura</v>
          </cell>
          <cell r="C85">
            <v>0</v>
          </cell>
          <cell r="D85">
            <v>1</v>
          </cell>
        </row>
        <row r="86">
          <cell r="B86" t="str">
            <v>Contribución Cto de obra pública</v>
          </cell>
          <cell r="C86">
            <v>0</v>
          </cell>
          <cell r="D86">
            <v>1</v>
          </cell>
        </row>
        <row r="87">
          <cell r="B87" t="str">
            <v>Estampilla Pro-undenar</v>
          </cell>
          <cell r="C87">
            <v>0</v>
          </cell>
          <cell r="D87">
            <v>1</v>
          </cell>
        </row>
        <row r="88">
          <cell r="B88" t="str">
            <v>Estampilla Pro- deporte</v>
          </cell>
          <cell r="C88">
            <v>0</v>
          </cell>
          <cell r="D88">
            <v>1</v>
          </cell>
        </row>
        <row r="89">
          <cell r="B89" t="str">
            <v>Estampilla Pro-unicor</v>
          </cell>
          <cell r="C89">
            <v>0</v>
          </cell>
          <cell r="D89">
            <v>1</v>
          </cell>
        </row>
        <row r="90">
          <cell r="B90" t="str">
            <v>Estampilla ProUnal</v>
          </cell>
          <cell r="C90">
            <v>0</v>
          </cell>
          <cell r="D90">
            <v>828116</v>
          </cell>
        </row>
        <row r="91">
          <cell r="B91" t="str">
            <v>Estampilla ProUnal-0,5</v>
          </cell>
          <cell r="C91">
            <v>5.0000000000000001E-3</v>
          </cell>
          <cell r="D91">
            <v>828116</v>
          </cell>
          <cell r="E91">
            <v>1656232000</v>
          </cell>
        </row>
        <row r="92">
          <cell r="B92" t="str">
            <v>Estampilla ProUnal-1</v>
          </cell>
          <cell r="C92">
            <v>0.01</v>
          </cell>
          <cell r="D92">
            <v>1656232000</v>
          </cell>
          <cell r="E92">
            <v>4968696000</v>
          </cell>
        </row>
        <row r="93">
          <cell r="B93" t="str">
            <v>Estampilla ProUnal-2</v>
          </cell>
          <cell r="C93">
            <v>0.02</v>
          </cell>
          <cell r="D93">
            <v>4968696000</v>
          </cell>
        </row>
        <row r="94">
          <cell r="B94" t="str">
            <v>Estabilidad de la Obra</v>
          </cell>
          <cell r="C94">
            <v>3.0000000000000001E-3</v>
          </cell>
          <cell r="D94">
            <v>0.5</v>
          </cell>
          <cell r="E94">
            <v>60</v>
          </cell>
        </row>
        <row r="95">
          <cell r="B95" t="str">
            <v>Salarios, Prestaciones</v>
          </cell>
          <cell r="C95">
            <v>1E-3</v>
          </cell>
          <cell r="D95">
            <v>0.05</v>
          </cell>
          <cell r="E95">
            <v>36</v>
          </cell>
        </row>
        <row r="96">
          <cell r="B96" t="str">
            <v>Buen manejo Anticipo</v>
          </cell>
          <cell r="C96">
            <v>0</v>
          </cell>
          <cell r="D96">
            <v>10</v>
          </cell>
          <cell r="E96">
            <v>8</v>
          </cell>
        </row>
        <row r="97">
          <cell r="B97" t="str">
            <v>Cumplimiento</v>
          </cell>
          <cell r="C97">
            <v>3.0000000000000001E-3</v>
          </cell>
          <cell r="D97">
            <v>0.3</v>
          </cell>
          <cell r="E97">
            <v>8</v>
          </cell>
        </row>
        <row r="98">
          <cell r="B98" t="str">
            <v>Calidad de los Servicios</v>
          </cell>
          <cell r="C98">
            <v>3.0000000000000001E-3</v>
          </cell>
          <cell r="D98">
            <v>0.3</v>
          </cell>
          <cell r="E98">
            <v>36</v>
          </cell>
        </row>
        <row r="99">
          <cell r="B99" t="str">
            <v>Responsabilidad Civil ALTA</v>
          </cell>
          <cell r="C99">
            <v>2.5000000000000001E-2</v>
          </cell>
          <cell r="D99">
            <v>0</v>
          </cell>
          <cell r="E99">
            <v>0</v>
          </cell>
        </row>
        <row r="100">
          <cell r="B100" t="str">
            <v>Responsabilidad Civil MEDIA</v>
          </cell>
          <cell r="C100">
            <v>8.5000000000000006E-3</v>
          </cell>
          <cell r="D100">
            <v>0</v>
          </cell>
          <cell r="E100">
            <v>0</v>
          </cell>
        </row>
        <row r="101">
          <cell r="B101" t="str">
            <v>Responsabilidad Civil BAJA</v>
          </cell>
          <cell r="C101">
            <v>2E-3</v>
          </cell>
          <cell r="D101">
            <v>0.3</v>
          </cell>
          <cell r="E101">
            <v>0</v>
          </cell>
        </row>
        <row r="102">
          <cell r="B102" t="str">
            <v>Garantía de Seriedad</v>
          </cell>
          <cell r="C102">
            <v>1E-3</v>
          </cell>
          <cell r="D102">
            <v>0</v>
          </cell>
          <cell r="E102">
            <v>0</v>
          </cell>
        </row>
      </sheetData>
      <sheetData sheetId="4">
        <row r="8">
          <cell r="E8">
            <v>2235724.5909090908</v>
          </cell>
        </row>
        <row r="10">
          <cell r="E10">
            <v>186302.93016045453</v>
          </cell>
        </row>
        <row r="11">
          <cell r="E11">
            <v>1863.0293016045455</v>
          </cell>
        </row>
        <row r="12">
          <cell r="E12">
            <v>93155.191287878784</v>
          </cell>
        </row>
        <row r="13">
          <cell r="E13">
            <v>186302.93016045453</v>
          </cell>
        </row>
        <row r="15">
          <cell r="E15">
            <v>190036.59022727274</v>
          </cell>
        </row>
        <row r="16">
          <cell r="E16">
            <v>268286.95090909087</v>
          </cell>
        </row>
        <row r="17">
          <cell r="E17">
            <v>22357.245909090907</v>
          </cell>
        </row>
        <row r="18">
          <cell r="E18">
            <v>155606.43152727271</v>
          </cell>
        </row>
        <row r="19">
          <cell r="E19">
            <v>201215.21318181817</v>
          </cell>
        </row>
        <row r="21">
          <cell r="E21">
            <v>0</v>
          </cell>
        </row>
        <row r="22">
          <cell r="E22">
            <v>0</v>
          </cell>
        </row>
        <row r="49">
          <cell r="D49">
            <v>1.9576786857133555</v>
          </cell>
        </row>
        <row r="61">
          <cell r="E61">
            <v>1.991337479405126</v>
          </cell>
        </row>
        <row r="66">
          <cell r="E66">
            <v>962194090</v>
          </cell>
        </row>
      </sheetData>
      <sheetData sheetId="5"/>
      <sheetData sheetId="6"/>
      <sheetData sheetId="7">
        <row r="7">
          <cell r="D7">
            <v>0</v>
          </cell>
        </row>
        <row r="29">
          <cell r="B29">
            <v>0.05</v>
          </cell>
        </row>
        <row r="33">
          <cell r="D33">
            <v>2505234826.6590643</v>
          </cell>
        </row>
        <row r="37">
          <cell r="D37">
            <v>2505234826.6590643</v>
          </cell>
        </row>
      </sheetData>
      <sheetData sheetId="8"/>
      <sheetData sheetId="9"/>
      <sheetData sheetId="10">
        <row r="24">
          <cell r="C24" t="str">
            <v>novecientos sesenta y dos millones ciento noventa y cuatro mil noventa pesos mda/legal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B1FDD-04F0-4CE3-943C-6744D7F29FC0}">
  <sheetPr codeName="Hoja6">
    <tabColor theme="5" tint="-0.249977111117893"/>
    <pageSetUpPr fitToPage="1"/>
  </sheetPr>
  <dimension ref="A1:IU1354"/>
  <sheetViews>
    <sheetView showGridLines="0" view="pageBreakPreview" zoomScale="80" zoomScaleNormal="80" zoomScaleSheetLayoutView="80" workbookViewId="0">
      <pane xSplit="9" ySplit="9" topLeftCell="J66" activePane="bottomRight" state="frozen"/>
      <selection pane="topRight" activeCell="J1" sqref="J1"/>
      <selection pane="bottomLeft" activeCell="A10" sqref="A10"/>
      <selection pane="bottomRight" activeCell="M113" sqref="M113"/>
    </sheetView>
  </sheetViews>
  <sheetFormatPr baseColWidth="10" defaultRowHeight="12.75" outlineLevelRow="1" x14ac:dyDescent="0.2"/>
  <cols>
    <col min="1" max="1" width="33.28515625" style="3" customWidth="1"/>
    <col min="2" max="2" width="12.7109375" style="4" customWidth="1"/>
    <col min="3" max="3" width="15.28515625" style="9" customWidth="1"/>
    <col min="4" max="4" width="8.28515625" style="10" bestFit="1" customWidth="1"/>
    <col min="5" max="5" width="8.140625" style="4" customWidth="1"/>
    <col min="6" max="6" width="14.7109375" style="4" customWidth="1"/>
    <col min="7" max="7" width="6.42578125" style="4" bestFit="1" customWidth="1"/>
    <col min="8" max="8" width="18.42578125" style="4" customWidth="1"/>
    <col min="9" max="9" width="19.42578125" style="4" customWidth="1"/>
    <col min="10" max="10" width="7.7109375" style="3" bestFit="1" customWidth="1"/>
    <col min="11" max="11" width="10.140625" style="3" customWidth="1"/>
    <col min="12" max="12" width="6.7109375" style="3" bestFit="1" customWidth="1"/>
    <col min="13" max="13" width="10.7109375" style="3" bestFit="1" customWidth="1"/>
    <col min="14" max="14" width="16.5703125" style="4" bestFit="1" customWidth="1"/>
    <col min="15" max="15" width="15.85546875" style="3" bestFit="1" customWidth="1"/>
    <col min="16" max="16" width="12.85546875" style="3" bestFit="1" customWidth="1"/>
    <col min="17" max="247" width="11.42578125" style="3"/>
    <col min="248" max="248" width="13.7109375" style="3" bestFit="1" customWidth="1"/>
    <col min="249" max="250" width="11.42578125" style="3"/>
    <col min="251" max="251" width="19" style="3" bestFit="1" customWidth="1"/>
    <col min="252" max="252" width="25.7109375" style="3" bestFit="1" customWidth="1"/>
    <col min="253" max="253" width="12" style="4" bestFit="1" customWidth="1"/>
    <col min="254" max="16384" width="11.42578125" style="3"/>
  </cols>
  <sheetData>
    <row r="1" spans="1:255" ht="71.25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</row>
    <row r="2" spans="1:255" ht="26.25" customHeight="1" thickBot="1" x14ac:dyDescent="0.25">
      <c r="A2" s="5">
        <f>+'[1]INFORMACION DEL FP'!A2:D2</f>
        <v>0</v>
      </c>
      <c r="B2" s="6"/>
      <c r="C2" s="6"/>
      <c r="D2" s="6"/>
      <c r="E2" s="6"/>
      <c r="F2" s="6"/>
      <c r="G2" s="6"/>
      <c r="H2" s="6"/>
      <c r="I2" s="7"/>
      <c r="J2" s="2"/>
      <c r="K2" s="2"/>
      <c r="L2" s="2"/>
      <c r="M2" s="2"/>
      <c r="N2" s="2"/>
      <c r="O2" s="2"/>
    </row>
    <row r="3" spans="1:255" ht="6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2"/>
      <c r="K3" s="2"/>
      <c r="L3" s="2"/>
      <c r="M3" s="2"/>
      <c r="N3" s="2"/>
      <c r="O3" s="2"/>
    </row>
    <row r="4" spans="1:255" x14ac:dyDescent="0.2">
      <c r="IR4" s="11"/>
    </row>
    <row r="5" spans="1:255" ht="42" customHeight="1" x14ac:dyDescent="0.25">
      <c r="A5" s="12" t="s">
        <v>1</v>
      </c>
      <c r="B5" s="13" t="str">
        <f>+'[1]PERSONAL Y OTROS'!B6</f>
        <v>INTERVENTORIA ETAPA CONSULTORIA URI TUNJUELITO</v>
      </c>
      <c r="C5" s="13"/>
      <c r="D5" s="13"/>
      <c r="E5" s="13"/>
      <c r="F5" s="13"/>
      <c r="G5" s="13"/>
      <c r="H5" s="13"/>
      <c r="I5" s="13"/>
      <c r="J5" s="14"/>
      <c r="K5" s="14"/>
      <c r="L5" s="14"/>
      <c r="M5" s="14"/>
      <c r="N5" s="15"/>
      <c r="P5" s="16" t="s">
        <v>2</v>
      </c>
      <c r="Q5" s="11"/>
      <c r="II5" s="3" t="s">
        <v>3</v>
      </c>
      <c r="IP5" s="11"/>
      <c r="IR5" s="11"/>
    </row>
    <row r="6" spans="1:255" ht="12" customHeight="1" x14ac:dyDescent="0.2">
      <c r="A6" s="17"/>
      <c r="B6" s="18"/>
      <c r="C6" s="18"/>
      <c r="D6" s="18"/>
      <c r="E6" s="18"/>
      <c r="F6" s="19"/>
      <c r="G6" s="19"/>
      <c r="H6" s="19"/>
      <c r="I6" s="20"/>
      <c r="J6" s="21"/>
      <c r="K6" s="21"/>
      <c r="L6" s="21"/>
      <c r="M6" s="21"/>
      <c r="N6" s="22"/>
      <c r="P6" s="16" t="s">
        <v>4</v>
      </c>
      <c r="Q6" s="11"/>
      <c r="II6" s="3" t="s">
        <v>5</v>
      </c>
      <c r="IP6" s="11"/>
    </row>
    <row r="7" spans="1:255" ht="15" customHeight="1" x14ac:dyDescent="0.25">
      <c r="A7" s="23" t="s">
        <v>6</v>
      </c>
      <c r="B7" s="24" t="str">
        <f>+'[1]IMPUESTOS Y VR TOTAL'!C59</f>
        <v>INTERVENTORÍA A LA CONSULTORÍA</v>
      </c>
      <c r="C7" s="24"/>
      <c r="D7" s="24"/>
      <c r="E7" s="24"/>
      <c r="F7" s="24"/>
      <c r="G7" s="24"/>
      <c r="H7" s="24"/>
      <c r="I7" s="24"/>
      <c r="P7" s="16" t="s">
        <v>7</v>
      </c>
      <c r="Q7" s="11"/>
      <c r="II7" s="3" t="s">
        <v>8</v>
      </c>
      <c r="IP7" s="11"/>
      <c r="IR7" s="11"/>
    </row>
    <row r="8" spans="1:255" ht="15" customHeight="1" x14ac:dyDescent="0.2">
      <c r="A8" s="19"/>
      <c r="B8" s="25"/>
      <c r="C8" s="26"/>
      <c r="D8" s="27"/>
      <c r="E8" s="25"/>
      <c r="F8" s="25"/>
      <c r="G8" s="25"/>
      <c r="H8" s="25"/>
      <c r="I8" s="20"/>
      <c r="J8" s="21"/>
      <c r="K8" s="21"/>
      <c r="L8" s="21"/>
      <c r="M8" s="21"/>
      <c r="Q8" s="11"/>
      <c r="II8" s="3" t="s">
        <v>9</v>
      </c>
      <c r="IP8" s="11"/>
      <c r="IR8" s="11"/>
    </row>
    <row r="9" spans="1:255" ht="15" customHeight="1" x14ac:dyDescent="0.25">
      <c r="A9" s="28" t="s">
        <v>10</v>
      </c>
      <c r="B9" s="29">
        <f>+'[1]PERSONAL Y OTROS'!B10</f>
        <v>25.799999999999997</v>
      </c>
      <c r="C9" s="30" t="s">
        <v>11</v>
      </c>
      <c r="D9" s="29">
        <f>+'[1]PERSONAL Y OTROS'!D10</f>
        <v>6</v>
      </c>
      <c r="E9" s="29" t="s">
        <v>12</v>
      </c>
      <c r="F9" s="25"/>
      <c r="G9" s="25"/>
      <c r="H9" s="25"/>
      <c r="I9" s="31"/>
      <c r="J9" s="32"/>
      <c r="K9" s="32"/>
      <c r="L9" s="32"/>
      <c r="M9" s="32"/>
      <c r="N9" s="22"/>
      <c r="O9" s="33"/>
      <c r="P9" s="34"/>
      <c r="Q9" s="11"/>
      <c r="II9" s="3" t="s">
        <v>13</v>
      </c>
      <c r="IP9" s="11"/>
      <c r="IR9" s="11"/>
    </row>
    <row r="10" spans="1:255" ht="15" customHeight="1" thickBot="1" x14ac:dyDescent="0.25">
      <c r="A10" s="19"/>
      <c r="B10" s="25"/>
      <c r="C10" s="26"/>
      <c r="D10" s="35"/>
      <c r="E10" s="25"/>
      <c r="F10" s="25"/>
      <c r="G10" s="25"/>
      <c r="H10" s="25"/>
      <c r="I10" s="25"/>
      <c r="Q10" s="11"/>
      <c r="IN10" s="11"/>
      <c r="IP10" s="11"/>
      <c r="IR10" s="11"/>
    </row>
    <row r="11" spans="1:255" ht="15" customHeight="1" x14ac:dyDescent="0.25">
      <c r="A11" s="36" t="s">
        <v>14</v>
      </c>
      <c r="B11" s="37"/>
      <c r="C11" s="38">
        <f>SUM(B13:B30)</f>
        <v>11</v>
      </c>
      <c r="D11" s="39"/>
      <c r="E11" s="37"/>
      <c r="F11" s="37"/>
      <c r="G11" s="37"/>
      <c r="H11" s="37"/>
      <c r="I11" s="40">
        <f>SUM(H13:H30)</f>
        <v>173593375.67299172</v>
      </c>
      <c r="Q11" s="11"/>
      <c r="IO11" s="9"/>
      <c r="IP11" s="11"/>
      <c r="IR11" s="11"/>
    </row>
    <row r="12" spans="1:255" s="9" customFormat="1" ht="24" customHeight="1" thickBot="1" x14ac:dyDescent="0.3">
      <c r="A12" s="41" t="s">
        <v>15</v>
      </c>
      <c r="B12" s="42" t="s">
        <v>16</v>
      </c>
      <c r="C12" s="43" t="s">
        <v>17</v>
      </c>
      <c r="D12" s="43" t="s">
        <v>18</v>
      </c>
      <c r="E12" s="42" t="s">
        <v>19</v>
      </c>
      <c r="F12" s="42" t="s">
        <v>20</v>
      </c>
      <c r="G12" s="42" t="s">
        <v>21</v>
      </c>
      <c r="H12" s="42" t="s">
        <v>22</v>
      </c>
      <c r="I12" s="44"/>
      <c r="J12" s="2"/>
      <c r="K12" s="2"/>
      <c r="L12" s="2"/>
      <c r="M12" s="2"/>
      <c r="Q12" s="11"/>
      <c r="IN12" s="3"/>
      <c r="IO12" s="3"/>
      <c r="IP12" s="11"/>
      <c r="IU12" s="3"/>
    </row>
    <row r="13" spans="1:255" ht="15" customHeight="1" x14ac:dyDescent="0.25">
      <c r="A13" s="45" t="str">
        <f>+'[1]PERSONAL Y OTROS'!A15</f>
        <v>Director de Consultoría</v>
      </c>
      <c r="B13" s="46">
        <f>+'[1]PERSONAL Y OTROS'!B15</f>
        <v>1</v>
      </c>
      <c r="C13" s="47" t="str">
        <f>+'[1]PERSONAL Y OTROS'!C15</f>
        <v>P4 06-04</v>
      </c>
      <c r="D13" s="48">
        <f>+'[1]PERSONAL Y OTROS'!D15</f>
        <v>0.5</v>
      </c>
      <c r="E13" s="46">
        <f>+'[1]PERSONAL Y OTROS'!E15</f>
        <v>12.899999999999999</v>
      </c>
      <c r="F13" s="49">
        <f>+'[1]PERSONAL Y OTROS'!H15</f>
        <v>7948661.1822562227</v>
      </c>
      <c r="G13" s="49">
        <f t="shared" ref="G13:G30" si="0">FactorMultFinal</f>
        <v>2.1902716357574485</v>
      </c>
      <c r="H13" s="50">
        <f>+G13*F13*D13*$D$9*B13</f>
        <v>52229181.389226213</v>
      </c>
      <c r="I13" s="51"/>
      <c r="J13" s="52"/>
      <c r="K13" s="52"/>
      <c r="L13" s="52"/>
      <c r="M13" s="52"/>
      <c r="O13" s="53"/>
      <c r="Q13" s="11"/>
    </row>
    <row r="14" spans="1:255" ht="15" customHeight="1" x14ac:dyDescent="0.25">
      <c r="A14" s="45" t="str">
        <f>+'[1]PERSONAL Y OTROS'!A16</f>
        <v>Arquitecto Diseñador</v>
      </c>
      <c r="B14" s="46">
        <f>+'[1]PERSONAL Y OTROS'!B16</f>
        <v>1</v>
      </c>
      <c r="C14" s="47" t="str">
        <f>+'[1]PERSONAL Y OTROS'!C16</f>
        <v>P4 06-04</v>
      </c>
      <c r="D14" s="48">
        <f>+'[1]PERSONAL Y OTROS'!D16</f>
        <v>0.3</v>
      </c>
      <c r="E14" s="46">
        <f>+'[1]PERSONAL Y OTROS'!E16</f>
        <v>7.7399999999999984</v>
      </c>
      <c r="F14" s="49">
        <f>+'[1]PERSONAL Y OTROS'!H16</f>
        <v>7948661.1822562227</v>
      </c>
      <c r="G14" s="49">
        <f t="shared" si="0"/>
        <v>2.1902716357574485</v>
      </c>
      <c r="H14" s="49">
        <f t="shared" ref="H14:H30" si="1">+G14*F14*D14*$D$9*B14</f>
        <v>31337508.833535731</v>
      </c>
      <c r="I14" s="51"/>
      <c r="J14" s="52"/>
      <c r="K14" s="52"/>
      <c r="L14" s="52"/>
      <c r="M14" s="52"/>
      <c r="Q14" s="11"/>
      <c r="IP14" s="11"/>
      <c r="IS14" s="54"/>
    </row>
    <row r="15" spans="1:255" ht="15" customHeight="1" x14ac:dyDescent="0.25">
      <c r="A15" s="45" t="str">
        <f>+'[1]PERSONAL Y OTROS'!A17</f>
        <v>Arquitecto Diseñador</v>
      </c>
      <c r="B15" s="46">
        <f>+'[1]PERSONAL Y OTROS'!B17</f>
        <v>0</v>
      </c>
      <c r="C15" s="47" t="str">
        <f>+'[1]PERSONAL Y OTROS'!C17</f>
        <v>P4 06-04</v>
      </c>
      <c r="D15" s="48">
        <f>+'[1]PERSONAL Y OTROS'!D17</f>
        <v>0.625</v>
      </c>
      <c r="E15" s="46">
        <f>+'[1]PERSONAL Y OTROS'!E17</f>
        <v>16.125</v>
      </c>
      <c r="F15" s="49">
        <f>+'[1]PERSONAL Y OTROS'!H17</f>
        <v>7948661.1822562227</v>
      </c>
      <c r="G15" s="49">
        <f t="shared" si="0"/>
        <v>2.1902716357574485</v>
      </c>
      <c r="H15" s="49">
        <f t="shared" si="1"/>
        <v>0</v>
      </c>
      <c r="I15" s="51"/>
      <c r="J15" s="52"/>
      <c r="K15" s="52"/>
      <c r="L15" s="52"/>
      <c r="M15" s="52"/>
      <c r="Q15" s="11"/>
      <c r="IP15" s="11"/>
    </row>
    <row r="16" spans="1:255" ht="15" customHeight="1" x14ac:dyDescent="0.25">
      <c r="A16" s="45" t="str">
        <f>+'[1]PERSONAL Y OTROS'!A18</f>
        <v>Especialista Estructural</v>
      </c>
      <c r="B16" s="46">
        <f>+'[1]PERSONAL Y OTROS'!B18</f>
        <v>1</v>
      </c>
      <c r="C16" s="47" t="str">
        <f>+'[1]PERSONAL Y OTROS'!C18</f>
        <v>P4 06-04</v>
      </c>
      <c r="D16" s="48">
        <f>+'[1]PERSONAL Y OTROS'!D18</f>
        <v>0.15</v>
      </c>
      <c r="E16" s="46">
        <f>+'[1]PERSONAL Y OTROS'!E18</f>
        <v>3.8699999999999992</v>
      </c>
      <c r="F16" s="49">
        <f>+'[1]PERSONAL Y OTROS'!H18</f>
        <v>7948661.1822562227</v>
      </c>
      <c r="G16" s="49">
        <f t="shared" si="0"/>
        <v>2.1902716357574485</v>
      </c>
      <c r="H16" s="49">
        <f t="shared" si="1"/>
        <v>15668754.416767865</v>
      </c>
      <c r="I16" s="51"/>
      <c r="J16" s="52"/>
      <c r="K16" s="52"/>
      <c r="L16" s="52"/>
      <c r="M16" s="52"/>
      <c r="Q16" s="11"/>
      <c r="IP16" s="11"/>
    </row>
    <row r="17" spans="1:253" ht="15" customHeight="1" x14ac:dyDescent="0.25">
      <c r="A17" s="45" t="str">
        <f>+'[1]PERSONAL Y OTROS'!A19</f>
        <v>Especialista Geotecnia</v>
      </c>
      <c r="B17" s="46">
        <f>+'[1]PERSONAL Y OTROS'!B19</f>
        <v>1</v>
      </c>
      <c r="C17" s="47" t="str">
        <f>+'[1]PERSONAL Y OTROS'!C19</f>
        <v>P5 04-03</v>
      </c>
      <c r="D17" s="48">
        <f>+'[1]PERSONAL Y OTROS'!D19</f>
        <v>0.05</v>
      </c>
      <c r="E17" s="46">
        <f>+'[1]PERSONAL Y OTROS'!E19</f>
        <v>1.29</v>
      </c>
      <c r="F17" s="49">
        <f>+'[1]PERSONAL Y OTROS'!H19</f>
        <v>7169619.3512234576</v>
      </c>
      <c r="G17" s="49">
        <f t="shared" si="0"/>
        <v>2.1902716357574485</v>
      </c>
      <c r="H17" s="49">
        <f t="shared" si="1"/>
        <v>4711024.1712487377</v>
      </c>
      <c r="I17" s="51"/>
      <c r="J17" s="52"/>
      <c r="K17" s="52"/>
      <c r="L17" s="52"/>
      <c r="M17" s="52"/>
      <c r="Q17" s="11"/>
      <c r="IP17" s="11"/>
      <c r="IS17" s="54"/>
    </row>
    <row r="18" spans="1:253" ht="15" customHeight="1" x14ac:dyDescent="0.25">
      <c r="A18" s="45" t="str">
        <f>+'[1]PERSONAL Y OTROS'!A20</f>
        <v>Especialista Ambiental</v>
      </c>
      <c r="B18" s="46">
        <f>+'[1]PERSONAL Y OTROS'!B20</f>
        <v>1</v>
      </c>
      <c r="C18" s="47" t="str">
        <f>+'[1]PERSONAL Y OTROS'!C20</f>
        <v>P5 04-03</v>
      </c>
      <c r="D18" s="48">
        <f>+'[1]PERSONAL Y OTROS'!D20</f>
        <v>0.05</v>
      </c>
      <c r="E18" s="46">
        <f>+'[1]PERSONAL Y OTROS'!E20</f>
        <v>1.29</v>
      </c>
      <c r="F18" s="49">
        <f>+'[1]PERSONAL Y OTROS'!H20</f>
        <v>7169619.3512234576</v>
      </c>
      <c r="G18" s="49">
        <f t="shared" si="0"/>
        <v>2.1902716357574485</v>
      </c>
      <c r="H18" s="49">
        <f t="shared" si="1"/>
        <v>4711024.1712487377</v>
      </c>
      <c r="I18" s="51"/>
      <c r="J18" s="52"/>
      <c r="K18" s="52"/>
      <c r="L18" s="52"/>
      <c r="M18" s="52"/>
      <c r="Q18" s="11"/>
      <c r="IP18" s="11"/>
    </row>
    <row r="19" spans="1:253" ht="15" customHeight="1" x14ac:dyDescent="0.25">
      <c r="A19" s="45" t="str">
        <f>+'[1]PERSONAL Y OTROS'!A21</f>
        <v>Especialista Eléctrico</v>
      </c>
      <c r="B19" s="46">
        <f>+'[1]PERSONAL Y OTROS'!B21</f>
        <v>1</v>
      </c>
      <c r="C19" s="47" t="str">
        <f>+'[1]PERSONAL Y OTROS'!C21</f>
        <v>P5 04-03</v>
      </c>
      <c r="D19" s="48">
        <f>+'[1]PERSONAL Y OTROS'!D21</f>
        <v>0.15</v>
      </c>
      <c r="E19" s="46">
        <f>+'[1]PERSONAL Y OTROS'!E21</f>
        <v>3.8699999999999992</v>
      </c>
      <c r="F19" s="49">
        <f>+'[1]PERSONAL Y OTROS'!H21</f>
        <v>7169619.3512234576</v>
      </c>
      <c r="G19" s="49">
        <f t="shared" si="0"/>
        <v>2.1902716357574485</v>
      </c>
      <c r="H19" s="49">
        <f t="shared" si="1"/>
        <v>14133072.513746213</v>
      </c>
      <c r="I19" s="51"/>
      <c r="J19" s="52"/>
      <c r="K19" s="52"/>
      <c r="L19" s="52"/>
      <c r="M19" s="52"/>
      <c r="Q19" s="11"/>
      <c r="IP19" s="11"/>
    </row>
    <row r="20" spans="1:253" ht="15" customHeight="1" x14ac:dyDescent="0.25">
      <c r="A20" s="45" t="str">
        <f>+'[1]PERSONAL Y OTROS'!A22</f>
        <v>Ingeniero Mecánico</v>
      </c>
      <c r="B20" s="46">
        <f>+'[1]PERSONAL Y OTROS'!B22</f>
        <v>1</v>
      </c>
      <c r="C20" s="47" t="str">
        <f>+'[1]PERSONAL Y OTROS'!C22</f>
        <v>P5 04-03</v>
      </c>
      <c r="D20" s="48">
        <f>+'[1]PERSONAL Y OTROS'!D22</f>
        <v>0.05</v>
      </c>
      <c r="E20" s="46">
        <f>+'[1]PERSONAL Y OTROS'!E22</f>
        <v>1.29</v>
      </c>
      <c r="F20" s="49">
        <f>+'[1]PERSONAL Y OTROS'!H22</f>
        <v>7169619.3512234576</v>
      </c>
      <c r="G20" s="49">
        <f t="shared" si="0"/>
        <v>2.1902716357574485</v>
      </c>
      <c r="H20" s="49">
        <f t="shared" si="1"/>
        <v>4711024.1712487377</v>
      </c>
      <c r="I20" s="51"/>
      <c r="J20" s="52"/>
      <c r="K20" s="52"/>
      <c r="L20" s="52"/>
      <c r="M20" s="52"/>
      <c r="Q20" s="11"/>
      <c r="IP20" s="11"/>
    </row>
    <row r="21" spans="1:253" ht="15" customHeight="1" x14ac:dyDescent="0.25">
      <c r="A21" s="45" t="str">
        <f>+'[1]PERSONAL Y OTROS'!A23</f>
        <v>Especialista Hidrosanitario</v>
      </c>
      <c r="B21" s="46">
        <f>+'[1]PERSONAL Y OTROS'!B23</f>
        <v>1</v>
      </c>
      <c r="C21" s="47" t="str">
        <f>+'[1]PERSONAL Y OTROS'!C23</f>
        <v>P5 04-03</v>
      </c>
      <c r="D21" s="48">
        <f>+'[1]PERSONAL Y OTROS'!D23</f>
        <v>0.15</v>
      </c>
      <c r="E21" s="46">
        <f>+'[1]PERSONAL Y OTROS'!E23</f>
        <v>3.8699999999999992</v>
      </c>
      <c r="F21" s="49">
        <f>+'[1]PERSONAL Y OTROS'!H23</f>
        <v>7169619.3512234576</v>
      </c>
      <c r="G21" s="49">
        <f t="shared" si="0"/>
        <v>2.1902716357574485</v>
      </c>
      <c r="H21" s="49">
        <f t="shared" si="1"/>
        <v>14133072.513746213</v>
      </c>
      <c r="I21" s="51"/>
      <c r="J21" s="52"/>
      <c r="K21" s="52"/>
      <c r="L21" s="52"/>
      <c r="M21" s="52"/>
      <c r="Q21" s="11"/>
      <c r="IP21" s="11"/>
    </row>
    <row r="22" spans="1:253" ht="15" customHeight="1" x14ac:dyDescent="0.25">
      <c r="A22" s="45" t="str">
        <f>+'[1]PERSONAL Y OTROS'!A24</f>
        <v>Arquitecto Bioclimático</v>
      </c>
      <c r="B22" s="46">
        <f>+'[1]PERSONAL Y OTROS'!B24</f>
        <v>1</v>
      </c>
      <c r="C22" s="47" t="str">
        <f>+'[1]PERSONAL Y OTROS'!C24</f>
        <v>P5 04-03</v>
      </c>
      <c r="D22" s="48">
        <f>+'[1]PERSONAL Y OTROS'!D24</f>
        <v>0.05</v>
      </c>
      <c r="E22" s="46">
        <f>+'[1]PERSONAL Y OTROS'!E24</f>
        <v>1.29</v>
      </c>
      <c r="F22" s="49">
        <f>+'[1]PERSONAL Y OTROS'!H24</f>
        <v>7169619.3512234576</v>
      </c>
      <c r="G22" s="49">
        <f t="shared" si="0"/>
        <v>2.1902716357574485</v>
      </c>
      <c r="H22" s="49">
        <f t="shared" si="1"/>
        <v>4711024.1712487377</v>
      </c>
      <c r="I22" s="51"/>
      <c r="J22" s="52"/>
      <c r="K22" s="52"/>
      <c r="L22" s="52"/>
      <c r="M22" s="52"/>
      <c r="Q22" s="11"/>
      <c r="IN22" s="11"/>
      <c r="IP22" s="11"/>
    </row>
    <row r="23" spans="1:253" ht="15" customHeight="1" x14ac:dyDescent="0.25">
      <c r="A23" s="45" t="str">
        <f>+'[1]PERSONAL Y OTROS'!A25</f>
        <v>Ingeniero Mecánico</v>
      </c>
      <c r="B23" s="46">
        <f>+'[1]PERSONAL Y OTROS'!B25</f>
        <v>0</v>
      </c>
      <c r="C23" s="47" t="str">
        <f>+'[1]PERSONAL Y OTROS'!C25</f>
        <v>P5 04-03</v>
      </c>
      <c r="D23" s="48">
        <f>+'[1]PERSONAL Y OTROS'!D25</f>
        <v>8.3333333333333329E-2</v>
      </c>
      <c r="E23" s="46">
        <f>+'[1]PERSONAL Y OTROS'!E25</f>
        <v>2.1499999999999995</v>
      </c>
      <c r="F23" s="49">
        <f>+'[1]PERSONAL Y OTROS'!H25</f>
        <v>7169619.3512234576</v>
      </c>
      <c r="G23" s="49">
        <f t="shared" si="0"/>
        <v>2.1902716357574485</v>
      </c>
      <c r="H23" s="49">
        <f t="shared" si="1"/>
        <v>0</v>
      </c>
      <c r="I23" s="51"/>
      <c r="J23" s="52"/>
      <c r="K23" s="52"/>
      <c r="L23" s="52"/>
      <c r="M23" s="52"/>
      <c r="Q23" s="11"/>
      <c r="IP23" s="11"/>
    </row>
    <row r="24" spans="1:253" ht="15" customHeight="1" x14ac:dyDescent="0.25">
      <c r="A24" s="45" t="str">
        <f>+'[1]PERSONAL Y OTROS'!A26</f>
        <v>Profesional Costos y Presupuestos</v>
      </c>
      <c r="B24" s="46">
        <f>+'[1]PERSONAL Y OTROS'!B26</f>
        <v>1</v>
      </c>
      <c r="C24" s="47" t="str">
        <f>+'[1]PERSONAL Y OTROS'!C26</f>
        <v>P5 04-03</v>
      </c>
      <c r="D24" s="48">
        <f>+'[1]PERSONAL Y OTROS'!D26</f>
        <v>0.2</v>
      </c>
      <c r="E24" s="46">
        <f>+'[1]PERSONAL Y OTROS'!E26</f>
        <v>5.16</v>
      </c>
      <c r="F24" s="49">
        <f>+'[1]PERSONAL Y OTROS'!H26</f>
        <v>7169619.3512234576</v>
      </c>
      <c r="G24" s="49">
        <f t="shared" si="0"/>
        <v>2.1902716357574485</v>
      </c>
      <c r="H24" s="49">
        <f t="shared" si="1"/>
        <v>18844096.684994951</v>
      </c>
      <c r="I24" s="51"/>
      <c r="J24" s="52"/>
      <c r="K24" s="52"/>
      <c r="L24" s="52"/>
      <c r="M24" s="52"/>
      <c r="O24" s="4"/>
      <c r="Q24" s="11"/>
      <c r="IP24" s="11"/>
    </row>
    <row r="25" spans="1:253" ht="15" customHeight="1" x14ac:dyDescent="0.25">
      <c r="A25" s="45" t="str">
        <f>+'[1]PERSONAL Y OTROS'!A27</f>
        <v>Profesional Social</v>
      </c>
      <c r="B25" s="46">
        <f>+'[1]PERSONAL Y OTROS'!B27</f>
        <v>0</v>
      </c>
      <c r="C25" s="47" t="str">
        <f>+'[1]PERSONAL Y OTROS'!C27</f>
        <v>P5 04-03</v>
      </c>
      <c r="D25" s="48">
        <f>+'[1]PERSONAL Y OTROS'!D27</f>
        <v>0.40000000000000008</v>
      </c>
      <c r="E25" s="46">
        <f>+'[1]PERSONAL Y OTROS'!E27</f>
        <v>10.32</v>
      </c>
      <c r="F25" s="49">
        <f>+'[1]PERSONAL Y OTROS'!H27</f>
        <v>7169619.3512234576</v>
      </c>
      <c r="G25" s="49">
        <f t="shared" si="0"/>
        <v>2.1902716357574485</v>
      </c>
      <c r="H25" s="49">
        <f t="shared" si="1"/>
        <v>0</v>
      </c>
      <c r="I25" s="51"/>
      <c r="J25" s="52"/>
      <c r="K25" s="52"/>
      <c r="L25" s="52"/>
      <c r="M25" s="52"/>
      <c r="Q25" s="11"/>
      <c r="IP25" s="11"/>
    </row>
    <row r="26" spans="1:253" ht="15" customHeight="1" x14ac:dyDescent="0.25">
      <c r="A26" s="45" t="str">
        <f>+'[1]PERSONAL Y OTROS'!A29</f>
        <v>Coordinador Tecnico</v>
      </c>
      <c r="B26" s="46">
        <f>+'[1]PERSONAL Y OTROS'!B29</f>
        <v>1</v>
      </c>
      <c r="C26" s="47" t="str">
        <f>+'[1]PERSONAL Y OTROS'!C29</f>
        <v>P6 03-01</v>
      </c>
      <c r="D26" s="48">
        <f>+'[1]PERSONAL Y OTROS'!D29</f>
        <v>0.1</v>
      </c>
      <c r="E26" s="46">
        <f>+'[1]PERSONAL Y OTROS'!E29</f>
        <v>2.58</v>
      </c>
      <c r="F26" s="49">
        <f>+'[1]PERSONAL Y OTROS'!H29</f>
        <v>6394635.0297273146</v>
      </c>
      <c r="G26" s="49">
        <f t="shared" si="0"/>
        <v>2.1902716357574485</v>
      </c>
      <c r="H26" s="49">
        <f t="shared" si="1"/>
        <v>8403592.6359796356</v>
      </c>
      <c r="I26" s="51"/>
      <c r="J26" s="52"/>
      <c r="K26" s="52"/>
      <c r="L26" s="52"/>
      <c r="M26" s="52"/>
      <c r="Q26" s="11"/>
      <c r="IP26" s="11"/>
    </row>
    <row r="27" spans="1:253" ht="15" customHeight="1" x14ac:dyDescent="0.25">
      <c r="A27" s="45" t="str">
        <f>+'[1]PERSONAL Y OTROS'!A30</f>
        <v>Revisor de Diseños Estructurales</v>
      </c>
      <c r="B27" s="46">
        <f>+'[1]PERSONAL Y OTROS'!B30</f>
        <v>0</v>
      </c>
      <c r="C27" s="47" t="str">
        <f>+'[1]PERSONAL Y OTROS'!C30</f>
        <v>P3 08-05</v>
      </c>
      <c r="D27" s="48">
        <f>+'[1]PERSONAL Y OTROS'!D30</f>
        <v>0.15</v>
      </c>
      <c r="E27" s="46">
        <f>+'[1]PERSONAL Y OTROS'!E30</f>
        <v>3.8699999999999992</v>
      </c>
      <c r="F27" s="49">
        <f>+'[1]PERSONAL Y OTROS'!H30</f>
        <v>9332271.9342467189</v>
      </c>
      <c r="G27" s="49">
        <f t="shared" si="0"/>
        <v>2.1902716357574485</v>
      </c>
      <c r="H27" s="49">
        <f t="shared" si="1"/>
        <v>0</v>
      </c>
      <c r="I27" s="51"/>
      <c r="J27" s="52"/>
      <c r="K27" s="52"/>
      <c r="L27" s="52"/>
      <c r="M27" s="52"/>
      <c r="Q27" s="11"/>
      <c r="IP27" s="11"/>
    </row>
    <row r="28" spans="1:253" ht="15" customHeight="1" x14ac:dyDescent="0.25">
      <c r="A28" s="45" t="str">
        <f>+'[1]PERSONAL Y OTROS'!A31</f>
        <v>Especialista Ambiental</v>
      </c>
      <c r="B28" s="46">
        <f>+'[1]PERSONAL Y OTROS'!B31</f>
        <v>0</v>
      </c>
      <c r="C28" s="47" t="str">
        <f>+'[1]PERSONAL Y OTROS'!C31</f>
        <v>P6 03-01</v>
      </c>
      <c r="D28" s="48">
        <f>+'[1]PERSONAL Y OTROS'!D31</f>
        <v>0</v>
      </c>
      <c r="E28" s="46">
        <f>+'[1]PERSONAL Y OTROS'!E31</f>
        <v>0</v>
      </c>
      <c r="F28" s="49">
        <f>+'[1]PERSONAL Y OTROS'!H31</f>
        <v>6394635.0297273146</v>
      </c>
      <c r="G28" s="49">
        <f t="shared" si="0"/>
        <v>2.1902716357574485</v>
      </c>
      <c r="H28" s="49">
        <f t="shared" si="1"/>
        <v>0</v>
      </c>
      <c r="I28" s="51"/>
      <c r="J28" s="52"/>
      <c r="K28" s="52"/>
      <c r="L28" s="52"/>
      <c r="M28" s="52"/>
      <c r="Q28" s="11"/>
      <c r="IP28" s="11"/>
    </row>
    <row r="29" spans="1:253" ht="15" customHeight="1" x14ac:dyDescent="0.25">
      <c r="A29" s="45" t="str">
        <f>+'[1]PERSONAL Y OTROS'!A32</f>
        <v>Ingeniero Mecánico</v>
      </c>
      <c r="B29" s="46">
        <f>+'[1]PERSONAL Y OTROS'!B32</f>
        <v>0</v>
      </c>
      <c r="C29" s="47" t="str">
        <f>+'[1]PERSONAL Y OTROS'!C32</f>
        <v>P6 03-01</v>
      </c>
      <c r="D29" s="48">
        <f>+'[1]PERSONAL Y OTROS'!D32</f>
        <v>0</v>
      </c>
      <c r="E29" s="46">
        <f>+'[1]PERSONAL Y OTROS'!E32</f>
        <v>0</v>
      </c>
      <c r="F29" s="49">
        <f>+'[1]PERSONAL Y OTROS'!H32</f>
        <v>6394635.0297273146</v>
      </c>
      <c r="G29" s="49">
        <f t="shared" si="0"/>
        <v>2.1902716357574485</v>
      </c>
      <c r="H29" s="49">
        <f t="shared" si="1"/>
        <v>0</v>
      </c>
      <c r="I29" s="51"/>
      <c r="J29" s="52"/>
      <c r="K29" s="52"/>
      <c r="L29" s="52"/>
      <c r="M29" s="52"/>
      <c r="Q29" s="11"/>
      <c r="IP29" s="11"/>
    </row>
    <row r="30" spans="1:253" ht="15" customHeight="1" x14ac:dyDescent="0.25">
      <c r="A30" s="45" t="str">
        <f>+'[1]PERSONAL Y OTROS'!A33</f>
        <v>Arquitecto Restaurador</v>
      </c>
      <c r="B30" s="46">
        <f>+'[1]PERSONAL Y OTROS'!B33</f>
        <v>0</v>
      </c>
      <c r="C30" s="47" t="str">
        <f>+'[1]PERSONAL Y OTROS'!C33</f>
        <v>P8&lt;02</v>
      </c>
      <c r="D30" s="48">
        <f>+'[1]PERSONAL Y OTROS'!D33</f>
        <v>0</v>
      </c>
      <c r="E30" s="46">
        <f>+'[1]PERSONAL Y OTROS'!E33</f>
        <v>0</v>
      </c>
      <c r="F30" s="49">
        <f>+'[1]PERSONAL Y OTROS'!H33</f>
        <v>4560640.7191710062</v>
      </c>
      <c r="G30" s="49">
        <f t="shared" si="0"/>
        <v>2.1902716357574485</v>
      </c>
      <c r="H30" s="49">
        <f t="shared" si="1"/>
        <v>0</v>
      </c>
      <c r="I30" s="51"/>
      <c r="J30" s="52"/>
      <c r="K30" s="52"/>
      <c r="L30" s="52"/>
      <c r="M30" s="52"/>
      <c r="Q30" s="11"/>
      <c r="IP30" s="11"/>
    </row>
    <row r="31" spans="1:253" ht="15" customHeight="1" thickBot="1" x14ac:dyDescent="0.25">
      <c r="A31" s="55"/>
      <c r="B31" s="56"/>
      <c r="C31" s="57"/>
      <c r="D31" s="58"/>
      <c r="E31" s="56"/>
      <c r="F31" s="56"/>
      <c r="G31" s="56"/>
      <c r="H31" s="56"/>
      <c r="I31" s="51"/>
      <c r="J31" s="52"/>
      <c r="K31" s="52"/>
      <c r="L31" s="52"/>
      <c r="M31" s="52"/>
      <c r="Q31" s="11"/>
      <c r="IP31" s="11"/>
    </row>
    <row r="32" spans="1:253" ht="15" customHeight="1" thickBot="1" x14ac:dyDescent="0.3">
      <c r="A32" s="59" t="s">
        <v>23</v>
      </c>
      <c r="B32" s="60"/>
      <c r="C32" s="61">
        <f>SUM(B33:B42)</f>
        <v>0</v>
      </c>
      <c r="D32" s="62"/>
      <c r="E32" s="60"/>
      <c r="F32" s="60"/>
      <c r="G32" s="60"/>
      <c r="H32" s="60"/>
      <c r="I32" s="63">
        <f>SUM(H33:H42)</f>
        <v>0</v>
      </c>
      <c r="J32" s="64"/>
      <c r="K32" s="64"/>
      <c r="M32" s="64"/>
      <c r="O32" s="65"/>
      <c r="Q32" s="11"/>
      <c r="IP32" s="11"/>
    </row>
    <row r="33" spans="1:253" ht="15" customHeight="1" outlineLevel="1" x14ac:dyDescent="0.25">
      <c r="A33" s="66" t="str">
        <f>+'[1]PERSONAL Y OTROS'!A36</f>
        <v>Topógrafo</v>
      </c>
      <c r="B33" s="67">
        <f>+'[1]PERSONAL Y OTROS'!B36</f>
        <v>0</v>
      </c>
      <c r="C33" s="68" t="str">
        <f>+'[1]PERSONAL Y OTROS'!C36</f>
        <v>T2</v>
      </c>
      <c r="D33" s="69">
        <f>+'[1]PERSONAL Y OTROS'!D36</f>
        <v>8.3299999999999999E-2</v>
      </c>
      <c r="E33" s="67">
        <f>+'[1]PERSONAL Y OTROS'!E36</f>
        <v>2.1491399999999996</v>
      </c>
      <c r="F33" s="49">
        <f>+'[1]PERSONAL Y OTROS'!H36</f>
        <v>2556231.0080762743</v>
      </c>
      <c r="G33" s="49">
        <f t="shared" ref="G33:G42" si="2">FactorMultFinal</f>
        <v>2.1902716357574485</v>
      </c>
      <c r="H33" s="50">
        <f>+G33*F33*D33*$D$9*B33</f>
        <v>0</v>
      </c>
      <c r="I33" s="70"/>
      <c r="J33" s="71"/>
      <c r="K33" s="71"/>
      <c r="L33" s="72"/>
      <c r="M33" s="71"/>
      <c r="N33" s="22"/>
    </row>
    <row r="34" spans="1:253" ht="15" customHeight="1" outlineLevel="1" x14ac:dyDescent="0.25">
      <c r="A34" s="66" t="str">
        <f>+'[1]PERSONAL Y OTROS'!A37</f>
        <v>Cadenero 1</v>
      </c>
      <c r="B34" s="67">
        <f>+'[1]PERSONAL Y OTROS'!B37</f>
        <v>0</v>
      </c>
      <c r="C34" s="68" t="str">
        <f>+'[1]PERSONAL Y OTROS'!C37</f>
        <v>T6</v>
      </c>
      <c r="D34" s="69">
        <f>+'[1]PERSONAL Y OTROS'!D37</f>
        <v>8.3299999999999999E-2</v>
      </c>
      <c r="E34" s="67">
        <f>+'[1]PERSONAL Y OTROS'!E37</f>
        <v>2.1491399999999996</v>
      </c>
      <c r="F34" s="73">
        <f>+'[1]PERSONAL Y OTROS'!H37</f>
        <v>1683866.4577010379</v>
      </c>
      <c r="G34" s="73">
        <f t="shared" si="2"/>
        <v>2.1902716357574485</v>
      </c>
      <c r="H34" s="73">
        <f t="shared" ref="H34:H42" si="3">+G34*F34*D34*$D$9*B34</f>
        <v>0</v>
      </c>
      <c r="I34" s="70"/>
    </row>
    <row r="35" spans="1:253" ht="15" customHeight="1" outlineLevel="1" x14ac:dyDescent="0.25">
      <c r="A35" s="66" t="str">
        <f>+'[1]PERSONAL Y OTROS'!A38</f>
        <v>Cadenero 2</v>
      </c>
      <c r="B35" s="67">
        <f>+'[1]PERSONAL Y OTROS'!B38</f>
        <v>0</v>
      </c>
      <c r="C35" s="68" t="str">
        <f>+'[1]PERSONAL Y OTROS'!C38</f>
        <v>T5</v>
      </c>
      <c r="D35" s="69">
        <f>+'[1]PERSONAL Y OTROS'!D38</f>
        <v>8.3299999999999999E-2</v>
      </c>
      <c r="E35" s="67">
        <f>+'[1]PERSONAL Y OTROS'!E38</f>
        <v>2.1491399999999996</v>
      </c>
      <c r="F35" s="73">
        <f>+'[1]PERSONAL Y OTROS'!H38</f>
        <v>1935432.0489720367</v>
      </c>
      <c r="G35" s="73">
        <f t="shared" si="2"/>
        <v>2.1902716357574485</v>
      </c>
      <c r="H35" s="73">
        <f t="shared" si="3"/>
        <v>0</v>
      </c>
      <c r="I35" s="70"/>
      <c r="Q35" s="11"/>
    </row>
    <row r="36" spans="1:253" ht="15" customHeight="1" outlineLevel="1" x14ac:dyDescent="0.25">
      <c r="A36" s="66" t="str">
        <f>+'[1]PERSONAL Y OTROS'!A39</f>
        <v>Dibujante</v>
      </c>
      <c r="B36" s="67">
        <f>+'[1]PERSONAL Y OTROS'!B39</f>
        <v>0</v>
      </c>
      <c r="C36" s="68" t="str">
        <f>+'[1]PERSONAL Y OTROS'!C39</f>
        <v>T4</v>
      </c>
      <c r="D36" s="69">
        <f>+'[1]PERSONAL Y OTROS'!D39</f>
        <v>0.2</v>
      </c>
      <c r="E36" s="67">
        <f>+'[1]PERSONAL Y OTROS'!E39</f>
        <v>5.16</v>
      </c>
      <c r="F36" s="73">
        <f>+'[1]PERSONAL Y OTROS'!H39</f>
        <v>2231630.2451459533</v>
      </c>
      <c r="G36" s="73">
        <f t="shared" si="2"/>
        <v>2.1902716357574485</v>
      </c>
      <c r="H36" s="73">
        <f t="shared" si="3"/>
        <v>0</v>
      </c>
      <c r="I36" s="70"/>
      <c r="Q36" s="11"/>
    </row>
    <row r="37" spans="1:253" ht="15" customHeight="1" outlineLevel="1" x14ac:dyDescent="0.25">
      <c r="A37" s="66" t="str">
        <f>+'[1]PERSONAL Y OTROS'!A40</f>
        <v>Dibujante</v>
      </c>
      <c r="B37" s="67">
        <f>+'[1]PERSONAL Y OTROS'!B40</f>
        <v>0</v>
      </c>
      <c r="C37" s="68" t="str">
        <f>+'[1]PERSONAL Y OTROS'!C40</f>
        <v>T4</v>
      </c>
      <c r="D37" s="69">
        <f>+'[1]PERSONAL Y OTROS'!D40</f>
        <v>1</v>
      </c>
      <c r="E37" s="67">
        <f>+'[1]PERSONAL Y OTROS'!E40</f>
        <v>25.799999999999997</v>
      </c>
      <c r="F37" s="73">
        <f>+'[1]PERSONAL Y OTROS'!H40</f>
        <v>2231630.2451459533</v>
      </c>
      <c r="G37" s="73">
        <f t="shared" si="2"/>
        <v>2.1902716357574485</v>
      </c>
      <c r="H37" s="73">
        <f t="shared" si="3"/>
        <v>0</v>
      </c>
      <c r="I37" s="70"/>
      <c r="Q37" s="11"/>
    </row>
    <row r="38" spans="1:253" ht="15" customHeight="1" outlineLevel="1" x14ac:dyDescent="0.25">
      <c r="A38" s="66" t="str">
        <f>+'[1]PERSONAL Y OTROS'!A41</f>
        <v>Mensajero</v>
      </c>
      <c r="B38" s="67">
        <f>+'[1]PERSONAL Y OTROS'!B41</f>
        <v>0</v>
      </c>
      <c r="C38" s="68" t="str">
        <f>+'[1]PERSONAL Y OTROS'!C41</f>
        <v>T7</v>
      </c>
      <c r="D38" s="69">
        <f>+'[1]PERSONAL Y OTROS'!D41</f>
        <v>0</v>
      </c>
      <c r="E38" s="67">
        <f>+'[1]PERSONAL Y OTROS'!E41</f>
        <v>0</v>
      </c>
      <c r="F38" s="73">
        <f>+'[1]PERSONAL Y OTROS'!H41</f>
        <v>1399840.7901370076</v>
      </c>
      <c r="G38" s="73">
        <f t="shared" si="2"/>
        <v>2.1902716357574485</v>
      </c>
      <c r="H38" s="73">
        <f t="shared" si="3"/>
        <v>0</v>
      </c>
      <c r="I38" s="70"/>
      <c r="Q38" s="11"/>
    </row>
    <row r="39" spans="1:253" ht="15" customHeight="1" outlineLevel="1" x14ac:dyDescent="0.25">
      <c r="A39" s="66" t="str">
        <f>+'[1]PERSONAL Y OTROS'!A42</f>
        <v>Celador</v>
      </c>
      <c r="B39" s="67">
        <f>+'[1]PERSONAL Y OTROS'!B42</f>
        <v>0</v>
      </c>
      <c r="C39" s="68" t="str">
        <f>+'[1]PERSONAL Y OTROS'!C42</f>
        <v>T7</v>
      </c>
      <c r="D39" s="69">
        <f>+'[1]PERSONAL Y OTROS'!D42</f>
        <v>0</v>
      </c>
      <c r="E39" s="67">
        <f>+'[1]PERSONAL Y OTROS'!E42</f>
        <v>0</v>
      </c>
      <c r="F39" s="73">
        <f>+'[1]PERSONAL Y OTROS'!H42</f>
        <v>1399840.7901370076</v>
      </c>
      <c r="G39" s="73">
        <f t="shared" si="2"/>
        <v>2.1902716357574485</v>
      </c>
      <c r="H39" s="73">
        <f t="shared" si="3"/>
        <v>0</v>
      </c>
      <c r="I39" s="70"/>
      <c r="Q39" s="11"/>
    </row>
    <row r="40" spans="1:253" ht="15" customHeight="1" outlineLevel="1" x14ac:dyDescent="0.25">
      <c r="A40" s="66" t="str">
        <f>+'[1]PERSONAL Y OTROS'!A43</f>
        <v>Almacenista</v>
      </c>
      <c r="B40" s="67">
        <f>+'[1]PERSONAL Y OTROS'!B43</f>
        <v>0</v>
      </c>
      <c r="C40" s="68" t="str">
        <f>+'[1]PERSONAL Y OTROS'!C43</f>
        <v>T7</v>
      </c>
      <c r="D40" s="69">
        <f>+'[1]PERSONAL Y OTROS'!D43</f>
        <v>0</v>
      </c>
      <c r="E40" s="67">
        <f>+'[1]PERSONAL Y OTROS'!E43</f>
        <v>0</v>
      </c>
      <c r="F40" s="73">
        <f>+'[1]PERSONAL Y OTROS'!H43</f>
        <v>1399840.7901370076</v>
      </c>
      <c r="G40" s="73">
        <f t="shared" si="2"/>
        <v>2.1902716357574485</v>
      </c>
      <c r="H40" s="73">
        <f t="shared" si="3"/>
        <v>0</v>
      </c>
      <c r="I40" s="70"/>
      <c r="Q40" s="11"/>
    </row>
    <row r="41" spans="1:253" ht="15" customHeight="1" outlineLevel="1" x14ac:dyDescent="0.25">
      <c r="A41" s="66" t="str">
        <f>+'[1]PERSONAL Y OTROS'!A44</f>
        <v>Dibujante</v>
      </c>
      <c r="B41" s="67">
        <f>+'[1]PERSONAL Y OTROS'!B44</f>
        <v>0</v>
      </c>
      <c r="C41" s="68" t="str">
        <f>+'[1]PERSONAL Y OTROS'!C44</f>
        <v>T5</v>
      </c>
      <c r="D41" s="69">
        <f>+'[1]PERSONAL Y OTROS'!D44</f>
        <v>0</v>
      </c>
      <c r="E41" s="67">
        <f>+'[1]PERSONAL Y OTROS'!E44</f>
        <v>0</v>
      </c>
      <c r="F41" s="73">
        <f>+'[1]PERSONAL Y OTROS'!H44</f>
        <v>1935432.0489720367</v>
      </c>
      <c r="G41" s="73">
        <f t="shared" si="2"/>
        <v>2.1902716357574485</v>
      </c>
      <c r="H41" s="73">
        <f t="shared" si="3"/>
        <v>0</v>
      </c>
      <c r="I41" s="70"/>
      <c r="Q41" s="11"/>
    </row>
    <row r="42" spans="1:253" ht="15" customHeight="1" outlineLevel="1" x14ac:dyDescent="0.25">
      <c r="A42" s="66" t="str">
        <f>+'[1]PERSONAL Y OTROS'!A45</f>
        <v xml:space="preserve">Cadenero 1 </v>
      </c>
      <c r="B42" s="67">
        <f>+'[1]PERSONAL Y OTROS'!B45</f>
        <v>0</v>
      </c>
      <c r="C42" s="68" t="str">
        <f>+'[1]PERSONAL Y OTROS'!C45</f>
        <v>T10</v>
      </c>
      <c r="D42" s="69">
        <f>+'[1]PERSONAL Y OTROS'!D45</f>
        <v>0</v>
      </c>
      <c r="E42" s="67">
        <f>+'[1]PERSONAL Y OTROS'!E45</f>
        <v>0</v>
      </c>
      <c r="F42" s="73">
        <f>+'[1]PERSONAL Y OTROS'!H45</f>
        <v>1160000</v>
      </c>
      <c r="G42" s="73">
        <f t="shared" si="2"/>
        <v>2.1902716357574485</v>
      </c>
      <c r="H42" s="73">
        <f t="shared" si="3"/>
        <v>0</v>
      </c>
      <c r="I42" s="70"/>
      <c r="J42" s="72"/>
      <c r="K42" s="72"/>
      <c r="L42" s="72"/>
      <c r="M42" s="72"/>
      <c r="N42" s="22"/>
    </row>
    <row r="43" spans="1:253" ht="15" customHeight="1" thickBot="1" x14ac:dyDescent="0.25">
      <c r="A43" s="55"/>
      <c r="B43" s="56"/>
      <c r="C43" s="57"/>
      <c r="D43" s="58"/>
      <c r="E43" s="56"/>
      <c r="F43" s="56"/>
      <c r="G43" s="56"/>
      <c r="H43" s="56"/>
      <c r="I43" s="51"/>
      <c r="J43" s="52"/>
      <c r="K43" s="52"/>
      <c r="L43" s="52"/>
      <c r="M43" s="52"/>
      <c r="Q43" s="11"/>
      <c r="IP43" s="11"/>
    </row>
    <row r="44" spans="1:253" s="78" customFormat="1" ht="15" customHeight="1" thickBot="1" x14ac:dyDescent="0.3">
      <c r="A44" s="59" t="s">
        <v>24</v>
      </c>
      <c r="B44" s="74"/>
      <c r="C44" s="75"/>
      <c r="D44" s="76"/>
      <c r="E44" s="77" t="s">
        <v>25</v>
      </c>
      <c r="F44" s="77" t="s">
        <v>26</v>
      </c>
      <c r="G44" s="74"/>
      <c r="H44" s="74"/>
      <c r="I44" s="63">
        <f>SUM(H45:H51)</f>
        <v>0</v>
      </c>
      <c r="N44" s="79"/>
      <c r="IS44" s="79"/>
    </row>
    <row r="45" spans="1:253" ht="15" customHeight="1" outlineLevel="1" x14ac:dyDescent="0.25">
      <c r="A45" s="66" t="str">
        <f>+'[1]PERSONAL Y OTROS'!C76</f>
        <v>&gt;2000cc Gasolina+Conductor</v>
      </c>
      <c r="B45" s="67">
        <f>+'[1]PERSONAL Y OTROS'!B76</f>
        <v>0</v>
      </c>
      <c r="C45" s="80"/>
      <c r="D45" s="80"/>
      <c r="E45" s="67">
        <f>+'[1]PERSONAL Y OTROS'!E76</f>
        <v>0</v>
      </c>
      <c r="F45" s="49">
        <f>+'[1]PERSONAL Y OTROS'!J76</f>
        <v>1973876</v>
      </c>
      <c r="G45" s="49">
        <v>1</v>
      </c>
      <c r="H45" s="50">
        <f>+G45*F45*E45*B45</f>
        <v>0</v>
      </c>
      <c r="I45" s="80"/>
    </row>
    <row r="46" spans="1:253" ht="15" customHeight="1" outlineLevel="1" x14ac:dyDescent="0.25">
      <c r="A46" s="66" t="str">
        <f>+'[1]PERSONAL Y OTROS'!C77</f>
        <v>Estación</v>
      </c>
      <c r="B46" s="67">
        <f>+'[1]PERSONAL Y OTROS'!B77</f>
        <v>0</v>
      </c>
      <c r="C46" s="80"/>
      <c r="D46" s="80"/>
      <c r="E46" s="67">
        <f>+'[1]PERSONAL Y OTROS'!E77</f>
        <v>0</v>
      </c>
      <c r="F46" s="49">
        <f>+'[1]PERSONAL Y OTROS'!J77</f>
        <v>953883</v>
      </c>
      <c r="G46" s="73">
        <v>1</v>
      </c>
      <c r="H46" s="73">
        <f t="shared" ref="H46:H51" si="4">+G46*F46*E46*B46</f>
        <v>0</v>
      </c>
      <c r="I46" s="80"/>
    </row>
    <row r="47" spans="1:253" ht="15" customHeight="1" outlineLevel="1" x14ac:dyDescent="0.25">
      <c r="A47" s="66" t="str">
        <f>+'[1]PERSONAL Y OTROS'!C78</f>
        <v>Estación</v>
      </c>
      <c r="B47" s="67">
        <f>+'[1]PERSONAL Y OTROS'!B78</f>
        <v>0</v>
      </c>
      <c r="C47" s="80"/>
      <c r="D47" s="80"/>
      <c r="E47" s="67">
        <f>+'[1]PERSONAL Y OTROS'!E78</f>
        <v>0</v>
      </c>
      <c r="F47" s="49">
        <f>+'[1]PERSONAL Y OTROS'!J78</f>
        <v>953883</v>
      </c>
      <c r="G47" s="73">
        <v>1</v>
      </c>
      <c r="H47" s="73">
        <f t="shared" si="4"/>
        <v>0</v>
      </c>
      <c r="I47" s="80"/>
      <c r="O47" s="4"/>
    </row>
    <row r="48" spans="1:253" ht="15" customHeight="1" outlineLevel="1" x14ac:dyDescent="0.25">
      <c r="A48" s="66" t="str">
        <f>+'[1]PERSONAL Y OTROS'!C79</f>
        <v>Equipo de Comunicaciones</v>
      </c>
      <c r="B48" s="67">
        <f>+'[1]PERSONAL Y OTROS'!B79</f>
        <v>0</v>
      </c>
      <c r="C48" s="80"/>
      <c r="D48" s="80"/>
      <c r="E48" s="67">
        <f>+'[1]PERSONAL Y OTROS'!E79</f>
        <v>0</v>
      </c>
      <c r="F48" s="49">
        <f>+'[1]PERSONAL Y OTROS'!J79</f>
        <v>34342</v>
      </c>
      <c r="G48" s="73">
        <v>1</v>
      </c>
      <c r="H48" s="73">
        <f t="shared" si="4"/>
        <v>0</v>
      </c>
      <c r="I48" s="80"/>
    </row>
    <row r="49" spans="1:253" ht="15" customHeight="1" outlineLevel="1" x14ac:dyDescent="0.25">
      <c r="A49" s="66" t="str">
        <f>+'[1]PERSONAL Y OTROS'!C80</f>
        <v>Tránsito, nivel</v>
      </c>
      <c r="B49" s="67">
        <f>+'[1]PERSONAL Y OTROS'!B80</f>
        <v>0</v>
      </c>
      <c r="C49" s="80"/>
      <c r="D49" s="80"/>
      <c r="E49" s="67">
        <f>+'[1]PERSONAL Y OTROS'!E80</f>
        <v>0</v>
      </c>
      <c r="F49" s="49">
        <f>+'[1]PERSONAL Y OTROS'!J80</f>
        <v>304918</v>
      </c>
      <c r="G49" s="73">
        <v>1</v>
      </c>
      <c r="H49" s="73">
        <f t="shared" si="4"/>
        <v>0</v>
      </c>
      <c r="I49" s="80"/>
      <c r="J49" s="72"/>
      <c r="K49" s="72"/>
      <c r="L49" s="72"/>
      <c r="M49" s="72"/>
      <c r="N49" s="22"/>
    </row>
    <row r="50" spans="1:253" ht="15" customHeight="1" outlineLevel="1" x14ac:dyDescent="0.25">
      <c r="A50" s="66" t="str">
        <f>+'[1]PERSONAL Y OTROS'!C81</f>
        <v>Mas de 3 Ton Gasolina+Conductor+Manto.</v>
      </c>
      <c r="B50" s="67">
        <f>+'[1]PERSONAL Y OTROS'!B81</f>
        <v>0</v>
      </c>
      <c r="C50" s="80"/>
      <c r="D50" s="80"/>
      <c r="E50" s="67">
        <f>+'[1]PERSONAL Y OTROS'!E81</f>
        <v>0</v>
      </c>
      <c r="F50" s="49">
        <f>+'[1]PERSONAL Y OTROS'!J81</f>
        <v>2913817</v>
      </c>
      <c r="G50" s="73">
        <v>1</v>
      </c>
      <c r="H50" s="73">
        <f t="shared" si="4"/>
        <v>0</v>
      </c>
      <c r="I50" s="80"/>
    </row>
    <row r="51" spans="1:253" ht="15" customHeight="1" outlineLevel="1" x14ac:dyDescent="0.25">
      <c r="A51" s="66" t="str">
        <f>+'[1]PERSONAL Y OTROS'!C82</f>
        <v>Tránsito, nivel</v>
      </c>
      <c r="B51" s="67">
        <f>+'[1]PERSONAL Y OTROS'!B82</f>
        <v>0</v>
      </c>
      <c r="C51" s="80"/>
      <c r="D51" s="80"/>
      <c r="E51" s="67">
        <f>+'[1]PERSONAL Y OTROS'!E82</f>
        <v>0</v>
      </c>
      <c r="F51" s="49">
        <f>+'[1]PERSONAL Y OTROS'!J82</f>
        <v>304918</v>
      </c>
      <c r="G51" s="73">
        <v>1</v>
      </c>
      <c r="H51" s="73">
        <f t="shared" si="4"/>
        <v>0</v>
      </c>
      <c r="I51" s="80"/>
    </row>
    <row r="52" spans="1:253" ht="15" customHeight="1" thickBot="1" x14ac:dyDescent="0.25">
      <c r="A52" s="80"/>
      <c r="B52" s="56"/>
      <c r="C52" s="57"/>
      <c r="D52" s="58"/>
      <c r="E52" s="56"/>
      <c r="F52" s="56"/>
      <c r="G52" s="56"/>
      <c r="H52" s="56"/>
      <c r="I52" s="70"/>
    </row>
    <row r="53" spans="1:253" s="78" customFormat="1" ht="15" customHeight="1" thickBot="1" x14ac:dyDescent="0.3">
      <c r="A53" s="59" t="s">
        <v>27</v>
      </c>
      <c r="B53" s="74"/>
      <c r="C53" s="75"/>
      <c r="D53" s="76"/>
      <c r="E53" s="77" t="s">
        <v>28</v>
      </c>
      <c r="F53" s="77" t="s">
        <v>29</v>
      </c>
      <c r="G53" s="74"/>
      <c r="H53" s="74"/>
      <c r="I53" s="63">
        <f>SUM(H54:H60)</f>
        <v>10000000</v>
      </c>
      <c r="N53" s="79"/>
      <c r="IS53" s="79"/>
    </row>
    <row r="54" spans="1:253" ht="15" customHeight="1" outlineLevel="1" x14ac:dyDescent="0.25">
      <c r="A54" s="81" t="str">
        <f>'[1]PERSONAL Y OTROS'!C86</f>
        <v>Tramite de Licencia - Costos de licencia</v>
      </c>
      <c r="B54" s="46">
        <f>'[1]PERSONAL Y OTROS'!B86</f>
        <v>0</v>
      </c>
      <c r="C54" s="80"/>
      <c r="D54" s="80"/>
      <c r="E54" s="46">
        <v>0</v>
      </c>
      <c r="F54" s="82">
        <f>'[1]PERSONAL Y OTROS'!O86</f>
        <v>0</v>
      </c>
      <c r="G54" s="49">
        <v>1</v>
      </c>
      <c r="H54" s="50">
        <f t="shared" ref="H54:H60" si="5">+G54*F54*B54</f>
        <v>0</v>
      </c>
      <c r="I54" s="70"/>
    </row>
    <row r="55" spans="1:253" ht="15" customHeight="1" outlineLevel="1" x14ac:dyDescent="0.25">
      <c r="A55" s="83" t="str">
        <f>'[1]PERSONAL Y OTROS'!C87</f>
        <v>Tramite de Licencia - Costos de licencia</v>
      </c>
      <c r="B55" s="67">
        <f>'[1]PERSONAL Y OTROS'!B87</f>
        <v>1</v>
      </c>
      <c r="C55" s="80"/>
      <c r="D55" s="80"/>
      <c r="E55" s="67">
        <v>0</v>
      </c>
      <c r="F55" s="84">
        <f>'[1]PERSONAL Y OTROS'!O87</f>
        <v>10000000</v>
      </c>
      <c r="G55" s="73">
        <v>1</v>
      </c>
      <c r="H55" s="73">
        <f t="shared" si="5"/>
        <v>10000000</v>
      </c>
      <c r="I55" s="70"/>
    </row>
    <row r="56" spans="1:253" ht="15" customHeight="1" outlineLevel="1" x14ac:dyDescent="0.25">
      <c r="A56" s="83" t="str">
        <f>'[1]PERSONAL Y OTROS'!C88</f>
        <v>Tramite de Licencia - Costos de licencia</v>
      </c>
      <c r="B56" s="67">
        <f>'[1]PERSONAL Y OTROS'!B88</f>
        <v>0</v>
      </c>
      <c r="C56" s="80"/>
      <c r="D56" s="80"/>
      <c r="E56" s="67">
        <v>0</v>
      </c>
      <c r="F56" s="84">
        <f>'[1]PERSONAL Y OTROS'!O88</f>
        <v>0</v>
      </c>
      <c r="G56" s="49">
        <v>1</v>
      </c>
      <c r="H56" s="73">
        <f t="shared" si="5"/>
        <v>0</v>
      </c>
      <c r="I56" s="70"/>
    </row>
    <row r="57" spans="1:253" ht="15" customHeight="1" outlineLevel="1" x14ac:dyDescent="0.25">
      <c r="A57" s="83" t="str">
        <f>'[1]PERSONAL Y OTROS'!C89</f>
        <v>PLAN DE MANEJO DE TRAFICO - PMT</v>
      </c>
      <c r="B57" s="67">
        <f>'[1]PERSONAL Y OTROS'!B89</f>
        <v>0</v>
      </c>
      <c r="C57" s="80"/>
      <c r="D57" s="80"/>
      <c r="E57" s="67">
        <v>0</v>
      </c>
      <c r="F57" s="84">
        <f>'[1]PERSONAL Y OTROS'!O89</f>
        <v>0</v>
      </c>
      <c r="G57" s="73">
        <v>1</v>
      </c>
      <c r="H57" s="73">
        <f t="shared" si="5"/>
        <v>0</v>
      </c>
      <c r="I57" s="70"/>
    </row>
    <row r="58" spans="1:253" ht="15" customHeight="1" outlineLevel="1" x14ac:dyDescent="0.25">
      <c r="A58" s="83" t="str">
        <f>'[1]PERSONAL Y OTROS'!C90</f>
        <v>TRAMITES Y LICENCIAS (COSTOS DIRECTOS)</v>
      </c>
      <c r="B58" s="67">
        <f>'[1]PERSONAL Y OTROS'!B90</f>
        <v>0</v>
      </c>
      <c r="C58" s="80"/>
      <c r="D58" s="80"/>
      <c r="E58" s="67">
        <v>0</v>
      </c>
      <c r="F58" s="84">
        <f>'[1]PERSONAL Y OTROS'!O90</f>
        <v>0</v>
      </c>
      <c r="G58" s="49">
        <v>1</v>
      </c>
      <c r="H58" s="73">
        <f t="shared" si="5"/>
        <v>0</v>
      </c>
      <c r="I58" s="70"/>
    </row>
    <row r="59" spans="1:253" ht="15" customHeight="1" outlineLevel="1" x14ac:dyDescent="0.25">
      <c r="A59" s="83" t="str">
        <f>'[1]PERSONAL Y OTROS'!C91</f>
        <v>IMPLEMENTACION PGIO-AMBIENTAL</v>
      </c>
      <c r="B59" s="67">
        <f>'[1]PERSONAL Y OTROS'!B91</f>
        <v>0</v>
      </c>
      <c r="C59" s="80"/>
      <c r="D59" s="80"/>
      <c r="E59" s="67">
        <v>0</v>
      </c>
      <c r="F59" s="84">
        <f>'[1]PERSONAL Y OTROS'!O91</f>
        <v>0</v>
      </c>
      <c r="G59" s="73">
        <v>1</v>
      </c>
      <c r="H59" s="73">
        <f t="shared" si="5"/>
        <v>0</v>
      </c>
      <c r="I59" s="70"/>
    </row>
    <row r="60" spans="1:253" ht="15" customHeight="1" outlineLevel="1" x14ac:dyDescent="0.25">
      <c r="A60" s="83" t="str">
        <f>'[1]PERSONAL Y OTROS'!C92</f>
        <v>TRAMITE RETIE - RETILAP</v>
      </c>
      <c r="B60" s="67">
        <f>'[1]PERSONAL Y OTROS'!B92</f>
        <v>0</v>
      </c>
      <c r="C60" s="80"/>
      <c r="D60" s="80"/>
      <c r="E60" s="67">
        <v>0</v>
      </c>
      <c r="F60" s="84">
        <f>'[1]PERSONAL Y OTROS'!O92</f>
        <v>0</v>
      </c>
      <c r="G60" s="73">
        <v>1</v>
      </c>
      <c r="H60" s="73">
        <f t="shared" si="5"/>
        <v>0</v>
      </c>
      <c r="I60" s="70"/>
    </row>
    <row r="61" spans="1:253" ht="16.5" customHeight="1" thickBot="1" x14ac:dyDescent="0.25">
      <c r="A61" s="80"/>
      <c r="B61" s="56"/>
      <c r="C61" s="85"/>
      <c r="D61" s="51"/>
      <c r="E61" s="56"/>
      <c r="F61" s="56"/>
      <c r="G61" s="56"/>
      <c r="H61" s="56"/>
      <c r="I61" s="70"/>
    </row>
    <row r="62" spans="1:253" s="78" customFormat="1" ht="15" customHeight="1" thickBot="1" x14ac:dyDescent="0.3">
      <c r="A62" s="59" t="s">
        <v>30</v>
      </c>
      <c r="B62" s="74"/>
      <c r="C62" s="75"/>
      <c r="D62" s="76"/>
      <c r="E62" s="77" t="s">
        <v>28</v>
      </c>
      <c r="F62" s="77" t="s">
        <v>29</v>
      </c>
      <c r="G62" s="74"/>
      <c r="H62" s="74"/>
      <c r="I62" s="63">
        <f>SUM(H63:H70)</f>
        <v>0</v>
      </c>
      <c r="N62" s="79"/>
      <c r="IS62" s="79"/>
    </row>
    <row r="63" spans="1:253" ht="15" customHeight="1" outlineLevel="1" x14ac:dyDescent="0.25">
      <c r="A63" s="83" t="str">
        <f>+'[1]PERSONAL Y OTROS'!C95</f>
        <v>Aereo</v>
      </c>
      <c r="B63" s="67">
        <f>+'[1]PERSONAL Y OTROS'!B95</f>
        <v>0</v>
      </c>
      <c r="C63" s="80"/>
      <c r="D63" s="80"/>
      <c r="E63" s="67">
        <f>+'[1]PERSONAL Y OTROS'!E95</f>
        <v>0</v>
      </c>
      <c r="F63" s="82">
        <f>+'[1]PERSONAL Y OTROS'!J95</f>
        <v>0</v>
      </c>
      <c r="G63" s="49">
        <v>1</v>
      </c>
      <c r="H63" s="50">
        <f t="shared" ref="H63:H70" si="6">+G63*F63*B63</f>
        <v>0</v>
      </c>
      <c r="I63" s="70"/>
    </row>
    <row r="64" spans="1:253" ht="15" customHeight="1" outlineLevel="1" x14ac:dyDescent="0.25">
      <c r="A64" s="83" t="str">
        <f>+'[1]PERSONAL Y OTROS'!C96</f>
        <v>Terrestre</v>
      </c>
      <c r="B64" s="67">
        <f>+'[1]PERSONAL Y OTROS'!B96</f>
        <v>0</v>
      </c>
      <c r="C64" s="80"/>
      <c r="D64" s="80"/>
      <c r="E64" s="67">
        <f>+'[1]PERSONAL Y OTROS'!E101</f>
        <v>0</v>
      </c>
      <c r="F64" s="84">
        <f>+'[1]PERSONAL Y OTROS'!J96</f>
        <v>0</v>
      </c>
      <c r="G64" s="73">
        <v>1</v>
      </c>
      <c r="H64" s="73">
        <f t="shared" si="6"/>
        <v>0</v>
      </c>
      <c r="I64" s="70"/>
    </row>
    <row r="65" spans="1:253" ht="15" customHeight="1" outlineLevel="1" x14ac:dyDescent="0.25">
      <c r="A65" s="83" t="str">
        <f>+'[1]PERSONAL Y OTROS'!C97</f>
        <v>Caballo</v>
      </c>
      <c r="B65" s="67">
        <f>+'[1]PERSONAL Y OTROS'!B97</f>
        <v>0</v>
      </c>
      <c r="C65" s="80"/>
      <c r="D65" s="80"/>
      <c r="E65" s="67">
        <f>+'[1]PERSONAL Y OTROS'!E97</f>
        <v>0</v>
      </c>
      <c r="F65" s="84">
        <f>+'[1]PERSONAL Y OTROS'!J97</f>
        <v>0</v>
      </c>
      <c r="G65" s="73">
        <v>1</v>
      </c>
      <c r="H65" s="73">
        <f t="shared" si="6"/>
        <v>0</v>
      </c>
      <c r="I65" s="70"/>
    </row>
    <row r="66" spans="1:253" ht="15" customHeight="1" outlineLevel="1" x14ac:dyDescent="0.25">
      <c r="A66" s="83" t="str">
        <f>+'[1]PERSONAL Y OTROS'!C98</f>
        <v>Motocicleta</v>
      </c>
      <c r="B66" s="67">
        <f>+'[1]PERSONAL Y OTROS'!B98</f>
        <v>0</v>
      </c>
      <c r="C66" s="80"/>
      <c r="D66" s="80"/>
      <c r="E66" s="67">
        <f>+'[1]PERSONAL Y OTROS'!E96</f>
        <v>0</v>
      </c>
      <c r="F66" s="84">
        <f>+'[1]PERSONAL Y OTROS'!J98</f>
        <v>0</v>
      </c>
      <c r="G66" s="73">
        <v>1</v>
      </c>
      <c r="H66" s="73">
        <f t="shared" si="6"/>
        <v>0</v>
      </c>
      <c r="I66" s="70"/>
    </row>
    <row r="67" spans="1:253" ht="15" customHeight="1" outlineLevel="1" x14ac:dyDescent="0.25">
      <c r="A67" s="83" t="str">
        <f>+'[1]PERSONAL Y OTROS'!C99</f>
        <v>Caballo</v>
      </c>
      <c r="B67" s="67">
        <f>+'[1]PERSONAL Y OTROS'!B99</f>
        <v>0</v>
      </c>
      <c r="C67" s="80"/>
      <c r="D67" s="80"/>
      <c r="E67" s="67">
        <f>+'[1]PERSONAL Y OTROS'!E99</f>
        <v>0</v>
      </c>
      <c r="F67" s="84">
        <f>+'[1]PERSONAL Y OTROS'!J99</f>
        <v>0</v>
      </c>
      <c r="G67" s="73">
        <v>1</v>
      </c>
      <c r="H67" s="73">
        <f t="shared" si="6"/>
        <v>0</v>
      </c>
      <c r="I67" s="70"/>
    </row>
    <row r="68" spans="1:253" ht="15" customHeight="1" outlineLevel="1" x14ac:dyDescent="0.25">
      <c r="A68" s="83" t="str">
        <f>+'[1]PERSONAL Y OTROS'!C100</f>
        <v>Fluvial</v>
      </c>
      <c r="B68" s="67">
        <f>+'[1]PERSONAL Y OTROS'!B100</f>
        <v>0</v>
      </c>
      <c r="C68" s="80"/>
      <c r="D68" s="80"/>
      <c r="E68" s="67">
        <f>+'[1]PERSONAL Y OTROS'!E100</f>
        <v>0</v>
      </c>
      <c r="F68" s="84">
        <f>+'[1]PERSONAL Y OTROS'!J100</f>
        <v>0</v>
      </c>
      <c r="G68" s="73">
        <v>1</v>
      </c>
      <c r="H68" s="73">
        <f t="shared" si="6"/>
        <v>0</v>
      </c>
      <c r="I68" s="70"/>
    </row>
    <row r="69" spans="1:253" ht="15" customHeight="1" outlineLevel="1" x14ac:dyDescent="0.25">
      <c r="A69" s="83" t="str">
        <f>+'[1]PERSONAL Y OTROS'!C101</f>
        <v>Hotel</v>
      </c>
      <c r="B69" s="67">
        <f>+'[1]PERSONAL Y OTROS'!B101</f>
        <v>0</v>
      </c>
      <c r="C69" s="80"/>
      <c r="D69" s="80"/>
      <c r="E69" s="67">
        <f>+'[1]PERSONAL Y OTROS'!E101</f>
        <v>0</v>
      </c>
      <c r="F69" s="84">
        <f>+'[1]PERSONAL Y OTROS'!J101</f>
        <v>0</v>
      </c>
      <c r="G69" s="73">
        <v>1</v>
      </c>
      <c r="H69" s="73">
        <f t="shared" si="6"/>
        <v>0</v>
      </c>
      <c r="I69" s="70"/>
    </row>
    <row r="70" spans="1:253" ht="15" customHeight="1" outlineLevel="1" x14ac:dyDescent="0.25">
      <c r="A70" s="83" t="str">
        <f>+'[1]PERSONAL Y OTROS'!C102</f>
        <v>Otro</v>
      </c>
      <c r="B70" s="67">
        <f>+'[1]PERSONAL Y OTROS'!B102</f>
        <v>0</v>
      </c>
      <c r="C70" s="80"/>
      <c r="D70" s="80"/>
      <c r="E70" s="67">
        <f>+'[1]PERSONAL Y OTROS'!E102</f>
        <v>0</v>
      </c>
      <c r="F70" s="84">
        <f>+'[1]PERSONAL Y OTROS'!J102</f>
        <v>0</v>
      </c>
      <c r="G70" s="73">
        <v>1</v>
      </c>
      <c r="H70" s="73">
        <f t="shared" si="6"/>
        <v>0</v>
      </c>
      <c r="I70" s="70"/>
    </row>
    <row r="71" spans="1:253" ht="13.5" thickBot="1" x14ac:dyDescent="0.25">
      <c r="A71" s="80"/>
      <c r="B71" s="56"/>
      <c r="C71" s="85"/>
      <c r="D71" s="51"/>
      <c r="E71" s="56"/>
      <c r="F71" s="56"/>
      <c r="G71" s="56"/>
      <c r="H71" s="56"/>
      <c r="I71" s="70"/>
    </row>
    <row r="72" spans="1:253" s="78" customFormat="1" ht="15.75" thickBot="1" x14ac:dyDescent="0.3">
      <c r="A72" s="59" t="s">
        <v>31</v>
      </c>
      <c r="B72" s="74"/>
      <c r="C72" s="75"/>
      <c r="D72" s="76"/>
      <c r="E72" s="74"/>
      <c r="F72" s="74"/>
      <c r="G72" s="74"/>
      <c r="H72" s="74"/>
      <c r="I72" s="63">
        <f>+'[1]PERSONAL Y OTROS'!O119</f>
        <v>0</v>
      </c>
      <c r="N72" s="79"/>
      <c r="IS72" s="79"/>
    </row>
    <row r="73" spans="1:253" ht="28.5" hidden="1" customHeight="1" outlineLevel="1" x14ac:dyDescent="0.25">
      <c r="A73" s="86" t="str">
        <f>+'[1]PERSONAL Y OTROS'!C122</f>
        <v>Límites de Atterberg, líquido y plástico</v>
      </c>
      <c r="B73" s="67">
        <f>+'[1]PERSONAL Y OTROS'!B122</f>
        <v>0</v>
      </c>
      <c r="C73" s="80"/>
      <c r="D73" s="80"/>
      <c r="E73" s="80"/>
      <c r="F73" s="49">
        <f>+'[1]PERSONAL Y OTROS'!J122</f>
        <v>51920</v>
      </c>
      <c r="G73" s="49">
        <v>1</v>
      </c>
      <c r="H73" s="50">
        <f>+G73*F73*B73</f>
        <v>0</v>
      </c>
      <c r="I73" s="70"/>
      <c r="O73" s="65"/>
    </row>
    <row r="74" spans="1:253" ht="30" hidden="1" outlineLevel="1" x14ac:dyDescent="0.25">
      <c r="A74" s="86" t="str">
        <f>+'[1]PERSONAL Y OTROS'!C123</f>
        <v>Granulometría de suelos, por tamizado, con lavado</v>
      </c>
      <c r="B74" s="67">
        <f>+'[1]PERSONAL Y OTROS'!B123</f>
        <v>0</v>
      </c>
      <c r="C74" s="80"/>
      <c r="D74" s="80"/>
      <c r="E74" s="80"/>
      <c r="F74" s="73">
        <f>+'[1]PERSONAL Y OTROS'!J123</f>
        <v>60692</v>
      </c>
      <c r="G74" s="73">
        <v>1</v>
      </c>
      <c r="H74" s="73">
        <f t="shared" ref="H74:H92" si="7">+G74*F74*B74</f>
        <v>0</v>
      </c>
      <c r="I74" s="70"/>
    </row>
    <row r="75" spans="1:253" ht="15" hidden="1" outlineLevel="1" x14ac:dyDescent="0.25">
      <c r="A75" s="86" t="str">
        <f>+'[1]PERSONAL Y OTROS'!C124</f>
        <v>Humedad natural</v>
      </c>
      <c r="B75" s="67">
        <f>+'[1]PERSONAL Y OTROS'!B124</f>
        <v>0</v>
      </c>
      <c r="C75" s="80"/>
      <c r="D75" s="80"/>
      <c r="E75" s="80"/>
      <c r="F75" s="73">
        <f>+'[1]PERSONAL Y OTROS'!J124</f>
        <v>20527</v>
      </c>
      <c r="G75" s="73">
        <v>1</v>
      </c>
      <c r="H75" s="73">
        <f t="shared" si="7"/>
        <v>0</v>
      </c>
      <c r="I75" s="70"/>
    </row>
    <row r="76" spans="1:253" s="90" customFormat="1" ht="15" hidden="1" outlineLevel="1" x14ac:dyDescent="0.25">
      <c r="A76" s="86" t="str">
        <f>+'[1]PERSONAL Y OTROS'!C125</f>
        <v>Humedad natural</v>
      </c>
      <c r="B76" s="67">
        <f>+'[1]PERSONAL Y OTROS'!B125</f>
        <v>0</v>
      </c>
      <c r="C76" s="87"/>
      <c r="D76" s="87"/>
      <c r="E76" s="87"/>
      <c r="F76" s="88">
        <f>+'[1]PERSONAL Y OTROS'!J125</f>
        <v>20527</v>
      </c>
      <c r="G76" s="88">
        <v>1</v>
      </c>
      <c r="H76" s="73">
        <f t="shared" si="7"/>
        <v>0</v>
      </c>
      <c r="I76" s="89"/>
      <c r="N76" s="91"/>
      <c r="IS76" s="91"/>
    </row>
    <row r="77" spans="1:253" s="90" customFormat="1" ht="15" hidden="1" outlineLevel="1" x14ac:dyDescent="0.25">
      <c r="A77" s="86" t="str">
        <f>+'[1]PERSONAL Y OTROS'!C126</f>
        <v>Humedad natural</v>
      </c>
      <c r="B77" s="67">
        <f>+'[1]PERSONAL Y OTROS'!B126</f>
        <v>0</v>
      </c>
      <c r="C77" s="87"/>
      <c r="D77" s="87"/>
      <c r="E77" s="87"/>
      <c r="F77" s="88">
        <f>+'[1]PERSONAL Y OTROS'!J126</f>
        <v>20527</v>
      </c>
      <c r="G77" s="88">
        <v>1</v>
      </c>
      <c r="H77" s="73">
        <f t="shared" si="7"/>
        <v>0</v>
      </c>
      <c r="I77" s="89"/>
      <c r="N77" s="91"/>
      <c r="IS77" s="91"/>
    </row>
    <row r="78" spans="1:253" ht="15" hidden="1" outlineLevel="1" x14ac:dyDescent="0.25">
      <c r="A78" s="86" t="str">
        <f>+'[1]PERSONAL Y OTROS'!C127</f>
        <v>Humedad natural</v>
      </c>
      <c r="B78" s="67">
        <f>+'[1]PERSONAL Y OTROS'!B127</f>
        <v>0</v>
      </c>
      <c r="C78" s="80"/>
      <c r="D78" s="80"/>
      <c r="E78" s="80"/>
      <c r="F78" s="73">
        <f>+'[1]PERSONAL Y OTROS'!J127</f>
        <v>20527</v>
      </c>
      <c r="G78" s="73">
        <v>1</v>
      </c>
      <c r="H78" s="73">
        <f t="shared" si="7"/>
        <v>0</v>
      </c>
      <c r="I78" s="70"/>
    </row>
    <row r="79" spans="1:253" ht="30" hidden="1" outlineLevel="1" x14ac:dyDescent="0.25">
      <c r="A79" s="86" t="str">
        <f>+'[1]PERSONAL Y OTROS'!C129</f>
        <v>Ensayo de compactación Proctor (Estandard y Modificado)</v>
      </c>
      <c r="B79" s="67">
        <f>+'[1]PERSONAL Y OTROS'!B129</f>
        <v>0</v>
      </c>
      <c r="C79" s="80"/>
      <c r="D79" s="80"/>
      <c r="E79" s="80"/>
      <c r="F79" s="73">
        <f>+'[1]PERSONAL Y OTROS'!J129</f>
        <v>71586</v>
      </c>
      <c r="G79" s="73">
        <v>1</v>
      </c>
      <c r="H79" s="73">
        <f t="shared" si="7"/>
        <v>0</v>
      </c>
      <c r="I79" s="70"/>
    </row>
    <row r="80" spans="1:253" ht="30" hidden="1" outlineLevel="1" x14ac:dyDescent="0.25">
      <c r="A80" s="86" t="str">
        <f>+'[1]PERSONAL Y OTROS'!C130</f>
        <v>Peso Unitario  en el terreno por el método de cono y arena</v>
      </c>
      <c r="B80" s="67">
        <f>+'[1]PERSONAL Y OTROS'!B130</f>
        <v>0</v>
      </c>
      <c r="C80" s="80"/>
      <c r="D80" s="80"/>
      <c r="E80" s="80"/>
      <c r="F80" s="73">
        <f>+'[1]PERSONAL Y OTROS'!J130</f>
        <v>46687</v>
      </c>
      <c r="G80" s="73">
        <v>1</v>
      </c>
      <c r="H80" s="73">
        <f t="shared" si="7"/>
        <v>0</v>
      </c>
      <c r="I80" s="70"/>
    </row>
    <row r="81" spans="1:253" ht="15" hidden="1" outlineLevel="1" x14ac:dyDescent="0.25">
      <c r="A81" s="86" t="str">
        <f>+'[1]PERSONAL Y OTROS'!C147</f>
        <v>Ensayo de consolidación rápida</v>
      </c>
      <c r="B81" s="67">
        <f>+'[1]PERSONAL Y OTROS'!B147</f>
        <v>0</v>
      </c>
      <c r="C81" s="80"/>
      <c r="D81" s="80"/>
      <c r="E81" s="80"/>
      <c r="F81" s="73">
        <f>+'[1]PERSONAL Y OTROS'!J147</f>
        <v>178964</v>
      </c>
      <c r="G81" s="73">
        <v>1</v>
      </c>
      <c r="H81" s="73">
        <f t="shared" si="7"/>
        <v>0</v>
      </c>
      <c r="I81" s="70"/>
    </row>
    <row r="82" spans="1:253" ht="15" hidden="1" outlineLevel="1" x14ac:dyDescent="0.25">
      <c r="A82" s="86" t="str">
        <f>+'[1]PERSONAL Y OTROS'!C148</f>
        <v>Ensayo de consolidación rápida</v>
      </c>
      <c r="B82" s="67">
        <f>+'[1]PERSONAL Y OTROS'!B148</f>
        <v>0</v>
      </c>
      <c r="C82" s="80"/>
      <c r="D82" s="80"/>
      <c r="E82" s="80"/>
      <c r="F82" s="73">
        <f>+'[1]PERSONAL Y OTROS'!J148</f>
        <v>178964</v>
      </c>
      <c r="G82" s="73">
        <v>1</v>
      </c>
      <c r="H82" s="73">
        <f t="shared" si="7"/>
        <v>0</v>
      </c>
      <c r="I82" s="70"/>
    </row>
    <row r="83" spans="1:253" ht="15" hidden="1" outlineLevel="1" x14ac:dyDescent="0.25">
      <c r="A83" s="86" t="str">
        <f>+'[1]PERSONAL Y OTROS'!C149</f>
        <v>Ensayo de consolidación rápida</v>
      </c>
      <c r="B83" s="67">
        <f>+'[1]PERSONAL Y OTROS'!B149</f>
        <v>0</v>
      </c>
      <c r="C83" s="80"/>
      <c r="D83" s="80"/>
      <c r="E83" s="80"/>
      <c r="F83" s="73">
        <f>+'[1]PERSONAL Y OTROS'!J149</f>
        <v>178964</v>
      </c>
      <c r="G83" s="73">
        <v>1</v>
      </c>
      <c r="H83" s="73">
        <f t="shared" si="7"/>
        <v>0</v>
      </c>
      <c r="I83" s="70"/>
    </row>
    <row r="84" spans="1:253" ht="45" hidden="1" outlineLevel="1" x14ac:dyDescent="0.25">
      <c r="A84" s="86" t="str">
        <f>+'[1]PERSONAL Y OTROS'!C151</f>
        <v>Coeficiente de permeabilidad en campo por el método de percolación</v>
      </c>
      <c r="B84" s="67">
        <f>+'[1]PERSONAL Y OTROS'!B151</f>
        <v>0</v>
      </c>
      <c r="C84" s="80"/>
      <c r="D84" s="80"/>
      <c r="E84" s="80"/>
      <c r="F84" s="73">
        <f>+'[1]PERSONAL Y OTROS'!J151</f>
        <v>124496</v>
      </c>
      <c r="G84" s="73">
        <v>1</v>
      </c>
      <c r="H84" s="73">
        <f t="shared" si="7"/>
        <v>0</v>
      </c>
      <c r="I84" s="70"/>
    </row>
    <row r="85" spans="1:253" s="72" customFormat="1" ht="45" hidden="1" outlineLevel="1" x14ac:dyDescent="0.25">
      <c r="A85" s="86" t="str">
        <f>+'[1]PERSONAL Y OTROS'!C152</f>
        <v>Coeficiente de permeabilidad en campo por el método de percolación</v>
      </c>
      <c r="B85" s="67">
        <f>+'[1]PERSONAL Y OTROS'!B152</f>
        <v>0</v>
      </c>
      <c r="C85" s="80"/>
      <c r="D85" s="80"/>
      <c r="E85" s="80"/>
      <c r="F85" s="73">
        <f>+'[1]PERSONAL Y OTROS'!J152</f>
        <v>124496</v>
      </c>
      <c r="G85" s="73">
        <v>1</v>
      </c>
      <c r="H85" s="73">
        <f t="shared" si="7"/>
        <v>0</v>
      </c>
      <c r="I85" s="70"/>
      <c r="N85" s="22"/>
      <c r="O85" s="92"/>
      <c r="P85" s="92"/>
      <c r="IS85" s="22"/>
    </row>
    <row r="86" spans="1:253" s="72" customFormat="1" ht="30" hidden="1" outlineLevel="1" x14ac:dyDescent="0.25">
      <c r="A86" s="86" t="str">
        <f>+'[1]PERSONAL Y OTROS'!C296</f>
        <v>Balanzas con rango entre 301 g y 1000 g Clase III</v>
      </c>
      <c r="B86" s="67">
        <f>+'[1]PERSONAL Y OTROS'!B296</f>
        <v>0</v>
      </c>
      <c r="C86" s="80"/>
      <c r="D86" s="80"/>
      <c r="E86" s="80"/>
      <c r="F86" s="73">
        <f>+'[1]PERSONAL Y OTROS'!J296</f>
        <v>607795</v>
      </c>
      <c r="G86" s="73">
        <v>1</v>
      </c>
      <c r="H86" s="73">
        <f t="shared" si="7"/>
        <v>0</v>
      </c>
      <c r="I86" s="70"/>
      <c r="N86" s="22"/>
      <c r="IS86" s="22"/>
    </row>
    <row r="87" spans="1:253" s="72" customFormat="1" ht="30" hidden="1" outlineLevel="1" x14ac:dyDescent="0.25">
      <c r="A87" s="86" t="str">
        <f>+'[1]PERSONAL Y OTROS'!C297</f>
        <v>Balanzas con rango entre 301 g y 1000 g Clase III</v>
      </c>
      <c r="B87" s="67">
        <f>+'[1]PERSONAL Y OTROS'!B297</f>
        <v>0</v>
      </c>
      <c r="C87" s="80"/>
      <c r="D87" s="80"/>
      <c r="E87" s="80"/>
      <c r="F87" s="73">
        <f>+'[1]PERSONAL Y OTROS'!J297</f>
        <v>607795</v>
      </c>
      <c r="G87" s="73">
        <v>1</v>
      </c>
      <c r="H87" s="73">
        <f t="shared" si="7"/>
        <v>0</v>
      </c>
      <c r="I87" s="70"/>
      <c r="N87" s="22"/>
      <c r="IS87" s="22"/>
    </row>
    <row r="88" spans="1:253" s="72" customFormat="1" ht="30" hidden="1" outlineLevel="1" x14ac:dyDescent="0.25">
      <c r="A88" s="86" t="str">
        <f>+'[1]PERSONAL Y OTROS'!C298</f>
        <v>Balanzas con rango entre 301 g y 1000 g Clase III</v>
      </c>
      <c r="B88" s="67">
        <f>+'[1]PERSONAL Y OTROS'!B298</f>
        <v>0</v>
      </c>
      <c r="C88" s="80"/>
      <c r="D88" s="80"/>
      <c r="E88" s="80"/>
      <c r="F88" s="73">
        <f>+'[1]PERSONAL Y OTROS'!J298</f>
        <v>607795</v>
      </c>
      <c r="G88" s="73">
        <v>1</v>
      </c>
      <c r="H88" s="73">
        <f t="shared" si="7"/>
        <v>0</v>
      </c>
      <c r="I88" s="70"/>
      <c r="N88" s="22"/>
      <c r="IS88" s="22"/>
    </row>
    <row r="89" spans="1:253" s="72" customFormat="1" ht="30" hidden="1" outlineLevel="1" x14ac:dyDescent="0.25">
      <c r="A89" s="86" t="str">
        <f>+'[1]PERSONAL Y OTROS'!C299</f>
        <v>Balanzas con rango entre 301 g y 1000 g Clase III</v>
      </c>
      <c r="B89" s="67">
        <f>+'[1]PERSONAL Y OTROS'!B299</f>
        <v>0</v>
      </c>
      <c r="C89" s="80"/>
      <c r="D89" s="80"/>
      <c r="E89" s="80"/>
      <c r="F89" s="73">
        <f>+'[1]PERSONAL Y OTROS'!J299</f>
        <v>607795</v>
      </c>
      <c r="G89" s="73">
        <v>1</v>
      </c>
      <c r="H89" s="73">
        <f t="shared" si="7"/>
        <v>0</v>
      </c>
      <c r="I89" s="70"/>
      <c r="N89" s="22"/>
      <c r="IS89" s="22"/>
    </row>
    <row r="90" spans="1:253" s="72" customFormat="1" ht="30" hidden="1" outlineLevel="1" x14ac:dyDescent="0.25">
      <c r="A90" s="86" t="str">
        <f>+'[1]PERSONAL Y OTROS'!C300</f>
        <v>Balanzas con rango entre 301 g y 1000 g Clase III</v>
      </c>
      <c r="B90" s="67">
        <f>+'[1]PERSONAL Y OTROS'!B300</f>
        <v>0</v>
      </c>
      <c r="C90" s="80"/>
      <c r="D90" s="80"/>
      <c r="E90" s="80"/>
      <c r="F90" s="73">
        <f>+'[1]PERSONAL Y OTROS'!J300</f>
        <v>607795</v>
      </c>
      <c r="G90" s="73">
        <v>1</v>
      </c>
      <c r="H90" s="73">
        <f t="shared" si="7"/>
        <v>0</v>
      </c>
      <c r="I90" s="70"/>
      <c r="N90" s="22"/>
      <c r="IS90" s="22"/>
    </row>
    <row r="91" spans="1:253" s="72" customFormat="1" ht="30" hidden="1" outlineLevel="1" x14ac:dyDescent="0.25">
      <c r="A91" s="86" t="str">
        <f>+'[1]PERSONAL Y OTROS'!C301</f>
        <v>Balanzas con rango entre 301 g y 1000 g Clase III</v>
      </c>
      <c r="B91" s="67">
        <f>+'[1]PERSONAL Y OTROS'!B301</f>
        <v>0</v>
      </c>
      <c r="C91" s="80"/>
      <c r="D91" s="80"/>
      <c r="E91" s="80"/>
      <c r="F91" s="73">
        <f>+'[1]PERSONAL Y OTROS'!J301</f>
        <v>607795</v>
      </c>
      <c r="G91" s="73">
        <v>1</v>
      </c>
      <c r="H91" s="73">
        <f t="shared" si="7"/>
        <v>0</v>
      </c>
      <c r="I91" s="70"/>
      <c r="N91" s="22"/>
      <c r="IS91" s="22"/>
    </row>
    <row r="92" spans="1:253" ht="30" hidden="1" outlineLevel="1" x14ac:dyDescent="0.25">
      <c r="A92" s="86" t="str">
        <f>+'[1]PERSONAL Y OTROS'!C302</f>
        <v>Balanzas con rango entre 301 g y 1000 g Clase III</v>
      </c>
      <c r="B92" s="67">
        <f>+'[1]PERSONAL Y OTROS'!B302</f>
        <v>0</v>
      </c>
      <c r="C92" s="80"/>
      <c r="D92" s="80"/>
      <c r="E92" s="80"/>
      <c r="F92" s="73">
        <f>+'[1]PERSONAL Y OTROS'!J302</f>
        <v>607795</v>
      </c>
      <c r="G92" s="73">
        <v>1</v>
      </c>
      <c r="H92" s="73">
        <f t="shared" si="7"/>
        <v>0</v>
      </c>
      <c r="I92" s="70"/>
    </row>
    <row r="93" spans="1:253" ht="15.75" customHeight="1" collapsed="1" thickBot="1" x14ac:dyDescent="0.25">
      <c r="A93" s="80"/>
      <c r="B93" s="70"/>
      <c r="C93" s="85"/>
      <c r="D93" s="51"/>
      <c r="E93" s="70"/>
      <c r="F93" s="70"/>
      <c r="G93" s="70"/>
      <c r="H93" s="70"/>
      <c r="I93" s="70"/>
    </row>
    <row r="94" spans="1:253" ht="15.75" thickBot="1" x14ac:dyDescent="0.3">
      <c r="A94" s="59" t="s">
        <v>32</v>
      </c>
      <c r="B94" s="74"/>
      <c r="C94" s="75"/>
      <c r="D94" s="76"/>
      <c r="E94" s="74"/>
      <c r="F94" s="74"/>
      <c r="G94" s="74"/>
      <c r="H94" s="74"/>
      <c r="I94" s="63">
        <f>SUM(H95:H105)</f>
        <v>0</v>
      </c>
    </row>
    <row r="95" spans="1:253" ht="15" hidden="1" outlineLevel="1" x14ac:dyDescent="0.25">
      <c r="A95" s="93" t="str">
        <f>+'[1]PERSONAL Y OTROS'!C106</f>
        <v>Aparatos Sanit, (sum. e instal)/Gl/Unidad</v>
      </c>
      <c r="B95" s="46">
        <f>+'[1]PERSONAL Y OTROS'!B106</f>
        <v>0</v>
      </c>
      <c r="C95" s="80"/>
      <c r="D95" s="94"/>
      <c r="E95" s="70"/>
      <c r="F95" s="49">
        <f>+'[1]PERSONAL Y OTROS'!J106</f>
        <v>385490</v>
      </c>
      <c r="G95" s="49">
        <v>1</v>
      </c>
      <c r="H95" s="50">
        <f>+G95*F95*B95</f>
        <v>0</v>
      </c>
      <c r="I95" s="80"/>
    </row>
    <row r="96" spans="1:253" ht="15" hidden="1" outlineLevel="1" x14ac:dyDescent="0.25">
      <c r="A96" s="93" t="str">
        <f>+'[1]PERSONAL Y OTROS'!C107</f>
        <v>Aseo/m2</v>
      </c>
      <c r="B96" s="46">
        <f>+'[1]PERSONAL Y OTROS'!B107</f>
        <v>0</v>
      </c>
      <c r="C96" s="80"/>
      <c r="D96" s="94"/>
      <c r="E96" s="70"/>
      <c r="F96" s="73">
        <f>+'[1]PERSONAL Y OTROS'!J107</f>
        <v>3983</v>
      </c>
      <c r="G96" s="73">
        <v>1</v>
      </c>
      <c r="H96" s="49">
        <f t="shared" ref="H96:H105" si="8">+G96*F96*B96</f>
        <v>0</v>
      </c>
      <c r="I96" s="80"/>
    </row>
    <row r="97" spans="1:253" ht="15" hidden="1" outlineLevel="1" x14ac:dyDescent="0.25">
      <c r="A97" s="93" t="str">
        <f>+'[1]PERSONAL Y OTROS'!C108</f>
        <v>Campamento Obra/m2</v>
      </c>
      <c r="B97" s="46">
        <f>+'[1]PERSONAL Y OTROS'!B108</f>
        <v>0</v>
      </c>
      <c r="C97" s="80"/>
      <c r="D97" s="94"/>
      <c r="E97" s="70"/>
      <c r="F97" s="73">
        <f>+'[1]PERSONAL Y OTROS'!J108</f>
        <v>82037</v>
      </c>
      <c r="G97" s="73">
        <v>1</v>
      </c>
      <c r="H97" s="49">
        <f t="shared" si="8"/>
        <v>0</v>
      </c>
      <c r="I97" s="80"/>
    </row>
    <row r="98" spans="1:253" ht="15" hidden="1" outlineLevel="1" x14ac:dyDescent="0.25">
      <c r="A98" s="93" t="str">
        <f>+'[1]PERSONAL Y OTROS'!C109</f>
        <v>Derechos Agua/Gl</v>
      </c>
      <c r="B98" s="46">
        <f>+'[1]PERSONAL Y OTROS'!B109</f>
        <v>0</v>
      </c>
      <c r="C98" s="80"/>
      <c r="D98" s="94"/>
      <c r="E98" s="70"/>
      <c r="F98" s="73">
        <f>+'[1]PERSONAL Y OTROS'!J109</f>
        <v>1336800</v>
      </c>
      <c r="G98" s="73">
        <v>1</v>
      </c>
      <c r="H98" s="49">
        <f t="shared" si="8"/>
        <v>0</v>
      </c>
      <c r="I98" s="80"/>
    </row>
    <row r="99" spans="1:253" ht="15" hidden="1" outlineLevel="1" x14ac:dyDescent="0.25">
      <c r="A99" s="93" t="str">
        <f>+'[1]PERSONAL Y OTROS'!C110</f>
        <v>Derechos Energía/Gl</v>
      </c>
      <c r="B99" s="46">
        <f>+'[1]PERSONAL Y OTROS'!B110</f>
        <v>0</v>
      </c>
      <c r="C99" s="80"/>
      <c r="D99" s="94"/>
      <c r="E99" s="70"/>
      <c r="F99" s="73">
        <f>+'[1]PERSONAL Y OTROS'!J110</f>
        <v>1336800</v>
      </c>
      <c r="G99" s="73">
        <v>1</v>
      </c>
      <c r="H99" s="49">
        <f t="shared" si="8"/>
        <v>0</v>
      </c>
      <c r="I99" s="80"/>
    </row>
    <row r="100" spans="1:253" ht="15" hidden="1" outlineLevel="1" x14ac:dyDescent="0.25">
      <c r="A100" s="93" t="str">
        <f>+'[1]PERSONAL Y OTROS'!C111</f>
        <v>Derechos Gas/Gl</v>
      </c>
      <c r="B100" s="46">
        <f>+'[1]PERSONAL Y OTROS'!B111</f>
        <v>0</v>
      </c>
      <c r="C100" s="80"/>
      <c r="D100" s="94"/>
      <c r="E100" s="70"/>
      <c r="F100" s="73">
        <f>+'[1]PERSONAL Y OTROS'!J111</f>
        <v>851524</v>
      </c>
      <c r="G100" s="73">
        <v>1</v>
      </c>
      <c r="H100" s="49">
        <f t="shared" si="8"/>
        <v>0</v>
      </c>
      <c r="I100" s="80"/>
    </row>
    <row r="101" spans="1:253" ht="15" hidden="1" outlineLevel="1" x14ac:dyDescent="0.25">
      <c r="A101" s="93" t="str">
        <f>+'[1]PERSONAL Y OTROS'!C112</f>
        <v>Cerramiento/m2</v>
      </c>
      <c r="B101" s="46">
        <f>+'[1]PERSONAL Y OTROS'!B112</f>
        <v>0</v>
      </c>
      <c r="C101" s="80"/>
      <c r="D101" s="94"/>
      <c r="E101" s="70"/>
      <c r="F101" s="73">
        <f>+'[1]PERSONAL Y OTROS'!J112</f>
        <v>10353</v>
      </c>
      <c r="G101" s="73">
        <v>1</v>
      </c>
      <c r="H101" s="49">
        <f t="shared" si="8"/>
        <v>0</v>
      </c>
      <c r="I101" s="80"/>
    </row>
    <row r="102" spans="1:253" ht="15" hidden="1" outlineLevel="1" x14ac:dyDescent="0.25">
      <c r="A102" s="93" t="str">
        <f>+'[1]PERSONAL Y OTROS'!C113</f>
        <v>Prov. Energía/ml</v>
      </c>
      <c r="B102" s="46">
        <f>+'[1]PERSONAL Y OTROS'!B113</f>
        <v>0</v>
      </c>
      <c r="C102" s="80"/>
      <c r="D102" s="94"/>
      <c r="E102" s="70"/>
      <c r="F102" s="73">
        <f>+'[1]PERSONAL Y OTROS'!J113</f>
        <v>36638</v>
      </c>
      <c r="G102" s="73">
        <v>1</v>
      </c>
      <c r="H102" s="49">
        <f t="shared" si="8"/>
        <v>0</v>
      </c>
      <c r="I102" s="80"/>
    </row>
    <row r="103" spans="1:253" ht="15" hidden="1" outlineLevel="1" x14ac:dyDescent="0.25">
      <c r="A103" s="93" t="str">
        <f>+'[1]PERSONAL Y OTROS'!C114</f>
        <v>Prov. Teléfono/ml</v>
      </c>
      <c r="B103" s="46">
        <f>+'[1]PERSONAL Y OTROS'!B114</f>
        <v>0</v>
      </c>
      <c r="C103" s="80"/>
      <c r="D103" s="94"/>
      <c r="E103" s="70"/>
      <c r="F103" s="73">
        <f>+'[1]PERSONAL Y OTROS'!J114</f>
        <v>23898</v>
      </c>
      <c r="G103" s="73">
        <v>1</v>
      </c>
      <c r="H103" s="49">
        <f t="shared" si="8"/>
        <v>0</v>
      </c>
      <c r="I103" s="80"/>
    </row>
    <row r="104" spans="1:253" ht="15" hidden="1" outlineLevel="1" x14ac:dyDescent="0.25">
      <c r="A104" s="93" t="str">
        <f>+'[1]PERSONAL Y OTROS'!C115</f>
        <v>Prov. Agua/ml</v>
      </c>
      <c r="B104" s="46">
        <f>+'[1]PERSONAL Y OTROS'!B115</f>
        <v>0</v>
      </c>
      <c r="C104" s="80"/>
      <c r="D104" s="94"/>
      <c r="E104" s="70"/>
      <c r="F104" s="73">
        <f>+'[1]PERSONAL Y OTROS'!J115</f>
        <v>28676</v>
      </c>
      <c r="G104" s="73">
        <v>1</v>
      </c>
      <c r="H104" s="49">
        <f t="shared" si="8"/>
        <v>0</v>
      </c>
      <c r="I104" s="80"/>
    </row>
    <row r="105" spans="1:253" ht="15" hidden="1" outlineLevel="1" x14ac:dyDescent="0.25">
      <c r="A105" s="93" t="str">
        <f>+'[1]PERSONAL Y OTROS'!C116</f>
        <v>Vallas/m2</v>
      </c>
      <c r="B105" s="67">
        <f>+'[1]PERSONAL Y OTROS'!B116</f>
        <v>0</v>
      </c>
      <c r="C105" s="80"/>
      <c r="D105" s="94"/>
      <c r="E105" s="70"/>
      <c r="F105" s="73">
        <f>+'[1]PERSONAL Y OTROS'!J116</f>
        <v>637179</v>
      </c>
      <c r="G105" s="73">
        <v>1</v>
      </c>
      <c r="H105" s="49">
        <f t="shared" si="8"/>
        <v>0</v>
      </c>
      <c r="I105" s="80"/>
    </row>
    <row r="106" spans="1:253" ht="16.5" customHeight="1" collapsed="1" thickBot="1" x14ac:dyDescent="0.25">
      <c r="A106" s="80"/>
      <c r="B106" s="70"/>
      <c r="C106" s="85"/>
      <c r="D106" s="94"/>
      <c r="E106" s="70"/>
      <c r="F106" s="70"/>
      <c r="G106" s="70"/>
      <c r="H106" s="70"/>
      <c r="I106" s="70"/>
    </row>
    <row r="107" spans="1:253" s="78" customFormat="1" ht="15.75" thickBot="1" x14ac:dyDescent="0.3">
      <c r="A107" s="59" t="s">
        <v>33</v>
      </c>
      <c r="B107" s="74"/>
      <c r="C107" s="75"/>
      <c r="D107" s="76"/>
      <c r="E107" s="74"/>
      <c r="F107" s="74"/>
      <c r="G107" s="74"/>
      <c r="H107" s="74"/>
      <c r="I107" s="63">
        <f>+I11+I32</f>
        <v>173593375.67299172</v>
      </c>
      <c r="N107" s="79"/>
      <c r="IS107" s="79"/>
    </row>
    <row r="108" spans="1:253" ht="15" customHeight="1" thickBot="1" x14ac:dyDescent="0.25">
      <c r="A108" s="95"/>
      <c r="B108" s="96"/>
      <c r="C108" s="97"/>
      <c r="D108" s="98"/>
      <c r="E108" s="96"/>
      <c r="F108" s="96"/>
      <c r="G108" s="96"/>
      <c r="H108" s="96"/>
      <c r="I108" s="96"/>
    </row>
    <row r="109" spans="1:253" s="78" customFormat="1" ht="15.75" thickBot="1" x14ac:dyDescent="0.3">
      <c r="A109" s="59" t="s">
        <v>34</v>
      </c>
      <c r="B109" s="74"/>
      <c r="C109" s="75"/>
      <c r="D109" s="76"/>
      <c r="E109" s="74"/>
      <c r="F109" s="74"/>
      <c r="G109" s="74"/>
      <c r="H109" s="74"/>
      <c r="I109" s="63">
        <f>+I44+I62+I72+I94+I53</f>
        <v>10000000</v>
      </c>
      <c r="N109" s="79"/>
      <c r="IS109" s="79"/>
    </row>
    <row r="110" spans="1:253" ht="15.75" customHeight="1" thickBot="1" x14ac:dyDescent="0.25">
      <c r="A110" s="95"/>
      <c r="B110" s="96"/>
      <c r="C110" s="97"/>
      <c r="D110" s="98"/>
      <c r="E110" s="96"/>
      <c r="F110" s="96"/>
      <c r="G110" s="96"/>
      <c r="H110" s="96"/>
      <c r="I110" s="96"/>
    </row>
    <row r="111" spans="1:253" s="78" customFormat="1" ht="15.75" thickBot="1" x14ac:dyDescent="0.3">
      <c r="A111" s="59" t="s">
        <v>35</v>
      </c>
      <c r="B111" s="74"/>
      <c r="C111" s="75"/>
      <c r="D111" s="76"/>
      <c r="E111" s="74"/>
      <c r="F111" s="74"/>
      <c r="G111" s="74"/>
      <c r="H111" s="74"/>
      <c r="I111" s="63">
        <f>SUM(I107:I109)</f>
        <v>183593375.67299172</v>
      </c>
      <c r="N111" s="79"/>
      <c r="IS111" s="79"/>
    </row>
    <row r="112" spans="1:253" ht="15.75" customHeight="1" thickBot="1" x14ac:dyDescent="0.25">
      <c r="A112" s="95"/>
      <c r="B112" s="96"/>
      <c r="C112" s="97"/>
      <c r="D112" s="98"/>
      <c r="E112" s="96"/>
      <c r="F112" s="96"/>
      <c r="G112" s="96"/>
      <c r="H112" s="96"/>
      <c r="I112" s="96"/>
    </row>
    <row r="113" spans="1:253" s="78" customFormat="1" ht="20.25" customHeight="1" thickBot="1" x14ac:dyDescent="0.3">
      <c r="A113" s="59" t="s">
        <v>36</v>
      </c>
      <c r="B113" s="74"/>
      <c r="C113" s="75"/>
      <c r="D113" s="76"/>
      <c r="E113" s="74"/>
      <c r="F113" s="99">
        <f>+'[1]IMPUESTOS Y VR TOTAL'!C82</f>
        <v>0.19</v>
      </c>
      <c r="G113" s="74"/>
      <c r="H113" s="74"/>
      <c r="I113" s="63">
        <f>+I111*F113</f>
        <v>34882741.377868429</v>
      </c>
      <c r="N113" s="79"/>
      <c r="IS113" s="79"/>
    </row>
    <row r="114" spans="1:253" ht="15.75" customHeight="1" thickBot="1" x14ac:dyDescent="0.25">
      <c r="A114" s="80"/>
      <c r="B114" s="70"/>
      <c r="C114" s="85"/>
      <c r="D114" s="94"/>
      <c r="E114" s="70"/>
      <c r="F114" s="70"/>
      <c r="G114" s="70"/>
      <c r="H114" s="70"/>
      <c r="I114" s="70"/>
    </row>
    <row r="115" spans="1:253" s="78" customFormat="1" ht="15.75" thickBot="1" x14ac:dyDescent="0.3">
      <c r="A115" s="59" t="s">
        <v>37</v>
      </c>
      <c r="B115" s="74"/>
      <c r="C115" s="75"/>
      <c r="D115" s="76"/>
      <c r="E115" s="74"/>
      <c r="F115" s="74"/>
      <c r="G115" s="74"/>
      <c r="H115" s="74"/>
      <c r="I115" s="100">
        <f>ROUND(+I113+I111,-1)</f>
        <v>218476120</v>
      </c>
      <c r="N115" s="79"/>
      <c r="IS115" s="79"/>
    </row>
    <row r="116" spans="1:253" x14ac:dyDescent="0.2">
      <c r="A116" s="101" t="str">
        <f>+'[1]IMPUESTOS Y VR TOTAL'!A61:F61</f>
        <v>doscientos dieciocho millones cuatrocientos setenta y seis mil ciento treinta pesos mda/legal</v>
      </c>
      <c r="B116" s="102"/>
      <c r="C116" s="102"/>
      <c r="D116" s="102"/>
      <c r="E116" s="102"/>
      <c r="F116" s="102"/>
      <c r="G116" s="102"/>
      <c r="H116" s="102"/>
      <c r="I116" s="103"/>
    </row>
    <row r="117" spans="1:253" ht="13.5" thickBot="1" x14ac:dyDescent="0.25">
      <c r="A117" s="104"/>
      <c r="B117" s="105"/>
      <c r="C117" s="105"/>
      <c r="D117" s="105"/>
      <c r="E117" s="105"/>
      <c r="F117" s="105"/>
      <c r="G117" s="105"/>
      <c r="H117" s="105"/>
      <c r="I117" s="106"/>
    </row>
    <row r="118" spans="1:253" ht="13.5" thickBot="1" x14ac:dyDescent="0.25">
      <c r="A118" s="80"/>
      <c r="B118" s="70"/>
      <c r="C118" s="85"/>
      <c r="D118" s="94"/>
      <c r="E118" s="70"/>
      <c r="F118" s="70"/>
      <c r="G118" s="70"/>
      <c r="H118" s="70"/>
      <c r="I118" s="70"/>
    </row>
    <row r="119" spans="1:253" ht="15.75" thickBot="1" x14ac:dyDescent="0.3">
      <c r="A119" s="80"/>
      <c r="B119" s="70"/>
      <c r="C119" s="85"/>
      <c r="D119" s="94"/>
      <c r="E119" s="70"/>
      <c r="F119" s="70"/>
      <c r="G119" s="70"/>
      <c r="H119" s="107" t="s">
        <v>38</v>
      </c>
      <c r="I119" s="100">
        <f>+IFERROR(I115/D9,0)</f>
        <v>36412686.666666664</v>
      </c>
    </row>
    <row r="120" spans="1:253" x14ac:dyDescent="0.2">
      <c r="A120" s="80"/>
      <c r="B120" s="70"/>
      <c r="C120" s="85"/>
      <c r="D120" s="51"/>
      <c r="E120" s="70"/>
      <c r="F120" s="70"/>
      <c r="G120" s="70"/>
      <c r="H120" s="70"/>
      <c r="I120" s="70"/>
    </row>
    <row r="121" spans="1:253" s="114" customFormat="1" ht="18" customHeight="1" x14ac:dyDescent="0.25">
      <c r="A121" s="108" t="s">
        <v>39</v>
      </c>
      <c r="B121" s="109"/>
      <c r="C121" s="110" t="str">
        <f>'[1]INFORMACION DEL FP'!C30</f>
        <v>ALOZADA</v>
      </c>
      <c r="D121" s="111"/>
      <c r="E121" s="112"/>
      <c r="F121" s="113"/>
      <c r="G121" s="113"/>
      <c r="H121" s="113"/>
      <c r="I121" s="113"/>
      <c r="N121" s="115"/>
      <c r="IS121" s="115"/>
    </row>
    <row r="122" spans="1:253" x14ac:dyDescent="0.2">
      <c r="A122" s="80"/>
      <c r="B122" s="70"/>
      <c r="C122" s="85"/>
      <c r="D122" s="51"/>
      <c r="E122" s="70"/>
      <c r="F122" s="70"/>
      <c r="G122" s="70"/>
      <c r="H122" s="70"/>
      <c r="I122" s="70"/>
    </row>
    <row r="123" spans="1:253" x14ac:dyDescent="0.2">
      <c r="A123" s="116"/>
      <c r="B123" s="117"/>
      <c r="C123" s="118"/>
      <c r="D123" s="119"/>
      <c r="E123" s="117"/>
      <c r="F123" s="117"/>
      <c r="G123" s="117"/>
      <c r="H123" s="117"/>
      <c r="I123" s="117"/>
    </row>
    <row r="124" spans="1:253" x14ac:dyDescent="0.2">
      <c r="A124" s="116"/>
      <c r="B124" s="117"/>
      <c r="C124" s="118"/>
      <c r="D124" s="119"/>
      <c r="E124" s="117"/>
      <c r="F124" s="117"/>
      <c r="G124" s="117"/>
      <c r="H124" s="117"/>
      <c r="I124" s="117"/>
    </row>
    <row r="125" spans="1:253" x14ac:dyDescent="0.2">
      <c r="A125" s="116"/>
      <c r="B125" s="117"/>
      <c r="C125" s="118"/>
      <c r="D125" s="119"/>
      <c r="E125" s="117"/>
      <c r="F125" s="117"/>
      <c r="G125" s="117"/>
      <c r="H125" s="117"/>
      <c r="I125" s="117"/>
    </row>
    <row r="126" spans="1:253" x14ac:dyDescent="0.2">
      <c r="A126" s="116"/>
      <c r="B126" s="117"/>
      <c r="C126" s="118"/>
      <c r="D126" s="119"/>
      <c r="E126" s="117"/>
      <c r="F126" s="117"/>
      <c r="G126" s="117"/>
      <c r="H126" s="117"/>
      <c r="I126" s="117"/>
    </row>
    <row r="127" spans="1:253" x14ac:dyDescent="0.2">
      <c r="A127" s="116"/>
      <c r="B127" s="117"/>
      <c r="C127" s="118"/>
      <c r="D127" s="119"/>
      <c r="E127" s="117"/>
      <c r="F127" s="117"/>
      <c r="G127" s="117"/>
      <c r="H127" s="117"/>
      <c r="I127" s="117"/>
    </row>
    <row r="128" spans="1:253" x14ac:dyDescent="0.2">
      <c r="A128" s="116"/>
      <c r="B128" s="117"/>
      <c r="C128" s="118"/>
      <c r="D128" s="119"/>
      <c r="E128" s="117"/>
      <c r="F128" s="117"/>
      <c r="G128" s="117"/>
      <c r="H128" s="117"/>
      <c r="I128" s="117"/>
    </row>
    <row r="129" spans="1:9" x14ac:dyDescent="0.2">
      <c r="A129" s="116"/>
      <c r="B129" s="117"/>
      <c r="C129" s="118"/>
      <c r="D129" s="119"/>
      <c r="E129" s="117"/>
      <c r="F129" s="117"/>
      <c r="G129" s="117"/>
      <c r="H129" s="117"/>
      <c r="I129" s="117"/>
    </row>
    <row r="130" spans="1:9" x14ac:dyDescent="0.2">
      <c r="A130" s="116"/>
      <c r="B130" s="117"/>
      <c r="C130" s="118"/>
      <c r="D130" s="119"/>
      <c r="E130" s="117"/>
      <c r="F130" s="117"/>
      <c r="G130" s="117"/>
      <c r="H130" s="117"/>
      <c r="I130" s="117"/>
    </row>
    <row r="131" spans="1:9" x14ac:dyDescent="0.2">
      <c r="A131" s="116"/>
      <c r="B131" s="117"/>
      <c r="C131" s="118"/>
      <c r="D131" s="119"/>
      <c r="E131" s="117"/>
      <c r="F131" s="117"/>
      <c r="G131" s="117"/>
      <c r="H131" s="117"/>
      <c r="I131" s="117"/>
    </row>
    <row r="132" spans="1:9" x14ac:dyDescent="0.2">
      <c r="A132" s="116"/>
      <c r="B132" s="117"/>
      <c r="C132" s="118"/>
      <c r="D132" s="119"/>
      <c r="E132" s="117"/>
      <c r="F132" s="117"/>
      <c r="G132" s="117"/>
      <c r="H132" s="117"/>
      <c r="I132" s="117"/>
    </row>
    <row r="133" spans="1:9" x14ac:dyDescent="0.2">
      <c r="A133" s="116"/>
      <c r="B133" s="117"/>
      <c r="C133" s="118"/>
      <c r="D133" s="119"/>
      <c r="E133" s="117"/>
      <c r="F133" s="117"/>
      <c r="G133" s="117"/>
      <c r="H133" s="117"/>
      <c r="I133" s="117"/>
    </row>
    <row r="134" spans="1:9" x14ac:dyDescent="0.2">
      <c r="A134" s="116"/>
      <c r="B134" s="117"/>
      <c r="C134" s="118"/>
      <c r="D134" s="119"/>
      <c r="E134" s="117"/>
      <c r="F134" s="117"/>
      <c r="G134" s="117"/>
      <c r="H134" s="117"/>
      <c r="I134" s="117"/>
    </row>
    <row r="135" spans="1:9" x14ac:dyDescent="0.2">
      <c r="A135" s="116"/>
      <c r="B135" s="117"/>
      <c r="C135" s="118"/>
      <c r="D135" s="119"/>
      <c r="E135" s="117"/>
      <c r="F135" s="117"/>
      <c r="G135" s="117"/>
      <c r="H135" s="117"/>
      <c r="I135" s="117"/>
    </row>
    <row r="136" spans="1:9" x14ac:dyDescent="0.2">
      <c r="A136" s="116"/>
      <c r="B136" s="117"/>
      <c r="C136" s="118"/>
      <c r="D136" s="119"/>
      <c r="E136" s="117"/>
      <c r="F136" s="117"/>
      <c r="G136" s="117"/>
      <c r="H136" s="117"/>
      <c r="I136" s="117"/>
    </row>
    <row r="137" spans="1:9" x14ac:dyDescent="0.2">
      <c r="A137" s="116"/>
      <c r="B137" s="117"/>
      <c r="C137" s="118"/>
      <c r="D137" s="119"/>
      <c r="E137" s="117"/>
      <c r="F137" s="117"/>
      <c r="G137" s="117"/>
      <c r="H137" s="117"/>
      <c r="I137" s="117"/>
    </row>
    <row r="138" spans="1:9" x14ac:dyDescent="0.2">
      <c r="A138" s="116"/>
      <c r="B138" s="117"/>
      <c r="C138" s="118"/>
      <c r="D138" s="119"/>
      <c r="E138" s="117"/>
      <c r="F138" s="117"/>
      <c r="G138" s="117"/>
      <c r="H138" s="117"/>
      <c r="I138" s="117"/>
    </row>
    <row r="139" spans="1:9" x14ac:dyDescent="0.2">
      <c r="A139" s="116"/>
      <c r="B139" s="117"/>
      <c r="C139" s="118"/>
      <c r="D139" s="119"/>
      <c r="E139" s="117"/>
      <c r="F139" s="117"/>
      <c r="G139" s="117"/>
      <c r="H139" s="117"/>
      <c r="I139" s="117"/>
    </row>
    <row r="140" spans="1:9" x14ac:dyDescent="0.2">
      <c r="A140" s="116"/>
      <c r="B140" s="117"/>
      <c r="C140" s="118"/>
      <c r="D140" s="119"/>
      <c r="E140" s="117"/>
      <c r="F140" s="117"/>
      <c r="G140" s="117"/>
      <c r="H140" s="117"/>
      <c r="I140" s="117"/>
    </row>
    <row r="141" spans="1:9" x14ac:dyDescent="0.2">
      <c r="A141" s="116"/>
      <c r="B141" s="117"/>
      <c r="C141" s="118"/>
      <c r="D141" s="119"/>
      <c r="E141" s="117"/>
      <c r="F141" s="117"/>
      <c r="G141" s="117"/>
      <c r="H141" s="117"/>
      <c r="I141" s="117"/>
    </row>
    <row r="142" spans="1:9" x14ac:dyDescent="0.2">
      <c r="A142" s="116"/>
      <c r="B142" s="117"/>
      <c r="C142" s="118"/>
      <c r="D142" s="119"/>
      <c r="E142" s="117"/>
      <c r="F142" s="117"/>
      <c r="G142" s="117"/>
      <c r="H142" s="117"/>
      <c r="I142" s="117"/>
    </row>
    <row r="143" spans="1:9" x14ac:dyDescent="0.2">
      <c r="A143" s="116"/>
      <c r="B143" s="117"/>
      <c r="C143" s="118"/>
      <c r="D143" s="119"/>
      <c r="E143" s="117"/>
      <c r="F143" s="117"/>
      <c r="G143" s="117"/>
      <c r="H143" s="117"/>
      <c r="I143" s="117"/>
    </row>
    <row r="144" spans="1:9" x14ac:dyDescent="0.2">
      <c r="A144" s="116"/>
      <c r="B144" s="117"/>
      <c r="C144" s="118"/>
      <c r="D144" s="119"/>
      <c r="E144" s="117"/>
      <c r="F144" s="117"/>
      <c r="G144" s="117"/>
      <c r="H144" s="117"/>
      <c r="I144" s="117"/>
    </row>
    <row r="145" spans="1:9" x14ac:dyDescent="0.2">
      <c r="A145" s="116"/>
      <c r="B145" s="117"/>
      <c r="C145" s="118"/>
      <c r="D145" s="119"/>
      <c r="E145" s="117"/>
      <c r="F145" s="117"/>
      <c r="G145" s="117"/>
      <c r="H145" s="117"/>
      <c r="I145" s="117"/>
    </row>
    <row r="146" spans="1:9" x14ac:dyDescent="0.2">
      <c r="A146" s="116"/>
      <c r="B146" s="117"/>
      <c r="C146" s="118"/>
      <c r="D146" s="119"/>
      <c r="E146" s="117"/>
      <c r="F146" s="117"/>
      <c r="G146" s="117"/>
      <c r="H146" s="117"/>
      <c r="I146" s="117"/>
    </row>
    <row r="147" spans="1:9" x14ac:dyDescent="0.2">
      <c r="A147" s="116"/>
      <c r="B147" s="117"/>
      <c r="C147" s="118"/>
      <c r="D147" s="119"/>
      <c r="E147" s="117"/>
      <c r="F147" s="117"/>
      <c r="G147" s="117"/>
      <c r="H147" s="117"/>
      <c r="I147" s="117"/>
    </row>
    <row r="148" spans="1:9" x14ac:dyDescent="0.2">
      <c r="A148" s="116"/>
      <c r="B148" s="117"/>
      <c r="C148" s="118"/>
      <c r="D148" s="119"/>
      <c r="E148" s="117"/>
      <c r="F148" s="117"/>
      <c r="G148" s="117"/>
      <c r="H148" s="117"/>
      <c r="I148" s="117"/>
    </row>
    <row r="149" spans="1:9" x14ac:dyDescent="0.2">
      <c r="A149" s="116"/>
      <c r="B149" s="117"/>
      <c r="C149" s="118"/>
      <c r="D149" s="119"/>
      <c r="E149" s="117"/>
      <c r="F149" s="117"/>
      <c r="G149" s="117"/>
      <c r="H149" s="117"/>
      <c r="I149" s="117"/>
    </row>
    <row r="150" spans="1:9" x14ac:dyDescent="0.2">
      <c r="A150" s="116"/>
      <c r="B150" s="117"/>
      <c r="C150" s="118"/>
      <c r="D150" s="119"/>
      <c r="E150" s="117"/>
      <c r="F150" s="117"/>
      <c r="G150" s="117"/>
      <c r="H150" s="117"/>
      <c r="I150" s="117"/>
    </row>
    <row r="151" spans="1:9" x14ac:dyDescent="0.2">
      <c r="A151" s="116"/>
      <c r="B151" s="117"/>
      <c r="C151" s="118"/>
      <c r="D151" s="119"/>
      <c r="E151" s="117"/>
      <c r="F151" s="117"/>
      <c r="G151" s="117"/>
      <c r="H151" s="117"/>
      <c r="I151" s="117"/>
    </row>
    <row r="152" spans="1:9" x14ac:dyDescent="0.2">
      <c r="A152" s="116"/>
      <c r="B152" s="117"/>
      <c r="C152" s="118"/>
      <c r="D152" s="119"/>
      <c r="E152" s="117"/>
      <c r="F152" s="117"/>
      <c r="G152" s="117"/>
      <c r="H152" s="117"/>
      <c r="I152" s="117"/>
    </row>
    <row r="153" spans="1:9" x14ac:dyDescent="0.2">
      <c r="A153" s="116"/>
      <c r="B153" s="117"/>
      <c r="C153" s="118"/>
      <c r="D153" s="119"/>
      <c r="E153" s="117"/>
      <c r="F153" s="117"/>
      <c r="G153" s="117"/>
      <c r="H153" s="117"/>
      <c r="I153" s="117"/>
    </row>
    <row r="154" spans="1:9" x14ac:dyDescent="0.2">
      <c r="A154" s="116"/>
      <c r="B154" s="117"/>
      <c r="C154" s="118"/>
      <c r="D154" s="119"/>
      <c r="E154" s="117"/>
      <c r="F154" s="117"/>
      <c r="G154" s="117"/>
      <c r="H154" s="117"/>
      <c r="I154" s="117"/>
    </row>
    <row r="155" spans="1:9" x14ac:dyDescent="0.2">
      <c r="A155" s="116"/>
      <c r="B155" s="117"/>
      <c r="C155" s="118"/>
      <c r="D155" s="119"/>
      <c r="E155" s="117"/>
      <c r="F155" s="117"/>
      <c r="G155" s="117"/>
      <c r="H155" s="117"/>
      <c r="I155" s="117"/>
    </row>
    <row r="156" spans="1:9" x14ac:dyDescent="0.2">
      <c r="A156" s="116"/>
      <c r="B156" s="117"/>
      <c r="C156" s="118"/>
      <c r="D156" s="119"/>
      <c r="E156" s="117"/>
      <c r="F156" s="117"/>
      <c r="G156" s="117"/>
      <c r="H156" s="117"/>
      <c r="I156" s="117"/>
    </row>
    <row r="157" spans="1:9" x14ac:dyDescent="0.2">
      <c r="A157" s="116"/>
      <c r="B157" s="117"/>
      <c r="C157" s="118"/>
      <c r="D157" s="119"/>
      <c r="E157" s="117"/>
      <c r="F157" s="117"/>
      <c r="G157" s="117"/>
      <c r="H157" s="117"/>
      <c r="I157" s="117"/>
    </row>
    <row r="158" spans="1:9" x14ac:dyDescent="0.2">
      <c r="A158" s="116"/>
      <c r="B158" s="117"/>
      <c r="C158" s="118"/>
      <c r="D158" s="119"/>
      <c r="E158" s="117"/>
      <c r="F158" s="117"/>
      <c r="G158" s="117"/>
      <c r="H158" s="117"/>
      <c r="I158" s="117"/>
    </row>
    <row r="159" spans="1:9" x14ac:dyDescent="0.2">
      <c r="A159" s="116"/>
      <c r="B159" s="117"/>
      <c r="C159" s="118"/>
      <c r="D159" s="119"/>
      <c r="E159" s="117"/>
      <c r="F159" s="117"/>
      <c r="G159" s="117"/>
      <c r="H159" s="117"/>
      <c r="I159" s="117"/>
    </row>
    <row r="160" spans="1:9" x14ac:dyDescent="0.2">
      <c r="A160" s="116"/>
      <c r="B160" s="117"/>
      <c r="C160" s="118"/>
      <c r="D160" s="119"/>
      <c r="E160" s="117"/>
      <c r="F160" s="117"/>
      <c r="G160" s="117"/>
      <c r="H160" s="117"/>
      <c r="I160" s="117"/>
    </row>
    <row r="161" spans="1:9" x14ac:dyDescent="0.2">
      <c r="A161" s="116"/>
      <c r="B161" s="117"/>
      <c r="C161" s="118"/>
      <c r="D161" s="119"/>
      <c r="E161" s="117"/>
      <c r="F161" s="117"/>
      <c r="G161" s="117"/>
      <c r="H161" s="117"/>
      <c r="I161" s="117"/>
    </row>
    <row r="162" spans="1:9" x14ac:dyDescent="0.2">
      <c r="A162" s="116"/>
      <c r="B162" s="117"/>
      <c r="C162" s="118"/>
      <c r="D162" s="119"/>
      <c r="E162" s="117"/>
      <c r="F162" s="117"/>
      <c r="G162" s="117"/>
      <c r="H162" s="117"/>
      <c r="I162" s="117"/>
    </row>
    <row r="163" spans="1:9" x14ac:dyDescent="0.2">
      <c r="A163" s="116"/>
      <c r="B163" s="117"/>
      <c r="C163" s="118"/>
      <c r="D163" s="119"/>
      <c r="E163" s="117"/>
      <c r="F163" s="117"/>
      <c r="G163" s="117"/>
      <c r="H163" s="117"/>
      <c r="I163" s="117"/>
    </row>
    <row r="164" spans="1:9" x14ac:dyDescent="0.2">
      <c r="A164" s="116"/>
      <c r="B164" s="117"/>
      <c r="C164" s="118"/>
      <c r="D164" s="119"/>
      <c r="E164" s="117"/>
      <c r="F164" s="117"/>
      <c r="G164" s="117"/>
      <c r="H164" s="117"/>
      <c r="I164" s="117"/>
    </row>
    <row r="165" spans="1:9" x14ac:dyDescent="0.2">
      <c r="A165" s="116"/>
      <c r="B165" s="117"/>
      <c r="C165" s="118"/>
      <c r="D165" s="119"/>
      <c r="E165" s="117"/>
      <c r="F165" s="117"/>
      <c r="G165" s="117"/>
      <c r="H165" s="117"/>
      <c r="I165" s="117"/>
    </row>
    <row r="166" spans="1:9" x14ac:dyDescent="0.2">
      <c r="A166" s="116"/>
      <c r="B166" s="117"/>
      <c r="C166" s="118"/>
      <c r="D166" s="119"/>
      <c r="E166" s="117"/>
      <c r="F166" s="117"/>
      <c r="G166" s="117"/>
      <c r="H166" s="117"/>
      <c r="I166" s="117"/>
    </row>
    <row r="167" spans="1:9" x14ac:dyDescent="0.2">
      <c r="A167" s="116"/>
      <c r="B167" s="117"/>
      <c r="C167" s="118"/>
      <c r="D167" s="119"/>
      <c r="E167" s="117"/>
      <c r="F167" s="117"/>
      <c r="G167" s="117"/>
      <c r="H167" s="117"/>
      <c r="I167" s="117"/>
    </row>
    <row r="168" spans="1:9" x14ac:dyDescent="0.2">
      <c r="A168" s="116"/>
      <c r="B168" s="117"/>
      <c r="C168" s="118"/>
      <c r="D168" s="119"/>
      <c r="E168" s="117"/>
      <c r="F168" s="117"/>
      <c r="G168" s="117"/>
      <c r="H168" s="117"/>
      <c r="I168" s="117"/>
    </row>
    <row r="169" spans="1:9" x14ac:dyDescent="0.2">
      <c r="A169" s="116"/>
      <c r="B169" s="117"/>
      <c r="C169" s="118"/>
      <c r="D169" s="119"/>
      <c r="E169" s="117"/>
      <c r="F169" s="117"/>
      <c r="G169" s="117"/>
      <c r="H169" s="117"/>
      <c r="I169" s="117"/>
    </row>
    <row r="170" spans="1:9" x14ac:dyDescent="0.2">
      <c r="A170" s="116"/>
      <c r="B170" s="117"/>
      <c r="C170" s="118"/>
      <c r="D170" s="119"/>
      <c r="E170" s="117"/>
      <c r="F170" s="117"/>
      <c r="G170" s="117"/>
      <c r="H170" s="117"/>
      <c r="I170" s="117"/>
    </row>
    <row r="171" spans="1:9" x14ac:dyDescent="0.2">
      <c r="A171" s="116"/>
      <c r="B171" s="117"/>
      <c r="C171" s="118"/>
      <c r="D171" s="119"/>
      <c r="E171" s="117"/>
      <c r="F171" s="117"/>
      <c r="G171" s="117"/>
      <c r="H171" s="117"/>
      <c r="I171" s="117"/>
    </row>
    <row r="172" spans="1:9" x14ac:dyDescent="0.2">
      <c r="A172" s="116"/>
      <c r="B172" s="117"/>
      <c r="C172" s="118"/>
      <c r="D172" s="119"/>
      <c r="E172" s="117"/>
      <c r="F172" s="117"/>
      <c r="G172" s="117"/>
      <c r="H172" s="117"/>
      <c r="I172" s="117"/>
    </row>
    <row r="173" spans="1:9" x14ac:dyDescent="0.2">
      <c r="A173" s="116"/>
      <c r="B173" s="117"/>
      <c r="C173" s="118"/>
      <c r="D173" s="119"/>
      <c r="E173" s="117"/>
      <c r="F173" s="117"/>
      <c r="G173" s="117"/>
      <c r="H173" s="117"/>
      <c r="I173" s="117"/>
    </row>
    <row r="174" spans="1:9" x14ac:dyDescent="0.2">
      <c r="A174" s="116"/>
      <c r="B174" s="117"/>
      <c r="C174" s="118"/>
      <c r="D174" s="119"/>
      <c r="E174" s="117"/>
      <c r="F174" s="117"/>
      <c r="G174" s="117"/>
      <c r="H174" s="117"/>
      <c r="I174" s="117"/>
    </row>
    <row r="175" spans="1:9" x14ac:dyDescent="0.2">
      <c r="A175" s="116"/>
      <c r="B175" s="117"/>
      <c r="C175" s="118"/>
      <c r="D175" s="119"/>
      <c r="E175" s="117"/>
      <c r="F175" s="117"/>
      <c r="G175" s="117"/>
      <c r="H175" s="117"/>
      <c r="I175" s="117"/>
    </row>
    <row r="176" spans="1:9" x14ac:dyDescent="0.2">
      <c r="A176" s="116"/>
      <c r="B176" s="117"/>
      <c r="C176" s="118"/>
      <c r="D176" s="119"/>
      <c r="E176" s="117"/>
      <c r="F176" s="117"/>
      <c r="G176" s="117"/>
      <c r="H176" s="117"/>
      <c r="I176" s="117"/>
    </row>
    <row r="177" spans="1:9" x14ac:dyDescent="0.2">
      <c r="A177" s="116"/>
      <c r="B177" s="117"/>
      <c r="C177" s="118"/>
      <c r="D177" s="119"/>
      <c r="E177" s="117"/>
      <c r="F177" s="117"/>
      <c r="G177" s="117"/>
      <c r="H177" s="117"/>
      <c r="I177" s="117"/>
    </row>
    <row r="178" spans="1:9" x14ac:dyDescent="0.2">
      <c r="A178" s="116"/>
      <c r="B178" s="117"/>
      <c r="C178" s="118"/>
      <c r="D178" s="119"/>
      <c r="E178" s="117"/>
      <c r="F178" s="117"/>
      <c r="G178" s="117"/>
      <c r="H178" s="117"/>
      <c r="I178" s="117"/>
    </row>
    <row r="179" spans="1:9" x14ac:dyDescent="0.2">
      <c r="A179" s="116"/>
      <c r="B179" s="117"/>
      <c r="C179" s="118"/>
      <c r="D179" s="119"/>
      <c r="E179" s="117"/>
      <c r="F179" s="117"/>
      <c r="G179" s="117"/>
      <c r="H179" s="117"/>
      <c r="I179" s="117"/>
    </row>
    <row r="180" spans="1:9" x14ac:dyDescent="0.2">
      <c r="A180" s="116"/>
      <c r="B180" s="117"/>
      <c r="C180" s="118"/>
      <c r="D180" s="119"/>
      <c r="E180" s="117"/>
      <c r="F180" s="117"/>
      <c r="G180" s="117"/>
      <c r="H180" s="117"/>
      <c r="I180" s="117"/>
    </row>
    <row r="181" spans="1:9" x14ac:dyDescent="0.2">
      <c r="A181" s="116"/>
      <c r="B181" s="117"/>
      <c r="C181" s="118"/>
      <c r="D181" s="119"/>
      <c r="E181" s="117"/>
      <c r="F181" s="117"/>
      <c r="G181" s="117"/>
      <c r="H181" s="117"/>
      <c r="I181" s="117"/>
    </row>
    <row r="182" spans="1:9" x14ac:dyDescent="0.2">
      <c r="A182" s="116"/>
      <c r="B182" s="117"/>
      <c r="C182" s="118"/>
      <c r="D182" s="119"/>
      <c r="E182" s="117"/>
      <c r="F182" s="117"/>
      <c r="G182" s="117"/>
      <c r="H182" s="117"/>
      <c r="I182" s="117"/>
    </row>
    <row r="183" spans="1:9" x14ac:dyDescent="0.2">
      <c r="A183" s="116"/>
      <c r="B183" s="117"/>
      <c r="C183" s="118"/>
      <c r="D183" s="119"/>
      <c r="E183" s="117"/>
      <c r="F183" s="117"/>
      <c r="G183" s="117"/>
      <c r="H183" s="117"/>
      <c r="I183" s="117"/>
    </row>
    <row r="184" spans="1:9" x14ac:dyDescent="0.2">
      <c r="A184" s="116"/>
      <c r="B184" s="117"/>
      <c r="C184" s="118"/>
      <c r="D184" s="119"/>
      <c r="E184" s="117"/>
      <c r="F184" s="117"/>
      <c r="G184" s="117"/>
      <c r="H184" s="117"/>
      <c r="I184" s="117"/>
    </row>
    <row r="185" spans="1:9" x14ac:dyDescent="0.2">
      <c r="A185" s="116"/>
      <c r="B185" s="117"/>
      <c r="C185" s="118"/>
      <c r="D185" s="119"/>
      <c r="E185" s="117"/>
      <c r="F185" s="117"/>
      <c r="G185" s="117"/>
      <c r="H185" s="117"/>
      <c r="I185" s="117"/>
    </row>
    <row r="186" spans="1:9" x14ac:dyDescent="0.2">
      <c r="A186" s="116"/>
      <c r="B186" s="117"/>
      <c r="C186" s="118"/>
      <c r="D186" s="119"/>
      <c r="E186" s="117"/>
      <c r="F186" s="117"/>
      <c r="G186" s="117"/>
      <c r="H186" s="117"/>
      <c r="I186" s="117"/>
    </row>
    <row r="187" spans="1:9" x14ac:dyDescent="0.2">
      <c r="A187" s="116"/>
      <c r="B187" s="117"/>
      <c r="C187" s="118"/>
      <c r="D187" s="119"/>
      <c r="E187" s="117"/>
      <c r="F187" s="117"/>
      <c r="G187" s="117"/>
      <c r="H187" s="117"/>
      <c r="I187" s="117"/>
    </row>
    <row r="188" spans="1:9" x14ac:dyDescent="0.2">
      <c r="A188" s="116"/>
      <c r="B188" s="117"/>
      <c r="C188" s="118"/>
      <c r="D188" s="119"/>
      <c r="E188" s="117"/>
      <c r="F188" s="117"/>
      <c r="G188" s="117"/>
      <c r="H188" s="117"/>
      <c r="I188" s="117"/>
    </row>
    <row r="189" spans="1:9" x14ac:dyDescent="0.2">
      <c r="A189" s="116"/>
      <c r="B189" s="117"/>
      <c r="C189" s="118"/>
      <c r="D189" s="119"/>
      <c r="E189" s="117"/>
      <c r="F189" s="117"/>
      <c r="G189" s="117"/>
      <c r="H189" s="117"/>
      <c r="I189" s="117"/>
    </row>
    <row r="190" spans="1:9" x14ac:dyDescent="0.2">
      <c r="A190" s="116"/>
      <c r="B190" s="117"/>
      <c r="C190" s="118"/>
      <c r="D190" s="119"/>
      <c r="E190" s="117"/>
      <c r="F190" s="117"/>
      <c r="G190" s="117"/>
      <c r="H190" s="117"/>
      <c r="I190" s="117"/>
    </row>
    <row r="191" spans="1:9" x14ac:dyDescent="0.2">
      <c r="A191" s="116"/>
      <c r="B191" s="117"/>
      <c r="C191" s="118"/>
      <c r="D191" s="119"/>
      <c r="E191" s="117"/>
      <c r="F191" s="117"/>
      <c r="G191" s="117"/>
      <c r="H191" s="117"/>
      <c r="I191" s="117"/>
    </row>
    <row r="192" spans="1:9" x14ac:dyDescent="0.2">
      <c r="A192" s="116"/>
      <c r="B192" s="117"/>
      <c r="C192" s="118"/>
      <c r="D192" s="119"/>
      <c r="E192" s="117"/>
      <c r="F192" s="117"/>
      <c r="G192" s="117"/>
      <c r="H192" s="117"/>
      <c r="I192" s="117"/>
    </row>
    <row r="193" spans="1:9" x14ac:dyDescent="0.2">
      <c r="A193" s="116"/>
      <c r="B193" s="117"/>
      <c r="C193" s="118"/>
      <c r="D193" s="119"/>
      <c r="E193" s="117"/>
      <c r="F193" s="117"/>
      <c r="G193" s="117"/>
      <c r="H193" s="117"/>
      <c r="I193" s="117"/>
    </row>
    <row r="194" spans="1:9" x14ac:dyDescent="0.2">
      <c r="A194" s="116"/>
      <c r="B194" s="117"/>
      <c r="C194" s="118"/>
      <c r="D194" s="119"/>
      <c r="E194" s="117"/>
      <c r="F194" s="117"/>
      <c r="G194" s="117"/>
      <c r="H194" s="117"/>
      <c r="I194" s="117"/>
    </row>
    <row r="195" spans="1:9" x14ac:dyDescent="0.2">
      <c r="A195" s="116"/>
      <c r="B195" s="117"/>
      <c r="C195" s="118"/>
      <c r="D195" s="119"/>
      <c r="E195" s="117"/>
      <c r="F195" s="117"/>
      <c r="G195" s="117"/>
      <c r="H195" s="117"/>
      <c r="I195" s="117"/>
    </row>
    <row r="196" spans="1:9" x14ac:dyDescent="0.2">
      <c r="A196" s="116"/>
      <c r="B196" s="117"/>
      <c r="C196" s="118"/>
      <c r="D196" s="119"/>
      <c r="E196" s="117"/>
      <c r="F196" s="117"/>
      <c r="G196" s="117"/>
      <c r="H196" s="117"/>
      <c r="I196" s="117"/>
    </row>
    <row r="197" spans="1:9" x14ac:dyDescent="0.2">
      <c r="A197" s="116"/>
      <c r="B197" s="117"/>
      <c r="C197" s="118"/>
      <c r="D197" s="119"/>
      <c r="E197" s="117"/>
      <c r="F197" s="117"/>
      <c r="G197" s="117"/>
      <c r="H197" s="117"/>
      <c r="I197" s="117"/>
    </row>
    <row r="198" spans="1:9" x14ac:dyDescent="0.2">
      <c r="A198" s="116"/>
      <c r="B198" s="117"/>
      <c r="C198" s="118"/>
      <c r="D198" s="119"/>
      <c r="E198" s="117"/>
      <c r="F198" s="117"/>
      <c r="G198" s="117"/>
      <c r="H198" s="117"/>
      <c r="I198" s="117"/>
    </row>
    <row r="199" spans="1:9" x14ac:dyDescent="0.2">
      <c r="A199" s="116"/>
      <c r="B199" s="117"/>
      <c r="C199" s="118"/>
      <c r="D199" s="119"/>
      <c r="E199" s="117"/>
      <c r="F199" s="117"/>
      <c r="G199" s="117"/>
      <c r="H199" s="117"/>
      <c r="I199" s="117"/>
    </row>
    <row r="200" spans="1:9" x14ac:dyDescent="0.2">
      <c r="A200" s="116"/>
      <c r="B200" s="117"/>
      <c r="C200" s="118"/>
      <c r="D200" s="119"/>
      <c r="E200" s="117"/>
      <c r="F200" s="117"/>
      <c r="G200" s="117"/>
      <c r="H200" s="117"/>
      <c r="I200" s="117"/>
    </row>
    <row r="201" spans="1:9" x14ac:dyDescent="0.2">
      <c r="A201" s="116"/>
      <c r="B201" s="117"/>
      <c r="C201" s="118"/>
      <c r="D201" s="119"/>
      <c r="E201" s="117"/>
      <c r="F201" s="117"/>
      <c r="G201" s="117"/>
      <c r="H201" s="117"/>
      <c r="I201" s="117"/>
    </row>
    <row r="202" spans="1:9" x14ac:dyDescent="0.2">
      <c r="A202" s="116"/>
      <c r="B202" s="117"/>
      <c r="C202" s="118"/>
      <c r="D202" s="119"/>
      <c r="E202" s="117"/>
      <c r="F202" s="117"/>
      <c r="G202" s="117"/>
      <c r="H202" s="117"/>
      <c r="I202" s="117"/>
    </row>
    <row r="203" spans="1:9" x14ac:dyDescent="0.2">
      <c r="A203" s="116"/>
      <c r="B203" s="117"/>
      <c r="C203" s="118"/>
      <c r="D203" s="119"/>
      <c r="E203" s="117"/>
      <c r="F203" s="117"/>
      <c r="G203" s="117"/>
      <c r="H203" s="117"/>
      <c r="I203" s="117"/>
    </row>
    <row r="204" spans="1:9" x14ac:dyDescent="0.2">
      <c r="A204" s="116"/>
      <c r="B204" s="117"/>
      <c r="C204" s="118"/>
      <c r="D204" s="119"/>
      <c r="E204" s="117"/>
      <c r="F204" s="117"/>
      <c r="G204" s="117"/>
      <c r="H204" s="117"/>
      <c r="I204" s="117"/>
    </row>
    <row r="205" spans="1:9" x14ac:dyDescent="0.2">
      <c r="A205" s="116"/>
      <c r="B205" s="117"/>
      <c r="C205" s="118"/>
      <c r="D205" s="119"/>
      <c r="E205" s="117"/>
      <c r="F205" s="117"/>
      <c r="G205" s="117"/>
      <c r="H205" s="117"/>
      <c r="I205" s="117"/>
    </row>
    <row r="206" spans="1:9" x14ac:dyDescent="0.2">
      <c r="A206" s="116"/>
      <c r="B206" s="117"/>
      <c r="C206" s="118"/>
      <c r="D206" s="119"/>
      <c r="E206" s="117"/>
      <c r="F206" s="117"/>
      <c r="G206" s="117"/>
      <c r="H206" s="117"/>
      <c r="I206" s="117"/>
    </row>
    <row r="207" spans="1:9" x14ac:dyDescent="0.2">
      <c r="A207" s="116"/>
      <c r="B207" s="117"/>
      <c r="C207" s="118"/>
      <c r="D207" s="119"/>
      <c r="E207" s="117"/>
      <c r="F207" s="117"/>
      <c r="G207" s="117"/>
      <c r="H207" s="117"/>
      <c r="I207" s="117"/>
    </row>
    <row r="208" spans="1:9" x14ac:dyDescent="0.2">
      <c r="A208" s="116"/>
      <c r="B208" s="117"/>
      <c r="C208" s="118"/>
      <c r="D208" s="119"/>
      <c r="E208" s="117"/>
      <c r="F208" s="117"/>
      <c r="G208" s="117"/>
      <c r="H208" s="117"/>
      <c r="I208" s="117"/>
    </row>
    <row r="209" spans="1:9" x14ac:dyDescent="0.2">
      <c r="A209" s="116"/>
      <c r="B209" s="117"/>
      <c r="C209" s="118"/>
      <c r="D209" s="119"/>
      <c r="E209" s="117"/>
      <c r="F209" s="117"/>
      <c r="G209" s="117"/>
      <c r="H209" s="117"/>
      <c r="I209" s="117"/>
    </row>
    <row r="210" spans="1:9" x14ac:dyDescent="0.2">
      <c r="A210" s="116"/>
      <c r="B210" s="117"/>
      <c r="C210" s="118"/>
      <c r="D210" s="119"/>
      <c r="E210" s="117"/>
      <c r="F210" s="117"/>
      <c r="G210" s="117"/>
      <c r="H210" s="117"/>
      <c r="I210" s="117"/>
    </row>
    <row r="211" spans="1:9" x14ac:dyDescent="0.2">
      <c r="A211" s="116"/>
      <c r="B211" s="117"/>
      <c r="C211" s="118"/>
      <c r="D211" s="119"/>
      <c r="E211" s="117"/>
      <c r="F211" s="117"/>
      <c r="G211" s="117"/>
      <c r="H211" s="117"/>
      <c r="I211" s="117"/>
    </row>
    <row r="212" spans="1:9" x14ac:dyDescent="0.2">
      <c r="A212" s="116"/>
      <c r="B212" s="117"/>
      <c r="C212" s="118"/>
      <c r="D212" s="119"/>
      <c r="E212" s="117"/>
      <c r="F212" s="117"/>
      <c r="G212" s="117"/>
      <c r="H212" s="117"/>
      <c r="I212" s="117"/>
    </row>
    <row r="213" spans="1:9" x14ac:dyDescent="0.2">
      <c r="A213" s="116"/>
      <c r="B213" s="117"/>
      <c r="C213" s="118"/>
      <c r="D213" s="119"/>
      <c r="E213" s="117"/>
      <c r="F213" s="117"/>
      <c r="G213" s="117"/>
      <c r="H213" s="117"/>
      <c r="I213" s="117"/>
    </row>
    <row r="214" spans="1:9" x14ac:dyDescent="0.2">
      <c r="A214" s="116"/>
      <c r="B214" s="117"/>
      <c r="C214" s="118"/>
      <c r="D214" s="119"/>
      <c r="E214" s="117"/>
      <c r="F214" s="117"/>
      <c r="G214" s="117"/>
      <c r="H214" s="117"/>
      <c r="I214" s="117"/>
    </row>
    <row r="215" spans="1:9" x14ac:dyDescent="0.2">
      <c r="A215" s="116"/>
      <c r="B215" s="117"/>
      <c r="C215" s="118"/>
      <c r="D215" s="119"/>
      <c r="E215" s="117"/>
      <c r="F215" s="117"/>
      <c r="G215" s="117"/>
      <c r="H215" s="117"/>
      <c r="I215" s="117"/>
    </row>
    <row r="216" spans="1:9" x14ac:dyDescent="0.2">
      <c r="A216" s="116"/>
      <c r="B216" s="117"/>
      <c r="C216" s="118"/>
      <c r="D216" s="119"/>
      <c r="E216" s="117"/>
      <c r="F216" s="117"/>
      <c r="G216" s="117"/>
      <c r="H216" s="117"/>
      <c r="I216" s="117"/>
    </row>
    <row r="217" spans="1:9" x14ac:dyDescent="0.2">
      <c r="A217" s="116"/>
      <c r="B217" s="117"/>
      <c r="C217" s="118"/>
      <c r="D217" s="119"/>
      <c r="E217" s="117"/>
      <c r="F217" s="117"/>
      <c r="G217" s="117"/>
      <c r="H217" s="117"/>
      <c r="I217" s="117"/>
    </row>
    <row r="218" spans="1:9" x14ac:dyDescent="0.2">
      <c r="A218" s="116"/>
      <c r="B218" s="117"/>
      <c r="C218" s="118"/>
      <c r="D218" s="119"/>
      <c r="E218" s="117"/>
      <c r="F218" s="117"/>
      <c r="G218" s="117"/>
      <c r="H218" s="117"/>
      <c r="I218" s="117"/>
    </row>
    <row r="219" spans="1:9" x14ac:dyDescent="0.2">
      <c r="A219" s="116"/>
      <c r="B219" s="117"/>
      <c r="C219" s="118"/>
      <c r="D219" s="119"/>
      <c r="E219" s="117"/>
      <c r="F219" s="117"/>
      <c r="G219" s="117"/>
      <c r="H219" s="117"/>
      <c r="I219" s="117"/>
    </row>
    <row r="220" spans="1:9" x14ac:dyDescent="0.2">
      <c r="A220" s="116"/>
      <c r="B220" s="117"/>
      <c r="C220" s="118"/>
      <c r="D220" s="119"/>
      <c r="E220" s="117"/>
      <c r="F220" s="117"/>
      <c r="G220" s="117"/>
      <c r="H220" s="117"/>
      <c r="I220" s="117"/>
    </row>
    <row r="221" spans="1:9" x14ac:dyDescent="0.2">
      <c r="A221" s="116"/>
      <c r="B221" s="117"/>
      <c r="C221" s="118"/>
      <c r="D221" s="119"/>
      <c r="E221" s="117"/>
      <c r="F221" s="117"/>
      <c r="G221" s="117"/>
      <c r="H221" s="117"/>
      <c r="I221" s="117"/>
    </row>
    <row r="222" spans="1:9" x14ac:dyDescent="0.2">
      <c r="A222" s="116"/>
      <c r="B222" s="117"/>
      <c r="C222" s="118"/>
      <c r="D222" s="119"/>
      <c r="E222" s="117"/>
      <c r="F222" s="117"/>
      <c r="G222" s="117"/>
      <c r="H222" s="117"/>
      <c r="I222" s="117"/>
    </row>
    <row r="223" spans="1:9" x14ac:dyDescent="0.2">
      <c r="A223" s="116"/>
      <c r="B223" s="117"/>
      <c r="C223" s="118"/>
      <c r="D223" s="119"/>
      <c r="E223" s="117"/>
      <c r="F223" s="117"/>
      <c r="G223" s="117"/>
      <c r="H223" s="117"/>
      <c r="I223" s="117"/>
    </row>
    <row r="224" spans="1:9" x14ac:dyDescent="0.2">
      <c r="A224" s="116"/>
      <c r="B224" s="117"/>
      <c r="C224" s="118"/>
      <c r="D224" s="119"/>
      <c r="E224" s="117"/>
      <c r="F224" s="117"/>
      <c r="G224" s="117"/>
      <c r="H224" s="117"/>
      <c r="I224" s="117"/>
    </row>
    <row r="225" spans="1:9" x14ac:dyDescent="0.2">
      <c r="A225" s="116"/>
      <c r="B225" s="117"/>
      <c r="C225" s="118"/>
      <c r="D225" s="119"/>
      <c r="E225" s="117"/>
      <c r="F225" s="117"/>
      <c r="G225" s="117"/>
      <c r="H225" s="117"/>
      <c r="I225" s="117"/>
    </row>
    <row r="226" spans="1:9" x14ac:dyDescent="0.2">
      <c r="A226" s="116"/>
      <c r="B226" s="117"/>
      <c r="C226" s="118"/>
      <c r="D226" s="119"/>
      <c r="E226" s="117"/>
      <c r="F226" s="117"/>
      <c r="G226" s="117"/>
      <c r="H226" s="117"/>
      <c r="I226" s="117"/>
    </row>
    <row r="227" spans="1:9" x14ac:dyDescent="0.2">
      <c r="A227" s="116"/>
      <c r="B227" s="117"/>
      <c r="C227" s="118"/>
      <c r="D227" s="119"/>
      <c r="E227" s="117"/>
      <c r="F227" s="117"/>
      <c r="G227" s="117"/>
      <c r="H227" s="117"/>
      <c r="I227" s="117"/>
    </row>
    <row r="228" spans="1:9" x14ac:dyDescent="0.2">
      <c r="A228" s="116"/>
      <c r="B228" s="117"/>
      <c r="C228" s="118"/>
      <c r="D228" s="119"/>
      <c r="E228" s="117"/>
      <c r="F228" s="117"/>
      <c r="G228" s="117"/>
      <c r="H228" s="117"/>
      <c r="I228" s="117"/>
    </row>
    <row r="229" spans="1:9" x14ac:dyDescent="0.2">
      <c r="A229" s="116"/>
      <c r="B229" s="117"/>
      <c r="C229" s="118"/>
      <c r="D229" s="119"/>
      <c r="E229" s="117"/>
      <c r="F229" s="117"/>
      <c r="G229" s="117"/>
      <c r="H229" s="117"/>
      <c r="I229" s="117"/>
    </row>
    <row r="230" spans="1:9" x14ac:dyDescent="0.2">
      <c r="A230" s="116"/>
      <c r="B230" s="117"/>
      <c r="C230" s="118"/>
      <c r="D230" s="119"/>
      <c r="E230" s="117"/>
      <c r="F230" s="117"/>
      <c r="G230" s="117"/>
      <c r="H230" s="117"/>
      <c r="I230" s="117"/>
    </row>
    <row r="231" spans="1:9" x14ac:dyDescent="0.2">
      <c r="A231" s="116"/>
      <c r="B231" s="117"/>
      <c r="C231" s="118"/>
      <c r="D231" s="119"/>
      <c r="E231" s="117"/>
      <c r="F231" s="117"/>
      <c r="G231" s="117"/>
      <c r="H231" s="117"/>
      <c r="I231" s="117"/>
    </row>
    <row r="232" spans="1:9" x14ac:dyDescent="0.2">
      <c r="A232" s="116"/>
      <c r="B232" s="117"/>
      <c r="C232" s="118"/>
      <c r="D232" s="119"/>
      <c r="E232" s="117"/>
      <c r="F232" s="117"/>
      <c r="G232" s="117"/>
      <c r="H232" s="117"/>
      <c r="I232" s="117"/>
    </row>
    <row r="233" spans="1:9" x14ac:dyDescent="0.2">
      <c r="A233" s="116"/>
      <c r="B233" s="117"/>
      <c r="C233" s="118"/>
      <c r="D233" s="119"/>
      <c r="E233" s="117"/>
      <c r="F233" s="117"/>
      <c r="G233" s="117"/>
      <c r="H233" s="117"/>
      <c r="I233" s="117"/>
    </row>
    <row r="234" spans="1:9" x14ac:dyDescent="0.2">
      <c r="A234" s="116"/>
      <c r="B234" s="117"/>
      <c r="C234" s="118"/>
      <c r="D234" s="119"/>
      <c r="E234" s="117"/>
      <c r="F234" s="117"/>
      <c r="G234" s="117"/>
      <c r="H234" s="117"/>
      <c r="I234" s="117"/>
    </row>
    <row r="235" spans="1:9" x14ac:dyDescent="0.2">
      <c r="A235" s="116"/>
      <c r="B235" s="117"/>
      <c r="C235" s="118"/>
      <c r="D235" s="119"/>
      <c r="E235" s="117"/>
      <c r="F235" s="117"/>
      <c r="G235" s="117"/>
      <c r="H235" s="117"/>
      <c r="I235" s="117"/>
    </row>
    <row r="236" spans="1:9" x14ac:dyDescent="0.2">
      <c r="A236" s="116"/>
      <c r="B236" s="117"/>
      <c r="C236" s="118"/>
      <c r="D236" s="119"/>
      <c r="E236" s="117"/>
      <c r="F236" s="117"/>
      <c r="G236" s="117"/>
      <c r="H236" s="117"/>
      <c r="I236" s="117"/>
    </row>
    <row r="237" spans="1:9" x14ac:dyDescent="0.2">
      <c r="A237" s="116"/>
      <c r="B237" s="117"/>
      <c r="C237" s="118"/>
      <c r="D237" s="119"/>
      <c r="E237" s="117"/>
      <c r="F237" s="117"/>
      <c r="G237" s="117"/>
      <c r="H237" s="117"/>
      <c r="I237" s="117"/>
    </row>
    <row r="238" spans="1:9" x14ac:dyDescent="0.2">
      <c r="A238" s="116"/>
      <c r="B238" s="117"/>
      <c r="C238" s="118"/>
      <c r="D238" s="119"/>
      <c r="E238" s="117"/>
      <c r="F238" s="117"/>
      <c r="G238" s="117"/>
      <c r="H238" s="117"/>
      <c r="I238" s="117"/>
    </row>
    <row r="239" spans="1:9" x14ac:dyDescent="0.2">
      <c r="A239" s="116"/>
      <c r="B239" s="117"/>
      <c r="C239" s="118"/>
      <c r="D239" s="119"/>
      <c r="E239" s="117"/>
      <c r="F239" s="117"/>
      <c r="G239" s="117"/>
      <c r="H239" s="117"/>
      <c r="I239" s="117"/>
    </row>
    <row r="240" spans="1:9" x14ac:dyDescent="0.2">
      <c r="A240" s="116"/>
      <c r="B240" s="117"/>
      <c r="C240" s="118"/>
      <c r="D240" s="119"/>
      <c r="E240" s="117"/>
      <c r="F240" s="117"/>
      <c r="G240" s="117"/>
      <c r="H240" s="117"/>
      <c r="I240" s="117"/>
    </row>
    <row r="241" spans="1:9" x14ac:dyDescent="0.2">
      <c r="A241" s="116"/>
      <c r="B241" s="117"/>
      <c r="C241" s="118"/>
      <c r="D241" s="119"/>
      <c r="E241" s="117"/>
      <c r="F241" s="117"/>
      <c r="G241" s="117"/>
      <c r="H241" s="117"/>
      <c r="I241" s="117"/>
    </row>
    <row r="242" spans="1:9" x14ac:dyDescent="0.2">
      <c r="A242" s="116"/>
      <c r="B242" s="117"/>
      <c r="C242" s="118"/>
      <c r="D242" s="119"/>
      <c r="E242" s="117"/>
      <c r="F242" s="117"/>
      <c r="G242" s="117"/>
      <c r="H242" s="117"/>
      <c r="I242" s="117"/>
    </row>
    <row r="243" spans="1:9" x14ac:dyDescent="0.2">
      <c r="A243" s="116"/>
      <c r="B243" s="117"/>
      <c r="C243" s="118"/>
      <c r="D243" s="119"/>
      <c r="E243" s="117"/>
      <c r="F243" s="117"/>
      <c r="G243" s="117"/>
      <c r="H243" s="117"/>
      <c r="I243" s="117"/>
    </row>
    <row r="244" spans="1:9" x14ac:dyDescent="0.2">
      <c r="A244" s="116"/>
      <c r="B244" s="117"/>
      <c r="C244" s="118"/>
      <c r="D244" s="119"/>
      <c r="E244" s="117"/>
      <c r="F244" s="117"/>
      <c r="G244" s="117"/>
      <c r="H244" s="117"/>
      <c r="I244" s="117"/>
    </row>
    <row r="245" spans="1:9" x14ac:dyDescent="0.2">
      <c r="A245" s="116"/>
      <c r="B245" s="117"/>
      <c r="C245" s="118"/>
      <c r="D245" s="119"/>
      <c r="E245" s="117"/>
      <c r="F245" s="117"/>
      <c r="G245" s="117"/>
      <c r="H245" s="117"/>
      <c r="I245" s="117"/>
    </row>
    <row r="246" spans="1:9" x14ac:dyDescent="0.2">
      <c r="A246" s="116"/>
      <c r="B246" s="117"/>
      <c r="C246" s="118"/>
      <c r="D246" s="119"/>
      <c r="E246" s="117"/>
      <c r="F246" s="117"/>
      <c r="G246" s="117"/>
      <c r="H246" s="117"/>
      <c r="I246" s="117"/>
    </row>
    <row r="247" spans="1:9" x14ac:dyDescent="0.2">
      <c r="A247" s="116"/>
      <c r="B247" s="117"/>
      <c r="C247" s="118"/>
      <c r="D247" s="119"/>
      <c r="E247" s="117"/>
      <c r="F247" s="117"/>
      <c r="G247" s="117"/>
      <c r="H247" s="117"/>
      <c r="I247" s="117"/>
    </row>
    <row r="248" spans="1:9" x14ac:dyDescent="0.2">
      <c r="A248" s="116"/>
      <c r="B248" s="117"/>
      <c r="C248" s="118"/>
      <c r="D248" s="119"/>
      <c r="E248" s="117"/>
      <c r="F248" s="117"/>
      <c r="G248" s="117"/>
      <c r="H248" s="117"/>
      <c r="I248" s="117"/>
    </row>
    <row r="249" spans="1:9" x14ac:dyDescent="0.2">
      <c r="A249" s="116"/>
      <c r="B249" s="117"/>
      <c r="C249" s="118"/>
      <c r="D249" s="119"/>
      <c r="E249" s="117"/>
      <c r="F249" s="117"/>
      <c r="G249" s="117"/>
      <c r="H249" s="117"/>
      <c r="I249" s="117"/>
    </row>
    <row r="250" spans="1:9" x14ac:dyDescent="0.2">
      <c r="A250" s="116"/>
      <c r="B250" s="117"/>
      <c r="C250" s="118"/>
      <c r="D250" s="119"/>
      <c r="E250" s="117"/>
      <c r="F250" s="117"/>
      <c r="G250" s="117"/>
      <c r="H250" s="117"/>
      <c r="I250" s="117"/>
    </row>
    <row r="251" spans="1:9" x14ac:dyDescent="0.2">
      <c r="A251" s="116"/>
      <c r="B251" s="117"/>
      <c r="C251" s="118"/>
      <c r="D251" s="119"/>
      <c r="E251" s="117"/>
      <c r="F251" s="117"/>
      <c r="G251" s="117"/>
      <c r="H251" s="117"/>
      <c r="I251" s="117"/>
    </row>
    <row r="252" spans="1:9" x14ac:dyDescent="0.2">
      <c r="A252" s="116"/>
      <c r="B252" s="117"/>
      <c r="C252" s="118"/>
      <c r="D252" s="119"/>
      <c r="E252" s="117"/>
      <c r="F252" s="117"/>
      <c r="G252" s="117"/>
      <c r="H252" s="117"/>
      <c r="I252" s="117"/>
    </row>
    <row r="253" spans="1:9" x14ac:dyDescent="0.2">
      <c r="A253" s="116"/>
      <c r="B253" s="117"/>
      <c r="C253" s="118"/>
      <c r="D253" s="119"/>
      <c r="E253" s="117"/>
      <c r="F253" s="117"/>
      <c r="G253" s="117"/>
      <c r="H253" s="117"/>
      <c r="I253" s="117"/>
    </row>
    <row r="254" spans="1:9" x14ac:dyDescent="0.2">
      <c r="A254" s="116"/>
      <c r="B254" s="117"/>
      <c r="C254" s="118"/>
      <c r="D254" s="119"/>
      <c r="E254" s="117"/>
      <c r="F254" s="117"/>
      <c r="G254" s="117"/>
      <c r="H254" s="117"/>
      <c r="I254" s="117"/>
    </row>
    <row r="255" spans="1:9" x14ac:dyDescent="0.2">
      <c r="A255" s="116"/>
      <c r="B255" s="117"/>
      <c r="C255" s="118"/>
      <c r="D255" s="119"/>
      <c r="E255" s="117"/>
      <c r="F255" s="117"/>
      <c r="G255" s="117"/>
      <c r="H255" s="117"/>
      <c r="I255" s="117"/>
    </row>
    <row r="256" spans="1:9" x14ac:dyDescent="0.2">
      <c r="A256" s="116"/>
      <c r="B256" s="117"/>
      <c r="C256" s="118"/>
      <c r="D256" s="119"/>
      <c r="E256" s="117"/>
      <c r="F256" s="117"/>
      <c r="G256" s="117"/>
      <c r="H256" s="117"/>
      <c r="I256" s="117"/>
    </row>
    <row r="257" spans="1:9" x14ac:dyDescent="0.2">
      <c r="A257" s="116"/>
      <c r="B257" s="117"/>
      <c r="C257" s="118"/>
      <c r="D257" s="119"/>
      <c r="E257" s="117"/>
      <c r="F257" s="117"/>
      <c r="G257" s="117"/>
      <c r="H257" s="117"/>
      <c r="I257" s="117"/>
    </row>
    <row r="258" spans="1:9" x14ac:dyDescent="0.2">
      <c r="A258" s="116"/>
      <c r="B258" s="117"/>
      <c r="C258" s="118"/>
      <c r="D258" s="119"/>
      <c r="E258" s="117"/>
      <c r="F258" s="117"/>
      <c r="G258" s="117"/>
      <c r="H258" s="117"/>
      <c r="I258" s="117"/>
    </row>
    <row r="259" spans="1:9" x14ac:dyDescent="0.2">
      <c r="A259" s="116"/>
      <c r="B259" s="117"/>
      <c r="C259" s="118"/>
      <c r="D259" s="119"/>
      <c r="E259" s="117"/>
      <c r="F259" s="117"/>
      <c r="G259" s="117"/>
      <c r="H259" s="117"/>
      <c r="I259" s="117"/>
    </row>
    <row r="260" spans="1:9" x14ac:dyDescent="0.2">
      <c r="A260" s="116"/>
      <c r="B260" s="117"/>
      <c r="C260" s="118"/>
      <c r="D260" s="119"/>
      <c r="E260" s="117"/>
      <c r="F260" s="117"/>
      <c r="G260" s="117"/>
      <c r="H260" s="117"/>
      <c r="I260" s="117"/>
    </row>
    <row r="261" spans="1:9" x14ac:dyDescent="0.2">
      <c r="A261" s="116"/>
      <c r="B261" s="117"/>
      <c r="C261" s="118"/>
      <c r="D261" s="119"/>
      <c r="E261" s="117"/>
      <c r="F261" s="117"/>
      <c r="G261" s="117"/>
      <c r="H261" s="117"/>
      <c r="I261" s="117"/>
    </row>
    <row r="262" spans="1:9" x14ac:dyDescent="0.2">
      <c r="A262" s="116"/>
      <c r="B262" s="117"/>
      <c r="C262" s="118"/>
      <c r="D262" s="119"/>
      <c r="E262" s="117"/>
      <c r="F262" s="117"/>
      <c r="G262" s="117"/>
      <c r="H262" s="117"/>
      <c r="I262" s="117"/>
    </row>
    <row r="263" spans="1:9" x14ac:dyDescent="0.2">
      <c r="A263" s="116"/>
      <c r="B263" s="117"/>
      <c r="C263" s="118"/>
      <c r="D263" s="119"/>
      <c r="E263" s="117"/>
      <c r="F263" s="117"/>
      <c r="G263" s="117"/>
      <c r="H263" s="117"/>
      <c r="I263" s="117"/>
    </row>
    <row r="264" spans="1:9" x14ac:dyDescent="0.2">
      <c r="D264" s="52"/>
    </row>
    <row r="265" spans="1:9" x14ac:dyDescent="0.2">
      <c r="D265" s="52"/>
    </row>
    <row r="266" spans="1:9" x14ac:dyDescent="0.2">
      <c r="D266" s="52"/>
    </row>
    <row r="267" spans="1:9" x14ac:dyDescent="0.2">
      <c r="D267" s="52"/>
    </row>
    <row r="268" spans="1:9" x14ac:dyDescent="0.2">
      <c r="D268" s="52"/>
    </row>
    <row r="269" spans="1:9" x14ac:dyDescent="0.2">
      <c r="D269" s="52"/>
    </row>
    <row r="270" spans="1:9" x14ac:dyDescent="0.2">
      <c r="D270" s="52"/>
    </row>
    <row r="271" spans="1:9" x14ac:dyDescent="0.2">
      <c r="D271" s="52"/>
    </row>
    <row r="272" spans="1:9" x14ac:dyDescent="0.2">
      <c r="D272" s="52"/>
    </row>
    <row r="273" spans="4:4" x14ac:dyDescent="0.2">
      <c r="D273" s="52"/>
    </row>
    <row r="274" spans="4:4" x14ac:dyDescent="0.2">
      <c r="D274" s="52"/>
    </row>
    <row r="275" spans="4:4" x14ac:dyDescent="0.2">
      <c r="D275" s="52"/>
    </row>
    <row r="276" spans="4:4" x14ac:dyDescent="0.2">
      <c r="D276" s="52"/>
    </row>
    <row r="277" spans="4:4" x14ac:dyDescent="0.2">
      <c r="D277" s="52"/>
    </row>
    <row r="278" spans="4:4" x14ac:dyDescent="0.2">
      <c r="D278" s="52"/>
    </row>
    <row r="279" spans="4:4" x14ac:dyDescent="0.2">
      <c r="D279" s="52"/>
    </row>
    <row r="280" spans="4:4" x14ac:dyDescent="0.2">
      <c r="D280" s="52"/>
    </row>
    <row r="281" spans="4:4" x14ac:dyDescent="0.2">
      <c r="D281" s="52"/>
    </row>
    <row r="282" spans="4:4" x14ac:dyDescent="0.2">
      <c r="D282" s="52"/>
    </row>
    <row r="283" spans="4:4" x14ac:dyDescent="0.2">
      <c r="D283" s="52"/>
    </row>
    <row r="284" spans="4:4" x14ac:dyDescent="0.2">
      <c r="D284" s="52"/>
    </row>
    <row r="285" spans="4:4" x14ac:dyDescent="0.2">
      <c r="D285" s="52"/>
    </row>
    <row r="286" spans="4:4" x14ac:dyDescent="0.2">
      <c r="D286" s="52"/>
    </row>
    <row r="287" spans="4:4" x14ac:dyDescent="0.2">
      <c r="D287" s="52"/>
    </row>
    <row r="288" spans="4:4" x14ac:dyDescent="0.2">
      <c r="D288" s="52"/>
    </row>
    <row r="289" spans="4:4" x14ac:dyDescent="0.2">
      <c r="D289" s="52"/>
    </row>
    <row r="290" spans="4:4" x14ac:dyDescent="0.2">
      <c r="D290" s="52"/>
    </row>
    <row r="291" spans="4:4" x14ac:dyDescent="0.2">
      <c r="D291" s="52"/>
    </row>
    <row r="292" spans="4:4" x14ac:dyDescent="0.2">
      <c r="D292" s="52"/>
    </row>
    <row r="293" spans="4:4" x14ac:dyDescent="0.2">
      <c r="D293" s="52"/>
    </row>
    <row r="294" spans="4:4" x14ac:dyDescent="0.2">
      <c r="D294" s="52"/>
    </row>
    <row r="295" spans="4:4" x14ac:dyDescent="0.2">
      <c r="D295" s="52"/>
    </row>
    <row r="296" spans="4:4" x14ac:dyDescent="0.2">
      <c r="D296" s="52"/>
    </row>
    <row r="297" spans="4:4" x14ac:dyDescent="0.2">
      <c r="D297" s="52"/>
    </row>
    <row r="298" spans="4:4" x14ac:dyDescent="0.2">
      <c r="D298" s="52"/>
    </row>
    <row r="299" spans="4:4" x14ac:dyDescent="0.2">
      <c r="D299" s="52"/>
    </row>
    <row r="300" spans="4:4" x14ac:dyDescent="0.2">
      <c r="D300" s="52"/>
    </row>
    <row r="301" spans="4:4" x14ac:dyDescent="0.2">
      <c r="D301" s="52"/>
    </row>
    <row r="302" spans="4:4" x14ac:dyDescent="0.2">
      <c r="D302" s="52"/>
    </row>
    <row r="303" spans="4:4" x14ac:dyDescent="0.2">
      <c r="D303" s="52"/>
    </row>
    <row r="304" spans="4:4" x14ac:dyDescent="0.2">
      <c r="D304" s="52"/>
    </row>
    <row r="305" spans="4:4" x14ac:dyDescent="0.2">
      <c r="D305" s="52"/>
    </row>
    <row r="306" spans="4:4" x14ac:dyDescent="0.2">
      <c r="D306" s="52"/>
    </row>
    <row r="307" spans="4:4" x14ac:dyDescent="0.2">
      <c r="D307" s="52"/>
    </row>
    <row r="308" spans="4:4" x14ac:dyDescent="0.2">
      <c r="D308" s="52"/>
    </row>
    <row r="309" spans="4:4" x14ac:dyDescent="0.2">
      <c r="D309" s="52"/>
    </row>
    <row r="310" spans="4:4" x14ac:dyDescent="0.2">
      <c r="D310" s="52"/>
    </row>
    <row r="311" spans="4:4" x14ac:dyDescent="0.2">
      <c r="D311" s="52"/>
    </row>
    <row r="312" spans="4:4" x14ac:dyDescent="0.2">
      <c r="D312" s="52"/>
    </row>
    <row r="313" spans="4:4" x14ac:dyDescent="0.2">
      <c r="D313" s="52"/>
    </row>
    <row r="314" spans="4:4" x14ac:dyDescent="0.2">
      <c r="D314" s="52"/>
    </row>
    <row r="315" spans="4:4" x14ac:dyDescent="0.2">
      <c r="D315" s="52"/>
    </row>
    <row r="316" spans="4:4" x14ac:dyDescent="0.2">
      <c r="D316" s="52"/>
    </row>
    <row r="317" spans="4:4" x14ac:dyDescent="0.2">
      <c r="D317" s="52"/>
    </row>
    <row r="318" spans="4:4" x14ac:dyDescent="0.2">
      <c r="D318" s="52"/>
    </row>
    <row r="319" spans="4:4" x14ac:dyDescent="0.2">
      <c r="D319" s="52"/>
    </row>
    <row r="320" spans="4:4" x14ac:dyDescent="0.2">
      <c r="D320" s="52"/>
    </row>
    <row r="321" spans="4:4" x14ac:dyDescent="0.2">
      <c r="D321" s="52"/>
    </row>
    <row r="322" spans="4:4" x14ac:dyDescent="0.2">
      <c r="D322" s="52"/>
    </row>
    <row r="323" spans="4:4" x14ac:dyDescent="0.2">
      <c r="D323" s="52"/>
    </row>
    <row r="324" spans="4:4" x14ac:dyDescent="0.2">
      <c r="D324" s="52"/>
    </row>
    <row r="325" spans="4:4" x14ac:dyDescent="0.2">
      <c r="D325" s="52"/>
    </row>
    <row r="326" spans="4:4" x14ac:dyDescent="0.2">
      <c r="D326" s="52"/>
    </row>
    <row r="327" spans="4:4" x14ac:dyDescent="0.2">
      <c r="D327" s="52"/>
    </row>
    <row r="328" spans="4:4" x14ac:dyDescent="0.2">
      <c r="D328" s="52"/>
    </row>
    <row r="329" spans="4:4" x14ac:dyDescent="0.2">
      <c r="D329" s="52"/>
    </row>
    <row r="330" spans="4:4" x14ac:dyDescent="0.2">
      <c r="D330" s="52"/>
    </row>
    <row r="331" spans="4:4" x14ac:dyDescent="0.2">
      <c r="D331" s="52"/>
    </row>
    <row r="332" spans="4:4" x14ac:dyDescent="0.2">
      <c r="D332" s="52"/>
    </row>
    <row r="333" spans="4:4" x14ac:dyDescent="0.2">
      <c r="D333" s="52"/>
    </row>
    <row r="334" spans="4:4" x14ac:dyDescent="0.2">
      <c r="D334" s="52"/>
    </row>
    <row r="335" spans="4:4" x14ac:dyDescent="0.2">
      <c r="D335" s="52"/>
    </row>
    <row r="336" spans="4:4" x14ac:dyDescent="0.2">
      <c r="D336" s="52"/>
    </row>
    <row r="337" spans="4:4" x14ac:dyDescent="0.2">
      <c r="D337" s="52"/>
    </row>
    <row r="338" spans="4:4" x14ac:dyDescent="0.2">
      <c r="D338" s="52"/>
    </row>
    <row r="339" spans="4:4" x14ac:dyDescent="0.2">
      <c r="D339" s="52"/>
    </row>
    <row r="340" spans="4:4" x14ac:dyDescent="0.2">
      <c r="D340" s="52"/>
    </row>
    <row r="341" spans="4:4" x14ac:dyDescent="0.2">
      <c r="D341" s="52"/>
    </row>
    <row r="342" spans="4:4" x14ac:dyDescent="0.2">
      <c r="D342" s="52"/>
    </row>
    <row r="343" spans="4:4" x14ac:dyDescent="0.2">
      <c r="D343" s="52"/>
    </row>
    <row r="344" spans="4:4" x14ac:dyDescent="0.2">
      <c r="D344" s="52"/>
    </row>
    <row r="345" spans="4:4" x14ac:dyDescent="0.2">
      <c r="D345" s="52"/>
    </row>
    <row r="346" spans="4:4" x14ac:dyDescent="0.2">
      <c r="D346" s="52"/>
    </row>
    <row r="347" spans="4:4" x14ac:dyDescent="0.2">
      <c r="D347" s="52"/>
    </row>
    <row r="348" spans="4:4" x14ac:dyDescent="0.2">
      <c r="D348" s="52"/>
    </row>
    <row r="349" spans="4:4" x14ac:dyDescent="0.2">
      <c r="D349" s="52"/>
    </row>
    <row r="350" spans="4:4" x14ac:dyDescent="0.2">
      <c r="D350" s="52"/>
    </row>
    <row r="351" spans="4:4" x14ac:dyDescent="0.2">
      <c r="D351" s="52"/>
    </row>
    <row r="352" spans="4:4" x14ac:dyDescent="0.2">
      <c r="D352" s="52"/>
    </row>
    <row r="353" spans="4:4" x14ac:dyDescent="0.2">
      <c r="D353" s="52"/>
    </row>
    <row r="354" spans="4:4" x14ac:dyDescent="0.2">
      <c r="D354" s="52"/>
    </row>
    <row r="355" spans="4:4" x14ac:dyDescent="0.2">
      <c r="D355" s="52"/>
    </row>
    <row r="356" spans="4:4" x14ac:dyDescent="0.2">
      <c r="D356" s="52"/>
    </row>
    <row r="357" spans="4:4" x14ac:dyDescent="0.2">
      <c r="D357" s="52"/>
    </row>
    <row r="358" spans="4:4" x14ac:dyDescent="0.2">
      <c r="D358" s="52"/>
    </row>
    <row r="359" spans="4:4" x14ac:dyDescent="0.2">
      <c r="D359" s="52"/>
    </row>
    <row r="360" spans="4:4" x14ac:dyDescent="0.2">
      <c r="D360" s="52"/>
    </row>
    <row r="361" spans="4:4" x14ac:dyDescent="0.2">
      <c r="D361" s="52"/>
    </row>
    <row r="362" spans="4:4" x14ac:dyDescent="0.2">
      <c r="D362" s="52"/>
    </row>
    <row r="363" spans="4:4" x14ac:dyDescent="0.2">
      <c r="D363" s="52"/>
    </row>
    <row r="364" spans="4:4" x14ac:dyDescent="0.2">
      <c r="D364" s="52"/>
    </row>
    <row r="365" spans="4:4" x14ac:dyDescent="0.2">
      <c r="D365" s="52"/>
    </row>
    <row r="366" spans="4:4" x14ac:dyDescent="0.2">
      <c r="D366" s="52"/>
    </row>
    <row r="367" spans="4:4" x14ac:dyDescent="0.2">
      <c r="D367" s="52"/>
    </row>
    <row r="368" spans="4:4" x14ac:dyDescent="0.2">
      <c r="D368" s="52"/>
    </row>
    <row r="369" spans="4:4" x14ac:dyDescent="0.2">
      <c r="D369" s="52"/>
    </row>
    <row r="370" spans="4:4" x14ac:dyDescent="0.2">
      <c r="D370" s="52"/>
    </row>
    <row r="371" spans="4:4" x14ac:dyDescent="0.2">
      <c r="D371" s="52"/>
    </row>
    <row r="372" spans="4:4" x14ac:dyDescent="0.2">
      <c r="D372" s="52"/>
    </row>
    <row r="373" spans="4:4" x14ac:dyDescent="0.2">
      <c r="D373" s="52"/>
    </row>
    <row r="374" spans="4:4" x14ac:dyDescent="0.2">
      <c r="D374" s="52"/>
    </row>
    <row r="375" spans="4:4" x14ac:dyDescent="0.2">
      <c r="D375" s="52"/>
    </row>
    <row r="376" spans="4:4" x14ac:dyDescent="0.2">
      <c r="D376" s="52"/>
    </row>
    <row r="377" spans="4:4" x14ac:dyDescent="0.2">
      <c r="D377" s="52"/>
    </row>
    <row r="378" spans="4:4" x14ac:dyDescent="0.2">
      <c r="D378" s="52"/>
    </row>
    <row r="379" spans="4:4" x14ac:dyDescent="0.2">
      <c r="D379" s="52"/>
    </row>
    <row r="380" spans="4:4" x14ac:dyDescent="0.2">
      <c r="D380" s="52"/>
    </row>
    <row r="381" spans="4:4" x14ac:dyDescent="0.2">
      <c r="D381" s="52"/>
    </row>
    <row r="382" spans="4:4" x14ac:dyDescent="0.2">
      <c r="D382" s="52"/>
    </row>
    <row r="383" spans="4:4" x14ac:dyDescent="0.2">
      <c r="D383" s="52"/>
    </row>
    <row r="384" spans="4:4" x14ac:dyDescent="0.2">
      <c r="D384" s="52"/>
    </row>
    <row r="385" spans="4:4" x14ac:dyDescent="0.2">
      <c r="D385" s="52"/>
    </row>
    <row r="386" spans="4:4" x14ac:dyDescent="0.2">
      <c r="D386" s="52"/>
    </row>
    <row r="387" spans="4:4" x14ac:dyDescent="0.2">
      <c r="D387" s="52"/>
    </row>
    <row r="388" spans="4:4" x14ac:dyDescent="0.2">
      <c r="D388" s="52"/>
    </row>
    <row r="389" spans="4:4" x14ac:dyDescent="0.2">
      <c r="D389" s="52"/>
    </row>
    <row r="390" spans="4:4" x14ac:dyDescent="0.2">
      <c r="D390" s="52"/>
    </row>
    <row r="391" spans="4:4" x14ac:dyDescent="0.2">
      <c r="D391" s="52"/>
    </row>
    <row r="392" spans="4:4" x14ac:dyDescent="0.2">
      <c r="D392" s="52"/>
    </row>
    <row r="393" spans="4:4" x14ac:dyDescent="0.2">
      <c r="D393" s="52"/>
    </row>
    <row r="394" spans="4:4" x14ac:dyDescent="0.2">
      <c r="D394" s="52"/>
    </row>
    <row r="395" spans="4:4" x14ac:dyDescent="0.2">
      <c r="D395" s="52"/>
    </row>
    <row r="396" spans="4:4" x14ac:dyDescent="0.2">
      <c r="D396" s="52"/>
    </row>
    <row r="397" spans="4:4" x14ac:dyDescent="0.2">
      <c r="D397" s="52"/>
    </row>
    <row r="398" spans="4:4" x14ac:dyDescent="0.2">
      <c r="D398" s="52"/>
    </row>
    <row r="399" spans="4:4" x14ac:dyDescent="0.2">
      <c r="D399" s="52"/>
    </row>
    <row r="400" spans="4:4" x14ac:dyDescent="0.2">
      <c r="D400" s="52"/>
    </row>
    <row r="401" spans="4:4" x14ac:dyDescent="0.2">
      <c r="D401" s="52"/>
    </row>
    <row r="402" spans="4:4" x14ac:dyDescent="0.2">
      <c r="D402" s="52"/>
    </row>
    <row r="403" spans="4:4" x14ac:dyDescent="0.2">
      <c r="D403" s="52"/>
    </row>
    <row r="404" spans="4:4" x14ac:dyDescent="0.2">
      <c r="D404" s="52"/>
    </row>
    <row r="405" spans="4:4" x14ac:dyDescent="0.2">
      <c r="D405" s="52"/>
    </row>
    <row r="406" spans="4:4" x14ac:dyDescent="0.2">
      <c r="D406" s="52"/>
    </row>
    <row r="407" spans="4:4" x14ac:dyDescent="0.2">
      <c r="D407" s="52"/>
    </row>
    <row r="408" spans="4:4" x14ac:dyDescent="0.2">
      <c r="D408" s="52"/>
    </row>
    <row r="409" spans="4:4" x14ac:dyDescent="0.2">
      <c r="D409" s="52"/>
    </row>
    <row r="410" spans="4:4" x14ac:dyDescent="0.2">
      <c r="D410" s="52"/>
    </row>
    <row r="411" spans="4:4" x14ac:dyDescent="0.2">
      <c r="D411" s="52"/>
    </row>
    <row r="412" spans="4:4" x14ac:dyDescent="0.2">
      <c r="D412" s="52"/>
    </row>
    <row r="413" spans="4:4" x14ac:dyDescent="0.2">
      <c r="D413" s="52"/>
    </row>
    <row r="414" spans="4:4" x14ac:dyDescent="0.2">
      <c r="D414" s="52"/>
    </row>
    <row r="415" spans="4:4" x14ac:dyDescent="0.2">
      <c r="D415" s="52"/>
    </row>
    <row r="416" spans="4:4" x14ac:dyDescent="0.2">
      <c r="D416" s="52"/>
    </row>
    <row r="417" spans="4:4" x14ac:dyDescent="0.2">
      <c r="D417" s="52"/>
    </row>
    <row r="418" spans="4:4" x14ac:dyDescent="0.2">
      <c r="D418" s="52"/>
    </row>
    <row r="419" spans="4:4" x14ac:dyDescent="0.2">
      <c r="D419" s="52"/>
    </row>
    <row r="420" spans="4:4" x14ac:dyDescent="0.2">
      <c r="D420" s="52"/>
    </row>
    <row r="421" spans="4:4" x14ac:dyDescent="0.2">
      <c r="D421" s="52"/>
    </row>
    <row r="422" spans="4:4" x14ac:dyDescent="0.2">
      <c r="D422" s="52"/>
    </row>
    <row r="423" spans="4:4" x14ac:dyDescent="0.2">
      <c r="D423" s="52"/>
    </row>
    <row r="424" spans="4:4" x14ac:dyDescent="0.2">
      <c r="D424" s="52"/>
    </row>
    <row r="425" spans="4:4" x14ac:dyDescent="0.2">
      <c r="D425" s="52"/>
    </row>
    <row r="426" spans="4:4" x14ac:dyDescent="0.2">
      <c r="D426" s="52"/>
    </row>
    <row r="427" spans="4:4" x14ac:dyDescent="0.2">
      <c r="D427" s="52"/>
    </row>
    <row r="428" spans="4:4" x14ac:dyDescent="0.2">
      <c r="D428" s="52"/>
    </row>
    <row r="429" spans="4:4" x14ac:dyDescent="0.2">
      <c r="D429" s="52"/>
    </row>
    <row r="430" spans="4:4" x14ac:dyDescent="0.2">
      <c r="D430" s="52"/>
    </row>
    <row r="431" spans="4:4" x14ac:dyDescent="0.2">
      <c r="D431" s="52"/>
    </row>
    <row r="432" spans="4:4" x14ac:dyDescent="0.2">
      <c r="D432" s="52"/>
    </row>
    <row r="433" spans="4:4" x14ac:dyDescent="0.2">
      <c r="D433" s="52"/>
    </row>
    <row r="434" spans="4:4" x14ac:dyDescent="0.2">
      <c r="D434" s="52"/>
    </row>
    <row r="435" spans="4:4" x14ac:dyDescent="0.2">
      <c r="D435" s="52"/>
    </row>
    <row r="436" spans="4:4" x14ac:dyDescent="0.2">
      <c r="D436" s="52"/>
    </row>
    <row r="437" spans="4:4" x14ac:dyDescent="0.2">
      <c r="D437" s="52"/>
    </row>
    <row r="438" spans="4:4" x14ac:dyDescent="0.2">
      <c r="D438" s="52"/>
    </row>
    <row r="439" spans="4:4" x14ac:dyDescent="0.2">
      <c r="D439" s="52"/>
    </row>
    <row r="440" spans="4:4" x14ac:dyDescent="0.2">
      <c r="D440" s="52"/>
    </row>
    <row r="441" spans="4:4" x14ac:dyDescent="0.2">
      <c r="D441" s="52"/>
    </row>
    <row r="442" spans="4:4" x14ac:dyDescent="0.2">
      <c r="D442" s="52"/>
    </row>
    <row r="443" spans="4:4" x14ac:dyDescent="0.2">
      <c r="D443" s="52"/>
    </row>
    <row r="444" spans="4:4" x14ac:dyDescent="0.2">
      <c r="D444" s="52"/>
    </row>
    <row r="445" spans="4:4" x14ac:dyDescent="0.2">
      <c r="D445" s="52"/>
    </row>
    <row r="446" spans="4:4" x14ac:dyDescent="0.2">
      <c r="D446" s="52"/>
    </row>
    <row r="447" spans="4:4" x14ac:dyDescent="0.2">
      <c r="D447" s="52"/>
    </row>
    <row r="448" spans="4:4" x14ac:dyDescent="0.2">
      <c r="D448" s="52"/>
    </row>
    <row r="449" spans="4:4" x14ac:dyDescent="0.2">
      <c r="D449" s="52"/>
    </row>
    <row r="450" spans="4:4" x14ac:dyDescent="0.2">
      <c r="D450" s="52"/>
    </row>
    <row r="451" spans="4:4" x14ac:dyDescent="0.2">
      <c r="D451" s="52"/>
    </row>
    <row r="452" spans="4:4" x14ac:dyDescent="0.2">
      <c r="D452" s="52"/>
    </row>
    <row r="453" spans="4:4" x14ac:dyDescent="0.2">
      <c r="D453" s="52"/>
    </row>
    <row r="454" spans="4:4" x14ac:dyDescent="0.2">
      <c r="D454" s="52"/>
    </row>
    <row r="455" spans="4:4" x14ac:dyDescent="0.2">
      <c r="D455" s="52"/>
    </row>
    <row r="456" spans="4:4" x14ac:dyDescent="0.2">
      <c r="D456" s="52"/>
    </row>
    <row r="457" spans="4:4" x14ac:dyDescent="0.2">
      <c r="D457" s="52"/>
    </row>
    <row r="458" spans="4:4" x14ac:dyDescent="0.2">
      <c r="D458" s="52"/>
    </row>
    <row r="459" spans="4:4" x14ac:dyDescent="0.2">
      <c r="D459" s="52"/>
    </row>
    <row r="460" spans="4:4" x14ac:dyDescent="0.2">
      <c r="D460" s="52"/>
    </row>
    <row r="461" spans="4:4" x14ac:dyDescent="0.2">
      <c r="D461" s="52"/>
    </row>
    <row r="462" spans="4:4" x14ac:dyDescent="0.2">
      <c r="D462" s="52"/>
    </row>
    <row r="463" spans="4:4" x14ac:dyDescent="0.2">
      <c r="D463" s="52"/>
    </row>
    <row r="464" spans="4:4" x14ac:dyDescent="0.2">
      <c r="D464" s="52"/>
    </row>
    <row r="465" spans="4:4" x14ac:dyDescent="0.2">
      <c r="D465" s="52"/>
    </row>
    <row r="466" spans="4:4" x14ac:dyDescent="0.2">
      <c r="D466" s="52"/>
    </row>
    <row r="467" spans="4:4" x14ac:dyDescent="0.2">
      <c r="D467" s="52"/>
    </row>
    <row r="468" spans="4:4" x14ac:dyDescent="0.2">
      <c r="D468" s="52"/>
    </row>
    <row r="469" spans="4:4" x14ac:dyDescent="0.2">
      <c r="D469" s="52"/>
    </row>
    <row r="470" spans="4:4" x14ac:dyDescent="0.2">
      <c r="D470" s="52"/>
    </row>
    <row r="471" spans="4:4" x14ac:dyDescent="0.2">
      <c r="D471" s="52"/>
    </row>
    <row r="472" spans="4:4" x14ac:dyDescent="0.2">
      <c r="D472" s="52"/>
    </row>
    <row r="473" spans="4:4" x14ac:dyDescent="0.2">
      <c r="D473" s="52"/>
    </row>
    <row r="474" spans="4:4" x14ac:dyDescent="0.2">
      <c r="D474" s="52"/>
    </row>
    <row r="475" spans="4:4" x14ac:dyDescent="0.2">
      <c r="D475" s="52"/>
    </row>
    <row r="476" spans="4:4" x14ac:dyDescent="0.2">
      <c r="D476" s="52"/>
    </row>
    <row r="477" spans="4:4" x14ac:dyDescent="0.2">
      <c r="D477" s="52"/>
    </row>
    <row r="478" spans="4:4" x14ac:dyDescent="0.2">
      <c r="D478" s="52"/>
    </row>
    <row r="479" spans="4:4" x14ac:dyDescent="0.2">
      <c r="D479" s="52"/>
    </row>
    <row r="480" spans="4:4" x14ac:dyDescent="0.2">
      <c r="D480" s="52"/>
    </row>
    <row r="481" spans="4:4" x14ac:dyDescent="0.2">
      <c r="D481" s="52"/>
    </row>
    <row r="482" spans="4:4" x14ac:dyDescent="0.2">
      <c r="D482" s="52"/>
    </row>
    <row r="483" spans="4:4" x14ac:dyDescent="0.2">
      <c r="D483" s="52"/>
    </row>
    <row r="484" spans="4:4" x14ac:dyDescent="0.2">
      <c r="D484" s="52"/>
    </row>
    <row r="485" spans="4:4" x14ac:dyDescent="0.2">
      <c r="D485" s="52"/>
    </row>
    <row r="486" spans="4:4" x14ac:dyDescent="0.2">
      <c r="D486" s="52"/>
    </row>
    <row r="487" spans="4:4" x14ac:dyDescent="0.2">
      <c r="D487" s="52"/>
    </row>
    <row r="488" spans="4:4" x14ac:dyDescent="0.2">
      <c r="D488" s="52"/>
    </row>
    <row r="489" spans="4:4" x14ac:dyDescent="0.2">
      <c r="D489" s="52"/>
    </row>
    <row r="490" spans="4:4" x14ac:dyDescent="0.2">
      <c r="D490" s="52"/>
    </row>
    <row r="491" spans="4:4" x14ac:dyDescent="0.2">
      <c r="D491" s="52"/>
    </row>
    <row r="492" spans="4:4" x14ac:dyDescent="0.2">
      <c r="D492" s="52"/>
    </row>
    <row r="493" spans="4:4" x14ac:dyDescent="0.2">
      <c r="D493" s="52"/>
    </row>
    <row r="494" spans="4:4" x14ac:dyDescent="0.2">
      <c r="D494" s="52"/>
    </row>
    <row r="495" spans="4:4" x14ac:dyDescent="0.2">
      <c r="D495" s="52"/>
    </row>
    <row r="496" spans="4:4" x14ac:dyDescent="0.2">
      <c r="D496" s="52"/>
    </row>
    <row r="497" spans="4:4" x14ac:dyDescent="0.2">
      <c r="D497" s="52"/>
    </row>
    <row r="498" spans="4:4" x14ac:dyDescent="0.2">
      <c r="D498" s="52"/>
    </row>
    <row r="499" spans="4:4" x14ac:dyDescent="0.2">
      <c r="D499" s="52"/>
    </row>
    <row r="500" spans="4:4" x14ac:dyDescent="0.2">
      <c r="D500" s="52"/>
    </row>
    <row r="501" spans="4:4" x14ac:dyDescent="0.2">
      <c r="D501" s="52"/>
    </row>
    <row r="502" spans="4:4" x14ac:dyDescent="0.2">
      <c r="D502" s="52"/>
    </row>
    <row r="503" spans="4:4" x14ac:dyDescent="0.2">
      <c r="D503" s="52"/>
    </row>
    <row r="504" spans="4:4" x14ac:dyDescent="0.2">
      <c r="D504" s="52"/>
    </row>
    <row r="505" spans="4:4" x14ac:dyDescent="0.2">
      <c r="D505" s="52"/>
    </row>
    <row r="506" spans="4:4" x14ac:dyDescent="0.2">
      <c r="D506" s="52"/>
    </row>
    <row r="507" spans="4:4" x14ac:dyDescent="0.2">
      <c r="D507" s="52"/>
    </row>
    <row r="508" spans="4:4" x14ac:dyDescent="0.2">
      <c r="D508" s="52"/>
    </row>
    <row r="509" spans="4:4" x14ac:dyDescent="0.2">
      <c r="D509" s="52"/>
    </row>
    <row r="510" spans="4:4" x14ac:dyDescent="0.2">
      <c r="D510" s="52"/>
    </row>
    <row r="511" spans="4:4" x14ac:dyDescent="0.2">
      <c r="D511" s="52"/>
    </row>
    <row r="512" spans="4:4" x14ac:dyDescent="0.2">
      <c r="D512" s="52"/>
    </row>
    <row r="513" spans="4:4" x14ac:dyDescent="0.2">
      <c r="D513" s="52"/>
    </row>
    <row r="514" spans="4:4" x14ac:dyDescent="0.2">
      <c r="D514" s="52"/>
    </row>
    <row r="515" spans="4:4" x14ac:dyDescent="0.2">
      <c r="D515" s="52"/>
    </row>
    <row r="516" spans="4:4" x14ac:dyDescent="0.2">
      <c r="D516" s="52"/>
    </row>
    <row r="517" spans="4:4" x14ac:dyDescent="0.2">
      <c r="D517" s="52"/>
    </row>
    <row r="518" spans="4:4" x14ac:dyDescent="0.2">
      <c r="D518" s="52"/>
    </row>
    <row r="519" spans="4:4" x14ac:dyDescent="0.2">
      <c r="D519" s="52"/>
    </row>
    <row r="520" spans="4:4" x14ac:dyDescent="0.2">
      <c r="D520" s="52"/>
    </row>
    <row r="521" spans="4:4" x14ac:dyDescent="0.2">
      <c r="D521" s="52"/>
    </row>
    <row r="522" spans="4:4" x14ac:dyDescent="0.2">
      <c r="D522" s="52"/>
    </row>
    <row r="523" spans="4:4" x14ac:dyDescent="0.2">
      <c r="D523" s="52"/>
    </row>
    <row r="524" spans="4:4" x14ac:dyDescent="0.2">
      <c r="D524" s="52"/>
    </row>
    <row r="525" spans="4:4" x14ac:dyDescent="0.2">
      <c r="D525" s="52"/>
    </row>
    <row r="526" spans="4:4" x14ac:dyDescent="0.2">
      <c r="D526" s="52"/>
    </row>
    <row r="527" spans="4:4" x14ac:dyDescent="0.2">
      <c r="D527" s="52"/>
    </row>
    <row r="528" spans="4:4" x14ac:dyDescent="0.2">
      <c r="D528" s="52"/>
    </row>
    <row r="529" spans="4:4" x14ac:dyDescent="0.2">
      <c r="D529" s="52"/>
    </row>
    <row r="530" spans="4:4" x14ac:dyDescent="0.2">
      <c r="D530" s="52"/>
    </row>
    <row r="531" spans="4:4" x14ac:dyDescent="0.2">
      <c r="D531" s="52"/>
    </row>
    <row r="532" spans="4:4" x14ac:dyDescent="0.2">
      <c r="D532" s="52"/>
    </row>
    <row r="533" spans="4:4" x14ac:dyDescent="0.2">
      <c r="D533" s="52"/>
    </row>
    <row r="534" spans="4:4" x14ac:dyDescent="0.2">
      <c r="D534" s="52"/>
    </row>
    <row r="535" spans="4:4" x14ac:dyDescent="0.2">
      <c r="D535" s="52"/>
    </row>
    <row r="536" spans="4:4" x14ac:dyDescent="0.2">
      <c r="D536" s="52"/>
    </row>
    <row r="537" spans="4:4" x14ac:dyDescent="0.2">
      <c r="D537" s="52"/>
    </row>
    <row r="538" spans="4:4" x14ac:dyDescent="0.2">
      <c r="D538" s="52"/>
    </row>
    <row r="539" spans="4:4" x14ac:dyDescent="0.2">
      <c r="D539" s="52"/>
    </row>
    <row r="540" spans="4:4" x14ac:dyDescent="0.2">
      <c r="D540" s="52"/>
    </row>
    <row r="541" spans="4:4" x14ac:dyDescent="0.2">
      <c r="D541" s="52"/>
    </row>
    <row r="542" spans="4:4" x14ac:dyDescent="0.2">
      <c r="D542" s="52"/>
    </row>
    <row r="543" spans="4:4" x14ac:dyDescent="0.2">
      <c r="D543" s="52"/>
    </row>
    <row r="544" spans="4:4" x14ac:dyDescent="0.2">
      <c r="D544" s="52"/>
    </row>
    <row r="545" spans="4:4" x14ac:dyDescent="0.2">
      <c r="D545" s="52"/>
    </row>
    <row r="546" spans="4:4" x14ac:dyDescent="0.2">
      <c r="D546" s="52"/>
    </row>
    <row r="547" spans="4:4" x14ac:dyDescent="0.2">
      <c r="D547" s="52"/>
    </row>
    <row r="548" spans="4:4" x14ac:dyDescent="0.2">
      <c r="D548" s="52"/>
    </row>
    <row r="549" spans="4:4" x14ac:dyDescent="0.2">
      <c r="D549" s="52"/>
    </row>
    <row r="550" spans="4:4" x14ac:dyDescent="0.2">
      <c r="D550" s="52"/>
    </row>
    <row r="551" spans="4:4" x14ac:dyDescent="0.2">
      <c r="D551" s="52"/>
    </row>
    <row r="552" spans="4:4" x14ac:dyDescent="0.2">
      <c r="D552" s="52"/>
    </row>
    <row r="553" spans="4:4" x14ac:dyDescent="0.2">
      <c r="D553" s="52"/>
    </row>
    <row r="554" spans="4:4" x14ac:dyDescent="0.2">
      <c r="D554" s="52"/>
    </row>
    <row r="555" spans="4:4" x14ac:dyDescent="0.2">
      <c r="D555" s="52"/>
    </row>
    <row r="556" spans="4:4" x14ac:dyDescent="0.2">
      <c r="D556" s="52"/>
    </row>
    <row r="557" spans="4:4" x14ac:dyDescent="0.2">
      <c r="D557" s="52"/>
    </row>
    <row r="558" spans="4:4" x14ac:dyDescent="0.2">
      <c r="D558" s="52"/>
    </row>
    <row r="559" spans="4:4" x14ac:dyDescent="0.2">
      <c r="D559" s="52"/>
    </row>
    <row r="560" spans="4:4" x14ac:dyDescent="0.2">
      <c r="D560" s="52"/>
    </row>
    <row r="561" spans="4:4" x14ac:dyDescent="0.2">
      <c r="D561" s="52"/>
    </row>
    <row r="562" spans="4:4" x14ac:dyDescent="0.2">
      <c r="D562" s="52"/>
    </row>
    <row r="563" spans="4:4" x14ac:dyDescent="0.2">
      <c r="D563" s="52"/>
    </row>
    <row r="564" spans="4:4" x14ac:dyDescent="0.2">
      <c r="D564" s="52"/>
    </row>
    <row r="565" spans="4:4" x14ac:dyDescent="0.2">
      <c r="D565" s="52"/>
    </row>
    <row r="566" spans="4:4" x14ac:dyDescent="0.2">
      <c r="D566" s="52"/>
    </row>
    <row r="567" spans="4:4" x14ac:dyDescent="0.2">
      <c r="D567" s="52"/>
    </row>
    <row r="568" spans="4:4" x14ac:dyDescent="0.2">
      <c r="D568" s="52"/>
    </row>
    <row r="569" spans="4:4" x14ac:dyDescent="0.2">
      <c r="D569" s="52"/>
    </row>
    <row r="570" spans="4:4" x14ac:dyDescent="0.2">
      <c r="D570" s="52"/>
    </row>
    <row r="571" spans="4:4" x14ac:dyDescent="0.2">
      <c r="D571" s="52"/>
    </row>
    <row r="572" spans="4:4" x14ac:dyDescent="0.2">
      <c r="D572" s="52"/>
    </row>
    <row r="573" spans="4:4" x14ac:dyDescent="0.2">
      <c r="D573" s="52"/>
    </row>
    <row r="574" spans="4:4" x14ac:dyDescent="0.2">
      <c r="D574" s="52"/>
    </row>
    <row r="575" spans="4:4" x14ac:dyDescent="0.2">
      <c r="D575" s="52"/>
    </row>
    <row r="576" spans="4:4" x14ac:dyDescent="0.2">
      <c r="D576" s="52"/>
    </row>
    <row r="577" spans="4:4" x14ac:dyDescent="0.2">
      <c r="D577" s="52"/>
    </row>
    <row r="578" spans="4:4" x14ac:dyDescent="0.2">
      <c r="D578" s="52"/>
    </row>
    <row r="579" spans="4:4" x14ac:dyDescent="0.2">
      <c r="D579" s="52"/>
    </row>
    <row r="580" spans="4:4" x14ac:dyDescent="0.2">
      <c r="D580" s="52"/>
    </row>
    <row r="581" spans="4:4" x14ac:dyDescent="0.2">
      <c r="D581" s="52"/>
    </row>
    <row r="582" spans="4:4" x14ac:dyDescent="0.2">
      <c r="D582" s="52"/>
    </row>
    <row r="583" spans="4:4" x14ac:dyDescent="0.2">
      <c r="D583" s="52"/>
    </row>
    <row r="584" spans="4:4" x14ac:dyDescent="0.2">
      <c r="D584" s="52"/>
    </row>
    <row r="585" spans="4:4" x14ac:dyDescent="0.2">
      <c r="D585" s="52"/>
    </row>
    <row r="586" spans="4:4" x14ac:dyDescent="0.2">
      <c r="D586" s="52"/>
    </row>
    <row r="587" spans="4:4" x14ac:dyDescent="0.2">
      <c r="D587" s="52"/>
    </row>
    <row r="588" spans="4:4" x14ac:dyDescent="0.2">
      <c r="D588" s="52"/>
    </row>
    <row r="589" spans="4:4" x14ac:dyDescent="0.2">
      <c r="D589" s="52"/>
    </row>
    <row r="590" spans="4:4" x14ac:dyDescent="0.2">
      <c r="D590" s="52"/>
    </row>
    <row r="591" spans="4:4" x14ac:dyDescent="0.2">
      <c r="D591" s="52"/>
    </row>
    <row r="592" spans="4:4" x14ac:dyDescent="0.2">
      <c r="D592" s="52"/>
    </row>
    <row r="593" spans="4:4" x14ac:dyDescent="0.2">
      <c r="D593" s="52"/>
    </row>
    <row r="594" spans="4:4" x14ac:dyDescent="0.2">
      <c r="D594" s="52"/>
    </row>
    <row r="595" spans="4:4" x14ac:dyDescent="0.2">
      <c r="D595" s="52"/>
    </row>
    <row r="596" spans="4:4" x14ac:dyDescent="0.2">
      <c r="D596" s="52"/>
    </row>
    <row r="597" spans="4:4" x14ac:dyDescent="0.2">
      <c r="D597" s="52"/>
    </row>
    <row r="598" spans="4:4" x14ac:dyDescent="0.2">
      <c r="D598" s="52"/>
    </row>
    <row r="599" spans="4:4" x14ac:dyDescent="0.2">
      <c r="D599" s="52"/>
    </row>
    <row r="600" spans="4:4" x14ac:dyDescent="0.2">
      <c r="D600" s="52"/>
    </row>
    <row r="601" spans="4:4" x14ac:dyDescent="0.2">
      <c r="D601" s="52"/>
    </row>
    <row r="602" spans="4:4" x14ac:dyDescent="0.2">
      <c r="D602" s="52"/>
    </row>
    <row r="603" spans="4:4" x14ac:dyDescent="0.2">
      <c r="D603" s="52"/>
    </row>
    <row r="604" spans="4:4" x14ac:dyDescent="0.2">
      <c r="D604" s="52"/>
    </row>
    <row r="605" spans="4:4" x14ac:dyDescent="0.2">
      <c r="D605" s="52"/>
    </row>
    <row r="606" spans="4:4" x14ac:dyDescent="0.2">
      <c r="D606" s="52"/>
    </row>
    <row r="607" spans="4:4" x14ac:dyDescent="0.2">
      <c r="D607" s="52"/>
    </row>
    <row r="608" spans="4:4" x14ac:dyDescent="0.2">
      <c r="D608" s="52"/>
    </row>
    <row r="609" spans="4:4" x14ac:dyDescent="0.2">
      <c r="D609" s="52"/>
    </row>
    <row r="610" spans="4:4" x14ac:dyDescent="0.2">
      <c r="D610" s="52"/>
    </row>
    <row r="611" spans="4:4" x14ac:dyDescent="0.2">
      <c r="D611" s="52"/>
    </row>
    <row r="612" spans="4:4" x14ac:dyDescent="0.2">
      <c r="D612" s="52"/>
    </row>
    <row r="613" spans="4:4" x14ac:dyDescent="0.2">
      <c r="D613" s="52"/>
    </row>
    <row r="614" spans="4:4" x14ac:dyDescent="0.2">
      <c r="D614" s="52"/>
    </row>
    <row r="615" spans="4:4" x14ac:dyDescent="0.2">
      <c r="D615" s="52"/>
    </row>
    <row r="616" spans="4:4" x14ac:dyDescent="0.2">
      <c r="D616" s="52"/>
    </row>
    <row r="617" spans="4:4" x14ac:dyDescent="0.2">
      <c r="D617" s="52"/>
    </row>
    <row r="618" spans="4:4" x14ac:dyDescent="0.2">
      <c r="D618" s="52"/>
    </row>
    <row r="619" spans="4:4" x14ac:dyDescent="0.2">
      <c r="D619" s="52"/>
    </row>
    <row r="620" spans="4:4" x14ac:dyDescent="0.2">
      <c r="D620" s="52"/>
    </row>
    <row r="621" spans="4:4" x14ac:dyDescent="0.2">
      <c r="D621" s="52"/>
    </row>
    <row r="622" spans="4:4" x14ac:dyDescent="0.2">
      <c r="D622" s="52"/>
    </row>
    <row r="623" spans="4:4" x14ac:dyDescent="0.2">
      <c r="D623" s="52"/>
    </row>
    <row r="624" spans="4:4" x14ac:dyDescent="0.2">
      <c r="D624" s="52"/>
    </row>
    <row r="625" spans="4:4" x14ac:dyDescent="0.2">
      <c r="D625" s="52"/>
    </row>
    <row r="626" spans="4:4" x14ac:dyDescent="0.2">
      <c r="D626" s="52"/>
    </row>
    <row r="627" spans="4:4" x14ac:dyDescent="0.2">
      <c r="D627" s="52"/>
    </row>
    <row r="628" spans="4:4" x14ac:dyDescent="0.2">
      <c r="D628" s="52"/>
    </row>
    <row r="629" spans="4:4" x14ac:dyDescent="0.2">
      <c r="D629" s="52"/>
    </row>
    <row r="630" spans="4:4" x14ac:dyDescent="0.2">
      <c r="D630" s="52"/>
    </row>
    <row r="631" spans="4:4" x14ac:dyDescent="0.2">
      <c r="D631" s="52"/>
    </row>
    <row r="632" spans="4:4" x14ac:dyDescent="0.2">
      <c r="D632" s="52"/>
    </row>
    <row r="633" spans="4:4" x14ac:dyDescent="0.2">
      <c r="D633" s="52"/>
    </row>
    <row r="634" spans="4:4" x14ac:dyDescent="0.2">
      <c r="D634" s="52"/>
    </row>
    <row r="635" spans="4:4" x14ac:dyDescent="0.2">
      <c r="D635" s="52"/>
    </row>
    <row r="636" spans="4:4" x14ac:dyDescent="0.2">
      <c r="D636" s="52"/>
    </row>
    <row r="637" spans="4:4" x14ac:dyDescent="0.2">
      <c r="D637" s="52"/>
    </row>
    <row r="638" spans="4:4" x14ac:dyDescent="0.2">
      <c r="D638" s="52"/>
    </row>
    <row r="639" spans="4:4" x14ac:dyDescent="0.2">
      <c r="D639" s="52"/>
    </row>
    <row r="640" spans="4:4" x14ac:dyDescent="0.2">
      <c r="D640" s="52"/>
    </row>
    <row r="641" spans="4:4" x14ac:dyDescent="0.2">
      <c r="D641" s="52"/>
    </row>
    <row r="642" spans="4:4" x14ac:dyDescent="0.2">
      <c r="D642" s="52"/>
    </row>
    <row r="643" spans="4:4" x14ac:dyDescent="0.2">
      <c r="D643" s="52"/>
    </row>
    <row r="644" spans="4:4" x14ac:dyDescent="0.2">
      <c r="D644" s="52"/>
    </row>
    <row r="645" spans="4:4" x14ac:dyDescent="0.2">
      <c r="D645" s="52"/>
    </row>
    <row r="646" spans="4:4" x14ac:dyDescent="0.2">
      <c r="D646" s="52"/>
    </row>
    <row r="647" spans="4:4" x14ac:dyDescent="0.2">
      <c r="D647" s="52"/>
    </row>
    <row r="648" spans="4:4" x14ac:dyDescent="0.2">
      <c r="D648" s="52"/>
    </row>
    <row r="649" spans="4:4" x14ac:dyDescent="0.2">
      <c r="D649" s="52"/>
    </row>
    <row r="650" spans="4:4" x14ac:dyDescent="0.2">
      <c r="D650" s="52"/>
    </row>
    <row r="651" spans="4:4" x14ac:dyDescent="0.2">
      <c r="D651" s="52"/>
    </row>
    <row r="652" spans="4:4" x14ac:dyDescent="0.2">
      <c r="D652" s="52"/>
    </row>
    <row r="653" spans="4:4" x14ac:dyDescent="0.2">
      <c r="D653" s="52"/>
    </row>
    <row r="654" spans="4:4" x14ac:dyDescent="0.2">
      <c r="D654" s="52"/>
    </row>
    <row r="655" spans="4:4" x14ac:dyDescent="0.2">
      <c r="D655" s="52"/>
    </row>
    <row r="656" spans="4:4" x14ac:dyDescent="0.2">
      <c r="D656" s="52"/>
    </row>
    <row r="657" spans="4:4" x14ac:dyDescent="0.2">
      <c r="D657" s="52"/>
    </row>
    <row r="658" spans="4:4" x14ac:dyDescent="0.2">
      <c r="D658" s="52"/>
    </row>
    <row r="659" spans="4:4" x14ac:dyDescent="0.2">
      <c r="D659" s="52"/>
    </row>
    <row r="660" spans="4:4" x14ac:dyDescent="0.2">
      <c r="D660" s="52"/>
    </row>
    <row r="661" spans="4:4" x14ac:dyDescent="0.2">
      <c r="D661" s="52"/>
    </row>
    <row r="662" spans="4:4" x14ac:dyDescent="0.2">
      <c r="D662" s="52"/>
    </row>
    <row r="663" spans="4:4" x14ac:dyDescent="0.2">
      <c r="D663" s="52"/>
    </row>
    <row r="664" spans="4:4" x14ac:dyDescent="0.2">
      <c r="D664" s="52"/>
    </row>
    <row r="665" spans="4:4" x14ac:dyDescent="0.2">
      <c r="D665" s="52"/>
    </row>
    <row r="666" spans="4:4" x14ac:dyDescent="0.2">
      <c r="D666" s="52"/>
    </row>
    <row r="667" spans="4:4" x14ac:dyDescent="0.2">
      <c r="D667" s="52"/>
    </row>
    <row r="668" spans="4:4" x14ac:dyDescent="0.2">
      <c r="D668" s="52"/>
    </row>
    <row r="669" spans="4:4" x14ac:dyDescent="0.2">
      <c r="D669" s="52"/>
    </row>
    <row r="670" spans="4:4" x14ac:dyDescent="0.2">
      <c r="D670" s="52"/>
    </row>
    <row r="671" spans="4:4" x14ac:dyDescent="0.2">
      <c r="D671" s="52"/>
    </row>
    <row r="672" spans="4:4" x14ac:dyDescent="0.2">
      <c r="D672" s="52"/>
    </row>
    <row r="673" spans="4:4" x14ac:dyDescent="0.2">
      <c r="D673" s="52"/>
    </row>
    <row r="674" spans="4:4" x14ac:dyDescent="0.2">
      <c r="D674" s="52"/>
    </row>
    <row r="675" spans="4:4" x14ac:dyDescent="0.2">
      <c r="D675" s="52"/>
    </row>
    <row r="676" spans="4:4" x14ac:dyDescent="0.2">
      <c r="D676" s="52"/>
    </row>
    <row r="677" spans="4:4" x14ac:dyDescent="0.2">
      <c r="D677" s="52"/>
    </row>
    <row r="678" spans="4:4" x14ac:dyDescent="0.2">
      <c r="D678" s="52"/>
    </row>
    <row r="679" spans="4:4" x14ac:dyDescent="0.2">
      <c r="D679" s="52"/>
    </row>
    <row r="680" spans="4:4" x14ac:dyDescent="0.2">
      <c r="D680" s="52"/>
    </row>
    <row r="681" spans="4:4" x14ac:dyDescent="0.2">
      <c r="D681" s="52"/>
    </row>
    <row r="682" spans="4:4" x14ac:dyDescent="0.2">
      <c r="D682" s="52"/>
    </row>
    <row r="683" spans="4:4" x14ac:dyDescent="0.2">
      <c r="D683" s="52"/>
    </row>
    <row r="684" spans="4:4" x14ac:dyDescent="0.2">
      <c r="D684" s="52"/>
    </row>
    <row r="685" spans="4:4" x14ac:dyDescent="0.2">
      <c r="D685" s="52"/>
    </row>
    <row r="686" spans="4:4" x14ac:dyDescent="0.2">
      <c r="D686" s="52"/>
    </row>
    <row r="687" spans="4:4" x14ac:dyDescent="0.2">
      <c r="D687" s="52"/>
    </row>
    <row r="688" spans="4:4" x14ac:dyDescent="0.2">
      <c r="D688" s="52"/>
    </row>
    <row r="689" spans="4:4" x14ac:dyDescent="0.2">
      <c r="D689" s="52"/>
    </row>
    <row r="690" spans="4:4" x14ac:dyDescent="0.2">
      <c r="D690" s="52"/>
    </row>
    <row r="691" spans="4:4" x14ac:dyDescent="0.2">
      <c r="D691" s="52"/>
    </row>
    <row r="692" spans="4:4" x14ac:dyDescent="0.2">
      <c r="D692" s="52"/>
    </row>
    <row r="693" spans="4:4" x14ac:dyDescent="0.2">
      <c r="D693" s="52"/>
    </row>
    <row r="694" spans="4:4" x14ac:dyDescent="0.2">
      <c r="D694" s="52"/>
    </row>
    <row r="695" spans="4:4" x14ac:dyDescent="0.2">
      <c r="D695" s="52"/>
    </row>
    <row r="696" spans="4:4" x14ac:dyDescent="0.2">
      <c r="D696" s="52"/>
    </row>
    <row r="697" spans="4:4" x14ac:dyDescent="0.2">
      <c r="D697" s="52"/>
    </row>
    <row r="698" spans="4:4" x14ac:dyDescent="0.2">
      <c r="D698" s="52"/>
    </row>
    <row r="699" spans="4:4" x14ac:dyDescent="0.2">
      <c r="D699" s="52"/>
    </row>
    <row r="700" spans="4:4" x14ac:dyDescent="0.2">
      <c r="D700" s="52"/>
    </row>
    <row r="701" spans="4:4" x14ac:dyDescent="0.2">
      <c r="D701" s="52"/>
    </row>
    <row r="702" spans="4:4" x14ac:dyDescent="0.2">
      <c r="D702" s="52"/>
    </row>
    <row r="703" spans="4:4" x14ac:dyDescent="0.2">
      <c r="D703" s="52"/>
    </row>
    <row r="704" spans="4:4" x14ac:dyDescent="0.2">
      <c r="D704" s="52"/>
    </row>
    <row r="705" spans="4:4" x14ac:dyDescent="0.2">
      <c r="D705" s="52"/>
    </row>
    <row r="706" spans="4:4" x14ac:dyDescent="0.2">
      <c r="D706" s="52"/>
    </row>
    <row r="707" spans="4:4" x14ac:dyDescent="0.2">
      <c r="D707" s="52"/>
    </row>
    <row r="708" spans="4:4" x14ac:dyDescent="0.2">
      <c r="D708" s="52"/>
    </row>
    <row r="709" spans="4:4" x14ac:dyDescent="0.2">
      <c r="D709" s="52"/>
    </row>
    <row r="710" spans="4:4" x14ac:dyDescent="0.2">
      <c r="D710" s="52"/>
    </row>
    <row r="711" spans="4:4" x14ac:dyDescent="0.2">
      <c r="D711" s="52"/>
    </row>
    <row r="712" spans="4:4" x14ac:dyDescent="0.2">
      <c r="D712" s="52"/>
    </row>
    <row r="713" spans="4:4" x14ac:dyDescent="0.2">
      <c r="D713" s="52"/>
    </row>
    <row r="714" spans="4:4" x14ac:dyDescent="0.2">
      <c r="D714" s="52"/>
    </row>
    <row r="715" spans="4:4" x14ac:dyDescent="0.2">
      <c r="D715" s="52"/>
    </row>
    <row r="716" spans="4:4" x14ac:dyDescent="0.2">
      <c r="D716" s="52"/>
    </row>
    <row r="717" spans="4:4" x14ac:dyDescent="0.2">
      <c r="D717" s="52"/>
    </row>
    <row r="718" spans="4:4" x14ac:dyDescent="0.2">
      <c r="D718" s="52"/>
    </row>
    <row r="719" spans="4:4" x14ac:dyDescent="0.2">
      <c r="D719" s="52"/>
    </row>
    <row r="720" spans="4:4" x14ac:dyDescent="0.2">
      <c r="D720" s="52"/>
    </row>
    <row r="721" spans="4:4" x14ac:dyDescent="0.2">
      <c r="D721" s="52"/>
    </row>
    <row r="722" spans="4:4" x14ac:dyDescent="0.2">
      <c r="D722" s="52"/>
    </row>
    <row r="723" spans="4:4" x14ac:dyDescent="0.2">
      <c r="D723" s="52"/>
    </row>
    <row r="724" spans="4:4" x14ac:dyDescent="0.2">
      <c r="D724" s="52"/>
    </row>
    <row r="725" spans="4:4" x14ac:dyDescent="0.2">
      <c r="D725" s="52"/>
    </row>
    <row r="726" spans="4:4" x14ac:dyDescent="0.2">
      <c r="D726" s="52"/>
    </row>
    <row r="727" spans="4:4" x14ac:dyDescent="0.2">
      <c r="D727" s="52"/>
    </row>
    <row r="728" spans="4:4" x14ac:dyDescent="0.2">
      <c r="D728" s="52"/>
    </row>
    <row r="729" spans="4:4" x14ac:dyDescent="0.2">
      <c r="D729" s="52"/>
    </row>
    <row r="730" spans="4:4" x14ac:dyDescent="0.2">
      <c r="D730" s="52"/>
    </row>
    <row r="731" spans="4:4" x14ac:dyDescent="0.2">
      <c r="D731" s="52"/>
    </row>
    <row r="732" spans="4:4" x14ac:dyDescent="0.2">
      <c r="D732" s="52"/>
    </row>
    <row r="733" spans="4:4" x14ac:dyDescent="0.2">
      <c r="D733" s="52"/>
    </row>
    <row r="734" spans="4:4" x14ac:dyDescent="0.2">
      <c r="D734" s="52"/>
    </row>
    <row r="735" spans="4:4" x14ac:dyDescent="0.2">
      <c r="D735" s="52"/>
    </row>
    <row r="736" spans="4:4" x14ac:dyDescent="0.2">
      <c r="D736" s="52"/>
    </row>
    <row r="737" spans="4:4" x14ac:dyDescent="0.2">
      <c r="D737" s="52"/>
    </row>
    <row r="738" spans="4:4" x14ac:dyDescent="0.2">
      <c r="D738" s="52"/>
    </row>
    <row r="739" spans="4:4" x14ac:dyDescent="0.2">
      <c r="D739" s="52"/>
    </row>
    <row r="740" spans="4:4" x14ac:dyDescent="0.2">
      <c r="D740" s="52"/>
    </row>
    <row r="741" spans="4:4" x14ac:dyDescent="0.2">
      <c r="D741" s="52"/>
    </row>
    <row r="742" spans="4:4" x14ac:dyDescent="0.2">
      <c r="D742" s="52"/>
    </row>
    <row r="743" spans="4:4" x14ac:dyDescent="0.2">
      <c r="D743" s="52"/>
    </row>
    <row r="744" spans="4:4" x14ac:dyDescent="0.2">
      <c r="D744" s="52"/>
    </row>
    <row r="745" spans="4:4" x14ac:dyDescent="0.2">
      <c r="D745" s="52"/>
    </row>
    <row r="746" spans="4:4" x14ac:dyDescent="0.2">
      <c r="D746" s="52"/>
    </row>
    <row r="747" spans="4:4" x14ac:dyDescent="0.2">
      <c r="D747" s="52"/>
    </row>
    <row r="748" spans="4:4" x14ac:dyDescent="0.2">
      <c r="D748" s="52"/>
    </row>
    <row r="749" spans="4:4" x14ac:dyDescent="0.2">
      <c r="D749" s="52"/>
    </row>
    <row r="750" spans="4:4" x14ac:dyDescent="0.2">
      <c r="D750" s="52"/>
    </row>
    <row r="751" spans="4:4" x14ac:dyDescent="0.2">
      <c r="D751" s="52"/>
    </row>
    <row r="752" spans="4:4" x14ac:dyDescent="0.2">
      <c r="D752" s="52"/>
    </row>
    <row r="753" spans="4:4" x14ac:dyDescent="0.2">
      <c r="D753" s="52"/>
    </row>
    <row r="754" spans="4:4" x14ac:dyDescent="0.2">
      <c r="D754" s="52"/>
    </row>
    <row r="755" spans="4:4" x14ac:dyDescent="0.2">
      <c r="D755" s="52"/>
    </row>
    <row r="756" spans="4:4" x14ac:dyDescent="0.2">
      <c r="D756" s="52"/>
    </row>
    <row r="757" spans="4:4" x14ac:dyDescent="0.2">
      <c r="D757" s="52"/>
    </row>
    <row r="758" spans="4:4" x14ac:dyDescent="0.2">
      <c r="D758" s="52"/>
    </row>
    <row r="759" spans="4:4" x14ac:dyDescent="0.2">
      <c r="D759" s="52"/>
    </row>
    <row r="760" spans="4:4" x14ac:dyDescent="0.2">
      <c r="D760" s="52"/>
    </row>
    <row r="761" spans="4:4" x14ac:dyDescent="0.2">
      <c r="D761" s="52"/>
    </row>
    <row r="762" spans="4:4" x14ac:dyDescent="0.2">
      <c r="D762" s="52"/>
    </row>
    <row r="763" spans="4:4" x14ac:dyDescent="0.2">
      <c r="D763" s="52"/>
    </row>
    <row r="764" spans="4:4" x14ac:dyDescent="0.2">
      <c r="D764" s="52"/>
    </row>
    <row r="765" spans="4:4" x14ac:dyDescent="0.2">
      <c r="D765" s="52"/>
    </row>
    <row r="766" spans="4:4" x14ac:dyDescent="0.2">
      <c r="D766" s="52"/>
    </row>
    <row r="767" spans="4:4" x14ac:dyDescent="0.2">
      <c r="D767" s="52"/>
    </row>
    <row r="768" spans="4:4" x14ac:dyDescent="0.2">
      <c r="D768" s="52"/>
    </row>
    <row r="769" spans="4:4" x14ac:dyDescent="0.2">
      <c r="D769" s="52"/>
    </row>
    <row r="770" spans="4:4" x14ac:dyDescent="0.2">
      <c r="D770" s="52"/>
    </row>
    <row r="771" spans="4:4" x14ac:dyDescent="0.2">
      <c r="D771" s="52"/>
    </row>
    <row r="772" spans="4:4" x14ac:dyDescent="0.2">
      <c r="D772" s="52"/>
    </row>
    <row r="773" spans="4:4" x14ac:dyDescent="0.2">
      <c r="D773" s="52"/>
    </row>
    <row r="774" spans="4:4" x14ac:dyDescent="0.2">
      <c r="D774" s="52"/>
    </row>
    <row r="775" spans="4:4" x14ac:dyDescent="0.2">
      <c r="D775" s="52"/>
    </row>
    <row r="776" spans="4:4" x14ac:dyDescent="0.2">
      <c r="D776" s="52"/>
    </row>
    <row r="777" spans="4:4" x14ac:dyDescent="0.2">
      <c r="D777" s="52"/>
    </row>
    <row r="778" spans="4:4" x14ac:dyDescent="0.2">
      <c r="D778" s="52"/>
    </row>
    <row r="779" spans="4:4" x14ac:dyDescent="0.2">
      <c r="D779" s="52"/>
    </row>
    <row r="780" spans="4:4" x14ac:dyDescent="0.2">
      <c r="D780" s="52"/>
    </row>
    <row r="781" spans="4:4" x14ac:dyDescent="0.2">
      <c r="D781" s="52"/>
    </row>
    <row r="782" spans="4:4" x14ac:dyDescent="0.2">
      <c r="D782" s="52"/>
    </row>
    <row r="783" spans="4:4" x14ac:dyDescent="0.2">
      <c r="D783" s="52"/>
    </row>
    <row r="784" spans="4:4" x14ac:dyDescent="0.2">
      <c r="D784" s="52"/>
    </row>
    <row r="785" spans="4:4" x14ac:dyDescent="0.2">
      <c r="D785" s="52"/>
    </row>
    <row r="786" spans="4:4" x14ac:dyDescent="0.2">
      <c r="D786" s="52"/>
    </row>
    <row r="787" spans="4:4" x14ac:dyDescent="0.2">
      <c r="D787" s="52"/>
    </row>
    <row r="788" spans="4:4" x14ac:dyDescent="0.2">
      <c r="D788" s="52"/>
    </row>
    <row r="789" spans="4:4" x14ac:dyDescent="0.2">
      <c r="D789" s="52"/>
    </row>
    <row r="790" spans="4:4" x14ac:dyDescent="0.2">
      <c r="D790" s="52"/>
    </row>
    <row r="791" spans="4:4" x14ac:dyDescent="0.2">
      <c r="D791" s="52"/>
    </row>
    <row r="792" spans="4:4" x14ac:dyDescent="0.2">
      <c r="D792" s="52"/>
    </row>
    <row r="793" spans="4:4" x14ac:dyDescent="0.2">
      <c r="D793" s="52"/>
    </row>
    <row r="794" spans="4:4" x14ac:dyDescent="0.2">
      <c r="D794" s="52"/>
    </row>
    <row r="795" spans="4:4" x14ac:dyDescent="0.2">
      <c r="D795" s="52"/>
    </row>
    <row r="796" spans="4:4" x14ac:dyDescent="0.2">
      <c r="D796" s="52"/>
    </row>
    <row r="797" spans="4:4" x14ac:dyDescent="0.2">
      <c r="D797" s="52"/>
    </row>
    <row r="798" spans="4:4" x14ac:dyDescent="0.2">
      <c r="D798" s="52"/>
    </row>
    <row r="799" spans="4:4" x14ac:dyDescent="0.2">
      <c r="D799" s="52"/>
    </row>
    <row r="800" spans="4:4" x14ac:dyDescent="0.2">
      <c r="D800" s="52"/>
    </row>
    <row r="801" spans="4:4" x14ac:dyDescent="0.2">
      <c r="D801" s="52"/>
    </row>
    <row r="802" spans="4:4" x14ac:dyDescent="0.2">
      <c r="D802" s="52"/>
    </row>
    <row r="803" spans="4:4" x14ac:dyDescent="0.2">
      <c r="D803" s="52"/>
    </row>
    <row r="804" spans="4:4" x14ac:dyDescent="0.2">
      <c r="D804" s="52"/>
    </row>
    <row r="805" spans="4:4" x14ac:dyDescent="0.2">
      <c r="D805" s="52"/>
    </row>
    <row r="806" spans="4:4" x14ac:dyDescent="0.2">
      <c r="D806" s="52"/>
    </row>
    <row r="807" spans="4:4" x14ac:dyDescent="0.2">
      <c r="D807" s="52"/>
    </row>
    <row r="808" spans="4:4" x14ac:dyDescent="0.2">
      <c r="D808" s="52"/>
    </row>
    <row r="809" spans="4:4" x14ac:dyDescent="0.2">
      <c r="D809" s="52"/>
    </row>
    <row r="810" spans="4:4" x14ac:dyDescent="0.2">
      <c r="D810" s="52"/>
    </row>
    <row r="811" spans="4:4" x14ac:dyDescent="0.2">
      <c r="D811" s="52"/>
    </row>
    <row r="812" spans="4:4" x14ac:dyDescent="0.2">
      <c r="D812" s="52"/>
    </row>
    <row r="813" spans="4:4" x14ac:dyDescent="0.2">
      <c r="D813" s="52"/>
    </row>
    <row r="814" spans="4:4" x14ac:dyDescent="0.2">
      <c r="D814" s="52"/>
    </row>
    <row r="815" spans="4:4" x14ac:dyDescent="0.2">
      <c r="D815" s="52"/>
    </row>
    <row r="816" spans="4:4" x14ac:dyDescent="0.2">
      <c r="D816" s="52"/>
    </row>
    <row r="817" spans="4:4" x14ac:dyDescent="0.2">
      <c r="D817" s="52"/>
    </row>
    <row r="818" spans="4:4" x14ac:dyDescent="0.2">
      <c r="D818" s="52"/>
    </row>
    <row r="819" spans="4:4" x14ac:dyDescent="0.2">
      <c r="D819" s="52"/>
    </row>
    <row r="820" spans="4:4" x14ac:dyDescent="0.2">
      <c r="D820" s="52"/>
    </row>
    <row r="821" spans="4:4" x14ac:dyDescent="0.2">
      <c r="D821" s="52"/>
    </row>
    <row r="822" spans="4:4" x14ac:dyDescent="0.2">
      <c r="D822" s="52"/>
    </row>
    <row r="823" spans="4:4" x14ac:dyDescent="0.2">
      <c r="D823" s="52"/>
    </row>
    <row r="824" spans="4:4" x14ac:dyDescent="0.2">
      <c r="D824" s="52"/>
    </row>
    <row r="825" spans="4:4" x14ac:dyDescent="0.2">
      <c r="D825" s="52"/>
    </row>
    <row r="826" spans="4:4" x14ac:dyDescent="0.2">
      <c r="D826" s="52"/>
    </row>
    <row r="827" spans="4:4" x14ac:dyDescent="0.2">
      <c r="D827" s="52"/>
    </row>
    <row r="828" spans="4:4" x14ac:dyDescent="0.2">
      <c r="D828" s="52"/>
    </row>
    <row r="829" spans="4:4" x14ac:dyDescent="0.2">
      <c r="D829" s="52"/>
    </row>
    <row r="830" spans="4:4" x14ac:dyDescent="0.2">
      <c r="D830" s="52"/>
    </row>
    <row r="831" spans="4:4" x14ac:dyDescent="0.2">
      <c r="D831" s="52"/>
    </row>
    <row r="832" spans="4:4" x14ac:dyDescent="0.2">
      <c r="D832" s="52"/>
    </row>
    <row r="833" spans="4:4" x14ac:dyDescent="0.2">
      <c r="D833" s="52"/>
    </row>
    <row r="834" spans="4:4" x14ac:dyDescent="0.2">
      <c r="D834" s="52"/>
    </row>
    <row r="835" spans="4:4" x14ac:dyDescent="0.2">
      <c r="D835" s="52"/>
    </row>
    <row r="836" spans="4:4" x14ac:dyDescent="0.2">
      <c r="D836" s="52"/>
    </row>
    <row r="837" spans="4:4" x14ac:dyDescent="0.2">
      <c r="D837" s="52"/>
    </row>
    <row r="838" spans="4:4" x14ac:dyDescent="0.2">
      <c r="D838" s="52"/>
    </row>
    <row r="839" spans="4:4" x14ac:dyDescent="0.2">
      <c r="D839" s="52"/>
    </row>
    <row r="840" spans="4:4" x14ac:dyDescent="0.2">
      <c r="D840" s="52"/>
    </row>
    <row r="841" spans="4:4" x14ac:dyDescent="0.2">
      <c r="D841" s="52"/>
    </row>
    <row r="842" spans="4:4" x14ac:dyDescent="0.2">
      <c r="D842" s="52"/>
    </row>
    <row r="843" spans="4:4" x14ac:dyDescent="0.2">
      <c r="D843" s="52"/>
    </row>
    <row r="844" spans="4:4" x14ac:dyDescent="0.2">
      <c r="D844" s="52"/>
    </row>
    <row r="845" spans="4:4" x14ac:dyDescent="0.2">
      <c r="D845" s="52"/>
    </row>
    <row r="846" spans="4:4" x14ac:dyDescent="0.2">
      <c r="D846" s="52"/>
    </row>
    <row r="847" spans="4:4" x14ac:dyDescent="0.2">
      <c r="D847" s="52"/>
    </row>
    <row r="848" spans="4:4" x14ac:dyDescent="0.2">
      <c r="D848" s="52"/>
    </row>
    <row r="849" spans="4:4" x14ac:dyDescent="0.2">
      <c r="D849" s="52"/>
    </row>
    <row r="850" spans="4:4" x14ac:dyDescent="0.2">
      <c r="D850" s="52"/>
    </row>
    <row r="851" spans="4:4" x14ac:dyDescent="0.2">
      <c r="D851" s="52"/>
    </row>
    <row r="852" spans="4:4" x14ac:dyDescent="0.2">
      <c r="D852" s="52"/>
    </row>
    <row r="853" spans="4:4" x14ac:dyDescent="0.2">
      <c r="D853" s="52"/>
    </row>
    <row r="854" spans="4:4" x14ac:dyDescent="0.2">
      <c r="D854" s="52"/>
    </row>
    <row r="855" spans="4:4" x14ac:dyDescent="0.2">
      <c r="D855" s="52"/>
    </row>
    <row r="856" spans="4:4" x14ac:dyDescent="0.2">
      <c r="D856" s="52"/>
    </row>
    <row r="857" spans="4:4" x14ac:dyDescent="0.2">
      <c r="D857" s="52"/>
    </row>
    <row r="858" spans="4:4" x14ac:dyDescent="0.2">
      <c r="D858" s="52"/>
    </row>
    <row r="859" spans="4:4" x14ac:dyDescent="0.2">
      <c r="D859" s="52"/>
    </row>
    <row r="860" spans="4:4" x14ac:dyDescent="0.2">
      <c r="D860" s="52"/>
    </row>
    <row r="861" spans="4:4" x14ac:dyDescent="0.2">
      <c r="D861" s="52"/>
    </row>
    <row r="862" spans="4:4" x14ac:dyDescent="0.2">
      <c r="D862" s="52"/>
    </row>
    <row r="863" spans="4:4" x14ac:dyDescent="0.2">
      <c r="D863" s="52"/>
    </row>
    <row r="864" spans="4:4" x14ac:dyDescent="0.2">
      <c r="D864" s="52"/>
    </row>
    <row r="865" spans="4:4" x14ac:dyDescent="0.2">
      <c r="D865" s="52"/>
    </row>
    <row r="866" spans="4:4" x14ac:dyDescent="0.2">
      <c r="D866" s="52"/>
    </row>
    <row r="867" spans="4:4" x14ac:dyDescent="0.2">
      <c r="D867" s="52"/>
    </row>
    <row r="868" spans="4:4" x14ac:dyDescent="0.2">
      <c r="D868" s="52"/>
    </row>
    <row r="869" spans="4:4" x14ac:dyDescent="0.2">
      <c r="D869" s="52"/>
    </row>
    <row r="870" spans="4:4" x14ac:dyDescent="0.2">
      <c r="D870" s="52"/>
    </row>
    <row r="871" spans="4:4" x14ac:dyDescent="0.2">
      <c r="D871" s="52"/>
    </row>
    <row r="872" spans="4:4" x14ac:dyDescent="0.2">
      <c r="D872" s="52"/>
    </row>
    <row r="873" spans="4:4" x14ac:dyDescent="0.2">
      <c r="D873" s="52"/>
    </row>
    <row r="874" spans="4:4" x14ac:dyDescent="0.2">
      <c r="D874" s="52"/>
    </row>
    <row r="875" spans="4:4" x14ac:dyDescent="0.2">
      <c r="D875" s="52"/>
    </row>
    <row r="876" spans="4:4" x14ac:dyDescent="0.2">
      <c r="D876" s="52"/>
    </row>
    <row r="877" spans="4:4" x14ac:dyDescent="0.2">
      <c r="D877" s="52"/>
    </row>
    <row r="878" spans="4:4" x14ac:dyDescent="0.2">
      <c r="D878" s="52"/>
    </row>
    <row r="879" spans="4:4" x14ac:dyDescent="0.2">
      <c r="D879" s="52"/>
    </row>
    <row r="880" spans="4:4" x14ac:dyDescent="0.2">
      <c r="D880" s="52"/>
    </row>
    <row r="881" spans="4:4" x14ac:dyDescent="0.2">
      <c r="D881" s="52"/>
    </row>
    <row r="882" spans="4:4" x14ac:dyDescent="0.2">
      <c r="D882" s="52"/>
    </row>
    <row r="883" spans="4:4" x14ac:dyDescent="0.2">
      <c r="D883" s="52"/>
    </row>
    <row r="884" spans="4:4" x14ac:dyDescent="0.2">
      <c r="D884" s="52"/>
    </row>
    <row r="885" spans="4:4" x14ac:dyDescent="0.2">
      <c r="D885" s="52"/>
    </row>
    <row r="886" spans="4:4" x14ac:dyDescent="0.2">
      <c r="D886" s="52"/>
    </row>
    <row r="887" spans="4:4" x14ac:dyDescent="0.2">
      <c r="D887" s="52"/>
    </row>
    <row r="888" spans="4:4" x14ac:dyDescent="0.2">
      <c r="D888" s="52"/>
    </row>
    <row r="889" spans="4:4" x14ac:dyDescent="0.2">
      <c r="D889" s="52"/>
    </row>
    <row r="890" spans="4:4" x14ac:dyDescent="0.2">
      <c r="D890" s="52"/>
    </row>
    <row r="891" spans="4:4" x14ac:dyDescent="0.2">
      <c r="D891" s="52"/>
    </row>
    <row r="892" spans="4:4" x14ac:dyDescent="0.2">
      <c r="D892" s="52"/>
    </row>
    <row r="893" spans="4:4" x14ac:dyDescent="0.2">
      <c r="D893" s="52"/>
    </row>
    <row r="894" spans="4:4" x14ac:dyDescent="0.2">
      <c r="D894" s="52"/>
    </row>
    <row r="895" spans="4:4" x14ac:dyDescent="0.2">
      <c r="D895" s="52"/>
    </row>
    <row r="896" spans="4:4" x14ac:dyDescent="0.2">
      <c r="D896" s="52"/>
    </row>
    <row r="897" spans="4:4" x14ac:dyDescent="0.2">
      <c r="D897" s="52"/>
    </row>
    <row r="898" spans="4:4" x14ac:dyDescent="0.2">
      <c r="D898" s="52"/>
    </row>
    <row r="899" spans="4:4" x14ac:dyDescent="0.2">
      <c r="D899" s="52"/>
    </row>
    <row r="900" spans="4:4" x14ac:dyDescent="0.2">
      <c r="D900" s="52"/>
    </row>
    <row r="901" spans="4:4" x14ac:dyDescent="0.2">
      <c r="D901" s="52"/>
    </row>
    <row r="902" spans="4:4" x14ac:dyDescent="0.2">
      <c r="D902" s="52"/>
    </row>
    <row r="903" spans="4:4" x14ac:dyDescent="0.2">
      <c r="D903" s="52"/>
    </row>
    <row r="904" spans="4:4" x14ac:dyDescent="0.2">
      <c r="D904" s="52"/>
    </row>
    <row r="905" spans="4:4" x14ac:dyDescent="0.2">
      <c r="D905" s="52"/>
    </row>
    <row r="906" spans="4:4" x14ac:dyDescent="0.2">
      <c r="D906" s="52"/>
    </row>
    <row r="907" spans="4:4" x14ac:dyDescent="0.2">
      <c r="D907" s="52"/>
    </row>
    <row r="908" spans="4:4" x14ac:dyDescent="0.2">
      <c r="D908" s="52"/>
    </row>
    <row r="909" spans="4:4" x14ac:dyDescent="0.2">
      <c r="D909" s="52"/>
    </row>
    <row r="910" spans="4:4" x14ac:dyDescent="0.2">
      <c r="D910" s="52"/>
    </row>
    <row r="911" spans="4:4" x14ac:dyDescent="0.2">
      <c r="D911" s="52"/>
    </row>
    <row r="912" spans="4:4" x14ac:dyDescent="0.2">
      <c r="D912" s="52"/>
    </row>
    <row r="913" spans="4:4" x14ac:dyDescent="0.2">
      <c r="D913" s="52"/>
    </row>
    <row r="914" spans="4:4" x14ac:dyDescent="0.2">
      <c r="D914" s="52"/>
    </row>
    <row r="915" spans="4:4" x14ac:dyDescent="0.2">
      <c r="D915" s="52"/>
    </row>
    <row r="916" spans="4:4" x14ac:dyDescent="0.2">
      <c r="D916" s="52"/>
    </row>
    <row r="917" spans="4:4" x14ac:dyDescent="0.2">
      <c r="D917" s="52"/>
    </row>
    <row r="918" spans="4:4" x14ac:dyDescent="0.2">
      <c r="D918" s="52"/>
    </row>
    <row r="919" spans="4:4" x14ac:dyDescent="0.2">
      <c r="D919" s="52"/>
    </row>
    <row r="920" spans="4:4" x14ac:dyDescent="0.2">
      <c r="D920" s="52"/>
    </row>
    <row r="921" spans="4:4" x14ac:dyDescent="0.2">
      <c r="D921" s="52"/>
    </row>
    <row r="922" spans="4:4" x14ac:dyDescent="0.2">
      <c r="D922" s="52"/>
    </row>
    <row r="923" spans="4:4" x14ac:dyDescent="0.2">
      <c r="D923" s="52"/>
    </row>
    <row r="924" spans="4:4" x14ac:dyDescent="0.2">
      <c r="D924" s="52"/>
    </row>
    <row r="925" spans="4:4" x14ac:dyDescent="0.2">
      <c r="D925" s="52"/>
    </row>
    <row r="926" spans="4:4" x14ac:dyDescent="0.2">
      <c r="D926" s="52"/>
    </row>
    <row r="927" spans="4:4" x14ac:dyDescent="0.2">
      <c r="D927" s="52"/>
    </row>
    <row r="928" spans="4:4" x14ac:dyDescent="0.2">
      <c r="D928" s="52"/>
    </row>
    <row r="929" spans="4:4" x14ac:dyDescent="0.2">
      <c r="D929" s="52"/>
    </row>
    <row r="930" spans="4:4" x14ac:dyDescent="0.2">
      <c r="D930" s="52"/>
    </row>
    <row r="931" spans="4:4" x14ac:dyDescent="0.2">
      <c r="D931" s="52"/>
    </row>
    <row r="932" spans="4:4" x14ac:dyDescent="0.2">
      <c r="D932" s="52"/>
    </row>
    <row r="933" spans="4:4" x14ac:dyDescent="0.2">
      <c r="D933" s="52"/>
    </row>
    <row r="934" spans="4:4" x14ac:dyDescent="0.2">
      <c r="D934" s="52"/>
    </row>
    <row r="935" spans="4:4" x14ac:dyDescent="0.2">
      <c r="D935" s="52"/>
    </row>
    <row r="936" spans="4:4" x14ac:dyDescent="0.2">
      <c r="D936" s="52"/>
    </row>
    <row r="937" spans="4:4" x14ac:dyDescent="0.2">
      <c r="D937" s="52"/>
    </row>
    <row r="938" spans="4:4" x14ac:dyDescent="0.2">
      <c r="D938" s="52"/>
    </row>
    <row r="939" spans="4:4" x14ac:dyDescent="0.2">
      <c r="D939" s="52"/>
    </row>
    <row r="940" spans="4:4" x14ac:dyDescent="0.2">
      <c r="D940" s="52"/>
    </row>
    <row r="941" spans="4:4" x14ac:dyDescent="0.2">
      <c r="D941" s="52"/>
    </row>
    <row r="942" spans="4:4" x14ac:dyDescent="0.2">
      <c r="D942" s="52"/>
    </row>
    <row r="943" spans="4:4" x14ac:dyDescent="0.2">
      <c r="D943" s="52"/>
    </row>
    <row r="944" spans="4:4" x14ac:dyDescent="0.2">
      <c r="D944" s="52"/>
    </row>
    <row r="945" spans="4:4" x14ac:dyDescent="0.2">
      <c r="D945" s="52"/>
    </row>
    <row r="946" spans="4:4" x14ac:dyDescent="0.2">
      <c r="D946" s="52"/>
    </row>
    <row r="947" spans="4:4" x14ac:dyDescent="0.2">
      <c r="D947" s="52"/>
    </row>
    <row r="948" spans="4:4" x14ac:dyDescent="0.2">
      <c r="D948" s="52"/>
    </row>
    <row r="949" spans="4:4" x14ac:dyDescent="0.2">
      <c r="D949" s="52"/>
    </row>
    <row r="950" spans="4:4" x14ac:dyDescent="0.2">
      <c r="D950" s="52"/>
    </row>
    <row r="951" spans="4:4" x14ac:dyDescent="0.2">
      <c r="D951" s="52"/>
    </row>
    <row r="952" spans="4:4" x14ac:dyDescent="0.2">
      <c r="D952" s="52"/>
    </row>
    <row r="953" spans="4:4" x14ac:dyDescent="0.2">
      <c r="D953" s="52"/>
    </row>
    <row r="954" spans="4:4" x14ac:dyDescent="0.2">
      <c r="D954" s="52"/>
    </row>
    <row r="955" spans="4:4" x14ac:dyDescent="0.2">
      <c r="D955" s="52"/>
    </row>
    <row r="956" spans="4:4" x14ac:dyDescent="0.2">
      <c r="D956" s="52"/>
    </row>
    <row r="957" spans="4:4" x14ac:dyDescent="0.2">
      <c r="D957" s="52"/>
    </row>
    <row r="958" spans="4:4" x14ac:dyDescent="0.2">
      <c r="D958" s="52"/>
    </row>
    <row r="959" spans="4:4" x14ac:dyDescent="0.2">
      <c r="D959" s="52"/>
    </row>
    <row r="960" spans="4:4" x14ac:dyDescent="0.2">
      <c r="D960" s="52"/>
    </row>
    <row r="961" spans="4:4" x14ac:dyDescent="0.2">
      <c r="D961" s="52"/>
    </row>
    <row r="962" spans="4:4" x14ac:dyDescent="0.2">
      <c r="D962" s="52"/>
    </row>
    <row r="963" spans="4:4" x14ac:dyDescent="0.2">
      <c r="D963" s="52"/>
    </row>
    <row r="964" spans="4:4" x14ac:dyDescent="0.2">
      <c r="D964" s="52"/>
    </row>
    <row r="965" spans="4:4" x14ac:dyDescent="0.2">
      <c r="D965" s="52"/>
    </row>
    <row r="966" spans="4:4" x14ac:dyDescent="0.2">
      <c r="D966" s="52"/>
    </row>
    <row r="967" spans="4:4" x14ac:dyDescent="0.2">
      <c r="D967" s="52"/>
    </row>
    <row r="968" spans="4:4" x14ac:dyDescent="0.2">
      <c r="D968" s="52"/>
    </row>
    <row r="969" spans="4:4" x14ac:dyDescent="0.2">
      <c r="D969" s="52"/>
    </row>
    <row r="970" spans="4:4" x14ac:dyDescent="0.2">
      <c r="D970" s="52"/>
    </row>
    <row r="971" spans="4:4" x14ac:dyDescent="0.2">
      <c r="D971" s="52"/>
    </row>
    <row r="972" spans="4:4" x14ac:dyDescent="0.2">
      <c r="D972" s="52"/>
    </row>
    <row r="973" spans="4:4" x14ac:dyDescent="0.2">
      <c r="D973" s="52"/>
    </row>
    <row r="974" spans="4:4" x14ac:dyDescent="0.2">
      <c r="D974" s="52"/>
    </row>
    <row r="975" spans="4:4" x14ac:dyDescent="0.2">
      <c r="D975" s="52"/>
    </row>
    <row r="976" spans="4:4" x14ac:dyDescent="0.2">
      <c r="D976" s="52"/>
    </row>
    <row r="977" spans="4:4" x14ac:dyDescent="0.2">
      <c r="D977" s="52"/>
    </row>
    <row r="978" spans="4:4" x14ac:dyDescent="0.2">
      <c r="D978" s="52"/>
    </row>
    <row r="979" spans="4:4" x14ac:dyDescent="0.2">
      <c r="D979" s="52"/>
    </row>
    <row r="980" spans="4:4" x14ac:dyDescent="0.2">
      <c r="D980" s="52"/>
    </row>
    <row r="981" spans="4:4" x14ac:dyDescent="0.2">
      <c r="D981" s="52"/>
    </row>
    <row r="982" spans="4:4" x14ac:dyDescent="0.2">
      <c r="D982" s="52"/>
    </row>
    <row r="983" spans="4:4" x14ac:dyDescent="0.2">
      <c r="D983" s="52"/>
    </row>
    <row r="984" spans="4:4" x14ac:dyDescent="0.2">
      <c r="D984" s="52"/>
    </row>
    <row r="985" spans="4:4" x14ac:dyDescent="0.2">
      <c r="D985" s="52"/>
    </row>
    <row r="986" spans="4:4" x14ac:dyDescent="0.2">
      <c r="D986" s="52"/>
    </row>
    <row r="987" spans="4:4" x14ac:dyDescent="0.2">
      <c r="D987" s="52"/>
    </row>
    <row r="988" spans="4:4" x14ac:dyDescent="0.2">
      <c r="D988" s="52"/>
    </row>
    <row r="989" spans="4:4" x14ac:dyDescent="0.2">
      <c r="D989" s="52"/>
    </row>
    <row r="990" spans="4:4" x14ac:dyDescent="0.2">
      <c r="D990" s="52"/>
    </row>
    <row r="991" spans="4:4" x14ac:dyDescent="0.2">
      <c r="D991" s="52"/>
    </row>
    <row r="992" spans="4:4" x14ac:dyDescent="0.2">
      <c r="D992" s="52"/>
    </row>
    <row r="993" spans="4:4" x14ac:dyDescent="0.2">
      <c r="D993" s="52"/>
    </row>
    <row r="994" spans="4:4" x14ac:dyDescent="0.2">
      <c r="D994" s="52"/>
    </row>
    <row r="995" spans="4:4" x14ac:dyDescent="0.2">
      <c r="D995" s="52"/>
    </row>
    <row r="996" spans="4:4" x14ac:dyDescent="0.2">
      <c r="D996" s="52"/>
    </row>
    <row r="997" spans="4:4" x14ac:dyDescent="0.2">
      <c r="D997" s="52"/>
    </row>
    <row r="998" spans="4:4" x14ac:dyDescent="0.2">
      <c r="D998" s="52"/>
    </row>
    <row r="999" spans="4:4" x14ac:dyDescent="0.2">
      <c r="D999" s="52"/>
    </row>
    <row r="1000" spans="4:4" x14ac:dyDescent="0.2">
      <c r="D1000" s="52"/>
    </row>
    <row r="1001" spans="4:4" x14ac:dyDescent="0.2">
      <c r="D1001" s="52"/>
    </row>
    <row r="1002" spans="4:4" x14ac:dyDescent="0.2">
      <c r="D1002" s="52"/>
    </row>
    <row r="1003" spans="4:4" x14ac:dyDescent="0.2">
      <c r="D1003" s="52"/>
    </row>
    <row r="1004" spans="4:4" x14ac:dyDescent="0.2">
      <c r="D1004" s="52"/>
    </row>
    <row r="1005" spans="4:4" x14ac:dyDescent="0.2">
      <c r="D1005" s="52"/>
    </row>
    <row r="1006" spans="4:4" x14ac:dyDescent="0.2">
      <c r="D1006" s="52"/>
    </row>
    <row r="1007" spans="4:4" x14ac:dyDescent="0.2">
      <c r="D1007" s="52"/>
    </row>
    <row r="1008" spans="4:4" x14ac:dyDescent="0.2">
      <c r="D1008" s="52"/>
    </row>
    <row r="1009" spans="4:4" x14ac:dyDescent="0.2">
      <c r="D1009" s="52"/>
    </row>
    <row r="1010" spans="4:4" x14ac:dyDescent="0.2">
      <c r="D1010" s="52"/>
    </row>
    <row r="1011" spans="4:4" x14ac:dyDescent="0.2">
      <c r="D1011" s="52"/>
    </row>
    <row r="1012" spans="4:4" x14ac:dyDescent="0.2">
      <c r="D1012" s="52"/>
    </row>
    <row r="1013" spans="4:4" x14ac:dyDescent="0.2">
      <c r="D1013" s="52"/>
    </row>
    <row r="1014" spans="4:4" x14ac:dyDescent="0.2">
      <c r="D1014" s="52"/>
    </row>
    <row r="1015" spans="4:4" x14ac:dyDescent="0.2">
      <c r="D1015" s="52"/>
    </row>
    <row r="1016" spans="4:4" x14ac:dyDescent="0.2">
      <c r="D1016" s="52"/>
    </row>
    <row r="1017" spans="4:4" x14ac:dyDescent="0.2">
      <c r="D1017" s="52"/>
    </row>
    <row r="1018" spans="4:4" x14ac:dyDescent="0.2">
      <c r="D1018" s="52"/>
    </row>
    <row r="1019" spans="4:4" x14ac:dyDescent="0.2">
      <c r="D1019" s="52"/>
    </row>
    <row r="1020" spans="4:4" x14ac:dyDescent="0.2">
      <c r="D1020" s="52"/>
    </row>
    <row r="1021" spans="4:4" x14ac:dyDescent="0.2">
      <c r="D1021" s="52"/>
    </row>
    <row r="1022" spans="4:4" x14ac:dyDescent="0.2">
      <c r="D1022" s="52"/>
    </row>
    <row r="1023" spans="4:4" x14ac:dyDescent="0.2">
      <c r="D1023" s="52"/>
    </row>
    <row r="1024" spans="4:4" x14ac:dyDescent="0.2">
      <c r="D1024" s="52"/>
    </row>
    <row r="1025" spans="4:4" x14ac:dyDescent="0.2">
      <c r="D1025" s="52"/>
    </row>
    <row r="1026" spans="4:4" x14ac:dyDescent="0.2">
      <c r="D1026" s="52"/>
    </row>
    <row r="1027" spans="4:4" x14ac:dyDescent="0.2">
      <c r="D1027" s="52"/>
    </row>
    <row r="1028" spans="4:4" x14ac:dyDescent="0.2">
      <c r="D1028" s="52"/>
    </row>
    <row r="1029" spans="4:4" x14ac:dyDescent="0.2">
      <c r="D1029" s="52"/>
    </row>
    <row r="1030" spans="4:4" x14ac:dyDescent="0.2">
      <c r="D1030" s="52"/>
    </row>
    <row r="1031" spans="4:4" x14ac:dyDescent="0.2">
      <c r="D1031" s="52"/>
    </row>
    <row r="1032" spans="4:4" x14ac:dyDescent="0.2">
      <c r="D1032" s="52"/>
    </row>
    <row r="1033" spans="4:4" x14ac:dyDescent="0.2">
      <c r="D1033" s="52"/>
    </row>
    <row r="1034" spans="4:4" x14ac:dyDescent="0.2">
      <c r="D1034" s="52"/>
    </row>
    <row r="1035" spans="4:4" x14ac:dyDescent="0.2">
      <c r="D1035" s="52"/>
    </row>
    <row r="1036" spans="4:4" x14ac:dyDescent="0.2">
      <c r="D1036" s="52"/>
    </row>
    <row r="1037" spans="4:4" x14ac:dyDescent="0.2">
      <c r="D1037" s="52"/>
    </row>
    <row r="1038" spans="4:4" x14ac:dyDescent="0.2">
      <c r="D1038" s="52"/>
    </row>
    <row r="1039" spans="4:4" x14ac:dyDescent="0.2">
      <c r="D1039" s="52"/>
    </row>
    <row r="1040" spans="4:4" x14ac:dyDescent="0.2">
      <c r="D1040" s="52"/>
    </row>
    <row r="1041" spans="4:4" x14ac:dyDescent="0.2">
      <c r="D1041" s="52"/>
    </row>
    <row r="1042" spans="4:4" x14ac:dyDescent="0.2">
      <c r="D1042" s="52"/>
    </row>
    <row r="1043" spans="4:4" x14ac:dyDescent="0.2">
      <c r="D1043" s="52"/>
    </row>
    <row r="1044" spans="4:4" x14ac:dyDescent="0.2">
      <c r="D1044" s="52"/>
    </row>
    <row r="1045" spans="4:4" x14ac:dyDescent="0.2">
      <c r="D1045" s="52"/>
    </row>
    <row r="1046" spans="4:4" x14ac:dyDescent="0.2">
      <c r="D1046" s="52"/>
    </row>
    <row r="1047" spans="4:4" x14ac:dyDescent="0.2">
      <c r="D1047" s="52"/>
    </row>
    <row r="1048" spans="4:4" x14ac:dyDescent="0.2">
      <c r="D1048" s="52"/>
    </row>
    <row r="1049" spans="4:4" x14ac:dyDescent="0.2">
      <c r="D1049" s="52"/>
    </row>
    <row r="1050" spans="4:4" x14ac:dyDescent="0.2">
      <c r="D1050" s="52"/>
    </row>
    <row r="1051" spans="4:4" x14ac:dyDescent="0.2">
      <c r="D1051" s="52"/>
    </row>
    <row r="1052" spans="4:4" x14ac:dyDescent="0.2">
      <c r="D1052" s="52"/>
    </row>
    <row r="1053" spans="4:4" x14ac:dyDescent="0.2">
      <c r="D1053" s="52"/>
    </row>
    <row r="1054" spans="4:4" x14ac:dyDescent="0.2">
      <c r="D1054" s="52"/>
    </row>
    <row r="1055" spans="4:4" x14ac:dyDescent="0.2">
      <c r="D1055" s="52"/>
    </row>
    <row r="1056" spans="4:4" x14ac:dyDescent="0.2">
      <c r="D1056" s="52"/>
    </row>
    <row r="1057" spans="4:4" x14ac:dyDescent="0.2">
      <c r="D1057" s="52"/>
    </row>
    <row r="1058" spans="4:4" x14ac:dyDescent="0.2">
      <c r="D1058" s="52"/>
    </row>
    <row r="1059" spans="4:4" x14ac:dyDescent="0.2">
      <c r="D1059" s="52"/>
    </row>
    <row r="1060" spans="4:4" x14ac:dyDescent="0.2">
      <c r="D1060" s="52"/>
    </row>
    <row r="1061" spans="4:4" x14ac:dyDescent="0.2">
      <c r="D1061" s="52"/>
    </row>
    <row r="1062" spans="4:4" x14ac:dyDescent="0.2">
      <c r="D1062" s="52"/>
    </row>
    <row r="1063" spans="4:4" x14ac:dyDescent="0.2">
      <c r="D1063" s="52"/>
    </row>
    <row r="1064" spans="4:4" x14ac:dyDescent="0.2">
      <c r="D1064" s="52"/>
    </row>
    <row r="1065" spans="4:4" x14ac:dyDescent="0.2">
      <c r="D1065" s="52"/>
    </row>
    <row r="1066" spans="4:4" x14ac:dyDescent="0.2">
      <c r="D1066" s="52"/>
    </row>
    <row r="1067" spans="4:4" x14ac:dyDescent="0.2">
      <c r="D1067" s="52"/>
    </row>
    <row r="1068" spans="4:4" x14ac:dyDescent="0.2">
      <c r="D1068" s="52"/>
    </row>
    <row r="1069" spans="4:4" x14ac:dyDescent="0.2">
      <c r="D1069" s="52"/>
    </row>
    <row r="1070" spans="4:4" x14ac:dyDescent="0.2">
      <c r="D1070" s="52"/>
    </row>
    <row r="1071" spans="4:4" x14ac:dyDescent="0.2">
      <c r="D1071" s="52"/>
    </row>
    <row r="1072" spans="4:4" x14ac:dyDescent="0.2">
      <c r="D1072" s="52"/>
    </row>
    <row r="1073" spans="4:4" x14ac:dyDescent="0.2">
      <c r="D1073" s="52"/>
    </row>
    <row r="1074" spans="4:4" x14ac:dyDescent="0.2">
      <c r="D1074" s="52"/>
    </row>
    <row r="1075" spans="4:4" x14ac:dyDescent="0.2">
      <c r="D1075" s="52"/>
    </row>
    <row r="1076" spans="4:4" x14ac:dyDescent="0.2">
      <c r="D1076" s="52"/>
    </row>
    <row r="1077" spans="4:4" x14ac:dyDescent="0.2">
      <c r="D1077" s="52"/>
    </row>
    <row r="1078" spans="4:4" x14ac:dyDescent="0.2">
      <c r="D1078" s="52"/>
    </row>
    <row r="1079" spans="4:4" x14ac:dyDescent="0.2">
      <c r="D1079" s="52"/>
    </row>
    <row r="1080" spans="4:4" x14ac:dyDescent="0.2">
      <c r="D1080" s="52"/>
    </row>
    <row r="1081" spans="4:4" x14ac:dyDescent="0.2">
      <c r="D1081" s="52"/>
    </row>
    <row r="1082" spans="4:4" x14ac:dyDescent="0.2">
      <c r="D1082" s="52"/>
    </row>
    <row r="1083" spans="4:4" x14ac:dyDescent="0.2">
      <c r="D1083" s="52"/>
    </row>
    <row r="1084" spans="4:4" x14ac:dyDescent="0.2">
      <c r="D1084" s="52"/>
    </row>
    <row r="1085" spans="4:4" x14ac:dyDescent="0.2">
      <c r="D1085" s="52"/>
    </row>
    <row r="1086" spans="4:4" x14ac:dyDescent="0.2">
      <c r="D1086" s="52"/>
    </row>
    <row r="1087" spans="4:4" x14ac:dyDescent="0.2">
      <c r="D1087" s="52"/>
    </row>
    <row r="1088" spans="4:4" x14ac:dyDescent="0.2">
      <c r="D1088" s="52"/>
    </row>
    <row r="1089" spans="4:4" x14ac:dyDescent="0.2">
      <c r="D1089" s="52"/>
    </row>
    <row r="1090" spans="4:4" x14ac:dyDescent="0.2">
      <c r="D1090" s="52"/>
    </row>
    <row r="1091" spans="4:4" x14ac:dyDescent="0.2">
      <c r="D1091" s="52"/>
    </row>
    <row r="1092" spans="4:4" x14ac:dyDescent="0.2">
      <c r="D1092" s="52"/>
    </row>
    <row r="1093" spans="4:4" x14ac:dyDescent="0.2">
      <c r="D1093" s="52"/>
    </row>
    <row r="1094" spans="4:4" x14ac:dyDescent="0.2">
      <c r="D1094" s="52"/>
    </row>
    <row r="1095" spans="4:4" x14ac:dyDescent="0.2">
      <c r="D1095" s="52"/>
    </row>
    <row r="1096" spans="4:4" x14ac:dyDescent="0.2">
      <c r="D1096" s="52"/>
    </row>
    <row r="1097" spans="4:4" x14ac:dyDescent="0.2">
      <c r="D1097" s="52"/>
    </row>
    <row r="1098" spans="4:4" x14ac:dyDescent="0.2">
      <c r="D1098" s="52"/>
    </row>
    <row r="1099" spans="4:4" x14ac:dyDescent="0.2">
      <c r="D1099" s="52"/>
    </row>
    <row r="1100" spans="4:4" x14ac:dyDescent="0.2">
      <c r="D1100" s="52"/>
    </row>
    <row r="1101" spans="4:4" x14ac:dyDescent="0.2">
      <c r="D1101" s="52"/>
    </row>
    <row r="1102" spans="4:4" x14ac:dyDescent="0.2">
      <c r="D1102" s="52"/>
    </row>
    <row r="1103" spans="4:4" x14ac:dyDescent="0.2">
      <c r="D1103" s="52"/>
    </row>
    <row r="1104" spans="4:4" x14ac:dyDescent="0.2">
      <c r="D1104" s="52"/>
    </row>
    <row r="1105" spans="4:4" x14ac:dyDescent="0.2">
      <c r="D1105" s="52"/>
    </row>
    <row r="1106" spans="4:4" x14ac:dyDescent="0.2">
      <c r="D1106" s="52"/>
    </row>
    <row r="1107" spans="4:4" x14ac:dyDescent="0.2">
      <c r="D1107" s="52"/>
    </row>
    <row r="1108" spans="4:4" x14ac:dyDescent="0.2">
      <c r="D1108" s="52"/>
    </row>
    <row r="1109" spans="4:4" x14ac:dyDescent="0.2">
      <c r="D1109" s="52"/>
    </row>
    <row r="1110" spans="4:4" x14ac:dyDescent="0.2">
      <c r="D1110" s="52"/>
    </row>
    <row r="1111" spans="4:4" x14ac:dyDescent="0.2">
      <c r="D1111" s="52"/>
    </row>
    <row r="1112" spans="4:4" x14ac:dyDescent="0.2">
      <c r="D1112" s="52"/>
    </row>
    <row r="1113" spans="4:4" x14ac:dyDescent="0.2">
      <c r="D1113" s="52"/>
    </row>
    <row r="1114" spans="4:4" x14ac:dyDescent="0.2">
      <c r="D1114" s="52"/>
    </row>
    <row r="1115" spans="4:4" x14ac:dyDescent="0.2">
      <c r="D1115" s="52"/>
    </row>
    <row r="1116" spans="4:4" x14ac:dyDescent="0.2">
      <c r="D1116" s="52"/>
    </row>
    <row r="1117" spans="4:4" x14ac:dyDescent="0.2">
      <c r="D1117" s="52"/>
    </row>
    <row r="1118" spans="4:4" x14ac:dyDescent="0.2">
      <c r="D1118" s="52"/>
    </row>
    <row r="1119" spans="4:4" x14ac:dyDescent="0.2">
      <c r="D1119" s="52"/>
    </row>
    <row r="1120" spans="4:4" x14ac:dyDescent="0.2">
      <c r="D1120" s="52"/>
    </row>
    <row r="1121" spans="4:4" x14ac:dyDescent="0.2">
      <c r="D1121" s="52"/>
    </row>
    <row r="1122" spans="4:4" x14ac:dyDescent="0.2">
      <c r="D1122" s="52"/>
    </row>
    <row r="1123" spans="4:4" x14ac:dyDescent="0.2">
      <c r="D1123" s="52"/>
    </row>
    <row r="1124" spans="4:4" x14ac:dyDescent="0.2">
      <c r="D1124" s="52"/>
    </row>
    <row r="1125" spans="4:4" x14ac:dyDescent="0.2">
      <c r="D1125" s="52"/>
    </row>
    <row r="1126" spans="4:4" x14ac:dyDescent="0.2">
      <c r="D1126" s="52"/>
    </row>
    <row r="1127" spans="4:4" x14ac:dyDescent="0.2">
      <c r="D1127" s="52"/>
    </row>
    <row r="1128" spans="4:4" x14ac:dyDescent="0.2">
      <c r="D1128" s="52"/>
    </row>
    <row r="1129" spans="4:4" x14ac:dyDescent="0.2">
      <c r="D1129" s="52"/>
    </row>
    <row r="1130" spans="4:4" x14ac:dyDescent="0.2">
      <c r="D1130" s="52"/>
    </row>
    <row r="1131" spans="4:4" x14ac:dyDescent="0.2">
      <c r="D1131" s="52"/>
    </row>
    <row r="1132" spans="4:4" x14ac:dyDescent="0.2">
      <c r="D1132" s="52"/>
    </row>
    <row r="1133" spans="4:4" x14ac:dyDescent="0.2">
      <c r="D1133" s="52"/>
    </row>
    <row r="1134" spans="4:4" x14ac:dyDescent="0.2">
      <c r="D1134" s="52"/>
    </row>
    <row r="1135" spans="4:4" x14ac:dyDescent="0.2">
      <c r="D1135" s="52"/>
    </row>
    <row r="1136" spans="4:4" x14ac:dyDescent="0.2">
      <c r="D1136" s="52"/>
    </row>
    <row r="1137" spans="4:4" x14ac:dyDescent="0.2">
      <c r="D1137" s="52"/>
    </row>
    <row r="1138" spans="4:4" x14ac:dyDescent="0.2">
      <c r="D1138" s="52"/>
    </row>
    <row r="1139" spans="4:4" x14ac:dyDescent="0.2">
      <c r="D1139" s="52"/>
    </row>
    <row r="1140" spans="4:4" x14ac:dyDescent="0.2">
      <c r="D1140" s="52"/>
    </row>
    <row r="1141" spans="4:4" x14ac:dyDescent="0.2">
      <c r="D1141" s="52"/>
    </row>
    <row r="1142" spans="4:4" x14ac:dyDescent="0.2">
      <c r="D1142" s="52"/>
    </row>
    <row r="1143" spans="4:4" x14ac:dyDescent="0.2">
      <c r="D1143" s="52"/>
    </row>
    <row r="1144" spans="4:4" x14ac:dyDescent="0.2">
      <c r="D1144" s="52"/>
    </row>
    <row r="1145" spans="4:4" x14ac:dyDescent="0.2">
      <c r="D1145" s="52"/>
    </row>
    <row r="1146" spans="4:4" x14ac:dyDescent="0.2">
      <c r="D1146" s="52"/>
    </row>
    <row r="1147" spans="4:4" x14ac:dyDescent="0.2">
      <c r="D1147" s="52"/>
    </row>
    <row r="1148" spans="4:4" x14ac:dyDescent="0.2">
      <c r="D1148" s="52"/>
    </row>
    <row r="1149" spans="4:4" x14ac:dyDescent="0.2">
      <c r="D1149" s="52"/>
    </row>
    <row r="1150" spans="4:4" x14ac:dyDescent="0.2">
      <c r="D1150" s="52"/>
    </row>
    <row r="1151" spans="4:4" x14ac:dyDescent="0.2">
      <c r="D1151" s="52"/>
    </row>
    <row r="1152" spans="4:4" x14ac:dyDescent="0.2">
      <c r="D1152" s="52"/>
    </row>
    <row r="1153" spans="4:4" x14ac:dyDescent="0.2">
      <c r="D1153" s="52"/>
    </row>
    <row r="1154" spans="4:4" x14ac:dyDescent="0.2">
      <c r="D1154" s="52"/>
    </row>
    <row r="1155" spans="4:4" x14ac:dyDescent="0.2">
      <c r="D1155" s="52"/>
    </row>
    <row r="1156" spans="4:4" x14ac:dyDescent="0.2">
      <c r="D1156" s="52"/>
    </row>
    <row r="1157" spans="4:4" x14ac:dyDescent="0.2">
      <c r="D1157" s="52"/>
    </row>
    <row r="1158" spans="4:4" x14ac:dyDescent="0.2">
      <c r="D1158" s="52"/>
    </row>
    <row r="1159" spans="4:4" x14ac:dyDescent="0.2">
      <c r="D1159" s="52"/>
    </row>
    <row r="1160" spans="4:4" x14ac:dyDescent="0.2">
      <c r="D1160" s="52"/>
    </row>
    <row r="1161" spans="4:4" x14ac:dyDescent="0.2">
      <c r="D1161" s="52"/>
    </row>
    <row r="1162" spans="4:4" x14ac:dyDescent="0.2">
      <c r="D1162" s="52"/>
    </row>
    <row r="1163" spans="4:4" x14ac:dyDescent="0.2">
      <c r="D1163" s="52"/>
    </row>
    <row r="1164" spans="4:4" x14ac:dyDescent="0.2">
      <c r="D1164" s="52"/>
    </row>
    <row r="1165" spans="4:4" x14ac:dyDescent="0.2">
      <c r="D1165" s="52"/>
    </row>
    <row r="1166" spans="4:4" x14ac:dyDescent="0.2">
      <c r="D1166" s="52"/>
    </row>
    <row r="1167" spans="4:4" x14ac:dyDescent="0.2">
      <c r="D1167" s="52"/>
    </row>
    <row r="1168" spans="4:4" x14ac:dyDescent="0.2">
      <c r="D1168" s="52"/>
    </row>
    <row r="1169" spans="4:4" x14ac:dyDescent="0.2">
      <c r="D1169" s="52"/>
    </row>
    <row r="1170" spans="4:4" x14ac:dyDescent="0.2">
      <c r="D1170" s="52"/>
    </row>
    <row r="1171" spans="4:4" x14ac:dyDescent="0.2">
      <c r="D1171" s="52"/>
    </row>
    <row r="1172" spans="4:4" x14ac:dyDescent="0.2">
      <c r="D1172" s="52"/>
    </row>
    <row r="1173" spans="4:4" x14ac:dyDescent="0.2">
      <c r="D1173" s="52"/>
    </row>
    <row r="1174" spans="4:4" x14ac:dyDescent="0.2">
      <c r="D1174" s="52"/>
    </row>
    <row r="1175" spans="4:4" x14ac:dyDescent="0.2">
      <c r="D1175" s="52"/>
    </row>
    <row r="1176" spans="4:4" x14ac:dyDescent="0.2">
      <c r="D1176" s="52"/>
    </row>
    <row r="1177" spans="4:4" x14ac:dyDescent="0.2">
      <c r="D1177" s="52"/>
    </row>
    <row r="1178" spans="4:4" x14ac:dyDescent="0.2">
      <c r="D1178" s="52"/>
    </row>
    <row r="1179" spans="4:4" x14ac:dyDescent="0.2">
      <c r="D1179" s="52"/>
    </row>
    <row r="1180" spans="4:4" x14ac:dyDescent="0.2">
      <c r="D1180" s="52"/>
    </row>
    <row r="1181" spans="4:4" x14ac:dyDescent="0.2">
      <c r="D1181" s="52"/>
    </row>
    <row r="1182" spans="4:4" x14ac:dyDescent="0.2">
      <c r="D1182" s="52"/>
    </row>
    <row r="1183" spans="4:4" x14ac:dyDescent="0.2">
      <c r="D1183" s="52"/>
    </row>
    <row r="1184" spans="4:4" x14ac:dyDescent="0.2">
      <c r="D1184" s="52"/>
    </row>
    <row r="1185" spans="4:4" x14ac:dyDescent="0.2">
      <c r="D1185" s="52"/>
    </row>
    <row r="1186" spans="4:4" x14ac:dyDescent="0.2">
      <c r="D1186" s="52"/>
    </row>
    <row r="1187" spans="4:4" x14ac:dyDescent="0.2">
      <c r="D1187" s="52"/>
    </row>
    <row r="1188" spans="4:4" x14ac:dyDescent="0.2">
      <c r="D1188" s="52"/>
    </row>
    <row r="1189" spans="4:4" x14ac:dyDescent="0.2">
      <c r="D1189" s="52"/>
    </row>
    <row r="1190" spans="4:4" x14ac:dyDescent="0.2">
      <c r="D1190" s="52"/>
    </row>
    <row r="1191" spans="4:4" x14ac:dyDescent="0.2">
      <c r="D1191" s="52"/>
    </row>
    <row r="1192" spans="4:4" x14ac:dyDescent="0.2">
      <c r="D1192" s="52"/>
    </row>
    <row r="1193" spans="4:4" x14ac:dyDescent="0.2">
      <c r="D1193" s="52"/>
    </row>
    <row r="1194" spans="4:4" x14ac:dyDescent="0.2">
      <c r="D1194" s="52"/>
    </row>
    <row r="1195" spans="4:4" x14ac:dyDescent="0.2">
      <c r="D1195" s="52"/>
    </row>
    <row r="1196" spans="4:4" x14ac:dyDescent="0.2">
      <c r="D1196" s="52"/>
    </row>
    <row r="1197" spans="4:4" x14ac:dyDescent="0.2">
      <c r="D1197" s="52"/>
    </row>
    <row r="1198" spans="4:4" x14ac:dyDescent="0.2">
      <c r="D1198" s="52"/>
    </row>
    <row r="1199" spans="4:4" x14ac:dyDescent="0.2">
      <c r="D1199" s="52"/>
    </row>
    <row r="1200" spans="4:4" x14ac:dyDescent="0.2">
      <c r="D1200" s="52"/>
    </row>
    <row r="1201" spans="4:4" x14ac:dyDescent="0.2">
      <c r="D1201" s="52"/>
    </row>
    <row r="1202" spans="4:4" x14ac:dyDescent="0.2">
      <c r="D1202" s="52"/>
    </row>
    <row r="1203" spans="4:4" x14ac:dyDescent="0.2">
      <c r="D1203" s="52"/>
    </row>
    <row r="1204" spans="4:4" x14ac:dyDescent="0.2">
      <c r="D1204" s="52"/>
    </row>
    <row r="1205" spans="4:4" x14ac:dyDescent="0.2">
      <c r="D1205" s="52"/>
    </row>
    <row r="1206" spans="4:4" x14ac:dyDescent="0.2">
      <c r="D1206" s="52"/>
    </row>
    <row r="1207" spans="4:4" x14ac:dyDescent="0.2">
      <c r="D1207" s="52"/>
    </row>
    <row r="1208" spans="4:4" x14ac:dyDescent="0.2">
      <c r="D1208" s="52"/>
    </row>
    <row r="1209" spans="4:4" x14ac:dyDescent="0.2">
      <c r="D1209" s="52"/>
    </row>
    <row r="1210" spans="4:4" x14ac:dyDescent="0.2">
      <c r="D1210" s="52"/>
    </row>
    <row r="1211" spans="4:4" x14ac:dyDescent="0.2">
      <c r="D1211" s="52"/>
    </row>
    <row r="1212" spans="4:4" x14ac:dyDescent="0.2">
      <c r="D1212" s="52"/>
    </row>
    <row r="1213" spans="4:4" x14ac:dyDescent="0.2">
      <c r="D1213" s="52"/>
    </row>
    <row r="1214" spans="4:4" x14ac:dyDescent="0.2">
      <c r="D1214" s="52"/>
    </row>
    <row r="1215" spans="4:4" x14ac:dyDescent="0.2">
      <c r="D1215" s="52"/>
    </row>
    <row r="1216" spans="4:4" x14ac:dyDescent="0.2">
      <c r="D1216" s="52"/>
    </row>
    <row r="1217" spans="4:4" x14ac:dyDescent="0.2">
      <c r="D1217" s="52"/>
    </row>
    <row r="1218" spans="4:4" x14ac:dyDescent="0.2">
      <c r="D1218" s="52"/>
    </row>
    <row r="1219" spans="4:4" x14ac:dyDescent="0.2">
      <c r="D1219" s="52"/>
    </row>
    <row r="1220" spans="4:4" x14ac:dyDescent="0.2">
      <c r="D1220" s="52"/>
    </row>
    <row r="1221" spans="4:4" x14ac:dyDescent="0.2">
      <c r="D1221" s="52"/>
    </row>
    <row r="1222" spans="4:4" x14ac:dyDescent="0.2">
      <c r="D1222" s="52"/>
    </row>
    <row r="1223" spans="4:4" x14ac:dyDescent="0.2">
      <c r="D1223" s="52"/>
    </row>
    <row r="1224" spans="4:4" x14ac:dyDescent="0.2">
      <c r="D1224" s="52"/>
    </row>
    <row r="1225" spans="4:4" x14ac:dyDescent="0.2">
      <c r="D1225" s="52"/>
    </row>
    <row r="1226" spans="4:4" x14ac:dyDescent="0.2">
      <c r="D1226" s="52"/>
    </row>
    <row r="1227" spans="4:4" x14ac:dyDescent="0.2">
      <c r="D1227" s="52"/>
    </row>
    <row r="1228" spans="4:4" x14ac:dyDescent="0.2">
      <c r="D1228" s="52"/>
    </row>
    <row r="1229" spans="4:4" x14ac:dyDescent="0.2">
      <c r="D1229" s="52"/>
    </row>
    <row r="1230" spans="4:4" x14ac:dyDescent="0.2">
      <c r="D1230" s="52"/>
    </row>
    <row r="1231" spans="4:4" x14ac:dyDescent="0.2">
      <c r="D1231" s="52"/>
    </row>
    <row r="1232" spans="4:4" x14ac:dyDescent="0.2">
      <c r="D1232" s="52"/>
    </row>
    <row r="1233" spans="4:4" x14ac:dyDescent="0.2">
      <c r="D1233" s="52"/>
    </row>
    <row r="1234" spans="4:4" x14ac:dyDescent="0.2">
      <c r="D1234" s="52"/>
    </row>
    <row r="1235" spans="4:4" x14ac:dyDescent="0.2">
      <c r="D1235" s="52"/>
    </row>
    <row r="1236" spans="4:4" x14ac:dyDescent="0.2">
      <c r="D1236" s="52"/>
    </row>
    <row r="1237" spans="4:4" x14ac:dyDescent="0.2">
      <c r="D1237" s="52"/>
    </row>
    <row r="1238" spans="4:4" x14ac:dyDescent="0.2">
      <c r="D1238" s="52"/>
    </row>
    <row r="1239" spans="4:4" x14ac:dyDescent="0.2">
      <c r="D1239" s="52"/>
    </row>
    <row r="1240" spans="4:4" x14ac:dyDescent="0.2">
      <c r="D1240" s="52"/>
    </row>
    <row r="1241" spans="4:4" x14ac:dyDescent="0.2">
      <c r="D1241" s="52"/>
    </row>
    <row r="1242" spans="4:4" x14ac:dyDescent="0.2">
      <c r="D1242" s="52"/>
    </row>
    <row r="1243" spans="4:4" x14ac:dyDescent="0.2">
      <c r="D1243" s="52"/>
    </row>
    <row r="1244" spans="4:4" x14ac:dyDescent="0.2">
      <c r="D1244" s="52"/>
    </row>
    <row r="1245" spans="4:4" x14ac:dyDescent="0.2">
      <c r="D1245" s="52"/>
    </row>
    <row r="1246" spans="4:4" x14ac:dyDescent="0.2">
      <c r="D1246" s="52"/>
    </row>
    <row r="1247" spans="4:4" x14ac:dyDescent="0.2">
      <c r="D1247" s="52"/>
    </row>
    <row r="1248" spans="4:4" x14ac:dyDescent="0.2">
      <c r="D1248" s="52"/>
    </row>
    <row r="1249" spans="4:4" x14ac:dyDescent="0.2">
      <c r="D1249" s="52"/>
    </row>
    <row r="1250" spans="4:4" x14ac:dyDescent="0.2">
      <c r="D1250" s="52"/>
    </row>
    <row r="1251" spans="4:4" x14ac:dyDescent="0.2">
      <c r="D1251" s="52"/>
    </row>
    <row r="1252" spans="4:4" x14ac:dyDescent="0.2">
      <c r="D1252" s="52"/>
    </row>
    <row r="1253" spans="4:4" x14ac:dyDescent="0.2">
      <c r="D1253" s="52"/>
    </row>
    <row r="1254" spans="4:4" x14ac:dyDescent="0.2">
      <c r="D1254" s="52"/>
    </row>
    <row r="1255" spans="4:4" x14ac:dyDescent="0.2">
      <c r="D1255" s="52"/>
    </row>
    <row r="1256" spans="4:4" x14ac:dyDescent="0.2">
      <c r="D1256" s="52"/>
    </row>
    <row r="1257" spans="4:4" x14ac:dyDescent="0.2">
      <c r="D1257" s="52"/>
    </row>
    <row r="1258" spans="4:4" x14ac:dyDescent="0.2">
      <c r="D1258" s="52"/>
    </row>
    <row r="1259" spans="4:4" x14ac:dyDescent="0.2">
      <c r="D1259" s="52"/>
    </row>
    <row r="1260" spans="4:4" x14ac:dyDescent="0.2">
      <c r="D1260" s="52"/>
    </row>
    <row r="1261" spans="4:4" x14ac:dyDescent="0.2">
      <c r="D1261" s="52"/>
    </row>
    <row r="1262" spans="4:4" x14ac:dyDescent="0.2">
      <c r="D1262" s="52"/>
    </row>
    <row r="1263" spans="4:4" x14ac:dyDescent="0.2">
      <c r="D1263" s="52"/>
    </row>
    <row r="1264" spans="4:4" x14ac:dyDescent="0.2">
      <c r="D1264" s="52"/>
    </row>
    <row r="1265" spans="4:4" x14ac:dyDescent="0.2">
      <c r="D1265" s="52"/>
    </row>
    <row r="1266" spans="4:4" x14ac:dyDescent="0.2">
      <c r="D1266" s="52"/>
    </row>
    <row r="1267" spans="4:4" x14ac:dyDescent="0.2">
      <c r="D1267" s="52"/>
    </row>
    <row r="1268" spans="4:4" x14ac:dyDescent="0.2">
      <c r="D1268" s="52"/>
    </row>
    <row r="1269" spans="4:4" x14ac:dyDescent="0.2">
      <c r="D1269" s="52"/>
    </row>
    <row r="1270" spans="4:4" x14ac:dyDescent="0.2">
      <c r="D1270" s="52"/>
    </row>
    <row r="1271" spans="4:4" x14ac:dyDescent="0.2">
      <c r="D1271" s="52"/>
    </row>
    <row r="1272" spans="4:4" x14ac:dyDescent="0.2">
      <c r="D1272" s="52"/>
    </row>
    <row r="1273" spans="4:4" x14ac:dyDescent="0.2">
      <c r="D1273" s="52"/>
    </row>
    <row r="1274" spans="4:4" x14ac:dyDescent="0.2">
      <c r="D1274" s="52"/>
    </row>
    <row r="1275" spans="4:4" x14ac:dyDescent="0.2">
      <c r="D1275" s="52"/>
    </row>
    <row r="1276" spans="4:4" x14ac:dyDescent="0.2">
      <c r="D1276" s="52"/>
    </row>
    <row r="1277" spans="4:4" x14ac:dyDescent="0.2">
      <c r="D1277" s="52"/>
    </row>
    <row r="1278" spans="4:4" x14ac:dyDescent="0.2">
      <c r="D1278" s="52"/>
    </row>
    <row r="1279" spans="4:4" x14ac:dyDescent="0.2">
      <c r="D1279" s="52"/>
    </row>
    <row r="1280" spans="4:4" x14ac:dyDescent="0.2">
      <c r="D1280" s="52"/>
    </row>
    <row r="1281" spans="4:4" x14ac:dyDescent="0.2">
      <c r="D1281" s="52"/>
    </row>
    <row r="1282" spans="4:4" x14ac:dyDescent="0.2">
      <c r="D1282" s="52"/>
    </row>
    <row r="1283" spans="4:4" x14ac:dyDescent="0.2">
      <c r="D1283" s="52"/>
    </row>
    <row r="1284" spans="4:4" x14ac:dyDescent="0.2">
      <c r="D1284" s="52"/>
    </row>
    <row r="1285" spans="4:4" x14ac:dyDescent="0.2">
      <c r="D1285" s="52"/>
    </row>
    <row r="1286" spans="4:4" x14ac:dyDescent="0.2">
      <c r="D1286" s="52"/>
    </row>
    <row r="1287" spans="4:4" x14ac:dyDescent="0.2">
      <c r="D1287" s="52"/>
    </row>
    <row r="1288" spans="4:4" x14ac:dyDescent="0.2">
      <c r="D1288" s="52"/>
    </row>
    <row r="1289" spans="4:4" x14ac:dyDescent="0.2">
      <c r="D1289" s="52"/>
    </row>
    <row r="1290" spans="4:4" x14ac:dyDescent="0.2">
      <c r="D1290" s="52"/>
    </row>
    <row r="1291" spans="4:4" x14ac:dyDescent="0.2">
      <c r="D1291" s="52"/>
    </row>
    <row r="1292" spans="4:4" x14ac:dyDescent="0.2">
      <c r="D1292" s="52"/>
    </row>
    <row r="1293" spans="4:4" x14ac:dyDescent="0.2">
      <c r="D1293" s="52"/>
    </row>
    <row r="1294" spans="4:4" x14ac:dyDescent="0.2">
      <c r="D1294" s="52"/>
    </row>
    <row r="1295" spans="4:4" x14ac:dyDescent="0.2">
      <c r="D1295" s="52"/>
    </row>
    <row r="1296" spans="4:4" x14ac:dyDescent="0.2">
      <c r="D1296" s="52"/>
    </row>
    <row r="1297" spans="4:4" x14ac:dyDescent="0.2">
      <c r="D1297" s="52"/>
    </row>
    <row r="1298" spans="4:4" x14ac:dyDescent="0.2">
      <c r="D1298" s="52"/>
    </row>
    <row r="1299" spans="4:4" x14ac:dyDescent="0.2">
      <c r="D1299" s="52"/>
    </row>
    <row r="1300" spans="4:4" x14ac:dyDescent="0.2">
      <c r="D1300" s="52"/>
    </row>
    <row r="1301" spans="4:4" x14ac:dyDescent="0.2">
      <c r="D1301" s="52"/>
    </row>
    <row r="1302" spans="4:4" x14ac:dyDescent="0.2">
      <c r="D1302" s="52"/>
    </row>
    <row r="1303" spans="4:4" x14ac:dyDescent="0.2">
      <c r="D1303" s="52"/>
    </row>
    <row r="1304" spans="4:4" x14ac:dyDescent="0.2">
      <c r="D1304" s="52"/>
    </row>
    <row r="1305" spans="4:4" x14ac:dyDescent="0.2">
      <c r="D1305" s="52"/>
    </row>
    <row r="1306" spans="4:4" x14ac:dyDescent="0.2">
      <c r="D1306" s="52"/>
    </row>
    <row r="1307" spans="4:4" x14ac:dyDescent="0.2">
      <c r="D1307" s="52"/>
    </row>
    <row r="1308" spans="4:4" x14ac:dyDescent="0.2">
      <c r="D1308" s="52"/>
    </row>
    <row r="1309" spans="4:4" x14ac:dyDescent="0.2">
      <c r="D1309" s="52"/>
    </row>
    <row r="1310" spans="4:4" x14ac:dyDescent="0.2">
      <c r="D1310" s="52"/>
    </row>
    <row r="1311" spans="4:4" x14ac:dyDescent="0.2">
      <c r="D1311" s="52"/>
    </row>
    <row r="1312" spans="4:4" x14ac:dyDescent="0.2">
      <c r="D1312" s="52"/>
    </row>
    <row r="1313" spans="4:4" x14ac:dyDescent="0.2">
      <c r="D1313" s="52"/>
    </row>
    <row r="1314" spans="4:4" x14ac:dyDescent="0.2">
      <c r="D1314" s="52"/>
    </row>
    <row r="1315" spans="4:4" x14ac:dyDescent="0.2">
      <c r="D1315" s="52"/>
    </row>
    <row r="1316" spans="4:4" x14ac:dyDescent="0.2">
      <c r="D1316" s="52"/>
    </row>
    <row r="1317" spans="4:4" x14ac:dyDescent="0.2">
      <c r="D1317" s="52"/>
    </row>
    <row r="1318" spans="4:4" x14ac:dyDescent="0.2">
      <c r="D1318" s="52"/>
    </row>
    <row r="1319" spans="4:4" x14ac:dyDescent="0.2">
      <c r="D1319" s="52"/>
    </row>
    <row r="1320" spans="4:4" x14ac:dyDescent="0.2">
      <c r="D1320" s="52"/>
    </row>
    <row r="1321" spans="4:4" x14ac:dyDescent="0.2">
      <c r="D1321" s="52"/>
    </row>
    <row r="1322" spans="4:4" x14ac:dyDescent="0.2">
      <c r="D1322" s="52"/>
    </row>
    <row r="1323" spans="4:4" x14ac:dyDescent="0.2">
      <c r="D1323" s="52"/>
    </row>
    <row r="1324" spans="4:4" x14ac:dyDescent="0.2">
      <c r="D1324" s="52"/>
    </row>
    <row r="1325" spans="4:4" x14ac:dyDescent="0.2">
      <c r="D1325" s="52"/>
    </row>
    <row r="1326" spans="4:4" x14ac:dyDescent="0.2">
      <c r="D1326" s="52"/>
    </row>
    <row r="1327" spans="4:4" x14ac:dyDescent="0.2">
      <c r="D1327" s="52"/>
    </row>
    <row r="1328" spans="4:4" x14ac:dyDescent="0.2">
      <c r="D1328" s="52"/>
    </row>
    <row r="1329" spans="4:4" x14ac:dyDescent="0.2">
      <c r="D1329" s="52"/>
    </row>
    <row r="1330" spans="4:4" x14ac:dyDescent="0.2">
      <c r="D1330" s="52"/>
    </row>
    <row r="1331" spans="4:4" x14ac:dyDescent="0.2">
      <c r="D1331" s="52"/>
    </row>
    <row r="1332" spans="4:4" x14ac:dyDescent="0.2">
      <c r="D1332" s="52"/>
    </row>
    <row r="1333" spans="4:4" x14ac:dyDescent="0.2">
      <c r="D1333" s="52"/>
    </row>
    <row r="1334" spans="4:4" x14ac:dyDescent="0.2">
      <c r="D1334" s="52"/>
    </row>
    <row r="1335" spans="4:4" x14ac:dyDescent="0.2">
      <c r="D1335" s="52"/>
    </row>
    <row r="1336" spans="4:4" x14ac:dyDescent="0.2">
      <c r="D1336" s="52"/>
    </row>
    <row r="1337" spans="4:4" x14ac:dyDescent="0.2">
      <c r="D1337" s="52"/>
    </row>
    <row r="1338" spans="4:4" x14ac:dyDescent="0.2">
      <c r="D1338" s="52"/>
    </row>
    <row r="1339" spans="4:4" x14ac:dyDescent="0.2">
      <c r="D1339" s="52"/>
    </row>
    <row r="1340" spans="4:4" x14ac:dyDescent="0.2">
      <c r="D1340" s="52"/>
    </row>
    <row r="1341" spans="4:4" x14ac:dyDescent="0.2">
      <c r="D1341" s="52"/>
    </row>
    <row r="1342" spans="4:4" x14ac:dyDescent="0.2">
      <c r="D1342" s="52"/>
    </row>
    <row r="1343" spans="4:4" x14ac:dyDescent="0.2">
      <c r="D1343" s="52"/>
    </row>
    <row r="1344" spans="4:4" x14ac:dyDescent="0.2">
      <c r="D1344" s="52"/>
    </row>
    <row r="1345" spans="4:4" x14ac:dyDescent="0.2">
      <c r="D1345" s="52"/>
    </row>
    <row r="1346" spans="4:4" x14ac:dyDescent="0.2">
      <c r="D1346" s="52"/>
    </row>
    <row r="1347" spans="4:4" x14ac:dyDescent="0.2">
      <c r="D1347" s="52"/>
    </row>
    <row r="1348" spans="4:4" x14ac:dyDescent="0.2">
      <c r="D1348" s="52"/>
    </row>
    <row r="1349" spans="4:4" x14ac:dyDescent="0.2">
      <c r="D1349" s="52"/>
    </row>
    <row r="1350" spans="4:4" x14ac:dyDescent="0.2">
      <c r="D1350" s="52"/>
    </row>
    <row r="1351" spans="4:4" x14ac:dyDescent="0.2">
      <c r="D1351" s="52"/>
    </row>
    <row r="1352" spans="4:4" x14ac:dyDescent="0.2">
      <c r="D1352" s="52"/>
    </row>
    <row r="1353" spans="4:4" x14ac:dyDescent="0.2">
      <c r="D1353" s="52"/>
    </row>
    <row r="1354" spans="4:4" x14ac:dyDescent="0.2">
      <c r="D1354" s="52"/>
    </row>
  </sheetData>
  <sheetProtection sheet="1" objects="1" scenarios="1"/>
  <mergeCells count="8">
    <mergeCell ref="A121:B121"/>
    <mergeCell ref="C121:E121"/>
    <mergeCell ref="A1:I1"/>
    <mergeCell ref="A2:I2"/>
    <mergeCell ref="A3:I3"/>
    <mergeCell ref="B5:I5"/>
    <mergeCell ref="B7:I7"/>
    <mergeCell ref="A116:I117"/>
  </mergeCells>
  <dataValidations count="2">
    <dataValidation type="list" allowBlank="1" showInputMessage="1" showErrorMessage="1" sqref="C52" xr:uid="{0024033B-F6E0-4879-8061-3DBF5F4024FE}">
      <formula1>$IR$13:$IR$19</formula1>
    </dataValidation>
    <dataValidation type="list" allowBlank="1" showInputMessage="1" showErrorMessage="1" sqref="C120" xr:uid="{212C97BA-73C9-4E5F-8319-1B7C99CE940B}">
      <formula1>$IR$34:$IR$39</formula1>
    </dataValidation>
  </dataValidations>
  <printOptions horizontalCentered="1" verticalCentered="1"/>
  <pageMargins left="0.78740157480314965" right="0.78740157480314965" top="0.78740157480314965" bottom="0.78740157480314965" header="0.59055118110236227" footer="0.59055118110236227"/>
  <pageSetup scale="47" orientation="portrait" r:id="rId1"/>
  <headerFooter alignWithMargins="0">
    <oddHeader>&amp;CAnálisis de Costos - Área de Estudios Previos</oddHeader>
    <oddFooter>&amp;L16/02/2010&amp;R0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16CDA-361F-4765-99EF-D44FB034F6B5}">
  <sheetPr codeName="Hoja8">
    <tabColor theme="6" tint="-0.499984740745262"/>
    <pageSetUpPr fitToPage="1"/>
  </sheetPr>
  <dimension ref="A1:O3022"/>
  <sheetViews>
    <sheetView showGridLines="0" view="pageBreakPreview" zoomScale="87" zoomScaleNormal="80" zoomScaleSheetLayoutView="87" workbookViewId="0">
      <pane xSplit="5" ySplit="5" topLeftCell="F45" activePane="bottomRight" state="frozen"/>
      <selection pane="topRight" activeCell="F1" sqref="F1"/>
      <selection pane="bottomLeft" activeCell="A6" sqref="A6"/>
      <selection pane="bottomRight" activeCell="D27" sqref="D27"/>
    </sheetView>
  </sheetViews>
  <sheetFormatPr baseColWidth="10" defaultRowHeight="15" x14ac:dyDescent="0.25"/>
  <cols>
    <col min="1" max="1" width="14.85546875" style="122" customWidth="1"/>
    <col min="2" max="2" width="53.28515625" style="122" bestFit="1" customWidth="1"/>
    <col min="3" max="3" width="13" style="122" customWidth="1"/>
    <col min="4" max="4" width="12.42578125" style="122" bestFit="1" customWidth="1"/>
    <col min="5" max="5" width="19.140625" style="122" customWidth="1"/>
    <col min="6" max="6" width="10.85546875" style="122" customWidth="1"/>
    <col min="7" max="7" width="16.5703125" style="122" bestFit="1" customWidth="1"/>
    <col min="8" max="8" width="10.42578125" style="122" bestFit="1" customWidth="1"/>
    <col min="9" max="9" width="12" style="130" customWidth="1"/>
    <col min="10" max="10" width="11.7109375" style="130" customWidth="1"/>
    <col min="11" max="11" width="14" style="130" bestFit="1" customWidth="1"/>
    <col min="12" max="12" width="14.85546875" style="131" bestFit="1" customWidth="1"/>
    <col min="13" max="13" width="14" style="122" bestFit="1" customWidth="1"/>
    <col min="14" max="16384" width="11.42578125" style="122"/>
  </cols>
  <sheetData>
    <row r="1" spans="1:15" ht="49.5" customHeight="1" thickBot="1" x14ac:dyDescent="0.25">
      <c r="A1" s="120" t="s">
        <v>0</v>
      </c>
      <c r="B1" s="120"/>
      <c r="C1" s="120"/>
      <c r="D1" s="120"/>
      <c r="E1" s="120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6.5" thickBot="1" x14ac:dyDescent="0.3">
      <c r="A2" s="123">
        <f>+'[1]INFORMACION DEL FP'!A2:D2</f>
        <v>0</v>
      </c>
      <c r="B2" s="124"/>
      <c r="C2" s="124"/>
      <c r="D2" s="124"/>
      <c r="E2" s="125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ht="16.5" thickBot="1" x14ac:dyDescent="0.3">
      <c r="A3" s="126" t="str">
        <f>+'[1]IMPUESTOS Y VR TOTAL'!A38:F38</f>
        <v>INTERVENTORÍA A LA CONSULTORÍA</v>
      </c>
      <c r="B3" s="126"/>
      <c r="C3" s="126"/>
      <c r="D3" s="126"/>
      <c r="E3" s="126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ht="67.5" customHeight="1" x14ac:dyDescent="0.25">
      <c r="A4" s="127" t="s">
        <v>1</v>
      </c>
      <c r="B4" s="128" t="str">
        <f>+'[1]PERSONAL Y OTROS'!B6</f>
        <v>INTERVENTORIA ETAPA CONSULTORIA URI TUNJUELITO</v>
      </c>
      <c r="C4" s="128"/>
      <c r="D4" s="128"/>
      <c r="E4" s="129"/>
    </row>
    <row r="5" spans="1:15" ht="19.5" customHeight="1" x14ac:dyDescent="0.25">
      <c r="A5" s="132" t="s">
        <v>40</v>
      </c>
      <c r="B5" s="133"/>
      <c r="C5" s="133"/>
      <c r="D5" s="133"/>
      <c r="E5" s="134"/>
    </row>
    <row r="6" spans="1:15" x14ac:dyDescent="0.25">
      <c r="A6" s="135"/>
      <c r="B6" s="136"/>
      <c r="C6" s="136"/>
      <c r="D6" s="136"/>
      <c r="E6" s="137"/>
    </row>
    <row r="7" spans="1:15" x14ac:dyDescent="0.25">
      <c r="A7" s="138" t="s">
        <v>41</v>
      </c>
      <c r="B7" s="139" t="s">
        <v>42</v>
      </c>
      <c r="C7" s="140" t="s">
        <v>18</v>
      </c>
      <c r="D7" s="140"/>
      <c r="E7" s="141"/>
    </row>
    <row r="8" spans="1:15" s="147" customFormat="1" ht="12.75" x14ac:dyDescent="0.2">
      <c r="A8" s="142">
        <v>1</v>
      </c>
      <c r="B8" s="143" t="s">
        <v>43</v>
      </c>
      <c r="C8" s="144"/>
      <c r="D8" s="145">
        <v>1</v>
      </c>
      <c r="E8" s="146">
        <f>IFERROR((XMesProfesionales+XMesTecnicos)/(CdadProfesionales+CdadTecnicos),0)</f>
        <v>1200856.9090909092</v>
      </c>
      <c r="G8" s="130"/>
    </row>
    <row r="9" spans="1:15" s="147" customFormat="1" ht="12.75" x14ac:dyDescent="0.2">
      <c r="A9" s="142">
        <v>2</v>
      </c>
      <c r="B9" s="143" t="s">
        <v>44</v>
      </c>
      <c r="C9" s="148"/>
      <c r="D9" s="145">
        <f>SUM(C10:C13)</f>
        <v>0.20915996666666664</v>
      </c>
      <c r="E9" s="149"/>
      <c r="G9" s="130"/>
    </row>
    <row r="10" spans="1:15" x14ac:dyDescent="0.25">
      <c r="A10" s="150">
        <v>2.1</v>
      </c>
      <c r="B10" s="151" t="s">
        <v>45</v>
      </c>
      <c r="C10" s="152">
        <f>+'[1]INFORMACION DEL FP'!C10</f>
        <v>8.3330000000000001E-2</v>
      </c>
      <c r="D10" s="152"/>
      <c r="E10" s="153">
        <f>+C10*XMesPersonalPromedio</f>
        <v>100067.40623454546</v>
      </c>
      <c r="G10" s="130"/>
    </row>
    <row r="11" spans="1:15" x14ac:dyDescent="0.25">
      <c r="A11" s="150">
        <v>2.2000000000000002</v>
      </c>
      <c r="B11" s="151" t="s">
        <v>46</v>
      </c>
      <c r="C11" s="152">
        <f>+'[1]INFORMACION DEL FP'!C11</f>
        <v>8.3330000000000003E-4</v>
      </c>
      <c r="D11" s="152"/>
      <c r="E11" s="153">
        <f>+C11*XMesPersonalPromedio</f>
        <v>1000.6740623454547</v>
      </c>
      <c r="G11" s="130"/>
    </row>
    <row r="12" spans="1:15" x14ac:dyDescent="0.25">
      <c r="A12" s="150">
        <v>2.2999999999999998</v>
      </c>
      <c r="B12" s="151" t="s">
        <v>47</v>
      </c>
      <c r="C12" s="152">
        <f>+'[1]INFORMACION DEL FP'!C12</f>
        <v>4.1666666666666664E-2</v>
      </c>
      <c r="D12" s="152"/>
      <c r="E12" s="153">
        <f>+C12*XMesPersonalPromedio</f>
        <v>50035.704545454544</v>
      </c>
      <c r="G12" s="130"/>
    </row>
    <row r="13" spans="1:15" x14ac:dyDescent="0.25">
      <c r="A13" s="150">
        <v>2.4</v>
      </c>
      <c r="B13" s="151" t="s">
        <v>48</v>
      </c>
      <c r="C13" s="152">
        <f>+'[1]INFORMACION DEL FP'!C13</f>
        <v>8.3330000000000001E-2</v>
      </c>
      <c r="D13" s="152"/>
      <c r="E13" s="153">
        <f>+C13*XMesPersonalPromedio</f>
        <v>100067.40623454546</v>
      </c>
      <c r="G13" s="130"/>
    </row>
    <row r="14" spans="1:15" s="147" customFormat="1" ht="12.75" x14ac:dyDescent="0.2">
      <c r="A14" s="142">
        <v>3</v>
      </c>
      <c r="B14" s="143" t="s">
        <v>49</v>
      </c>
      <c r="C14" s="145"/>
      <c r="D14" s="145">
        <f>SUM(C15:C19)</f>
        <v>0.31109000000000003</v>
      </c>
      <c r="E14" s="149"/>
      <c r="G14" s="130"/>
    </row>
    <row r="15" spans="1:15" x14ac:dyDescent="0.25">
      <c r="A15" s="150">
        <v>3.1</v>
      </c>
      <c r="B15" s="151" t="s">
        <v>50</v>
      </c>
      <c r="C15" s="152">
        <f>+'[1]INFORMACION DEL FP'!C15</f>
        <v>8.5000000000000006E-2</v>
      </c>
      <c r="D15" s="152"/>
      <c r="E15" s="153">
        <f>+C15*XMesPersonalPromedio</f>
        <v>102072.83727272729</v>
      </c>
      <c r="G15" s="130"/>
    </row>
    <row r="16" spans="1:15" x14ac:dyDescent="0.25">
      <c r="A16" s="150">
        <v>3.2</v>
      </c>
      <c r="B16" s="151" t="s">
        <v>51</v>
      </c>
      <c r="C16" s="152">
        <f>+'[1]INFORMACION DEL FP'!C16</f>
        <v>0.12</v>
      </c>
      <c r="D16" s="152"/>
      <c r="E16" s="153">
        <f>+C16*XMesPersonalPromedio</f>
        <v>144102.8290909091</v>
      </c>
      <c r="G16" s="130"/>
    </row>
    <row r="17" spans="1:7" x14ac:dyDescent="0.25">
      <c r="A17" s="150">
        <v>3.3</v>
      </c>
      <c r="B17" s="151" t="s">
        <v>52</v>
      </c>
      <c r="C17" s="152">
        <f>+'[1]INFORMACION DEL FP'!C17</f>
        <v>0.01</v>
      </c>
      <c r="D17" s="152"/>
      <c r="E17" s="153">
        <f>+C17*XMesPersonalPromedio</f>
        <v>12008.569090909092</v>
      </c>
      <c r="G17" s="130"/>
    </row>
    <row r="18" spans="1:7" x14ac:dyDescent="0.25">
      <c r="A18" s="150">
        <v>3.4</v>
      </c>
      <c r="B18" s="151" t="s">
        <v>53</v>
      </c>
      <c r="C18" s="152">
        <f>+'[1]INFORMACION DEL FP'!C18</f>
        <v>6.0899999999999999E-3</v>
      </c>
      <c r="D18" s="152"/>
      <c r="E18" s="153">
        <f>+C18*XMesPersonalPromedio</f>
        <v>7313.2185763636371</v>
      </c>
      <c r="G18" s="130"/>
    </row>
    <row r="19" spans="1:7" x14ac:dyDescent="0.25">
      <c r="A19" s="150">
        <v>3.5</v>
      </c>
      <c r="B19" s="151" t="s">
        <v>54</v>
      </c>
      <c r="C19" s="152">
        <f>+'[1]INFORMACION DEL FP'!C19</f>
        <v>0.09</v>
      </c>
      <c r="D19" s="152"/>
      <c r="E19" s="153">
        <f>+C19*XMesPersonalPromedio</f>
        <v>108077.12181818183</v>
      </c>
      <c r="G19" s="130"/>
    </row>
    <row r="20" spans="1:7" s="147" customFormat="1" ht="12.75" x14ac:dyDescent="0.2">
      <c r="A20" s="142">
        <v>4</v>
      </c>
      <c r="B20" s="143" t="s">
        <v>55</v>
      </c>
      <c r="C20" s="145"/>
      <c r="D20" s="145">
        <f>SUM(C21:C22)</f>
        <v>0</v>
      </c>
      <c r="E20" s="149"/>
      <c r="G20" s="130"/>
    </row>
    <row r="21" spans="1:7" hidden="1" x14ac:dyDescent="0.25">
      <c r="A21" s="150">
        <v>4.0999999999999996</v>
      </c>
      <c r="B21" s="154" t="s">
        <v>56</v>
      </c>
      <c r="C21" s="152">
        <f>+'[1]INFORMACION DEL FP'!C21</f>
        <v>0</v>
      </c>
      <c r="D21" s="152"/>
      <c r="E21" s="153">
        <f>+C21*XMesPersonalPromedio</f>
        <v>0</v>
      </c>
      <c r="G21" s="130"/>
    </row>
    <row r="22" spans="1:7" hidden="1" x14ac:dyDescent="0.25">
      <c r="A22" s="150">
        <v>4.2</v>
      </c>
      <c r="B22" s="154" t="s">
        <v>57</v>
      </c>
      <c r="C22" s="152">
        <f>+'[1]INFORMACION DEL FP'!C22</f>
        <v>0</v>
      </c>
      <c r="D22" s="152"/>
      <c r="E22" s="153">
        <f>+C22*XMesPersonalPromedio</f>
        <v>0</v>
      </c>
      <c r="G22" s="130"/>
    </row>
    <row r="23" spans="1:7" x14ac:dyDescent="0.25">
      <c r="A23" s="155" t="s">
        <v>58</v>
      </c>
      <c r="B23" s="140"/>
      <c r="C23" s="140"/>
      <c r="D23" s="156">
        <f>+D20+D14+D9+D8</f>
        <v>1.5202499666666667</v>
      </c>
      <c r="E23" s="157">
        <f>SUM(PrestacionesSeguridadOtros)</f>
        <v>1825602.6760168911</v>
      </c>
      <c r="G23" s="130"/>
    </row>
    <row r="24" spans="1:7" x14ac:dyDescent="0.25">
      <c r="A24" s="158"/>
      <c r="B24" s="159"/>
      <c r="C24" s="159"/>
      <c r="D24" s="160"/>
      <c r="E24" s="161"/>
      <c r="G24" s="130"/>
    </row>
    <row r="25" spans="1:7" x14ac:dyDescent="0.25">
      <c r="A25" s="162">
        <v>5</v>
      </c>
      <c r="B25" s="163" t="s">
        <v>59</v>
      </c>
      <c r="C25" s="164"/>
      <c r="D25" s="165"/>
      <c r="E25" s="166"/>
      <c r="G25" s="130"/>
    </row>
    <row r="26" spans="1:7" x14ac:dyDescent="0.25">
      <c r="A26" s="167"/>
      <c r="B26" s="168" t="s">
        <v>60</v>
      </c>
      <c r="C26" s="169">
        <f>CdadProfesionales+CdadTecnicos</f>
        <v>11</v>
      </c>
      <c r="D26" s="170"/>
      <c r="E26" s="171"/>
      <c r="G26" s="130"/>
    </row>
    <row r="27" spans="1:7" ht="26.25" x14ac:dyDescent="0.25">
      <c r="A27" s="172">
        <v>5.0999999999999996</v>
      </c>
      <c r="B27" s="173" t="s">
        <v>61</v>
      </c>
      <c r="C27" s="174"/>
      <c r="D27" s="175">
        <f>+IFERROR(E27/$E$8,0)</f>
        <v>0.14077463670429147</v>
      </c>
      <c r="E27" s="176">
        <f>IFERROR(Oficina/(CdadProfesionales+CdadTecnicos+CdadNoFacturables+CdadCalidades)/PlazoEnMeses,0)</f>
        <v>169050.1951111111</v>
      </c>
      <c r="F27" s="177"/>
      <c r="G27" s="130"/>
    </row>
    <row r="28" spans="1:7" hidden="1" x14ac:dyDescent="0.25">
      <c r="A28" s="172">
        <v>5.2</v>
      </c>
      <c r="B28" s="151" t="s">
        <v>62</v>
      </c>
      <c r="C28" s="174"/>
      <c r="D28" s="175">
        <f>+IFERROR(E28/$E$8,0)</f>
        <v>8.689615208887784E-2</v>
      </c>
      <c r="E28" s="176">
        <f>IFERROR(NoFacturable/(CdadProfesionales+CdadTecnicos+CdadNoFacturables+CdadCalidades)/PlazoEnMeses,0)</f>
        <v>104349.84460934339</v>
      </c>
      <c r="F28" s="177"/>
      <c r="G28" s="130"/>
    </row>
    <row r="29" spans="1:7" hidden="1" x14ac:dyDescent="0.25">
      <c r="A29" s="172">
        <v>5.3</v>
      </c>
      <c r="B29" s="151" t="s">
        <v>63</v>
      </c>
      <c r="C29" s="174"/>
      <c r="D29" s="175">
        <f>+IFERROR(E29/$E$8,0)</f>
        <v>0</v>
      </c>
      <c r="E29" s="176">
        <f>IFERROR(Calidad/(CdadProfesionales+CdadTecnicos+CdadNoFacturables+CdadCalidades)/PlazoEnMeses,0)</f>
        <v>0</v>
      </c>
      <c r="G29" s="130"/>
    </row>
    <row r="30" spans="1:7" x14ac:dyDescent="0.25">
      <c r="A30" s="178">
        <v>6</v>
      </c>
      <c r="B30" s="179" t="s">
        <v>64</v>
      </c>
      <c r="C30" s="180"/>
      <c r="D30" s="181"/>
      <c r="E30" s="182"/>
      <c r="G30" s="130"/>
    </row>
    <row r="31" spans="1:7" x14ac:dyDescent="0.25">
      <c r="A31" s="183">
        <v>6.01</v>
      </c>
      <c r="B31" s="184" t="str">
        <f>+'[1]IMPUESTOS Y VR TOTAL'!B43</f>
        <v>Imp. Transac Fin (4x1000)</v>
      </c>
      <c r="C31" s="185"/>
      <c r="D31" s="175">
        <f>+IFERROR(E31/$E$8,0)</f>
        <v>1.1026274217618036E-2</v>
      </c>
      <c r="E31" s="176">
        <f>+IFERROR('[1]IMPUESTOS Y VR TOTAL'!E43/$C$26/$E$50,0)</f>
        <v>13240.977575757577</v>
      </c>
      <c r="G31" s="130"/>
    </row>
    <row r="32" spans="1:7" x14ac:dyDescent="0.25">
      <c r="A32" s="172">
        <v>6.02</v>
      </c>
      <c r="B32" s="184" t="str">
        <f>+'[1]IMPUESTOS Y VR TOTAL'!B44</f>
        <v>ICA</v>
      </c>
      <c r="C32" s="185"/>
      <c r="D32" s="175">
        <f t="shared" ref="D32:D44" si="0">+IFERROR(E32/$E$8,0)</f>
        <v>2.3164441633651334E-2</v>
      </c>
      <c r="E32" s="176">
        <f>+IFERROR('[1]IMPUESTOS Y VR TOTAL'!E44/$C$26/$E$50,0)</f>
        <v>27817.179781003313</v>
      </c>
      <c r="G32" s="130"/>
    </row>
    <row r="33" spans="1:12" x14ac:dyDescent="0.25">
      <c r="A33" s="172">
        <v>6.04</v>
      </c>
      <c r="B33" s="184" t="str">
        <f>+'[1]IMPUESTOS Y VR TOTAL'!B45</f>
        <v>IVA</v>
      </c>
      <c r="C33" s="185"/>
      <c r="D33" s="175">
        <f t="shared" si="0"/>
        <v>0</v>
      </c>
      <c r="E33" s="176">
        <v>0</v>
      </c>
      <c r="G33" s="130"/>
    </row>
    <row r="34" spans="1:12" x14ac:dyDescent="0.25">
      <c r="A34" s="172">
        <v>6.05</v>
      </c>
      <c r="B34" s="184" t="str">
        <f>+'[1]IMPUESTOS Y VR TOTAL'!B46</f>
        <v>Retención/Vr Total Cto Consul</v>
      </c>
      <c r="C34" s="185"/>
      <c r="D34" s="175">
        <f t="shared" si="0"/>
        <v>4.6328883267302667E-2</v>
      </c>
      <c r="E34" s="176">
        <f>+IFERROR('[1]IMPUESTOS Y VR TOTAL'!E46/$C$26/$E$50,0)</f>
        <v>55634.359562006626</v>
      </c>
      <c r="G34" s="130"/>
    </row>
    <row r="35" spans="1:12" x14ac:dyDescent="0.25">
      <c r="A35" s="172">
        <v>6.06</v>
      </c>
      <c r="B35" s="184" t="str">
        <f>+'[1]IMPUESTOS Y VR TOTAL'!B47</f>
        <v>Estampilla ProUnal</v>
      </c>
      <c r="C35" s="185"/>
      <c r="D35" s="175">
        <f t="shared" si="0"/>
        <v>1.1582220816825667E-2</v>
      </c>
      <c r="E35" s="176">
        <f>+IFERROR('[1]IMPUESTOS Y VR TOTAL'!E47/$C$26/$E$50,0)</f>
        <v>13908.589890501657</v>
      </c>
      <c r="G35" s="130"/>
    </row>
    <row r="36" spans="1:12" hidden="1" x14ac:dyDescent="0.25">
      <c r="A36" s="172">
        <v>6.07</v>
      </c>
      <c r="B36" s="184" t="str">
        <f>+'[1]IMPUESTOS Y VR TOTAL'!B48</f>
        <v>Garantía de Seriedad</v>
      </c>
      <c r="C36" s="185"/>
      <c r="D36" s="175">
        <f t="shared" si="0"/>
        <v>0</v>
      </c>
      <c r="E36" s="176">
        <f>+IFERROR('[1]IMPUESTOS Y VR TOTAL'!E48/$C$26/$E$50,0)</f>
        <v>0</v>
      </c>
      <c r="G36" s="130"/>
    </row>
    <row r="37" spans="1:12" hidden="1" x14ac:dyDescent="0.25">
      <c r="A37" s="186">
        <v>6.08</v>
      </c>
      <c r="B37" s="187" t="str">
        <f>+'[1]IMPUESTOS Y VR TOTAL'!B49</f>
        <v>Estampilla Pro-Adulto Mayor</v>
      </c>
      <c r="C37" s="188"/>
      <c r="D37" s="189">
        <f>+IFERROR(E37/$E$8,0)</f>
        <v>0</v>
      </c>
      <c r="E37" s="176">
        <f>+IFERROR('[1]IMPUESTOS Y VR TOTAL'!E49/$C$26/$E$50,0)</f>
        <v>0</v>
      </c>
      <c r="G37" s="130"/>
    </row>
    <row r="38" spans="1:12" hidden="1" x14ac:dyDescent="0.25">
      <c r="A38" s="186">
        <v>6.09</v>
      </c>
      <c r="B38" s="187" t="str">
        <f>+'[1]IMPUESTOS Y VR TOTAL'!B50</f>
        <v>Estampilla Pro-cultura</v>
      </c>
      <c r="C38" s="188"/>
      <c r="D38" s="189">
        <f>+IFERROR(E38/$E$8,0)</f>
        <v>0</v>
      </c>
      <c r="E38" s="176">
        <f>+IFERROR('[1]IMPUESTOS Y VR TOTAL'!E50/$C$26/$E$50,0)</f>
        <v>0</v>
      </c>
      <c r="G38" s="130"/>
    </row>
    <row r="39" spans="1:12" hidden="1" x14ac:dyDescent="0.25">
      <c r="A39" s="186">
        <v>6.1</v>
      </c>
      <c r="B39" s="187" t="str">
        <f>+'[1]IMPUESTOS Y VR TOTAL'!B51</f>
        <v>Contribución Cto de obra pública</v>
      </c>
      <c r="C39" s="188"/>
      <c r="D39" s="189">
        <f>+IFERROR(E39/$E$8,0)</f>
        <v>0</v>
      </c>
      <c r="E39" s="176">
        <f>+IFERROR('[1]IMPUESTOS Y VR TOTAL'!E51/$C$26/$E$50,0)</f>
        <v>0</v>
      </c>
      <c r="G39" s="130"/>
    </row>
    <row r="40" spans="1:12" hidden="1" x14ac:dyDescent="0.25">
      <c r="A40" s="186">
        <v>6.11</v>
      </c>
      <c r="B40" s="187" t="str">
        <f>+'[1]IMPUESTOS Y VR TOTAL'!B52</f>
        <v>Estampilla Pro-undenar</v>
      </c>
      <c r="C40" s="188"/>
      <c r="D40" s="189">
        <f>+IFERROR(E40/$E$8,0)</f>
        <v>0</v>
      </c>
      <c r="E40" s="176">
        <f>+IFERROR('[1]IMPUESTOS Y VR TOTAL'!E52/$C$26/$E$50,0)</f>
        <v>0</v>
      </c>
      <c r="G40" s="130"/>
    </row>
    <row r="41" spans="1:12" x14ac:dyDescent="0.25">
      <c r="A41" s="172">
        <v>6.12</v>
      </c>
      <c r="B41" s="184" t="str">
        <f>+'[1]IMPUESTOS Y VR TOTAL'!B53</f>
        <v>Responsabilidad Civil BAJA</v>
      </c>
      <c r="C41" s="185"/>
      <c r="D41" s="175">
        <f>+IFERROR(E41/$E$8,0)</f>
        <v>3.1084432939528684E-3</v>
      </c>
      <c r="E41" s="176">
        <f>+IFERROR('[1]IMPUESTOS Y VR TOTAL'!E53/$C$26/$E$50,0)</f>
        <v>3732.7956060606061</v>
      </c>
      <c r="G41" s="130"/>
    </row>
    <row r="42" spans="1:12" x14ac:dyDescent="0.25">
      <c r="A42" s="172">
        <v>6.13</v>
      </c>
      <c r="B42" s="184" t="str">
        <f>+'[1]IMPUESTOS Y VR TOTAL'!B54</f>
        <v>Cumplimiento</v>
      </c>
      <c r="C42" s="185"/>
      <c r="D42" s="175">
        <f t="shared" si="0"/>
        <v>3.4443324087284331E-3</v>
      </c>
      <c r="E42" s="176">
        <f>+IFERROR('[1]IMPUESTOS Y VR TOTAL'!E54/$C$26/$E$50,0)</f>
        <v>4136.1503702272721</v>
      </c>
      <c r="G42" s="130"/>
    </row>
    <row r="43" spans="1:12" x14ac:dyDescent="0.25">
      <c r="A43" s="172">
        <v>6.14</v>
      </c>
      <c r="B43" s="184" t="str">
        <f>+'[1]IMPUESTOS Y VR TOTAL'!B55</f>
        <v>Salarios, Prestaciones</v>
      </c>
      <c r="C43" s="185"/>
      <c r="D43" s="175">
        <f t="shared" si="0"/>
        <v>5.7405540145473899E-4</v>
      </c>
      <c r="E43" s="176">
        <f>+IFERROR('[1]IMPUESTOS Y VR TOTAL'!E55/$C$26/$E$50,0)</f>
        <v>689.35839503787884</v>
      </c>
      <c r="G43" s="130"/>
    </row>
    <row r="44" spans="1:12" x14ac:dyDescent="0.25">
      <c r="A44" s="172">
        <v>6.15</v>
      </c>
      <c r="B44" s="184" t="str">
        <f>+'[1]IMPUESTOS Y VR TOTAL'!B56</f>
        <v>Calidad de los Servicios</v>
      </c>
      <c r="C44" s="185"/>
      <c r="D44" s="175">
        <f t="shared" si="0"/>
        <v>1.03329972261853E-2</v>
      </c>
      <c r="E44" s="176">
        <f>+IFERROR('[1]IMPUESTOS Y VR TOTAL'!E56/$C$26/$E$50,0)</f>
        <v>12408.451110681817</v>
      </c>
      <c r="F44" s="190"/>
      <c r="G44" s="130"/>
    </row>
    <row r="45" spans="1:12" x14ac:dyDescent="0.25">
      <c r="A45" s="191"/>
      <c r="B45" s="151"/>
      <c r="C45" s="151"/>
      <c r="D45" s="192"/>
      <c r="E45" s="193"/>
      <c r="G45" s="130"/>
    </row>
    <row r="46" spans="1:12" s="147" customFormat="1" ht="12.75" x14ac:dyDescent="0.2">
      <c r="A46" s="178">
        <v>7</v>
      </c>
      <c r="B46" s="179" t="s">
        <v>65</v>
      </c>
      <c r="C46" s="194"/>
      <c r="D46" s="195">
        <f>+IFERROR((HonoraProfesionales*(CdadProfesionales+CdadNoFacturables+CdadCalidades)+HonoraTecnicos*CdadTecnicos)/(CdadProfesionales+CdadTecnicos+CdadNoFacturables+CdadCalidades),0)</f>
        <v>0.2</v>
      </c>
      <c r="E46" s="196">
        <f>+IFERROR($D$46*E8,0)</f>
        <v>240171.38181818184</v>
      </c>
      <c r="F46" s="122"/>
      <c r="G46" s="190"/>
      <c r="H46" s="122"/>
      <c r="I46" s="130"/>
      <c r="J46" s="130"/>
      <c r="K46" s="130"/>
      <c r="L46" s="197"/>
    </row>
    <row r="47" spans="1:12" s="147" customFormat="1" ht="12.75" x14ac:dyDescent="0.2">
      <c r="A47" s="198"/>
      <c r="B47" s="199"/>
      <c r="C47" s="199"/>
      <c r="D47" s="200"/>
      <c r="E47" s="201">
        <f>+IFERROR((E46+E27+E23+E31+E32+E33+E34+E35+E36+E41+E42+E43+E44+E28+E29),0)</f>
        <v>2470741.9598468039</v>
      </c>
      <c r="F47" s="122"/>
      <c r="G47" s="122"/>
      <c r="H47" s="122"/>
      <c r="I47" s="130"/>
      <c r="J47" s="130"/>
      <c r="K47" s="130"/>
      <c r="L47" s="197"/>
    </row>
    <row r="48" spans="1:12" x14ac:dyDescent="0.25">
      <c r="A48" s="202"/>
      <c r="B48" s="3"/>
      <c r="C48" s="3"/>
      <c r="D48" s="114"/>
      <c r="E48" s="203">
        <v>0</v>
      </c>
    </row>
    <row r="49" spans="1:12" x14ac:dyDescent="0.25">
      <c r="A49" s="204"/>
      <c r="B49" s="205" t="s">
        <v>66</v>
      </c>
      <c r="C49" s="205"/>
      <c r="D49" s="206">
        <f>IFERROR(SUM(D23:D46),0)</f>
        <v>2.057482403725555</v>
      </c>
      <c r="E49" s="207">
        <f>+IFERROR(D49*(XMesProfesionales+XMesTecnicos)/(CdadProfesionales+CdadTecnicos),0)</f>
        <v>2470741.9598468039</v>
      </c>
    </row>
    <row r="50" spans="1:12" x14ac:dyDescent="0.25">
      <c r="A50" s="204"/>
      <c r="B50" s="205" t="s">
        <v>67</v>
      </c>
      <c r="C50" s="205"/>
      <c r="D50" s="206"/>
      <c r="E50" s="207">
        <f>IFERROR(PlazoEnMeses,0)</f>
        <v>6</v>
      </c>
    </row>
    <row r="51" spans="1:12" x14ac:dyDescent="0.25">
      <c r="A51" s="202"/>
      <c r="B51" s="208"/>
      <c r="C51" s="208"/>
      <c r="D51" s="209"/>
      <c r="E51" s="210"/>
    </row>
    <row r="52" spans="1:12" x14ac:dyDescent="0.25">
      <c r="A52" s="211" t="s">
        <v>68</v>
      </c>
      <c r="B52" s="212"/>
      <c r="C52" s="151"/>
      <c r="D52" s="151"/>
      <c r="E52" s="213">
        <f>+'[1]IMPUESTOS Y VR TOTAL'!F59</f>
        <v>218476130</v>
      </c>
      <c r="G52" s="214"/>
      <c r="H52" s="215"/>
    </row>
    <row r="53" spans="1:12" x14ac:dyDescent="0.25">
      <c r="A53" s="211" t="s">
        <v>69</v>
      </c>
      <c r="B53" s="212"/>
      <c r="C53" s="151"/>
      <c r="D53" s="151"/>
      <c r="E53" s="213">
        <f>Profesional+Tecnico+NoFacturable+Calidad+Oficina</f>
        <v>164909903.89699593</v>
      </c>
    </row>
    <row r="54" spans="1:12" x14ac:dyDescent="0.25">
      <c r="A54" s="211" t="s">
        <v>70</v>
      </c>
      <c r="B54" s="212"/>
      <c r="C54" s="216">
        <f>CdadProfesionales+CdadTecnicos</f>
        <v>11</v>
      </c>
      <c r="D54" s="151"/>
      <c r="E54" s="217">
        <f>+IFERROR((CdadProfesionales+CdadTecnicos)*FactorMultiplicaCalculado*(XMesProfesionales+XMesTecnicos)*PlazoEnMeses/(CdadProfesionales+CdadTecnicos),0)</f>
        <v>163068969.34988907</v>
      </c>
      <c r="G54" s="218"/>
      <c r="H54" s="215"/>
    </row>
    <row r="55" spans="1:12" x14ac:dyDescent="0.25">
      <c r="A55" s="211" t="s">
        <v>71</v>
      </c>
      <c r="B55" s="212"/>
      <c r="C55" s="219"/>
      <c r="D55" s="151"/>
      <c r="E55" s="217">
        <f>Equipos+Viajes+Tramite+Ensayos+Campamento</f>
        <v>10000000</v>
      </c>
    </row>
    <row r="56" spans="1:12" s="147" customFormat="1" ht="12.75" x14ac:dyDescent="0.2">
      <c r="A56" s="220" t="s">
        <v>72</v>
      </c>
      <c r="B56" s="221"/>
      <c r="C56" s="222"/>
      <c r="D56" s="223"/>
      <c r="E56" s="213">
        <f>SUM(E54:E55)</f>
        <v>173068969.34988907</v>
      </c>
      <c r="F56" s="122"/>
      <c r="G56" s="177"/>
      <c r="H56" s="122"/>
      <c r="I56" s="130"/>
      <c r="J56" s="130"/>
      <c r="K56" s="130"/>
      <c r="L56" s="197"/>
    </row>
    <row r="57" spans="1:12" x14ac:dyDescent="0.25">
      <c r="A57" s="211" t="s">
        <v>36</v>
      </c>
      <c r="B57" s="212"/>
      <c r="C57" s="224">
        <f>+'[1]IMPUESTOS Y VR TOTAL'!C82</f>
        <v>0.19</v>
      </c>
      <c r="D57" s="151"/>
      <c r="E57" s="217">
        <f>+E56*C57</f>
        <v>32883104.176478922</v>
      </c>
    </row>
    <row r="58" spans="1:12" x14ac:dyDescent="0.25">
      <c r="A58" s="211" t="s">
        <v>73</v>
      </c>
      <c r="B58" s="212"/>
      <c r="C58" s="219"/>
      <c r="D58" s="151"/>
      <c r="E58" s="213">
        <f>+E57+E56</f>
        <v>205952073.52636799</v>
      </c>
    </row>
    <row r="59" spans="1:12" x14ac:dyDescent="0.25">
      <c r="A59" s="211" t="s">
        <v>74</v>
      </c>
      <c r="B59" s="212"/>
      <c r="C59" s="219"/>
      <c r="D59" s="151"/>
      <c r="E59" s="213">
        <f>+IFERROR(E52-E58,0)</f>
        <v>12524056.473632008</v>
      </c>
    </row>
    <row r="60" spans="1:12" x14ac:dyDescent="0.25">
      <c r="A60" s="191"/>
      <c r="B60" s="151"/>
      <c r="C60" s="219"/>
      <c r="D60" s="151"/>
      <c r="E60" s="213"/>
    </row>
    <row r="61" spans="1:12" x14ac:dyDescent="0.25">
      <c r="A61" s="225" t="s">
        <v>75</v>
      </c>
      <c r="B61" s="223"/>
      <c r="C61" s="223"/>
      <c r="D61" s="226"/>
      <c r="E61" s="227">
        <v>2.1902716357574485</v>
      </c>
      <c r="G61" s="177"/>
    </row>
    <row r="62" spans="1:12" x14ac:dyDescent="0.25">
      <c r="A62" s="211" t="s">
        <v>70</v>
      </c>
      <c r="B62" s="212"/>
      <c r="C62" s="216">
        <f>CdadProfesionales+CdadTecnicos</f>
        <v>11</v>
      </c>
      <c r="D62" s="151"/>
      <c r="E62" s="217">
        <f>IFERROR(C62*E50*XMesPersonalPromedio*FactorMultFinal,0)</f>
        <v>173593386.55462182</v>
      </c>
      <c r="G62" s="177"/>
    </row>
    <row r="63" spans="1:12" x14ac:dyDescent="0.25">
      <c r="A63" s="211" t="s">
        <v>71</v>
      </c>
      <c r="B63" s="212"/>
      <c r="C63" s="219"/>
      <c r="D63" s="151"/>
      <c r="E63" s="217">
        <f>Equipos+Viajes+Ensayos+Campamento+Tramite</f>
        <v>10000000</v>
      </c>
    </row>
    <row r="64" spans="1:12" x14ac:dyDescent="0.25">
      <c r="A64" s="220" t="s">
        <v>72</v>
      </c>
      <c r="B64" s="221"/>
      <c r="C64" s="222"/>
      <c r="D64" s="223"/>
      <c r="E64" s="213">
        <f>SUM(E62:E63)</f>
        <v>183593386.55462182</v>
      </c>
    </row>
    <row r="65" spans="1:13" x14ac:dyDescent="0.25">
      <c r="A65" s="211" t="s">
        <v>36</v>
      </c>
      <c r="B65" s="212"/>
      <c r="C65" s="224">
        <f>+'[1]IMPUESTOS Y VR TOTAL'!C82</f>
        <v>0.19</v>
      </c>
      <c r="D65" s="151"/>
      <c r="E65" s="217">
        <f>+E64*C65</f>
        <v>34882743.445378147</v>
      </c>
    </row>
    <row r="66" spans="1:13" x14ac:dyDescent="0.25">
      <c r="A66" s="228" t="s">
        <v>68</v>
      </c>
      <c r="B66" s="229"/>
      <c r="C66" s="230"/>
      <c r="D66" s="231"/>
      <c r="E66" s="232">
        <f>+E65+E64</f>
        <v>218476129.99999997</v>
      </c>
    </row>
    <row r="67" spans="1:13" x14ac:dyDescent="0.25">
      <c r="A67" s="233" t="str">
        <f>+[1]Hoja1!C24</f>
        <v>doscientos dieciocho millones cuatrocientos setenta y seis mil ciento treinta pesos mda/legal</v>
      </c>
      <c r="B67" s="234"/>
      <c r="C67" s="234"/>
      <c r="D67" s="235"/>
      <c r="E67" s="236">
        <f>+E66-E52</f>
        <v>0</v>
      </c>
    </row>
    <row r="68" spans="1:13" ht="15.75" thickBot="1" x14ac:dyDescent="0.3">
      <c r="A68" s="237"/>
      <c r="B68" s="238"/>
      <c r="C68" s="238"/>
      <c r="D68" s="239"/>
      <c r="E68" s="240"/>
    </row>
    <row r="69" spans="1:13" x14ac:dyDescent="0.25">
      <c r="A69" s="3"/>
      <c r="B69" s="3"/>
      <c r="C69" s="3"/>
      <c r="D69" s="3"/>
      <c r="E69" s="236"/>
    </row>
    <row r="70" spans="1:13" x14ac:dyDescent="0.25">
      <c r="A70" s="3"/>
      <c r="B70" s="3"/>
      <c r="C70" s="3"/>
      <c r="D70" s="3"/>
      <c r="E70" s="52"/>
    </row>
    <row r="71" spans="1:13" s="241" customFormat="1" ht="18" customHeight="1" x14ac:dyDescent="0.25">
      <c r="B71" s="242" t="s">
        <v>39</v>
      </c>
      <c r="C71" s="243" t="str">
        <f>'[1]INFORMACION DEL FP'!C30</f>
        <v>ALOZADA</v>
      </c>
      <c r="D71" s="244"/>
      <c r="E71" s="245"/>
      <c r="G71" s="246"/>
      <c r="H71" s="247"/>
      <c r="I71" s="248"/>
      <c r="J71" s="249"/>
      <c r="K71" s="248"/>
      <c r="L71" s="250"/>
    </row>
    <row r="72" spans="1:13" x14ac:dyDescent="0.25">
      <c r="E72" s="177"/>
      <c r="H72" s="130"/>
      <c r="M72" s="130"/>
    </row>
    <row r="73" spans="1:13" ht="12.75" x14ac:dyDescent="0.2">
      <c r="G73" s="177"/>
      <c r="H73" s="251"/>
      <c r="K73" s="197"/>
      <c r="L73" s="197"/>
      <c r="M73" s="130"/>
    </row>
    <row r="74" spans="1:13" ht="12.75" x14ac:dyDescent="0.2">
      <c r="G74" s="177"/>
      <c r="H74" s="251"/>
      <c r="L74" s="197"/>
      <c r="M74" s="130"/>
    </row>
    <row r="75" spans="1:13" ht="12.75" x14ac:dyDescent="0.2">
      <c r="G75" s="177"/>
      <c r="H75" s="251"/>
      <c r="L75" s="130"/>
      <c r="M75" s="130"/>
    </row>
    <row r="76" spans="1:13" ht="12.75" x14ac:dyDescent="0.2">
      <c r="G76" s="177"/>
      <c r="H76" s="251"/>
      <c r="L76" s="130"/>
      <c r="M76" s="130"/>
    </row>
    <row r="77" spans="1:13" ht="12.75" x14ac:dyDescent="0.2">
      <c r="G77" s="177"/>
      <c r="H77" s="251"/>
      <c r="L77" s="130"/>
      <c r="M77" s="130"/>
    </row>
    <row r="78" spans="1:13" ht="12.75" x14ac:dyDescent="0.2">
      <c r="G78" s="177"/>
      <c r="H78" s="251"/>
      <c r="L78" s="130"/>
      <c r="M78" s="130"/>
    </row>
    <row r="79" spans="1:13" ht="12.75" x14ac:dyDescent="0.2">
      <c r="G79" s="177"/>
      <c r="H79" s="251"/>
      <c r="L79" s="130"/>
      <c r="M79" s="130"/>
    </row>
    <row r="80" spans="1:13" ht="12.75" x14ac:dyDescent="0.2">
      <c r="G80" s="177"/>
      <c r="H80" s="251"/>
      <c r="L80" s="130"/>
      <c r="M80" s="197"/>
    </row>
    <row r="81" spans="7:13" ht="12.75" x14ac:dyDescent="0.2">
      <c r="G81" s="177"/>
      <c r="H81" s="251"/>
      <c r="L81" s="130"/>
      <c r="M81" s="130"/>
    </row>
    <row r="82" spans="7:13" ht="12.75" x14ac:dyDescent="0.2">
      <c r="G82" s="177"/>
      <c r="H82" s="251"/>
      <c r="L82" s="130"/>
      <c r="M82" s="130"/>
    </row>
    <row r="83" spans="7:13" ht="12.75" x14ac:dyDescent="0.2">
      <c r="G83" s="177"/>
      <c r="H83" s="251"/>
      <c r="L83" s="130"/>
      <c r="M83" s="130"/>
    </row>
    <row r="84" spans="7:13" ht="12.75" x14ac:dyDescent="0.2">
      <c r="G84" s="177"/>
      <c r="H84" s="251"/>
      <c r="L84" s="130"/>
      <c r="M84" s="130"/>
    </row>
    <row r="85" spans="7:13" ht="12.75" x14ac:dyDescent="0.2">
      <c r="G85" s="177"/>
      <c r="H85" s="251"/>
      <c r="L85" s="130"/>
      <c r="M85" s="130"/>
    </row>
    <row r="86" spans="7:13" ht="12.75" x14ac:dyDescent="0.2">
      <c r="G86" s="177"/>
      <c r="H86" s="251"/>
      <c r="L86" s="130"/>
      <c r="M86" s="130"/>
    </row>
    <row r="87" spans="7:13" ht="12.75" x14ac:dyDescent="0.2">
      <c r="G87" s="177"/>
      <c r="H87" s="251"/>
      <c r="L87" s="130"/>
      <c r="M87" s="130"/>
    </row>
    <row r="88" spans="7:13" ht="12.75" x14ac:dyDescent="0.2">
      <c r="G88" s="177"/>
      <c r="H88" s="251"/>
      <c r="L88" s="130"/>
      <c r="M88" s="130"/>
    </row>
    <row r="89" spans="7:13" ht="12.75" x14ac:dyDescent="0.2">
      <c r="G89" s="177"/>
      <c r="H89" s="251"/>
      <c r="L89" s="130"/>
      <c r="M89" s="130"/>
    </row>
    <row r="90" spans="7:13" ht="12.75" x14ac:dyDescent="0.2">
      <c r="G90" s="177"/>
      <c r="H90" s="251"/>
      <c r="L90" s="130"/>
      <c r="M90" s="130"/>
    </row>
    <row r="91" spans="7:13" ht="12.75" x14ac:dyDescent="0.2">
      <c r="G91" s="177"/>
      <c r="H91" s="251"/>
      <c r="L91" s="130"/>
      <c r="M91" s="130"/>
    </row>
    <row r="92" spans="7:13" x14ac:dyDescent="0.25">
      <c r="G92" s="252"/>
      <c r="H92" s="253"/>
      <c r="J92" s="254"/>
    </row>
    <row r="93" spans="7:13" x14ac:dyDescent="0.25">
      <c r="G93" s="177"/>
      <c r="H93" s="251"/>
      <c r="K93" s="197"/>
    </row>
    <row r="94" spans="7:13" x14ac:dyDescent="0.25">
      <c r="G94" s="177"/>
      <c r="H94" s="251"/>
    </row>
    <row r="95" spans="7:13" x14ac:dyDescent="0.25">
      <c r="G95" s="177"/>
      <c r="H95" s="251"/>
    </row>
    <row r="96" spans="7:13" x14ac:dyDescent="0.25">
      <c r="G96" s="177"/>
      <c r="H96" s="251"/>
    </row>
    <row r="97" spans="7:8" x14ac:dyDescent="0.25">
      <c r="G97" s="177"/>
      <c r="H97" s="251"/>
    </row>
    <row r="98" spans="7:8" x14ac:dyDescent="0.25">
      <c r="G98" s="177"/>
      <c r="H98" s="251"/>
    </row>
    <row r="99" spans="7:8" x14ac:dyDescent="0.25">
      <c r="G99" s="177"/>
      <c r="H99" s="251"/>
    </row>
    <row r="100" spans="7:8" x14ac:dyDescent="0.25">
      <c r="G100" s="177"/>
      <c r="H100" s="251"/>
    </row>
    <row r="101" spans="7:8" x14ac:dyDescent="0.25">
      <c r="G101" s="177"/>
      <c r="H101" s="251"/>
    </row>
    <row r="102" spans="7:8" x14ac:dyDescent="0.25">
      <c r="G102" s="177"/>
      <c r="H102" s="251"/>
    </row>
    <row r="1079" spans="2:2" x14ac:dyDescent="0.25">
      <c r="B1079" s="122" t="s">
        <v>76</v>
      </c>
    </row>
    <row r="1473" spans="1:2" x14ac:dyDescent="0.25">
      <c r="B1473" s="122" t="s">
        <v>77</v>
      </c>
    </row>
    <row r="1479" spans="1:2" x14ac:dyDescent="0.25">
      <c r="A1479" s="122" t="s">
        <v>77</v>
      </c>
    </row>
    <row r="3022" spans="1:1" x14ac:dyDescent="0.25">
      <c r="A3022" s="122" t="s">
        <v>78</v>
      </c>
    </row>
  </sheetData>
  <mergeCells count="23">
    <mergeCell ref="A64:B64"/>
    <mergeCell ref="A65:B65"/>
    <mergeCell ref="A66:B66"/>
    <mergeCell ref="A67:D68"/>
    <mergeCell ref="C71:E71"/>
    <mergeCell ref="A56:B56"/>
    <mergeCell ref="A57:B57"/>
    <mergeCell ref="A58:B58"/>
    <mergeCell ref="A59:B59"/>
    <mergeCell ref="A62:B62"/>
    <mergeCell ref="A63:B63"/>
    <mergeCell ref="C7:D7"/>
    <mergeCell ref="A23:C23"/>
    <mergeCell ref="A52:B52"/>
    <mergeCell ref="A53:B53"/>
    <mergeCell ref="A54:B54"/>
    <mergeCell ref="A55:B55"/>
    <mergeCell ref="A1:E1"/>
    <mergeCell ref="A2:E2"/>
    <mergeCell ref="A3:E3"/>
    <mergeCell ref="B4:E4"/>
    <mergeCell ref="A5:E5"/>
    <mergeCell ref="A6:E6"/>
  </mergeCells>
  <printOptions horizontalCentered="1" verticalCentered="1"/>
  <pageMargins left="0.78740157480314965" right="0.78740157480314965" top="0.78740157480314965" bottom="0.78740157480314965" header="0.59055118110236227" footer="0.59055118110236227"/>
  <pageSetup scale="67" orientation="portrait" r:id="rId1"/>
  <headerFooter alignWithMargins="0">
    <oddHeader>&amp;CAnálisis de Costos - Área de Estudios Previos</oddHeader>
    <oddFooter>&amp;L16/02/2010&amp;R0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FactorMultCorregido">
                <anchor moveWithCells="1" sizeWithCells="1">
                  <from>
                    <xdr:col>5</xdr:col>
                    <xdr:colOff>152400</xdr:colOff>
                    <xdr:row>60</xdr:row>
                    <xdr:rowOff>9525</xdr:rowOff>
                  </from>
                  <to>
                    <xdr:col>6</xdr:col>
                    <xdr:colOff>952500</xdr:colOff>
                    <xdr:row>62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379DD-F890-40D4-93C5-DB5DB982713F}">
  <sheetPr codeName="Hoja7">
    <tabColor theme="5" tint="-0.249977111117893"/>
    <pageSetUpPr fitToPage="1"/>
  </sheetPr>
  <dimension ref="A1:IU1354"/>
  <sheetViews>
    <sheetView showGridLines="0" view="pageBreakPreview" zoomScale="80" zoomScaleNormal="80" zoomScaleSheetLayoutView="80" workbookViewId="0">
      <pane xSplit="9" ySplit="9" topLeftCell="J69" activePane="bottomRight" state="frozen"/>
      <selection pane="topRight" activeCell="J1" sqref="J1"/>
      <selection pane="bottomLeft" activeCell="A10" sqref="A10"/>
      <selection pane="bottomRight" activeCell="I120" sqref="I120"/>
    </sheetView>
  </sheetViews>
  <sheetFormatPr baseColWidth="10" defaultRowHeight="12.75" outlineLevelRow="1" x14ac:dyDescent="0.2"/>
  <cols>
    <col min="1" max="1" width="33.28515625" style="3" customWidth="1"/>
    <col min="2" max="2" width="12.7109375" style="4" customWidth="1"/>
    <col min="3" max="3" width="15.28515625" style="9" customWidth="1"/>
    <col min="4" max="4" width="8.28515625" style="10" bestFit="1" customWidth="1"/>
    <col min="5" max="5" width="8.140625" style="4" customWidth="1"/>
    <col min="6" max="6" width="14.7109375" style="4" customWidth="1"/>
    <col min="7" max="7" width="6.42578125" style="4" bestFit="1" customWidth="1"/>
    <col min="8" max="8" width="18.42578125" style="4" customWidth="1"/>
    <col min="9" max="9" width="19.42578125" style="4" customWidth="1"/>
    <col min="10" max="10" width="7.7109375" style="3" bestFit="1" customWidth="1"/>
    <col min="11" max="11" width="10.140625" style="3" customWidth="1"/>
    <col min="12" max="12" width="6.7109375" style="3" bestFit="1" customWidth="1"/>
    <col min="13" max="13" width="10.7109375" style="3" bestFit="1" customWidth="1"/>
    <col min="14" max="14" width="16.5703125" style="4" bestFit="1" customWidth="1"/>
    <col min="15" max="15" width="15.85546875" style="3" bestFit="1" customWidth="1"/>
    <col min="16" max="16" width="12.85546875" style="3" bestFit="1" customWidth="1"/>
    <col min="17" max="247" width="11.42578125" style="3"/>
    <col min="248" max="248" width="13.7109375" style="3" bestFit="1" customWidth="1"/>
    <col min="249" max="250" width="11.42578125" style="3"/>
    <col min="251" max="251" width="19" style="3" bestFit="1" customWidth="1"/>
    <col min="252" max="252" width="25.7109375" style="3" bestFit="1" customWidth="1"/>
    <col min="253" max="253" width="12" style="4" bestFit="1" customWidth="1"/>
    <col min="254" max="16384" width="11.42578125" style="3"/>
  </cols>
  <sheetData>
    <row r="1" spans="1:255" ht="71.25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</row>
    <row r="2" spans="1:255" ht="26.25" customHeight="1" thickBot="1" x14ac:dyDescent="0.25">
      <c r="A2" s="5">
        <f>+'[4]INFORMACION DEL FP'!A2:D2</f>
        <v>0</v>
      </c>
      <c r="B2" s="6"/>
      <c r="C2" s="6"/>
      <c r="D2" s="6"/>
      <c r="E2" s="6"/>
      <c r="F2" s="6"/>
      <c r="G2" s="6"/>
      <c r="H2" s="6"/>
      <c r="I2" s="7"/>
      <c r="J2" s="2"/>
      <c r="K2" s="2"/>
      <c r="L2" s="2"/>
      <c r="M2" s="2"/>
      <c r="N2" s="2"/>
      <c r="O2" s="2"/>
    </row>
    <row r="3" spans="1:255" ht="6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2"/>
      <c r="K3" s="2"/>
      <c r="L3" s="2"/>
      <c r="M3" s="2"/>
      <c r="N3" s="2"/>
      <c r="O3" s="2"/>
    </row>
    <row r="4" spans="1:255" x14ac:dyDescent="0.2">
      <c r="IR4" s="11"/>
    </row>
    <row r="5" spans="1:255" ht="42" customHeight="1" x14ac:dyDescent="0.25">
      <c r="A5" s="12" t="s">
        <v>1</v>
      </c>
      <c r="B5" s="13" t="str">
        <f>+'[4]PERSONAL Y OTROS'!B6</f>
        <v>INTERVENTORIA ETAPA OBRA URI TUNJUELITO</v>
      </c>
      <c r="C5" s="13"/>
      <c r="D5" s="13"/>
      <c r="E5" s="13"/>
      <c r="F5" s="13"/>
      <c r="G5" s="13"/>
      <c r="H5" s="13"/>
      <c r="I5" s="13"/>
      <c r="J5" s="14"/>
      <c r="K5" s="14"/>
      <c r="L5" s="14"/>
      <c r="M5" s="14"/>
      <c r="N5" s="15"/>
      <c r="P5" s="16" t="s">
        <v>2</v>
      </c>
      <c r="Q5" s="11"/>
      <c r="II5" s="3" t="s">
        <v>3</v>
      </c>
      <c r="IP5" s="11"/>
      <c r="IR5" s="11"/>
    </row>
    <row r="6" spans="1:255" ht="12" customHeight="1" x14ac:dyDescent="0.2">
      <c r="A6" s="17"/>
      <c r="B6" s="18"/>
      <c r="C6" s="18"/>
      <c r="D6" s="18"/>
      <c r="E6" s="18"/>
      <c r="F6" s="19"/>
      <c r="G6" s="19"/>
      <c r="H6" s="19"/>
      <c r="I6" s="20"/>
      <c r="J6" s="21"/>
      <c r="K6" s="21"/>
      <c r="L6" s="21"/>
      <c r="M6" s="21"/>
      <c r="N6" s="22"/>
      <c r="P6" s="16" t="s">
        <v>4</v>
      </c>
      <c r="Q6" s="11"/>
      <c r="II6" s="3" t="s">
        <v>5</v>
      </c>
      <c r="IP6" s="11"/>
    </row>
    <row r="7" spans="1:255" ht="15" customHeight="1" x14ac:dyDescent="0.25">
      <c r="A7" s="23" t="s">
        <v>6</v>
      </c>
      <c r="B7" s="24" t="str">
        <f>+'[4]IMPUESTOS Y VR TOTAL'!C59</f>
        <v>INTERVENTORÍA A LA OBRA</v>
      </c>
      <c r="C7" s="24"/>
      <c r="D7" s="24"/>
      <c r="E7" s="24"/>
      <c r="F7" s="24"/>
      <c r="G7" s="24"/>
      <c r="H7" s="24"/>
      <c r="I7" s="24"/>
      <c r="P7" s="16" t="s">
        <v>7</v>
      </c>
      <c r="Q7" s="11"/>
      <c r="II7" s="3" t="s">
        <v>8</v>
      </c>
      <c r="IP7" s="11"/>
      <c r="IR7" s="11"/>
    </row>
    <row r="8" spans="1:255" ht="15" customHeight="1" x14ac:dyDescent="0.2">
      <c r="A8" s="19"/>
      <c r="B8" s="25"/>
      <c r="C8" s="26"/>
      <c r="D8" s="27"/>
      <c r="E8" s="25"/>
      <c r="F8" s="25"/>
      <c r="G8" s="25"/>
      <c r="H8" s="25"/>
      <c r="I8" s="20"/>
      <c r="J8" s="21"/>
      <c r="K8" s="21"/>
      <c r="L8" s="21"/>
      <c r="M8" s="21"/>
      <c r="Q8" s="11"/>
      <c r="II8" s="3" t="s">
        <v>9</v>
      </c>
      <c r="IP8" s="11"/>
      <c r="IR8" s="11"/>
    </row>
    <row r="9" spans="1:255" ht="15" customHeight="1" x14ac:dyDescent="0.25">
      <c r="A9" s="28" t="s">
        <v>10</v>
      </c>
      <c r="B9" s="29">
        <f>+'[4]PERSONAL Y OTROS'!B10</f>
        <v>34.4</v>
      </c>
      <c r="C9" s="30" t="s">
        <v>11</v>
      </c>
      <c r="D9" s="29">
        <f>+'[4]PERSONAL Y OTROS'!D10</f>
        <v>8</v>
      </c>
      <c r="E9" s="29" t="s">
        <v>12</v>
      </c>
      <c r="F9" s="25"/>
      <c r="G9" s="25"/>
      <c r="H9" s="25"/>
      <c r="I9" s="31"/>
      <c r="J9" s="32"/>
      <c r="K9" s="32"/>
      <c r="L9" s="32"/>
      <c r="M9" s="32"/>
      <c r="N9" s="22"/>
      <c r="O9" s="33"/>
      <c r="P9" s="34"/>
      <c r="Q9" s="11"/>
      <c r="II9" s="3" t="s">
        <v>13</v>
      </c>
      <c r="IP9" s="11"/>
      <c r="IR9" s="11"/>
    </row>
    <row r="10" spans="1:255" ht="15" customHeight="1" thickBot="1" x14ac:dyDescent="0.25">
      <c r="A10" s="19"/>
      <c r="B10" s="25"/>
      <c r="C10" s="26"/>
      <c r="D10" s="35"/>
      <c r="E10" s="25"/>
      <c r="F10" s="25"/>
      <c r="G10" s="25"/>
      <c r="H10" s="25"/>
      <c r="I10" s="25"/>
      <c r="Q10" s="11"/>
      <c r="IN10" s="11"/>
      <c r="IP10" s="11"/>
      <c r="IR10" s="11"/>
    </row>
    <row r="11" spans="1:255" ht="15" customHeight="1" x14ac:dyDescent="0.25">
      <c r="A11" s="36" t="s">
        <v>14</v>
      </c>
      <c r="B11" s="37"/>
      <c r="C11" s="38">
        <f>SUM(B13:B30)</f>
        <v>18</v>
      </c>
      <c r="D11" s="39"/>
      <c r="E11" s="37"/>
      <c r="F11" s="37"/>
      <c r="G11" s="37"/>
      <c r="H11" s="37"/>
      <c r="I11" s="40">
        <f>SUM(H13:H30)</f>
        <v>732243140.38079715</v>
      </c>
      <c r="Q11" s="11"/>
      <c r="IO11" s="9"/>
      <c r="IP11" s="11"/>
      <c r="IR11" s="11"/>
    </row>
    <row r="12" spans="1:255" s="9" customFormat="1" ht="24" customHeight="1" thickBot="1" x14ac:dyDescent="0.3">
      <c r="A12" s="41" t="s">
        <v>15</v>
      </c>
      <c r="B12" s="42" t="s">
        <v>16</v>
      </c>
      <c r="C12" s="43" t="s">
        <v>17</v>
      </c>
      <c r="D12" s="43" t="s">
        <v>18</v>
      </c>
      <c r="E12" s="42" t="s">
        <v>19</v>
      </c>
      <c r="F12" s="42" t="s">
        <v>20</v>
      </c>
      <c r="G12" s="42" t="s">
        <v>21</v>
      </c>
      <c r="H12" s="42" t="s">
        <v>22</v>
      </c>
      <c r="I12" s="44"/>
      <c r="J12" s="2"/>
      <c r="K12" s="2"/>
      <c r="L12" s="2"/>
      <c r="M12" s="2"/>
      <c r="Q12" s="11"/>
      <c r="IN12" s="3"/>
      <c r="IO12" s="3"/>
      <c r="IP12" s="11"/>
      <c r="IU12" s="3"/>
    </row>
    <row r="13" spans="1:255" ht="15" customHeight="1" x14ac:dyDescent="0.25">
      <c r="A13" s="45" t="str">
        <f>+'[4]PERSONAL Y OTROS'!A15</f>
        <v>Director de Interventoría</v>
      </c>
      <c r="B13" s="46">
        <f>+'[4]PERSONAL Y OTROS'!B15</f>
        <v>1</v>
      </c>
      <c r="C13" s="47" t="str">
        <f>+'[4]PERSONAL Y OTROS'!C15</f>
        <v>P4 06-04</v>
      </c>
      <c r="D13" s="48">
        <f>+'[4]PERSONAL Y OTROS'!D15</f>
        <v>0.3</v>
      </c>
      <c r="E13" s="46">
        <f>+'[4]PERSONAL Y OTROS'!E15</f>
        <v>10.319999999999999</v>
      </c>
      <c r="F13" s="49">
        <f>+'[4]PERSONAL Y OTROS'!H15</f>
        <v>7948661.1822562227</v>
      </c>
      <c r="G13" s="49">
        <f t="shared" ref="G13:G30" si="0">FactorMultFinal</f>
        <v>1.991337479405126</v>
      </c>
      <c r="H13" s="50">
        <f>+G13*F13*D13*$D$9*B13</f>
        <v>37988320.615966737</v>
      </c>
      <c r="I13" s="51"/>
      <c r="J13" s="52"/>
      <c r="K13" s="52"/>
      <c r="L13" s="52"/>
      <c r="M13" s="52"/>
      <c r="O13" s="53"/>
      <c r="Q13" s="11"/>
    </row>
    <row r="14" spans="1:255" ht="15" customHeight="1" x14ac:dyDescent="0.25">
      <c r="A14" s="45" t="str">
        <f>+'[4]PERSONAL Y OTROS'!A16</f>
        <v>Residente de Interventoria Obra</v>
      </c>
      <c r="B14" s="46">
        <f>+'[4]PERSONAL Y OTROS'!B16</f>
        <v>1</v>
      </c>
      <c r="C14" s="47" t="str">
        <f>+'[4]PERSONAL Y OTROS'!C16</f>
        <v>P5 04-03</v>
      </c>
      <c r="D14" s="48">
        <f>+'[4]PERSONAL Y OTROS'!D16</f>
        <v>1</v>
      </c>
      <c r="E14" s="46">
        <f>+'[4]PERSONAL Y OTROS'!E16</f>
        <v>34.4</v>
      </c>
      <c r="F14" s="49">
        <f>+'[4]PERSONAL Y OTROS'!H16</f>
        <v>7169619.3512234576</v>
      </c>
      <c r="G14" s="49">
        <f t="shared" si="0"/>
        <v>1.991337479405126</v>
      </c>
      <c r="H14" s="49">
        <f t="shared" ref="H14:H30" si="1">+G14*F14*D14*$D$9*B14</f>
        <v>114217053.81727627</v>
      </c>
      <c r="I14" s="51"/>
      <c r="J14" s="52"/>
      <c r="K14" s="52"/>
      <c r="L14" s="52"/>
      <c r="M14" s="52"/>
      <c r="Q14" s="11"/>
      <c r="IP14" s="11"/>
      <c r="IS14" s="54"/>
    </row>
    <row r="15" spans="1:255" ht="15" customHeight="1" x14ac:dyDescent="0.25">
      <c r="A15" s="45" t="str">
        <f>+'[4]PERSONAL Y OTROS'!A17</f>
        <v>Arquitecto Diseñador</v>
      </c>
      <c r="B15" s="46">
        <f>+'[4]PERSONAL Y OTROS'!B17</f>
        <v>1</v>
      </c>
      <c r="C15" s="47" t="str">
        <f>+'[4]PERSONAL Y OTROS'!C17</f>
        <v>P4 06-04</v>
      </c>
      <c r="D15" s="48">
        <f>+'[4]PERSONAL Y OTROS'!D17</f>
        <v>0.5</v>
      </c>
      <c r="E15" s="46">
        <f>+'[4]PERSONAL Y OTROS'!E17</f>
        <v>17.2</v>
      </c>
      <c r="F15" s="49">
        <f>+'[4]PERSONAL Y OTROS'!H17</f>
        <v>7948661.1822562227</v>
      </c>
      <c r="G15" s="49">
        <f t="shared" si="0"/>
        <v>1.991337479405126</v>
      </c>
      <c r="H15" s="49">
        <f t="shared" si="1"/>
        <v>63313867.693277903</v>
      </c>
      <c r="I15" s="51"/>
      <c r="J15" s="52"/>
      <c r="K15" s="52"/>
      <c r="L15" s="52"/>
      <c r="M15" s="52"/>
      <c r="Q15" s="11"/>
      <c r="IP15" s="11"/>
    </row>
    <row r="16" spans="1:255" ht="15" customHeight="1" x14ac:dyDescent="0.25">
      <c r="A16" s="45" t="str">
        <f>+'[4]PERSONAL Y OTROS'!A18</f>
        <v>Especialista Estructural</v>
      </c>
      <c r="B16" s="46">
        <f>+'[4]PERSONAL Y OTROS'!B18</f>
        <v>1</v>
      </c>
      <c r="C16" s="47" t="str">
        <f>+'[4]PERSONAL Y OTROS'!C18</f>
        <v>P4 06-04</v>
      </c>
      <c r="D16" s="48">
        <f>+'[4]PERSONAL Y OTROS'!D18</f>
        <v>0.1</v>
      </c>
      <c r="E16" s="46">
        <f>+'[4]PERSONAL Y OTROS'!E18</f>
        <v>3.44</v>
      </c>
      <c r="F16" s="49">
        <f>+'[4]PERSONAL Y OTROS'!H18</f>
        <v>7948661.1822562227</v>
      </c>
      <c r="G16" s="49">
        <f t="shared" si="0"/>
        <v>1.991337479405126</v>
      </c>
      <c r="H16" s="49">
        <f t="shared" si="1"/>
        <v>12662773.538655581</v>
      </c>
      <c r="I16" s="51"/>
      <c r="J16" s="52"/>
      <c r="K16" s="52"/>
      <c r="L16" s="52"/>
      <c r="M16" s="52"/>
      <c r="Q16" s="11"/>
      <c r="IP16" s="11"/>
    </row>
    <row r="17" spans="1:253" ht="15" customHeight="1" x14ac:dyDescent="0.25">
      <c r="A17" s="45" t="str">
        <f>+'[4]PERSONAL Y OTROS'!A19</f>
        <v>Especialista Geotecnia</v>
      </c>
      <c r="B17" s="46">
        <f>+'[4]PERSONAL Y OTROS'!B19</f>
        <v>1</v>
      </c>
      <c r="C17" s="47" t="str">
        <f>+'[4]PERSONAL Y OTROS'!C19</f>
        <v>P5 04-03</v>
      </c>
      <c r="D17" s="48">
        <f>+'[4]PERSONAL Y OTROS'!D19</f>
        <v>0.1</v>
      </c>
      <c r="E17" s="46">
        <f>+'[4]PERSONAL Y OTROS'!E19</f>
        <v>3.44</v>
      </c>
      <c r="F17" s="49">
        <f>+'[4]PERSONAL Y OTROS'!H19</f>
        <v>7169619.3512234576</v>
      </c>
      <c r="G17" s="49">
        <f t="shared" si="0"/>
        <v>1.991337479405126</v>
      </c>
      <c r="H17" s="49">
        <f t="shared" si="1"/>
        <v>11421705.381727628</v>
      </c>
      <c r="I17" s="51"/>
      <c r="J17" s="52"/>
      <c r="K17" s="52"/>
      <c r="L17" s="52"/>
      <c r="M17" s="52"/>
      <c r="Q17" s="11"/>
      <c r="IP17" s="11"/>
      <c r="IS17" s="54"/>
    </row>
    <row r="18" spans="1:253" ht="15" customHeight="1" x14ac:dyDescent="0.25">
      <c r="A18" s="45" t="str">
        <f>+'[4]PERSONAL Y OTROS'!A20</f>
        <v>Especialista Ambiental</v>
      </c>
      <c r="B18" s="46">
        <f>+'[4]PERSONAL Y OTROS'!B20</f>
        <v>1</v>
      </c>
      <c r="C18" s="47" t="str">
        <f>+'[4]PERSONAL Y OTROS'!C20</f>
        <v>P5 04-03</v>
      </c>
      <c r="D18" s="48">
        <f>+'[4]PERSONAL Y OTROS'!D20</f>
        <v>0.1</v>
      </c>
      <c r="E18" s="46">
        <f>+'[4]PERSONAL Y OTROS'!E20</f>
        <v>3.44</v>
      </c>
      <c r="F18" s="49">
        <f>+'[4]PERSONAL Y OTROS'!H20</f>
        <v>7169619.3512234576</v>
      </c>
      <c r="G18" s="49">
        <f t="shared" si="0"/>
        <v>1.991337479405126</v>
      </c>
      <c r="H18" s="49">
        <f t="shared" si="1"/>
        <v>11421705.381727628</v>
      </c>
      <c r="I18" s="51"/>
      <c r="J18" s="52"/>
      <c r="K18" s="52"/>
      <c r="L18" s="52"/>
      <c r="M18" s="52"/>
      <c r="Q18" s="11"/>
      <c r="IP18" s="11"/>
    </row>
    <row r="19" spans="1:253" ht="15" customHeight="1" x14ac:dyDescent="0.25">
      <c r="A19" s="45" t="str">
        <f>+'[4]PERSONAL Y OTROS'!A21</f>
        <v>Especialista Eléctrico</v>
      </c>
      <c r="B19" s="46">
        <f>+'[4]PERSONAL Y OTROS'!B21</f>
        <v>1</v>
      </c>
      <c r="C19" s="47" t="str">
        <f>+'[4]PERSONAL Y OTROS'!C21</f>
        <v>P5 04-03</v>
      </c>
      <c r="D19" s="48">
        <f>+'[4]PERSONAL Y OTROS'!D21</f>
        <v>0.1</v>
      </c>
      <c r="E19" s="46">
        <f>+'[4]PERSONAL Y OTROS'!E21</f>
        <v>3.44</v>
      </c>
      <c r="F19" s="49">
        <f>+'[4]PERSONAL Y OTROS'!H21</f>
        <v>7169619.3512234576</v>
      </c>
      <c r="G19" s="49">
        <f t="shared" si="0"/>
        <v>1.991337479405126</v>
      </c>
      <c r="H19" s="49">
        <f t="shared" si="1"/>
        <v>11421705.381727628</v>
      </c>
      <c r="I19" s="51"/>
      <c r="J19" s="52"/>
      <c r="K19" s="52"/>
      <c r="L19" s="52"/>
      <c r="M19" s="52"/>
      <c r="Q19" s="11"/>
      <c r="IP19" s="11"/>
    </row>
    <row r="20" spans="1:253" ht="15" customHeight="1" x14ac:dyDescent="0.25">
      <c r="A20" s="45" t="str">
        <f>+'[4]PERSONAL Y OTROS'!A22</f>
        <v>Ingeniero Mecánico</v>
      </c>
      <c r="B20" s="46">
        <f>+'[4]PERSONAL Y OTROS'!B22</f>
        <v>1</v>
      </c>
      <c r="C20" s="47" t="str">
        <f>+'[4]PERSONAL Y OTROS'!C22</f>
        <v>P5 04-03</v>
      </c>
      <c r="D20" s="48">
        <f>+'[4]PERSONAL Y OTROS'!D22</f>
        <v>0.1</v>
      </c>
      <c r="E20" s="46">
        <f>+'[4]PERSONAL Y OTROS'!E22</f>
        <v>3.44</v>
      </c>
      <c r="F20" s="49">
        <f>+'[4]PERSONAL Y OTROS'!H22</f>
        <v>7169619.3512234576</v>
      </c>
      <c r="G20" s="49">
        <f t="shared" si="0"/>
        <v>1.991337479405126</v>
      </c>
      <c r="H20" s="49">
        <f t="shared" si="1"/>
        <v>11421705.381727628</v>
      </c>
      <c r="I20" s="51"/>
      <c r="J20" s="52"/>
      <c r="K20" s="52"/>
      <c r="L20" s="52"/>
      <c r="M20" s="52"/>
      <c r="Q20" s="11"/>
      <c r="IP20" s="11"/>
    </row>
    <row r="21" spans="1:253" ht="15" customHeight="1" x14ac:dyDescent="0.25">
      <c r="A21" s="45" t="str">
        <f>+'[4]PERSONAL Y OTROS'!A23</f>
        <v>Especialista Hidrosanitario</v>
      </c>
      <c r="B21" s="46">
        <f>+'[4]PERSONAL Y OTROS'!B23</f>
        <v>1</v>
      </c>
      <c r="C21" s="47" t="str">
        <f>+'[4]PERSONAL Y OTROS'!C23</f>
        <v>P5 04-03</v>
      </c>
      <c r="D21" s="48">
        <f>+'[4]PERSONAL Y OTROS'!D23</f>
        <v>0.1</v>
      </c>
      <c r="E21" s="46">
        <f>+'[4]PERSONAL Y OTROS'!E23</f>
        <v>3.44</v>
      </c>
      <c r="F21" s="49">
        <f>+'[4]PERSONAL Y OTROS'!H23</f>
        <v>7169619.3512234576</v>
      </c>
      <c r="G21" s="49">
        <f t="shared" si="0"/>
        <v>1.991337479405126</v>
      </c>
      <c r="H21" s="49">
        <f t="shared" si="1"/>
        <v>11421705.381727628</v>
      </c>
      <c r="I21" s="51"/>
      <c r="J21" s="52"/>
      <c r="K21" s="52"/>
      <c r="L21" s="52"/>
      <c r="M21" s="52"/>
      <c r="Q21" s="11"/>
      <c r="IP21" s="11"/>
    </row>
    <row r="22" spans="1:253" ht="15" customHeight="1" x14ac:dyDescent="0.25">
      <c r="A22" s="45" t="str">
        <f>+'[4]PERSONAL Y OTROS'!A24</f>
        <v>Profesional de Seguridad Industrial</v>
      </c>
      <c r="B22" s="46">
        <f>+'[4]PERSONAL Y OTROS'!B24</f>
        <v>1</v>
      </c>
      <c r="C22" s="47" t="str">
        <f>+'[4]PERSONAL Y OTROS'!C24</f>
        <v>P6 03-01</v>
      </c>
      <c r="D22" s="48">
        <f>+'[4]PERSONAL Y OTROS'!D24</f>
        <v>1</v>
      </c>
      <c r="E22" s="46">
        <f>+'[4]PERSONAL Y OTROS'!E24</f>
        <v>34.4</v>
      </c>
      <c r="F22" s="49">
        <f>+'[4]PERSONAL Y OTROS'!H24</f>
        <v>6394635.0297273146</v>
      </c>
      <c r="G22" s="49">
        <f t="shared" si="0"/>
        <v>1.991337479405126</v>
      </c>
      <c r="H22" s="49">
        <f t="shared" si="1"/>
        <v>101871011.2145033</v>
      </c>
      <c r="I22" s="51"/>
      <c r="J22" s="52"/>
      <c r="K22" s="52"/>
      <c r="L22" s="52"/>
      <c r="M22" s="52"/>
      <c r="Q22" s="11"/>
      <c r="IN22" s="11"/>
      <c r="IP22" s="11"/>
    </row>
    <row r="23" spans="1:253" ht="15" customHeight="1" x14ac:dyDescent="0.25">
      <c r="A23" s="45" t="str">
        <f>+'[4]PERSONAL Y OTROS'!A25</f>
        <v>Profesional de Apoyo</v>
      </c>
      <c r="B23" s="46">
        <f>+'[4]PERSONAL Y OTROS'!B25</f>
        <v>1</v>
      </c>
      <c r="C23" s="47" t="str">
        <f>+'[4]PERSONAL Y OTROS'!C25</f>
        <v>P8&lt;02</v>
      </c>
      <c r="D23" s="48">
        <f>+'[4]PERSONAL Y OTROS'!D25</f>
        <v>1</v>
      </c>
      <c r="E23" s="46">
        <f>+'[4]PERSONAL Y OTROS'!E25</f>
        <v>34.4</v>
      </c>
      <c r="F23" s="49">
        <f>+'[4]PERSONAL Y OTROS'!H25</f>
        <v>4560640.7191710062</v>
      </c>
      <c r="G23" s="49">
        <f t="shared" si="0"/>
        <v>1.991337479405126</v>
      </c>
      <c r="H23" s="49">
        <f t="shared" si="1"/>
        <v>72654198.353490978</v>
      </c>
      <c r="I23" s="51"/>
      <c r="J23" s="52"/>
      <c r="K23" s="52"/>
      <c r="L23" s="52"/>
      <c r="M23" s="52"/>
      <c r="Q23" s="11"/>
      <c r="IP23" s="11"/>
    </row>
    <row r="24" spans="1:253" ht="15" customHeight="1" x14ac:dyDescent="0.25">
      <c r="A24" s="45" t="str">
        <f>+'[4]PERSONAL Y OTROS'!A26</f>
        <v>Profesional Costos y Presupuestos</v>
      </c>
      <c r="B24" s="46">
        <f>+'[4]PERSONAL Y OTROS'!B26</f>
        <v>1</v>
      </c>
      <c r="C24" s="47" t="str">
        <f>+'[4]PERSONAL Y OTROS'!C26</f>
        <v>P6 03-01</v>
      </c>
      <c r="D24" s="48">
        <f>+'[4]PERSONAL Y OTROS'!D26</f>
        <v>0.25</v>
      </c>
      <c r="E24" s="46">
        <f>+'[4]PERSONAL Y OTROS'!E26</f>
        <v>8.6</v>
      </c>
      <c r="F24" s="49">
        <f>+'[4]PERSONAL Y OTROS'!H26</f>
        <v>6394635.0297273146</v>
      </c>
      <c r="G24" s="49">
        <f t="shared" si="0"/>
        <v>1.991337479405126</v>
      </c>
      <c r="H24" s="49">
        <f t="shared" si="1"/>
        <v>25467752.803625826</v>
      </c>
      <c r="I24" s="51"/>
      <c r="J24" s="52"/>
      <c r="K24" s="52"/>
      <c r="L24" s="52"/>
      <c r="M24" s="52"/>
      <c r="O24" s="4"/>
      <c r="Q24" s="11"/>
      <c r="IP24" s="11"/>
    </row>
    <row r="25" spans="1:253" ht="15" customHeight="1" x14ac:dyDescent="0.25">
      <c r="A25" s="45" t="str">
        <f>+'[4]PERSONAL Y OTROS'!A27</f>
        <v>Profesional Social</v>
      </c>
      <c r="B25" s="46">
        <f>+'[4]PERSONAL Y OTROS'!B27</f>
        <v>1</v>
      </c>
      <c r="C25" s="47" t="str">
        <f>+'[4]PERSONAL Y OTROS'!C27</f>
        <v>P7 02</v>
      </c>
      <c r="D25" s="48">
        <f>+'[4]PERSONAL Y OTROS'!D27</f>
        <v>1</v>
      </c>
      <c r="E25" s="46">
        <f>+'[4]PERSONAL Y OTROS'!E27</f>
        <v>34.4</v>
      </c>
      <c r="F25" s="49">
        <f>+'[4]PERSONAL Y OTROS'!H27</f>
        <v>4836551.3676617779</v>
      </c>
      <c r="G25" s="49">
        <f t="shared" si="0"/>
        <v>1.991337479405126</v>
      </c>
      <c r="H25" s="49">
        <f t="shared" si="1"/>
        <v>77049648.075944155</v>
      </c>
      <c r="I25" s="51"/>
      <c r="J25" s="52"/>
      <c r="K25" s="52"/>
      <c r="L25" s="52"/>
      <c r="M25" s="52"/>
      <c r="Q25" s="11"/>
      <c r="IP25" s="11"/>
    </row>
    <row r="26" spans="1:253" ht="15" customHeight="1" x14ac:dyDescent="0.25">
      <c r="A26" s="45" t="str">
        <f>+'[4]PERSONAL Y OTROS'!A29</f>
        <v>Coordinador Tecnico (BIM)</v>
      </c>
      <c r="B26" s="46">
        <f>+'[4]PERSONAL Y OTROS'!B29</f>
        <v>1</v>
      </c>
      <c r="C26" s="47" t="str">
        <f>+'[4]PERSONAL Y OTROS'!C29</f>
        <v>P4 06-04</v>
      </c>
      <c r="D26" s="48">
        <f>+'[4]PERSONAL Y OTROS'!D29</f>
        <v>0.1</v>
      </c>
      <c r="E26" s="46">
        <f>+'[4]PERSONAL Y OTROS'!E29</f>
        <v>3.44</v>
      </c>
      <c r="F26" s="49">
        <f>+'[4]PERSONAL Y OTROS'!H29</f>
        <v>7948661.1822562227</v>
      </c>
      <c r="G26" s="49">
        <f t="shared" si="0"/>
        <v>1.991337479405126</v>
      </c>
      <c r="H26" s="49">
        <f t="shared" si="1"/>
        <v>12662773.538655581</v>
      </c>
      <c r="I26" s="51"/>
      <c r="J26" s="52"/>
      <c r="K26" s="52"/>
      <c r="L26" s="52"/>
      <c r="M26" s="52"/>
      <c r="Q26" s="11"/>
      <c r="IP26" s="11"/>
    </row>
    <row r="27" spans="1:253" ht="15" customHeight="1" x14ac:dyDescent="0.25">
      <c r="A27" s="45" t="str">
        <f>+'[4]PERSONAL Y OTROS'!A30</f>
        <v>Revisor de Diseños Estructurales (Sup Tecnico)</v>
      </c>
      <c r="B27" s="46">
        <f>+'[4]PERSONAL Y OTROS'!B30</f>
        <v>1</v>
      </c>
      <c r="C27" s="47" t="str">
        <f>+'[4]PERSONAL Y OTROS'!C30</f>
        <v>P2 10-07</v>
      </c>
      <c r="D27" s="48">
        <f>+'[4]PERSONAL Y OTROS'!D30</f>
        <v>0.3</v>
      </c>
      <c r="E27" s="46">
        <f>+'[4]PERSONAL Y OTROS'!E30</f>
        <v>10.319999999999999</v>
      </c>
      <c r="F27" s="49">
        <f>+'[4]PERSONAL Y OTROS'!H30</f>
        <v>11060770.996850675</v>
      </c>
      <c r="G27" s="49">
        <f t="shared" si="0"/>
        <v>1.991337479405126</v>
      </c>
      <c r="H27" s="49">
        <f t="shared" si="1"/>
        <v>52861746.809150271</v>
      </c>
      <c r="I27" s="51"/>
      <c r="J27" s="52"/>
      <c r="K27" s="52"/>
      <c r="L27" s="52"/>
      <c r="M27" s="52"/>
      <c r="Q27" s="11"/>
      <c r="IP27" s="11"/>
    </row>
    <row r="28" spans="1:253" ht="15" customHeight="1" x14ac:dyDescent="0.25">
      <c r="A28" s="45" t="str">
        <f>+'[4]PERSONAL Y OTROS'!A31</f>
        <v>Director de Interventoría</v>
      </c>
      <c r="B28" s="46">
        <f>+'[4]PERSONAL Y OTROS'!B31</f>
        <v>1</v>
      </c>
      <c r="C28" s="47" t="str">
        <f>+'[4]PERSONAL Y OTROS'!C31</f>
        <v>P3 08-05</v>
      </c>
      <c r="D28" s="48">
        <f>+'[4]PERSONAL Y OTROS'!D31</f>
        <v>0.3</v>
      </c>
      <c r="E28" s="46">
        <f>+'[4]PERSONAL Y OTROS'!E31</f>
        <v>2.5799999999999996</v>
      </c>
      <c r="F28" s="49">
        <f>+'[4]PERSONAL Y OTROS'!H31</f>
        <v>9332271.9342467189</v>
      </c>
      <c r="G28" s="49">
        <f t="shared" si="0"/>
        <v>1.991337479405126</v>
      </c>
      <c r="H28" s="49">
        <f t="shared" si="1"/>
        <v>44600886.889598541</v>
      </c>
      <c r="I28" s="51"/>
      <c r="J28" s="52"/>
      <c r="K28" s="52"/>
      <c r="L28" s="52"/>
      <c r="M28" s="52"/>
      <c r="Q28" s="11"/>
      <c r="IP28" s="11"/>
    </row>
    <row r="29" spans="1:253" ht="15" customHeight="1" x14ac:dyDescent="0.25">
      <c r="A29" s="45" t="str">
        <f>+'[4]PERSONAL Y OTROS'!A32</f>
        <v>Residente de Interventoria Obra</v>
      </c>
      <c r="B29" s="46">
        <f>+'[4]PERSONAL Y OTROS'!B32</f>
        <v>1</v>
      </c>
      <c r="C29" s="47" t="str">
        <f>+'[4]PERSONAL Y OTROS'!C32</f>
        <v>P4 06-04</v>
      </c>
      <c r="D29" s="48">
        <f>+'[4]PERSONAL Y OTROS'!D32</f>
        <v>0.3</v>
      </c>
      <c r="E29" s="46">
        <f>+'[4]PERSONAL Y OTROS'!E32</f>
        <v>10.319999999999999</v>
      </c>
      <c r="F29" s="49">
        <f>+'[4]PERSONAL Y OTROS'!H32</f>
        <v>7948661.1822562227</v>
      </c>
      <c r="G29" s="49">
        <f t="shared" si="0"/>
        <v>1.991337479405126</v>
      </c>
      <c r="H29" s="49">
        <f t="shared" si="1"/>
        <v>37988320.615966737</v>
      </c>
      <c r="I29" s="51"/>
      <c r="J29" s="52"/>
      <c r="K29" s="52"/>
      <c r="L29" s="52"/>
      <c r="M29" s="52"/>
      <c r="Q29" s="11"/>
      <c r="IP29" s="11"/>
    </row>
    <row r="30" spans="1:253" ht="15" customHeight="1" x14ac:dyDescent="0.25">
      <c r="A30" s="45" t="str">
        <f>+'[4]PERSONAL Y OTROS'!A33</f>
        <v>Profesional Costos y Presupuestos</v>
      </c>
      <c r="B30" s="46">
        <f>+'[4]PERSONAL Y OTROS'!B33</f>
        <v>1</v>
      </c>
      <c r="C30" s="47" t="str">
        <f>+'[4]PERSONAL Y OTROS'!C33</f>
        <v>P8&lt;02</v>
      </c>
      <c r="D30" s="48">
        <f>+'[4]PERSONAL Y OTROS'!D33</f>
        <v>0.3</v>
      </c>
      <c r="E30" s="46">
        <f>+'[4]PERSONAL Y OTROS'!E33</f>
        <v>10.319999999999999</v>
      </c>
      <c r="F30" s="49">
        <f>+'[4]PERSONAL Y OTROS'!H33</f>
        <v>4560640.7191710062</v>
      </c>
      <c r="G30" s="49">
        <f t="shared" si="0"/>
        <v>1.991337479405126</v>
      </c>
      <c r="H30" s="49">
        <f t="shared" si="1"/>
        <v>21796259.506047294</v>
      </c>
      <c r="I30" s="51"/>
      <c r="J30" s="52"/>
      <c r="K30" s="52"/>
      <c r="L30" s="52"/>
      <c r="M30" s="52"/>
      <c r="Q30" s="11"/>
      <c r="IP30" s="11"/>
    </row>
    <row r="31" spans="1:253" ht="15" customHeight="1" thickBot="1" x14ac:dyDescent="0.25">
      <c r="A31" s="55"/>
      <c r="B31" s="56"/>
      <c r="C31" s="57"/>
      <c r="D31" s="58"/>
      <c r="E31" s="56"/>
      <c r="F31" s="56"/>
      <c r="G31" s="56"/>
      <c r="H31" s="56"/>
      <c r="I31" s="51"/>
      <c r="J31" s="52"/>
      <c r="K31" s="52"/>
      <c r="L31" s="52"/>
      <c r="M31" s="52"/>
      <c r="Q31" s="11"/>
      <c r="IP31" s="11"/>
    </row>
    <row r="32" spans="1:253" ht="15" customHeight="1" thickBot="1" x14ac:dyDescent="0.3">
      <c r="A32" s="59" t="s">
        <v>23</v>
      </c>
      <c r="B32" s="60"/>
      <c r="C32" s="61">
        <f>SUM(B33:B42)</f>
        <v>4</v>
      </c>
      <c r="D32" s="62"/>
      <c r="E32" s="60"/>
      <c r="F32" s="60"/>
      <c r="G32" s="60"/>
      <c r="H32" s="60"/>
      <c r="I32" s="63">
        <f>SUM(H33:H42)</f>
        <v>51323339.406291656</v>
      </c>
      <c r="J32" s="64"/>
      <c r="K32" s="64"/>
      <c r="M32" s="64"/>
      <c r="O32" s="65"/>
      <c r="Q32" s="11"/>
      <c r="IP32" s="11"/>
    </row>
    <row r="33" spans="1:253" ht="15" customHeight="1" outlineLevel="1" x14ac:dyDescent="0.25">
      <c r="A33" s="66" t="str">
        <f>+'[4]PERSONAL Y OTROS'!A36</f>
        <v>Topógrafo</v>
      </c>
      <c r="B33" s="67">
        <f>+'[4]PERSONAL Y OTROS'!B36</f>
        <v>1</v>
      </c>
      <c r="C33" s="68" t="str">
        <f>+'[4]PERSONAL Y OTROS'!C36</f>
        <v>T2</v>
      </c>
      <c r="D33" s="69">
        <f>+'[4]PERSONAL Y OTROS'!D36</f>
        <v>0.1</v>
      </c>
      <c r="E33" s="67">
        <f>+'[4]PERSONAL Y OTROS'!E36</f>
        <v>3.44</v>
      </c>
      <c r="F33" s="49">
        <f>+'[4]PERSONAL Y OTROS'!H36</f>
        <v>2556231.0080762743</v>
      </c>
      <c r="G33" s="49">
        <f t="shared" ref="G33:G42" si="2">FactorMultFinal</f>
        <v>1.991337479405126</v>
      </c>
      <c r="H33" s="50">
        <f>+G33*F33*D33*$D$9*B33</f>
        <v>4072254.8899198659</v>
      </c>
      <c r="I33" s="70"/>
      <c r="J33" s="71"/>
      <c r="K33" s="71"/>
      <c r="L33" s="72"/>
      <c r="M33" s="71"/>
      <c r="N33" s="22"/>
    </row>
    <row r="34" spans="1:253" ht="15" customHeight="1" outlineLevel="1" x14ac:dyDescent="0.25">
      <c r="A34" s="66" t="str">
        <f>+'[4]PERSONAL Y OTROS'!A37</f>
        <v>Cadenero 1</v>
      </c>
      <c r="B34" s="67">
        <f>+'[4]PERSONAL Y OTROS'!B37</f>
        <v>2</v>
      </c>
      <c r="C34" s="68" t="str">
        <f>+'[4]PERSONAL Y OTROS'!C37</f>
        <v>T6</v>
      </c>
      <c r="D34" s="69">
        <f>+'[4]PERSONAL Y OTROS'!D37</f>
        <v>0.1</v>
      </c>
      <c r="E34" s="67">
        <f>+'[4]PERSONAL Y OTROS'!E37</f>
        <v>3.44</v>
      </c>
      <c r="F34" s="73">
        <f>+'[4]PERSONAL Y OTROS'!H37</f>
        <v>1683866.4577010379</v>
      </c>
      <c r="G34" s="73">
        <f t="shared" si="2"/>
        <v>1.991337479405126</v>
      </c>
      <c r="H34" s="73">
        <f t="shared" ref="H34:H42" si="3">+G34*F34*D34*$D$9*B34</f>
        <v>5365034.2200531568</v>
      </c>
      <c r="I34" s="70"/>
    </row>
    <row r="35" spans="1:253" ht="15" customHeight="1" outlineLevel="1" x14ac:dyDescent="0.25">
      <c r="A35" s="66" t="str">
        <f>+'[4]PERSONAL Y OTROS'!A38</f>
        <v>Inspector</v>
      </c>
      <c r="B35" s="67">
        <f>+'[4]PERSONAL Y OTROS'!B38</f>
        <v>1</v>
      </c>
      <c r="C35" s="68" t="str">
        <f>+'[4]PERSONAL Y OTROS'!C38</f>
        <v>T1</v>
      </c>
      <c r="D35" s="69">
        <f>+'[4]PERSONAL Y OTROS'!D38</f>
        <v>1</v>
      </c>
      <c r="E35" s="67">
        <f>+'[4]PERSONAL Y OTROS'!E38</f>
        <v>34.4</v>
      </c>
      <c r="F35" s="73">
        <f>+'[4]PERSONAL Y OTROS'!H38</f>
        <v>2629266.1797355972</v>
      </c>
      <c r="G35" s="73">
        <f t="shared" si="2"/>
        <v>1.991337479405126</v>
      </c>
      <c r="H35" s="73">
        <f t="shared" si="3"/>
        <v>41886050.296318635</v>
      </c>
      <c r="I35" s="70"/>
      <c r="Q35" s="11"/>
    </row>
    <row r="36" spans="1:253" ht="15" customHeight="1" outlineLevel="1" x14ac:dyDescent="0.25">
      <c r="A36" s="66" t="str">
        <f>+'[4]PERSONAL Y OTROS'!A39</f>
        <v>Dibujante</v>
      </c>
      <c r="B36" s="67">
        <f>+'[4]PERSONAL Y OTROS'!B39</f>
        <v>0</v>
      </c>
      <c r="C36" s="68" t="str">
        <f>+'[4]PERSONAL Y OTROS'!C39</f>
        <v>T4</v>
      </c>
      <c r="D36" s="69">
        <f>+'[4]PERSONAL Y OTROS'!D39</f>
        <v>0.2</v>
      </c>
      <c r="E36" s="67">
        <f>+'[4]PERSONAL Y OTROS'!E39</f>
        <v>6.88</v>
      </c>
      <c r="F36" s="73">
        <f>+'[4]PERSONAL Y OTROS'!H39</f>
        <v>2231630.2451459533</v>
      </c>
      <c r="G36" s="73">
        <f t="shared" si="2"/>
        <v>1.991337479405126</v>
      </c>
      <c r="H36" s="73">
        <f t="shared" si="3"/>
        <v>0</v>
      </c>
      <c r="I36" s="70"/>
      <c r="Q36" s="11"/>
    </row>
    <row r="37" spans="1:253" ht="15" customHeight="1" outlineLevel="1" x14ac:dyDescent="0.25">
      <c r="A37" s="66" t="str">
        <f>+'[4]PERSONAL Y OTROS'!A40</f>
        <v>Inspector</v>
      </c>
      <c r="B37" s="67">
        <f>+'[4]PERSONAL Y OTROS'!B40</f>
        <v>0</v>
      </c>
      <c r="C37" s="68" t="str">
        <f>+'[4]PERSONAL Y OTROS'!C40</f>
        <v>T1</v>
      </c>
      <c r="D37" s="69">
        <f>+'[4]PERSONAL Y OTROS'!D40</f>
        <v>0</v>
      </c>
      <c r="E37" s="67">
        <f>+'[4]PERSONAL Y OTROS'!E40</f>
        <v>0</v>
      </c>
      <c r="F37" s="73">
        <f>+'[4]PERSONAL Y OTROS'!H40</f>
        <v>2629266.1797355972</v>
      </c>
      <c r="G37" s="73">
        <f t="shared" si="2"/>
        <v>1.991337479405126</v>
      </c>
      <c r="H37" s="73">
        <f t="shared" si="3"/>
        <v>0</v>
      </c>
      <c r="I37" s="70"/>
      <c r="Q37" s="11"/>
    </row>
    <row r="38" spans="1:253" ht="15" customHeight="1" outlineLevel="1" x14ac:dyDescent="0.25">
      <c r="A38" s="66" t="str">
        <f>+'[4]PERSONAL Y OTROS'!A41</f>
        <v>Mensajero</v>
      </c>
      <c r="B38" s="67">
        <f>+'[4]PERSONAL Y OTROS'!B41</f>
        <v>0</v>
      </c>
      <c r="C38" s="68" t="str">
        <f>+'[4]PERSONAL Y OTROS'!C41</f>
        <v>T7</v>
      </c>
      <c r="D38" s="69">
        <f>+'[4]PERSONAL Y OTROS'!D41</f>
        <v>0</v>
      </c>
      <c r="E38" s="67">
        <f>+'[4]PERSONAL Y OTROS'!E41</f>
        <v>0</v>
      </c>
      <c r="F38" s="73">
        <f>+'[4]PERSONAL Y OTROS'!H41</f>
        <v>1399840.7901370076</v>
      </c>
      <c r="G38" s="73">
        <f t="shared" si="2"/>
        <v>1.991337479405126</v>
      </c>
      <c r="H38" s="73">
        <f t="shared" si="3"/>
        <v>0</v>
      </c>
      <c r="I38" s="70"/>
      <c r="Q38" s="11"/>
    </row>
    <row r="39" spans="1:253" ht="15" customHeight="1" outlineLevel="1" x14ac:dyDescent="0.25">
      <c r="A39" s="66" t="str">
        <f>+'[4]PERSONAL Y OTROS'!A42</f>
        <v>Celador</v>
      </c>
      <c r="B39" s="67">
        <f>+'[4]PERSONAL Y OTROS'!B42</f>
        <v>0</v>
      </c>
      <c r="C39" s="68" t="str">
        <f>+'[4]PERSONAL Y OTROS'!C42</f>
        <v>T7</v>
      </c>
      <c r="D39" s="69">
        <f>+'[4]PERSONAL Y OTROS'!D42</f>
        <v>0</v>
      </c>
      <c r="E39" s="67">
        <f>+'[4]PERSONAL Y OTROS'!E42</f>
        <v>0</v>
      </c>
      <c r="F39" s="73">
        <f>+'[4]PERSONAL Y OTROS'!H42</f>
        <v>1399840.7901370076</v>
      </c>
      <c r="G39" s="73">
        <f t="shared" si="2"/>
        <v>1.991337479405126</v>
      </c>
      <c r="H39" s="73">
        <f t="shared" si="3"/>
        <v>0</v>
      </c>
      <c r="I39" s="70"/>
      <c r="Q39" s="11"/>
    </row>
    <row r="40" spans="1:253" ht="15" customHeight="1" outlineLevel="1" x14ac:dyDescent="0.25">
      <c r="A40" s="66" t="str">
        <f>+'[4]PERSONAL Y OTROS'!A43</f>
        <v>Almacenista</v>
      </c>
      <c r="B40" s="67">
        <f>+'[4]PERSONAL Y OTROS'!B43</f>
        <v>0</v>
      </c>
      <c r="C40" s="68" t="str">
        <f>+'[4]PERSONAL Y OTROS'!C43</f>
        <v>T7</v>
      </c>
      <c r="D40" s="69">
        <f>+'[4]PERSONAL Y OTROS'!D43</f>
        <v>0</v>
      </c>
      <c r="E40" s="67">
        <f>+'[4]PERSONAL Y OTROS'!E43</f>
        <v>0</v>
      </c>
      <c r="F40" s="73">
        <f>+'[4]PERSONAL Y OTROS'!H43</f>
        <v>1399840.7901370076</v>
      </c>
      <c r="G40" s="73">
        <f t="shared" si="2"/>
        <v>1.991337479405126</v>
      </c>
      <c r="H40" s="73">
        <f t="shared" si="3"/>
        <v>0</v>
      </c>
      <c r="I40" s="70"/>
      <c r="Q40" s="11"/>
    </row>
    <row r="41" spans="1:253" ht="15" customHeight="1" outlineLevel="1" x14ac:dyDescent="0.25">
      <c r="A41" s="66" t="str">
        <f>+'[4]PERSONAL Y OTROS'!A44</f>
        <v>Dibujante</v>
      </c>
      <c r="B41" s="67">
        <f>+'[4]PERSONAL Y OTROS'!B44</f>
        <v>0</v>
      </c>
      <c r="C41" s="68" t="str">
        <f>+'[4]PERSONAL Y OTROS'!C44</f>
        <v>T5</v>
      </c>
      <c r="D41" s="69">
        <f>+'[4]PERSONAL Y OTROS'!D44</f>
        <v>0</v>
      </c>
      <c r="E41" s="67">
        <f>+'[4]PERSONAL Y OTROS'!E44</f>
        <v>0</v>
      </c>
      <c r="F41" s="73">
        <f>+'[4]PERSONAL Y OTROS'!H44</f>
        <v>1935432.0489720367</v>
      </c>
      <c r="G41" s="73">
        <f t="shared" si="2"/>
        <v>1.991337479405126</v>
      </c>
      <c r="H41" s="73">
        <f t="shared" si="3"/>
        <v>0</v>
      </c>
      <c r="I41" s="70"/>
      <c r="Q41" s="11"/>
    </row>
    <row r="42" spans="1:253" ht="15" customHeight="1" outlineLevel="1" x14ac:dyDescent="0.25">
      <c r="A42" s="66" t="str">
        <f>+'[4]PERSONAL Y OTROS'!A45</f>
        <v xml:space="preserve">Cadenero 1 </v>
      </c>
      <c r="B42" s="67">
        <f>+'[4]PERSONAL Y OTROS'!B45</f>
        <v>0</v>
      </c>
      <c r="C42" s="68" t="str">
        <f>+'[4]PERSONAL Y OTROS'!C45</f>
        <v>T10</v>
      </c>
      <c r="D42" s="69">
        <f>+'[4]PERSONAL Y OTROS'!D45</f>
        <v>0</v>
      </c>
      <c r="E42" s="67">
        <f>+'[4]PERSONAL Y OTROS'!E45</f>
        <v>0</v>
      </c>
      <c r="F42" s="73">
        <f>+'[4]PERSONAL Y OTROS'!H45</f>
        <v>1160000</v>
      </c>
      <c r="G42" s="73">
        <f t="shared" si="2"/>
        <v>1.991337479405126</v>
      </c>
      <c r="H42" s="73">
        <f t="shared" si="3"/>
        <v>0</v>
      </c>
      <c r="I42" s="70"/>
      <c r="J42" s="72"/>
      <c r="K42" s="72"/>
      <c r="L42" s="72"/>
      <c r="M42" s="72"/>
      <c r="N42" s="22"/>
    </row>
    <row r="43" spans="1:253" ht="15" customHeight="1" thickBot="1" x14ac:dyDescent="0.25">
      <c r="A43" s="55"/>
      <c r="B43" s="56"/>
      <c r="C43" s="57"/>
      <c r="D43" s="58"/>
      <c r="E43" s="56"/>
      <c r="F43" s="56"/>
      <c r="G43" s="56"/>
      <c r="H43" s="56"/>
      <c r="I43" s="51"/>
      <c r="J43" s="52"/>
      <c r="K43" s="52"/>
      <c r="L43" s="52"/>
      <c r="M43" s="52"/>
      <c r="Q43" s="11"/>
      <c r="IP43" s="11"/>
    </row>
    <row r="44" spans="1:253" s="78" customFormat="1" ht="15" customHeight="1" thickBot="1" x14ac:dyDescent="0.3">
      <c r="A44" s="59" t="s">
        <v>24</v>
      </c>
      <c r="B44" s="74"/>
      <c r="C44" s="75"/>
      <c r="D44" s="76"/>
      <c r="E44" s="77" t="s">
        <v>25</v>
      </c>
      <c r="F44" s="77" t="s">
        <v>26</v>
      </c>
      <c r="G44" s="74"/>
      <c r="H44" s="74"/>
      <c r="I44" s="63">
        <f>SUM(H45:H51)</f>
        <v>0</v>
      </c>
      <c r="N44" s="79"/>
      <c r="IS44" s="79"/>
    </row>
    <row r="45" spans="1:253" ht="15" customHeight="1" outlineLevel="1" x14ac:dyDescent="0.25">
      <c r="A45" s="66" t="str">
        <f>+'[4]PERSONAL Y OTROS'!C76</f>
        <v>&gt;2000cc Gasolina+Conductor</v>
      </c>
      <c r="B45" s="67">
        <f>+'[4]PERSONAL Y OTROS'!B76</f>
        <v>0</v>
      </c>
      <c r="C45" s="80"/>
      <c r="D45" s="80"/>
      <c r="E45" s="67">
        <f>+'[4]PERSONAL Y OTROS'!E76</f>
        <v>0</v>
      </c>
      <c r="F45" s="49">
        <f>+'[4]PERSONAL Y OTROS'!J76</f>
        <v>1973876</v>
      </c>
      <c r="G45" s="49">
        <v>1</v>
      </c>
      <c r="H45" s="50">
        <f>+G45*F45*E45*B45</f>
        <v>0</v>
      </c>
      <c r="I45" s="80"/>
    </row>
    <row r="46" spans="1:253" ht="15" customHeight="1" outlineLevel="1" x14ac:dyDescent="0.25">
      <c r="A46" s="66" t="str">
        <f>+'[4]PERSONAL Y OTROS'!C77</f>
        <v>Estación</v>
      </c>
      <c r="B46" s="67">
        <f>+'[4]PERSONAL Y OTROS'!B77</f>
        <v>0</v>
      </c>
      <c r="C46" s="80"/>
      <c r="D46" s="80"/>
      <c r="E46" s="67">
        <f>+'[4]PERSONAL Y OTROS'!E77</f>
        <v>0</v>
      </c>
      <c r="F46" s="49">
        <f>+'[4]PERSONAL Y OTROS'!J77</f>
        <v>953883</v>
      </c>
      <c r="G46" s="73">
        <v>1</v>
      </c>
      <c r="H46" s="73">
        <f t="shared" ref="H46:H51" si="4">+G46*F46*E46*B46</f>
        <v>0</v>
      </c>
      <c r="I46" s="80"/>
    </row>
    <row r="47" spans="1:253" ht="15" customHeight="1" outlineLevel="1" x14ac:dyDescent="0.25">
      <c r="A47" s="66" t="str">
        <f>+'[4]PERSONAL Y OTROS'!C78</f>
        <v>Estación</v>
      </c>
      <c r="B47" s="67">
        <f>+'[4]PERSONAL Y OTROS'!B78</f>
        <v>0</v>
      </c>
      <c r="C47" s="80"/>
      <c r="D47" s="80"/>
      <c r="E47" s="67">
        <f>+'[4]PERSONAL Y OTROS'!E78</f>
        <v>0</v>
      </c>
      <c r="F47" s="49">
        <f>+'[4]PERSONAL Y OTROS'!J78</f>
        <v>953883</v>
      </c>
      <c r="G47" s="73">
        <v>1</v>
      </c>
      <c r="H47" s="73">
        <f t="shared" si="4"/>
        <v>0</v>
      </c>
      <c r="I47" s="80"/>
      <c r="O47" s="4"/>
    </row>
    <row r="48" spans="1:253" ht="15" customHeight="1" outlineLevel="1" x14ac:dyDescent="0.25">
      <c r="A48" s="66" t="str">
        <f>+'[4]PERSONAL Y OTROS'!C79</f>
        <v>Equipo de Comunicaciones</v>
      </c>
      <c r="B48" s="67">
        <f>+'[4]PERSONAL Y OTROS'!B79</f>
        <v>0</v>
      </c>
      <c r="C48" s="80"/>
      <c r="D48" s="80"/>
      <c r="E48" s="67">
        <f>+'[4]PERSONAL Y OTROS'!E79</f>
        <v>0</v>
      </c>
      <c r="F48" s="49">
        <f>+'[4]PERSONAL Y OTROS'!J79</f>
        <v>34342</v>
      </c>
      <c r="G48" s="73">
        <v>1</v>
      </c>
      <c r="H48" s="73">
        <f t="shared" si="4"/>
        <v>0</v>
      </c>
      <c r="I48" s="80"/>
    </row>
    <row r="49" spans="1:253" ht="15" customHeight="1" outlineLevel="1" x14ac:dyDescent="0.25">
      <c r="A49" s="66" t="str">
        <f>+'[4]PERSONAL Y OTROS'!C80</f>
        <v>Tránsito, nivel</v>
      </c>
      <c r="B49" s="67">
        <f>+'[4]PERSONAL Y OTROS'!B80</f>
        <v>0</v>
      </c>
      <c r="C49" s="80"/>
      <c r="D49" s="80"/>
      <c r="E49" s="67">
        <f>+'[4]PERSONAL Y OTROS'!E80</f>
        <v>0</v>
      </c>
      <c r="F49" s="49">
        <f>+'[4]PERSONAL Y OTROS'!J80</f>
        <v>304918</v>
      </c>
      <c r="G49" s="73">
        <v>1</v>
      </c>
      <c r="H49" s="73">
        <f t="shared" si="4"/>
        <v>0</v>
      </c>
      <c r="I49" s="80"/>
      <c r="J49" s="72"/>
      <c r="K49" s="72"/>
      <c r="L49" s="72"/>
      <c r="M49" s="72"/>
      <c r="N49" s="22"/>
    </row>
    <row r="50" spans="1:253" ht="15" customHeight="1" outlineLevel="1" x14ac:dyDescent="0.25">
      <c r="A50" s="66" t="str">
        <f>+'[4]PERSONAL Y OTROS'!C81</f>
        <v>Mas de 3 Ton Gasolina+Conductor+Manto.</v>
      </c>
      <c r="B50" s="67">
        <f>+'[4]PERSONAL Y OTROS'!B81</f>
        <v>0</v>
      </c>
      <c r="C50" s="80"/>
      <c r="D50" s="80"/>
      <c r="E50" s="67">
        <f>+'[4]PERSONAL Y OTROS'!E81</f>
        <v>0</v>
      </c>
      <c r="F50" s="49">
        <f>+'[4]PERSONAL Y OTROS'!J81</f>
        <v>2913817</v>
      </c>
      <c r="G50" s="73">
        <v>1</v>
      </c>
      <c r="H50" s="73">
        <f t="shared" si="4"/>
        <v>0</v>
      </c>
      <c r="I50" s="80"/>
    </row>
    <row r="51" spans="1:253" ht="15" customHeight="1" outlineLevel="1" x14ac:dyDescent="0.25">
      <c r="A51" s="66" t="str">
        <f>+'[4]PERSONAL Y OTROS'!C82</f>
        <v>Tránsito, nivel</v>
      </c>
      <c r="B51" s="67">
        <f>+'[4]PERSONAL Y OTROS'!B82</f>
        <v>0</v>
      </c>
      <c r="C51" s="80"/>
      <c r="D51" s="80"/>
      <c r="E51" s="67">
        <f>+'[4]PERSONAL Y OTROS'!E82</f>
        <v>0</v>
      </c>
      <c r="F51" s="49">
        <f>+'[4]PERSONAL Y OTROS'!J82</f>
        <v>304918</v>
      </c>
      <c r="G51" s="73">
        <v>1</v>
      </c>
      <c r="H51" s="73">
        <f t="shared" si="4"/>
        <v>0</v>
      </c>
      <c r="I51" s="80"/>
    </row>
    <row r="52" spans="1:253" ht="15" customHeight="1" thickBot="1" x14ac:dyDescent="0.25">
      <c r="A52" s="80"/>
      <c r="B52" s="56"/>
      <c r="C52" s="57"/>
      <c r="D52" s="58"/>
      <c r="E52" s="56"/>
      <c r="F52" s="56"/>
      <c r="G52" s="56"/>
      <c r="H52" s="56"/>
      <c r="I52" s="70"/>
    </row>
    <row r="53" spans="1:253" s="78" customFormat="1" ht="15" customHeight="1" thickBot="1" x14ac:dyDescent="0.3">
      <c r="A53" s="59" t="s">
        <v>27</v>
      </c>
      <c r="B53" s="74"/>
      <c r="C53" s="75"/>
      <c r="D53" s="76"/>
      <c r="E53" s="77" t="s">
        <v>28</v>
      </c>
      <c r="F53" s="77" t="s">
        <v>29</v>
      </c>
      <c r="G53" s="74"/>
      <c r="H53" s="74"/>
      <c r="I53" s="63">
        <f>SUM(H54:H60)</f>
        <v>25000000</v>
      </c>
      <c r="N53" s="79"/>
      <c r="IS53" s="79"/>
    </row>
    <row r="54" spans="1:253" ht="15" customHeight="1" outlineLevel="1" x14ac:dyDescent="0.25">
      <c r="A54" s="81" t="str">
        <f>'[4]PERSONAL Y OTROS'!C86</f>
        <v>Tramite de Licencia - Costos de licencia</v>
      </c>
      <c r="B54" s="46">
        <f>'[4]PERSONAL Y OTROS'!B86</f>
        <v>1</v>
      </c>
      <c r="C54" s="80"/>
      <c r="D54" s="80"/>
      <c r="E54" s="46">
        <v>0</v>
      </c>
      <c r="F54" s="82">
        <f>'[4]PERSONAL Y OTROS'!O86</f>
        <v>5000000</v>
      </c>
      <c r="G54" s="49">
        <v>1</v>
      </c>
      <c r="H54" s="50">
        <f t="shared" ref="H54:H60" si="5">+G54*F54*B54</f>
        <v>5000000</v>
      </c>
      <c r="I54" s="70"/>
    </row>
    <row r="55" spans="1:253" ht="15" customHeight="1" outlineLevel="1" x14ac:dyDescent="0.25">
      <c r="A55" s="83" t="str">
        <f>'[4]PERSONAL Y OTROS'!C87</f>
        <v>Tramite de Licencia - Costos de licencia</v>
      </c>
      <c r="B55" s="67">
        <f>'[4]PERSONAL Y OTROS'!B87</f>
        <v>1</v>
      </c>
      <c r="C55" s="80"/>
      <c r="D55" s="80"/>
      <c r="E55" s="67">
        <v>0</v>
      </c>
      <c r="F55" s="84">
        <f>'[4]PERSONAL Y OTROS'!O87</f>
        <v>10000000</v>
      </c>
      <c r="G55" s="73">
        <v>1</v>
      </c>
      <c r="H55" s="73">
        <f t="shared" si="5"/>
        <v>10000000</v>
      </c>
      <c r="I55" s="70"/>
    </row>
    <row r="56" spans="1:253" ht="15" customHeight="1" outlineLevel="1" x14ac:dyDescent="0.25">
      <c r="A56" s="83" t="str">
        <f>'[4]PERSONAL Y OTROS'!C88</f>
        <v>Tramite de Licencia - Costos de licencia</v>
      </c>
      <c r="B56" s="67">
        <f>'[4]PERSONAL Y OTROS'!B88</f>
        <v>1</v>
      </c>
      <c r="C56" s="80"/>
      <c r="D56" s="80"/>
      <c r="E56" s="67">
        <v>0</v>
      </c>
      <c r="F56" s="84">
        <f>'[4]PERSONAL Y OTROS'!O88</f>
        <v>10000000</v>
      </c>
      <c r="G56" s="49">
        <v>1</v>
      </c>
      <c r="H56" s="73">
        <f t="shared" si="5"/>
        <v>10000000</v>
      </c>
      <c r="I56" s="70"/>
    </row>
    <row r="57" spans="1:253" ht="15" customHeight="1" outlineLevel="1" x14ac:dyDescent="0.25">
      <c r="A57" s="83" t="str">
        <f>'[4]PERSONAL Y OTROS'!C89</f>
        <v>PLAN DE MANEJO DE TRAFICO - PMT</v>
      </c>
      <c r="B57" s="67">
        <f>'[4]PERSONAL Y OTROS'!B89</f>
        <v>0</v>
      </c>
      <c r="C57" s="80"/>
      <c r="D57" s="80"/>
      <c r="E57" s="67">
        <v>0</v>
      </c>
      <c r="F57" s="84">
        <f>'[4]PERSONAL Y OTROS'!O89</f>
        <v>0</v>
      </c>
      <c r="G57" s="73">
        <v>1</v>
      </c>
      <c r="H57" s="73">
        <f t="shared" si="5"/>
        <v>0</v>
      </c>
      <c r="I57" s="70"/>
    </row>
    <row r="58" spans="1:253" ht="15" customHeight="1" outlineLevel="1" x14ac:dyDescent="0.25">
      <c r="A58" s="83" t="str">
        <f>'[4]PERSONAL Y OTROS'!C90</f>
        <v>TRAMITES Y LICENCIAS (COSTOS DIRECTOS)</v>
      </c>
      <c r="B58" s="67">
        <f>'[4]PERSONAL Y OTROS'!B90</f>
        <v>0</v>
      </c>
      <c r="C58" s="80"/>
      <c r="D58" s="80"/>
      <c r="E58" s="67">
        <v>0</v>
      </c>
      <c r="F58" s="84">
        <f>'[4]PERSONAL Y OTROS'!O90</f>
        <v>0</v>
      </c>
      <c r="G58" s="49">
        <v>1</v>
      </c>
      <c r="H58" s="73">
        <f t="shared" si="5"/>
        <v>0</v>
      </c>
      <c r="I58" s="70"/>
    </row>
    <row r="59" spans="1:253" ht="15" customHeight="1" outlineLevel="1" x14ac:dyDescent="0.25">
      <c r="A59" s="83" t="str">
        <f>'[4]PERSONAL Y OTROS'!C91</f>
        <v>IMPLEMENTACION PGIO-AMBIENTAL</v>
      </c>
      <c r="B59" s="67">
        <f>'[4]PERSONAL Y OTROS'!B91</f>
        <v>0</v>
      </c>
      <c r="C59" s="80"/>
      <c r="D59" s="80"/>
      <c r="E59" s="67">
        <v>0</v>
      </c>
      <c r="F59" s="84">
        <f>'[4]PERSONAL Y OTROS'!O91</f>
        <v>0</v>
      </c>
      <c r="G59" s="73">
        <v>1</v>
      </c>
      <c r="H59" s="73">
        <f t="shared" si="5"/>
        <v>0</v>
      </c>
      <c r="I59" s="70"/>
    </row>
    <row r="60" spans="1:253" ht="15" customHeight="1" outlineLevel="1" x14ac:dyDescent="0.25">
      <c r="A60" s="83" t="str">
        <f>'[4]PERSONAL Y OTROS'!C92</f>
        <v>TRAMITE RETIE - RETILAP</v>
      </c>
      <c r="B60" s="67">
        <f>'[4]PERSONAL Y OTROS'!B92</f>
        <v>0</v>
      </c>
      <c r="C60" s="80"/>
      <c r="D60" s="80"/>
      <c r="E60" s="67">
        <v>0</v>
      </c>
      <c r="F60" s="84">
        <f>'[4]PERSONAL Y OTROS'!O92</f>
        <v>0</v>
      </c>
      <c r="G60" s="73">
        <v>1</v>
      </c>
      <c r="H60" s="73">
        <f t="shared" si="5"/>
        <v>0</v>
      </c>
      <c r="I60" s="70"/>
    </row>
    <row r="61" spans="1:253" ht="16.5" customHeight="1" thickBot="1" x14ac:dyDescent="0.25">
      <c r="A61" s="80"/>
      <c r="B61" s="56"/>
      <c r="C61" s="85"/>
      <c r="D61" s="51"/>
      <c r="E61" s="56"/>
      <c r="F61" s="56"/>
      <c r="G61" s="56"/>
      <c r="H61" s="56"/>
      <c r="I61" s="70"/>
    </row>
    <row r="62" spans="1:253" s="78" customFormat="1" ht="15" customHeight="1" thickBot="1" x14ac:dyDescent="0.3">
      <c r="A62" s="59" t="s">
        <v>30</v>
      </c>
      <c r="B62" s="74"/>
      <c r="C62" s="75"/>
      <c r="D62" s="76"/>
      <c r="E62" s="77" t="s">
        <v>28</v>
      </c>
      <c r="F62" s="77" t="s">
        <v>29</v>
      </c>
      <c r="G62" s="74"/>
      <c r="H62" s="74"/>
      <c r="I62" s="63">
        <f>SUM(H63:H70)</f>
        <v>0</v>
      </c>
      <c r="N62" s="79"/>
      <c r="IS62" s="79"/>
    </row>
    <row r="63" spans="1:253" ht="15" customHeight="1" outlineLevel="1" x14ac:dyDescent="0.25">
      <c r="A63" s="83" t="str">
        <f>+'[4]PERSONAL Y OTROS'!C95</f>
        <v>Aereo</v>
      </c>
      <c r="B63" s="67">
        <f>+'[4]PERSONAL Y OTROS'!B95</f>
        <v>0</v>
      </c>
      <c r="C63" s="80"/>
      <c r="D63" s="80"/>
      <c r="E63" s="67">
        <f>+'[4]PERSONAL Y OTROS'!E95</f>
        <v>0</v>
      </c>
      <c r="F63" s="82">
        <f>+'[4]PERSONAL Y OTROS'!J95</f>
        <v>0</v>
      </c>
      <c r="G63" s="49">
        <v>1</v>
      </c>
      <c r="H63" s="50">
        <f t="shared" ref="H63:H70" si="6">+G63*F63*B63</f>
        <v>0</v>
      </c>
      <c r="I63" s="70"/>
    </row>
    <row r="64" spans="1:253" ht="15" customHeight="1" outlineLevel="1" x14ac:dyDescent="0.25">
      <c r="A64" s="83" t="str">
        <f>+'[4]PERSONAL Y OTROS'!C96</f>
        <v>Terrestre</v>
      </c>
      <c r="B64" s="67">
        <f>+'[4]PERSONAL Y OTROS'!B96</f>
        <v>0</v>
      </c>
      <c r="C64" s="80"/>
      <c r="D64" s="80"/>
      <c r="E64" s="67">
        <f>+'[4]PERSONAL Y OTROS'!E101</f>
        <v>0</v>
      </c>
      <c r="F64" s="84">
        <f>+'[4]PERSONAL Y OTROS'!J96</f>
        <v>0</v>
      </c>
      <c r="G64" s="73">
        <v>1</v>
      </c>
      <c r="H64" s="73">
        <f t="shared" si="6"/>
        <v>0</v>
      </c>
      <c r="I64" s="70"/>
    </row>
    <row r="65" spans="1:253" ht="15" customHeight="1" outlineLevel="1" x14ac:dyDescent="0.25">
      <c r="A65" s="83" t="str">
        <f>+'[4]PERSONAL Y OTROS'!C97</f>
        <v>Caballo</v>
      </c>
      <c r="B65" s="67">
        <f>+'[4]PERSONAL Y OTROS'!B97</f>
        <v>0</v>
      </c>
      <c r="C65" s="80"/>
      <c r="D65" s="80"/>
      <c r="E65" s="67">
        <f>+'[4]PERSONAL Y OTROS'!E97</f>
        <v>0</v>
      </c>
      <c r="F65" s="84">
        <f>+'[4]PERSONAL Y OTROS'!J97</f>
        <v>0</v>
      </c>
      <c r="G65" s="73">
        <v>1</v>
      </c>
      <c r="H65" s="73">
        <f t="shared" si="6"/>
        <v>0</v>
      </c>
      <c r="I65" s="70"/>
    </row>
    <row r="66" spans="1:253" ht="15" customHeight="1" outlineLevel="1" x14ac:dyDescent="0.25">
      <c r="A66" s="83" t="str">
        <f>+'[4]PERSONAL Y OTROS'!C98</f>
        <v>Motocicleta</v>
      </c>
      <c r="B66" s="67">
        <f>+'[4]PERSONAL Y OTROS'!B98</f>
        <v>0</v>
      </c>
      <c r="C66" s="80"/>
      <c r="D66" s="80"/>
      <c r="E66" s="67">
        <f>+'[4]PERSONAL Y OTROS'!E96</f>
        <v>0</v>
      </c>
      <c r="F66" s="84">
        <f>+'[4]PERSONAL Y OTROS'!J98</f>
        <v>0</v>
      </c>
      <c r="G66" s="73">
        <v>1</v>
      </c>
      <c r="H66" s="73">
        <f t="shared" si="6"/>
        <v>0</v>
      </c>
      <c r="I66" s="70"/>
    </row>
    <row r="67" spans="1:253" ht="15" customHeight="1" outlineLevel="1" x14ac:dyDescent="0.25">
      <c r="A67" s="83" t="str">
        <f>+'[4]PERSONAL Y OTROS'!C99</f>
        <v>Caballo</v>
      </c>
      <c r="B67" s="67">
        <f>+'[4]PERSONAL Y OTROS'!B99</f>
        <v>0</v>
      </c>
      <c r="C67" s="80"/>
      <c r="D67" s="80"/>
      <c r="E67" s="67">
        <f>+'[4]PERSONAL Y OTROS'!E99</f>
        <v>0</v>
      </c>
      <c r="F67" s="84">
        <f>+'[4]PERSONAL Y OTROS'!J99</f>
        <v>0</v>
      </c>
      <c r="G67" s="73">
        <v>1</v>
      </c>
      <c r="H67" s="73">
        <f t="shared" si="6"/>
        <v>0</v>
      </c>
      <c r="I67" s="70"/>
    </row>
    <row r="68" spans="1:253" ht="15" customHeight="1" outlineLevel="1" x14ac:dyDescent="0.25">
      <c r="A68" s="83" t="str">
        <f>+'[4]PERSONAL Y OTROS'!C100</f>
        <v>Fluvial</v>
      </c>
      <c r="B68" s="67">
        <f>+'[4]PERSONAL Y OTROS'!B100</f>
        <v>0</v>
      </c>
      <c r="C68" s="80"/>
      <c r="D68" s="80"/>
      <c r="E68" s="67">
        <f>+'[4]PERSONAL Y OTROS'!E100</f>
        <v>0</v>
      </c>
      <c r="F68" s="84">
        <f>+'[4]PERSONAL Y OTROS'!J100</f>
        <v>0</v>
      </c>
      <c r="G68" s="73">
        <v>1</v>
      </c>
      <c r="H68" s="73">
        <f t="shared" si="6"/>
        <v>0</v>
      </c>
      <c r="I68" s="70"/>
    </row>
    <row r="69" spans="1:253" ht="15" customHeight="1" outlineLevel="1" x14ac:dyDescent="0.25">
      <c r="A69" s="83" t="str">
        <f>+'[4]PERSONAL Y OTROS'!C101</f>
        <v>Hotel</v>
      </c>
      <c r="B69" s="67">
        <f>+'[4]PERSONAL Y OTROS'!B101</f>
        <v>0</v>
      </c>
      <c r="C69" s="80"/>
      <c r="D69" s="80"/>
      <c r="E69" s="67">
        <f>+'[4]PERSONAL Y OTROS'!E101</f>
        <v>0</v>
      </c>
      <c r="F69" s="84">
        <f>+'[4]PERSONAL Y OTROS'!J101</f>
        <v>0</v>
      </c>
      <c r="G69" s="73">
        <v>1</v>
      </c>
      <c r="H69" s="73">
        <f t="shared" si="6"/>
        <v>0</v>
      </c>
      <c r="I69" s="70"/>
    </row>
    <row r="70" spans="1:253" ht="15" customHeight="1" outlineLevel="1" x14ac:dyDescent="0.25">
      <c r="A70" s="83" t="str">
        <f>+'[4]PERSONAL Y OTROS'!C102</f>
        <v>Otro</v>
      </c>
      <c r="B70" s="67">
        <f>+'[4]PERSONAL Y OTROS'!B102</f>
        <v>0</v>
      </c>
      <c r="C70" s="80"/>
      <c r="D70" s="80"/>
      <c r="E70" s="67">
        <f>+'[4]PERSONAL Y OTROS'!E102</f>
        <v>0</v>
      </c>
      <c r="F70" s="84">
        <f>+'[4]PERSONAL Y OTROS'!J102</f>
        <v>0</v>
      </c>
      <c r="G70" s="73">
        <v>1</v>
      </c>
      <c r="H70" s="73">
        <f t="shared" si="6"/>
        <v>0</v>
      </c>
      <c r="I70" s="70"/>
    </row>
    <row r="71" spans="1:253" ht="13.5" thickBot="1" x14ac:dyDescent="0.25">
      <c r="A71" s="80"/>
      <c r="B71" s="56"/>
      <c r="C71" s="85"/>
      <c r="D71" s="51"/>
      <c r="E71" s="56"/>
      <c r="F71" s="56"/>
      <c r="G71" s="56"/>
      <c r="H71" s="56"/>
      <c r="I71" s="70"/>
    </row>
    <row r="72" spans="1:253" s="78" customFormat="1" ht="15.75" thickBot="1" x14ac:dyDescent="0.3">
      <c r="A72" s="59" t="s">
        <v>31</v>
      </c>
      <c r="B72" s="74"/>
      <c r="C72" s="75"/>
      <c r="D72" s="76"/>
      <c r="E72" s="74"/>
      <c r="F72" s="74"/>
      <c r="G72" s="74"/>
      <c r="H72" s="74"/>
      <c r="I72" s="63">
        <f>+'[4]PERSONAL Y OTROS'!O119</f>
        <v>0</v>
      </c>
      <c r="N72" s="79"/>
      <c r="IS72" s="79"/>
    </row>
    <row r="73" spans="1:253" ht="28.5" hidden="1" customHeight="1" outlineLevel="1" x14ac:dyDescent="0.25">
      <c r="A73" s="86" t="str">
        <f>+'[4]PERSONAL Y OTROS'!C122</f>
        <v>Límites de Atterberg, líquido y plástico</v>
      </c>
      <c r="B73" s="67">
        <f>+'[4]PERSONAL Y OTROS'!B122</f>
        <v>0</v>
      </c>
      <c r="C73" s="80"/>
      <c r="D73" s="80"/>
      <c r="E73" s="80"/>
      <c r="F73" s="49">
        <f>+'[4]PERSONAL Y OTROS'!J122</f>
        <v>51920</v>
      </c>
      <c r="G73" s="49">
        <v>1</v>
      </c>
      <c r="H73" s="50">
        <f>+G73*F73*B73</f>
        <v>0</v>
      </c>
      <c r="I73" s="70"/>
      <c r="O73" s="65"/>
    </row>
    <row r="74" spans="1:253" ht="30" hidden="1" outlineLevel="1" x14ac:dyDescent="0.25">
      <c r="A74" s="86" t="str">
        <f>+'[4]PERSONAL Y OTROS'!C123</f>
        <v>Granulometría de suelos, por tamizado, con lavado</v>
      </c>
      <c r="B74" s="67">
        <f>+'[4]PERSONAL Y OTROS'!B123</f>
        <v>0</v>
      </c>
      <c r="C74" s="80"/>
      <c r="D74" s="80"/>
      <c r="E74" s="80"/>
      <c r="F74" s="73">
        <f>+'[4]PERSONAL Y OTROS'!J123</f>
        <v>60692</v>
      </c>
      <c r="G74" s="73">
        <v>1</v>
      </c>
      <c r="H74" s="73">
        <f t="shared" ref="H74:H92" si="7">+G74*F74*B74</f>
        <v>0</v>
      </c>
      <c r="I74" s="70"/>
    </row>
    <row r="75" spans="1:253" ht="15" hidden="1" outlineLevel="1" x14ac:dyDescent="0.25">
      <c r="A75" s="86" t="str">
        <f>+'[4]PERSONAL Y OTROS'!C124</f>
        <v>Humedad natural</v>
      </c>
      <c r="B75" s="67">
        <f>+'[4]PERSONAL Y OTROS'!B124</f>
        <v>0</v>
      </c>
      <c r="C75" s="80"/>
      <c r="D75" s="80"/>
      <c r="E75" s="80"/>
      <c r="F75" s="73">
        <f>+'[4]PERSONAL Y OTROS'!J124</f>
        <v>20527</v>
      </c>
      <c r="G75" s="73">
        <v>1</v>
      </c>
      <c r="H75" s="73">
        <f t="shared" si="7"/>
        <v>0</v>
      </c>
      <c r="I75" s="70"/>
    </row>
    <row r="76" spans="1:253" s="90" customFormat="1" ht="15" hidden="1" outlineLevel="1" x14ac:dyDescent="0.25">
      <c r="A76" s="86" t="str">
        <f>+'[4]PERSONAL Y OTROS'!C125</f>
        <v>Humedad natural</v>
      </c>
      <c r="B76" s="67">
        <f>+'[4]PERSONAL Y OTROS'!B125</f>
        <v>0</v>
      </c>
      <c r="C76" s="87"/>
      <c r="D76" s="87"/>
      <c r="E76" s="87"/>
      <c r="F76" s="88">
        <f>+'[4]PERSONAL Y OTROS'!J125</f>
        <v>20527</v>
      </c>
      <c r="G76" s="88">
        <v>1</v>
      </c>
      <c r="H76" s="73">
        <f t="shared" si="7"/>
        <v>0</v>
      </c>
      <c r="I76" s="89"/>
      <c r="N76" s="91"/>
      <c r="IS76" s="91"/>
    </row>
    <row r="77" spans="1:253" s="90" customFormat="1" ht="15" hidden="1" outlineLevel="1" x14ac:dyDescent="0.25">
      <c r="A77" s="86" t="str">
        <f>+'[4]PERSONAL Y OTROS'!C126</f>
        <v>Humedad natural</v>
      </c>
      <c r="B77" s="67">
        <f>+'[4]PERSONAL Y OTROS'!B126</f>
        <v>0</v>
      </c>
      <c r="C77" s="87"/>
      <c r="D77" s="87"/>
      <c r="E77" s="87"/>
      <c r="F77" s="88">
        <f>+'[4]PERSONAL Y OTROS'!J126</f>
        <v>20527</v>
      </c>
      <c r="G77" s="88">
        <v>1</v>
      </c>
      <c r="H77" s="73">
        <f t="shared" si="7"/>
        <v>0</v>
      </c>
      <c r="I77" s="89"/>
      <c r="N77" s="91"/>
      <c r="IS77" s="91"/>
    </row>
    <row r="78" spans="1:253" ht="15" hidden="1" outlineLevel="1" x14ac:dyDescent="0.25">
      <c r="A78" s="86" t="str">
        <f>+'[4]PERSONAL Y OTROS'!C127</f>
        <v>Humedad natural</v>
      </c>
      <c r="B78" s="67">
        <f>+'[4]PERSONAL Y OTROS'!B127</f>
        <v>0</v>
      </c>
      <c r="C78" s="80"/>
      <c r="D78" s="80"/>
      <c r="E78" s="80"/>
      <c r="F78" s="73">
        <f>+'[4]PERSONAL Y OTROS'!J127</f>
        <v>20527</v>
      </c>
      <c r="G78" s="73">
        <v>1</v>
      </c>
      <c r="H78" s="73">
        <f t="shared" si="7"/>
        <v>0</v>
      </c>
      <c r="I78" s="70"/>
    </row>
    <row r="79" spans="1:253" ht="30" hidden="1" outlineLevel="1" x14ac:dyDescent="0.25">
      <c r="A79" s="86" t="str">
        <f>+'[4]PERSONAL Y OTROS'!C129</f>
        <v>Ensayo de compactación Proctor (Estandard y Modificado)</v>
      </c>
      <c r="B79" s="67">
        <f>+'[4]PERSONAL Y OTROS'!B129</f>
        <v>0</v>
      </c>
      <c r="C79" s="80"/>
      <c r="D79" s="80"/>
      <c r="E79" s="80"/>
      <c r="F79" s="73">
        <f>+'[4]PERSONAL Y OTROS'!J129</f>
        <v>71586</v>
      </c>
      <c r="G79" s="73">
        <v>1</v>
      </c>
      <c r="H79" s="73">
        <f t="shared" si="7"/>
        <v>0</v>
      </c>
      <c r="I79" s="70"/>
    </row>
    <row r="80" spans="1:253" ht="30" hidden="1" outlineLevel="1" x14ac:dyDescent="0.25">
      <c r="A80" s="86" t="str">
        <f>+'[4]PERSONAL Y OTROS'!C130</f>
        <v>Peso Unitario  en el terreno por el método de cono y arena</v>
      </c>
      <c r="B80" s="67">
        <f>+'[4]PERSONAL Y OTROS'!B130</f>
        <v>0</v>
      </c>
      <c r="C80" s="80"/>
      <c r="D80" s="80"/>
      <c r="E80" s="80"/>
      <c r="F80" s="73">
        <f>+'[4]PERSONAL Y OTROS'!J130</f>
        <v>46687</v>
      </c>
      <c r="G80" s="73">
        <v>1</v>
      </c>
      <c r="H80" s="73">
        <f t="shared" si="7"/>
        <v>0</v>
      </c>
      <c r="I80" s="70"/>
    </row>
    <row r="81" spans="1:253" ht="15" hidden="1" outlineLevel="1" x14ac:dyDescent="0.25">
      <c r="A81" s="86" t="str">
        <f>+'[4]PERSONAL Y OTROS'!C147</f>
        <v>Ensayo de consolidación rápida</v>
      </c>
      <c r="B81" s="67">
        <f>+'[4]PERSONAL Y OTROS'!B147</f>
        <v>0</v>
      </c>
      <c r="C81" s="80"/>
      <c r="D81" s="80"/>
      <c r="E81" s="80"/>
      <c r="F81" s="73">
        <f>+'[4]PERSONAL Y OTROS'!J147</f>
        <v>178964</v>
      </c>
      <c r="G81" s="73">
        <v>1</v>
      </c>
      <c r="H81" s="73">
        <f t="shared" si="7"/>
        <v>0</v>
      </c>
      <c r="I81" s="70"/>
    </row>
    <row r="82" spans="1:253" ht="15" hidden="1" outlineLevel="1" x14ac:dyDescent="0.25">
      <c r="A82" s="86" t="str">
        <f>+'[4]PERSONAL Y OTROS'!C148</f>
        <v>Ensayo de consolidación rápida</v>
      </c>
      <c r="B82" s="67">
        <f>+'[4]PERSONAL Y OTROS'!B148</f>
        <v>0</v>
      </c>
      <c r="C82" s="80"/>
      <c r="D82" s="80"/>
      <c r="E82" s="80"/>
      <c r="F82" s="73">
        <f>+'[4]PERSONAL Y OTROS'!J148</f>
        <v>178964</v>
      </c>
      <c r="G82" s="73">
        <v>1</v>
      </c>
      <c r="H82" s="73">
        <f t="shared" si="7"/>
        <v>0</v>
      </c>
      <c r="I82" s="70"/>
    </row>
    <row r="83" spans="1:253" ht="15" hidden="1" outlineLevel="1" x14ac:dyDescent="0.25">
      <c r="A83" s="86" t="str">
        <f>+'[4]PERSONAL Y OTROS'!C149</f>
        <v>Ensayo de consolidación rápida</v>
      </c>
      <c r="B83" s="67">
        <f>+'[4]PERSONAL Y OTROS'!B149</f>
        <v>0</v>
      </c>
      <c r="C83" s="80"/>
      <c r="D83" s="80"/>
      <c r="E83" s="80"/>
      <c r="F83" s="73">
        <f>+'[4]PERSONAL Y OTROS'!J149</f>
        <v>178964</v>
      </c>
      <c r="G83" s="73">
        <v>1</v>
      </c>
      <c r="H83" s="73">
        <f t="shared" si="7"/>
        <v>0</v>
      </c>
      <c r="I83" s="70"/>
    </row>
    <row r="84" spans="1:253" ht="45" hidden="1" outlineLevel="1" x14ac:dyDescent="0.25">
      <c r="A84" s="86" t="str">
        <f>+'[4]PERSONAL Y OTROS'!C151</f>
        <v>Coeficiente de permeabilidad en campo por el método de percolación</v>
      </c>
      <c r="B84" s="67">
        <f>+'[4]PERSONAL Y OTROS'!B151</f>
        <v>0</v>
      </c>
      <c r="C84" s="80"/>
      <c r="D84" s="80"/>
      <c r="E84" s="80"/>
      <c r="F84" s="73">
        <f>+'[4]PERSONAL Y OTROS'!J151</f>
        <v>124496</v>
      </c>
      <c r="G84" s="73">
        <v>1</v>
      </c>
      <c r="H84" s="73">
        <f t="shared" si="7"/>
        <v>0</v>
      </c>
      <c r="I84" s="70"/>
    </row>
    <row r="85" spans="1:253" s="72" customFormat="1" ht="45" hidden="1" outlineLevel="1" x14ac:dyDescent="0.25">
      <c r="A85" s="86" t="str">
        <f>+'[4]PERSONAL Y OTROS'!C152</f>
        <v>Coeficiente de permeabilidad en campo por el método de percolación</v>
      </c>
      <c r="B85" s="67">
        <f>+'[4]PERSONAL Y OTROS'!B152</f>
        <v>0</v>
      </c>
      <c r="C85" s="80"/>
      <c r="D85" s="80"/>
      <c r="E85" s="80"/>
      <c r="F85" s="73">
        <f>+'[4]PERSONAL Y OTROS'!J152</f>
        <v>124496</v>
      </c>
      <c r="G85" s="73">
        <v>1</v>
      </c>
      <c r="H85" s="73">
        <f t="shared" si="7"/>
        <v>0</v>
      </c>
      <c r="I85" s="70"/>
      <c r="N85" s="22"/>
      <c r="O85" s="92"/>
      <c r="P85" s="92"/>
      <c r="IS85" s="22"/>
    </row>
    <row r="86" spans="1:253" s="72" customFormat="1" ht="30" hidden="1" outlineLevel="1" x14ac:dyDescent="0.25">
      <c r="A86" s="86" t="str">
        <f>+'[4]PERSONAL Y OTROS'!C296</f>
        <v>Balanzas con rango entre 301 g y 1000 g Clase III</v>
      </c>
      <c r="B86" s="67">
        <f>+'[4]PERSONAL Y OTROS'!B296</f>
        <v>0</v>
      </c>
      <c r="C86" s="80"/>
      <c r="D86" s="80"/>
      <c r="E86" s="80"/>
      <c r="F86" s="73">
        <f>+'[4]PERSONAL Y OTROS'!J296</f>
        <v>607795</v>
      </c>
      <c r="G86" s="73">
        <v>1</v>
      </c>
      <c r="H86" s="73">
        <f t="shared" si="7"/>
        <v>0</v>
      </c>
      <c r="I86" s="70"/>
      <c r="N86" s="22"/>
      <c r="IS86" s="22"/>
    </row>
    <row r="87" spans="1:253" s="72" customFormat="1" ht="30" hidden="1" outlineLevel="1" x14ac:dyDescent="0.25">
      <c r="A87" s="86" t="str">
        <f>+'[4]PERSONAL Y OTROS'!C297</f>
        <v>Balanzas con rango entre 301 g y 1000 g Clase III</v>
      </c>
      <c r="B87" s="67">
        <f>+'[4]PERSONAL Y OTROS'!B297</f>
        <v>0</v>
      </c>
      <c r="C87" s="80"/>
      <c r="D87" s="80"/>
      <c r="E87" s="80"/>
      <c r="F87" s="73">
        <f>+'[4]PERSONAL Y OTROS'!J297</f>
        <v>607795</v>
      </c>
      <c r="G87" s="73">
        <v>1</v>
      </c>
      <c r="H87" s="73">
        <f t="shared" si="7"/>
        <v>0</v>
      </c>
      <c r="I87" s="70"/>
      <c r="N87" s="22"/>
      <c r="IS87" s="22"/>
    </row>
    <row r="88" spans="1:253" s="72" customFormat="1" ht="30" hidden="1" outlineLevel="1" x14ac:dyDescent="0.25">
      <c r="A88" s="86" t="str">
        <f>+'[4]PERSONAL Y OTROS'!C298</f>
        <v>Balanzas con rango entre 301 g y 1000 g Clase III</v>
      </c>
      <c r="B88" s="67">
        <f>+'[4]PERSONAL Y OTROS'!B298</f>
        <v>0</v>
      </c>
      <c r="C88" s="80"/>
      <c r="D88" s="80"/>
      <c r="E88" s="80"/>
      <c r="F88" s="73">
        <f>+'[4]PERSONAL Y OTROS'!J298</f>
        <v>607795</v>
      </c>
      <c r="G88" s="73">
        <v>1</v>
      </c>
      <c r="H88" s="73">
        <f t="shared" si="7"/>
        <v>0</v>
      </c>
      <c r="I88" s="70"/>
      <c r="N88" s="22"/>
      <c r="IS88" s="22"/>
    </row>
    <row r="89" spans="1:253" s="72" customFormat="1" ht="30" hidden="1" outlineLevel="1" x14ac:dyDescent="0.25">
      <c r="A89" s="86" t="str">
        <f>+'[4]PERSONAL Y OTROS'!C299</f>
        <v>Balanzas con rango entre 301 g y 1000 g Clase III</v>
      </c>
      <c r="B89" s="67">
        <f>+'[4]PERSONAL Y OTROS'!B299</f>
        <v>0</v>
      </c>
      <c r="C89" s="80"/>
      <c r="D89" s="80"/>
      <c r="E89" s="80"/>
      <c r="F89" s="73">
        <f>+'[4]PERSONAL Y OTROS'!J299</f>
        <v>607795</v>
      </c>
      <c r="G89" s="73">
        <v>1</v>
      </c>
      <c r="H89" s="73">
        <f t="shared" si="7"/>
        <v>0</v>
      </c>
      <c r="I89" s="70"/>
      <c r="N89" s="22"/>
      <c r="IS89" s="22"/>
    </row>
    <row r="90" spans="1:253" s="72" customFormat="1" ht="30" hidden="1" outlineLevel="1" x14ac:dyDescent="0.25">
      <c r="A90" s="86" t="str">
        <f>+'[4]PERSONAL Y OTROS'!C300</f>
        <v>Balanzas con rango entre 301 g y 1000 g Clase III</v>
      </c>
      <c r="B90" s="67">
        <f>+'[4]PERSONAL Y OTROS'!B300</f>
        <v>0</v>
      </c>
      <c r="C90" s="80"/>
      <c r="D90" s="80"/>
      <c r="E90" s="80"/>
      <c r="F90" s="73">
        <f>+'[4]PERSONAL Y OTROS'!J300</f>
        <v>607795</v>
      </c>
      <c r="G90" s="73">
        <v>1</v>
      </c>
      <c r="H90" s="73">
        <f t="shared" si="7"/>
        <v>0</v>
      </c>
      <c r="I90" s="70"/>
      <c r="N90" s="22"/>
      <c r="IS90" s="22"/>
    </row>
    <row r="91" spans="1:253" s="72" customFormat="1" ht="30" hidden="1" outlineLevel="1" x14ac:dyDescent="0.25">
      <c r="A91" s="86" t="str">
        <f>+'[4]PERSONAL Y OTROS'!C301</f>
        <v>Balanzas con rango entre 301 g y 1000 g Clase III</v>
      </c>
      <c r="B91" s="67">
        <f>+'[4]PERSONAL Y OTROS'!B301</f>
        <v>0</v>
      </c>
      <c r="C91" s="80"/>
      <c r="D91" s="80"/>
      <c r="E91" s="80"/>
      <c r="F91" s="73">
        <f>+'[4]PERSONAL Y OTROS'!J301</f>
        <v>607795</v>
      </c>
      <c r="G91" s="73">
        <v>1</v>
      </c>
      <c r="H91" s="73">
        <f t="shared" si="7"/>
        <v>0</v>
      </c>
      <c r="I91" s="70"/>
      <c r="N91" s="22"/>
      <c r="IS91" s="22"/>
    </row>
    <row r="92" spans="1:253" ht="30" hidden="1" outlineLevel="1" x14ac:dyDescent="0.25">
      <c r="A92" s="86" t="str">
        <f>+'[4]PERSONAL Y OTROS'!C302</f>
        <v>Balanzas con rango entre 301 g y 1000 g Clase III</v>
      </c>
      <c r="B92" s="67">
        <f>+'[4]PERSONAL Y OTROS'!B302</f>
        <v>0</v>
      </c>
      <c r="C92" s="80"/>
      <c r="D92" s="80"/>
      <c r="E92" s="80"/>
      <c r="F92" s="73">
        <f>+'[4]PERSONAL Y OTROS'!J302</f>
        <v>607795</v>
      </c>
      <c r="G92" s="73">
        <v>1</v>
      </c>
      <c r="H92" s="73">
        <f t="shared" si="7"/>
        <v>0</v>
      </c>
      <c r="I92" s="70"/>
    </row>
    <row r="93" spans="1:253" ht="15.75" customHeight="1" collapsed="1" thickBot="1" x14ac:dyDescent="0.25">
      <c r="A93" s="80"/>
      <c r="B93" s="70"/>
      <c r="C93" s="85"/>
      <c r="D93" s="51"/>
      <c r="E93" s="70"/>
      <c r="F93" s="70"/>
      <c r="G93" s="70"/>
      <c r="H93" s="70"/>
      <c r="I93" s="70"/>
    </row>
    <row r="94" spans="1:253" ht="15.75" thickBot="1" x14ac:dyDescent="0.3">
      <c r="A94" s="59" t="s">
        <v>32</v>
      </c>
      <c r="B94" s="74"/>
      <c r="C94" s="75"/>
      <c r="D94" s="76"/>
      <c r="E94" s="74"/>
      <c r="F94" s="74"/>
      <c r="G94" s="74"/>
      <c r="H94" s="74"/>
      <c r="I94" s="63">
        <f>SUM(H95:H105)</f>
        <v>0</v>
      </c>
    </row>
    <row r="95" spans="1:253" ht="15" hidden="1" outlineLevel="1" x14ac:dyDescent="0.25">
      <c r="A95" s="93" t="str">
        <f>+'[4]PERSONAL Y OTROS'!C106</f>
        <v>Aparatos Sanit, (sum. e instal)/Gl/Unidad</v>
      </c>
      <c r="B95" s="46">
        <f>+'[4]PERSONAL Y OTROS'!B106</f>
        <v>0</v>
      </c>
      <c r="C95" s="80"/>
      <c r="D95" s="94"/>
      <c r="E95" s="70"/>
      <c r="F95" s="49">
        <f>+'[4]PERSONAL Y OTROS'!J106</f>
        <v>385490</v>
      </c>
      <c r="G95" s="49">
        <v>1</v>
      </c>
      <c r="H95" s="50">
        <f>+G95*F95*B95</f>
        <v>0</v>
      </c>
      <c r="I95" s="80"/>
    </row>
    <row r="96" spans="1:253" ht="15" hidden="1" outlineLevel="1" x14ac:dyDescent="0.25">
      <c r="A96" s="93" t="str">
        <f>+'[4]PERSONAL Y OTROS'!C107</f>
        <v>Aseo/m2</v>
      </c>
      <c r="B96" s="46">
        <f>+'[4]PERSONAL Y OTROS'!B107</f>
        <v>0</v>
      </c>
      <c r="C96" s="80"/>
      <c r="D96" s="94"/>
      <c r="E96" s="70"/>
      <c r="F96" s="73">
        <f>+'[4]PERSONAL Y OTROS'!J107</f>
        <v>3983</v>
      </c>
      <c r="G96" s="73">
        <v>1</v>
      </c>
      <c r="H96" s="49">
        <f t="shared" ref="H96:H105" si="8">+G96*F96*B96</f>
        <v>0</v>
      </c>
      <c r="I96" s="80"/>
    </row>
    <row r="97" spans="1:253" ht="15" hidden="1" outlineLevel="1" x14ac:dyDescent="0.25">
      <c r="A97" s="93" t="str">
        <f>+'[4]PERSONAL Y OTROS'!C108</f>
        <v>Campamento Obra/m2</v>
      </c>
      <c r="B97" s="46">
        <f>+'[4]PERSONAL Y OTROS'!B108</f>
        <v>0</v>
      </c>
      <c r="C97" s="80"/>
      <c r="D97" s="94"/>
      <c r="E97" s="70"/>
      <c r="F97" s="73">
        <f>+'[4]PERSONAL Y OTROS'!J108</f>
        <v>82037</v>
      </c>
      <c r="G97" s="73">
        <v>1</v>
      </c>
      <c r="H97" s="49">
        <f t="shared" si="8"/>
        <v>0</v>
      </c>
      <c r="I97" s="80"/>
    </row>
    <row r="98" spans="1:253" ht="15" hidden="1" outlineLevel="1" x14ac:dyDescent="0.25">
      <c r="A98" s="93" t="str">
        <f>+'[4]PERSONAL Y OTROS'!C109</f>
        <v>Derechos Agua/Gl</v>
      </c>
      <c r="B98" s="46">
        <f>+'[4]PERSONAL Y OTROS'!B109</f>
        <v>0</v>
      </c>
      <c r="C98" s="80"/>
      <c r="D98" s="94"/>
      <c r="E98" s="70"/>
      <c r="F98" s="73">
        <f>+'[4]PERSONAL Y OTROS'!J109</f>
        <v>1336800</v>
      </c>
      <c r="G98" s="73">
        <v>1</v>
      </c>
      <c r="H98" s="49">
        <f t="shared" si="8"/>
        <v>0</v>
      </c>
      <c r="I98" s="80"/>
    </row>
    <row r="99" spans="1:253" ht="15" hidden="1" outlineLevel="1" x14ac:dyDescent="0.25">
      <c r="A99" s="93" t="str">
        <f>+'[4]PERSONAL Y OTROS'!C110</f>
        <v>Derechos Energía/Gl</v>
      </c>
      <c r="B99" s="46">
        <f>+'[4]PERSONAL Y OTROS'!B110</f>
        <v>0</v>
      </c>
      <c r="C99" s="80"/>
      <c r="D99" s="94"/>
      <c r="E99" s="70"/>
      <c r="F99" s="73">
        <f>+'[4]PERSONAL Y OTROS'!J110</f>
        <v>1336800</v>
      </c>
      <c r="G99" s="73">
        <v>1</v>
      </c>
      <c r="H99" s="49">
        <f t="shared" si="8"/>
        <v>0</v>
      </c>
      <c r="I99" s="80"/>
    </row>
    <row r="100" spans="1:253" ht="15" hidden="1" outlineLevel="1" x14ac:dyDescent="0.25">
      <c r="A100" s="93" t="str">
        <f>+'[4]PERSONAL Y OTROS'!C111</f>
        <v>Derechos Gas/Gl</v>
      </c>
      <c r="B100" s="46">
        <f>+'[4]PERSONAL Y OTROS'!B111</f>
        <v>0</v>
      </c>
      <c r="C100" s="80"/>
      <c r="D100" s="94"/>
      <c r="E100" s="70"/>
      <c r="F100" s="73">
        <f>+'[4]PERSONAL Y OTROS'!J111</f>
        <v>851524</v>
      </c>
      <c r="G100" s="73">
        <v>1</v>
      </c>
      <c r="H100" s="49">
        <f t="shared" si="8"/>
        <v>0</v>
      </c>
      <c r="I100" s="80"/>
    </row>
    <row r="101" spans="1:253" ht="15" hidden="1" outlineLevel="1" x14ac:dyDescent="0.25">
      <c r="A101" s="93" t="str">
        <f>+'[4]PERSONAL Y OTROS'!C112</f>
        <v>Cerramiento/m2</v>
      </c>
      <c r="B101" s="46">
        <f>+'[4]PERSONAL Y OTROS'!B112</f>
        <v>0</v>
      </c>
      <c r="C101" s="80"/>
      <c r="D101" s="94"/>
      <c r="E101" s="70"/>
      <c r="F101" s="73">
        <f>+'[4]PERSONAL Y OTROS'!J112</f>
        <v>10353</v>
      </c>
      <c r="G101" s="73">
        <v>1</v>
      </c>
      <c r="H101" s="49">
        <f t="shared" si="8"/>
        <v>0</v>
      </c>
      <c r="I101" s="80"/>
    </row>
    <row r="102" spans="1:253" ht="15" hidden="1" outlineLevel="1" x14ac:dyDescent="0.25">
      <c r="A102" s="93" t="str">
        <f>+'[4]PERSONAL Y OTROS'!C113</f>
        <v>Prov. Energía/ml</v>
      </c>
      <c r="B102" s="46">
        <f>+'[4]PERSONAL Y OTROS'!B113</f>
        <v>0</v>
      </c>
      <c r="C102" s="80"/>
      <c r="D102" s="94"/>
      <c r="E102" s="70"/>
      <c r="F102" s="73">
        <f>+'[4]PERSONAL Y OTROS'!J113</f>
        <v>36638</v>
      </c>
      <c r="G102" s="73">
        <v>1</v>
      </c>
      <c r="H102" s="49">
        <f t="shared" si="8"/>
        <v>0</v>
      </c>
      <c r="I102" s="80"/>
    </row>
    <row r="103" spans="1:253" ht="15" hidden="1" outlineLevel="1" x14ac:dyDescent="0.25">
      <c r="A103" s="93" t="str">
        <f>+'[4]PERSONAL Y OTROS'!C114</f>
        <v>Prov. Teléfono/ml</v>
      </c>
      <c r="B103" s="46">
        <f>+'[4]PERSONAL Y OTROS'!B114</f>
        <v>0</v>
      </c>
      <c r="C103" s="80"/>
      <c r="D103" s="94"/>
      <c r="E103" s="70"/>
      <c r="F103" s="73">
        <f>+'[4]PERSONAL Y OTROS'!J114</f>
        <v>23898</v>
      </c>
      <c r="G103" s="73">
        <v>1</v>
      </c>
      <c r="H103" s="49">
        <f t="shared" si="8"/>
        <v>0</v>
      </c>
      <c r="I103" s="80"/>
    </row>
    <row r="104" spans="1:253" ht="15" hidden="1" outlineLevel="1" x14ac:dyDescent="0.25">
      <c r="A104" s="93" t="str">
        <f>+'[4]PERSONAL Y OTROS'!C115</f>
        <v>Prov. Agua/ml</v>
      </c>
      <c r="B104" s="46">
        <f>+'[4]PERSONAL Y OTROS'!B115</f>
        <v>0</v>
      </c>
      <c r="C104" s="80"/>
      <c r="D104" s="94"/>
      <c r="E104" s="70"/>
      <c r="F104" s="73">
        <f>+'[4]PERSONAL Y OTROS'!J115</f>
        <v>28676</v>
      </c>
      <c r="G104" s="73">
        <v>1</v>
      </c>
      <c r="H104" s="49">
        <f t="shared" si="8"/>
        <v>0</v>
      </c>
      <c r="I104" s="80"/>
    </row>
    <row r="105" spans="1:253" ht="15" hidden="1" outlineLevel="1" x14ac:dyDescent="0.25">
      <c r="A105" s="93" t="str">
        <f>+'[4]PERSONAL Y OTROS'!C116</f>
        <v>Vallas/m2</v>
      </c>
      <c r="B105" s="67">
        <f>+'[4]PERSONAL Y OTROS'!B116</f>
        <v>0</v>
      </c>
      <c r="C105" s="80"/>
      <c r="D105" s="94"/>
      <c r="E105" s="70"/>
      <c r="F105" s="73">
        <f>+'[4]PERSONAL Y OTROS'!J116</f>
        <v>637179</v>
      </c>
      <c r="G105" s="73">
        <v>1</v>
      </c>
      <c r="H105" s="49">
        <f t="shared" si="8"/>
        <v>0</v>
      </c>
      <c r="I105" s="80"/>
    </row>
    <row r="106" spans="1:253" ht="16.5" customHeight="1" collapsed="1" thickBot="1" x14ac:dyDescent="0.25">
      <c r="A106" s="80"/>
      <c r="B106" s="70"/>
      <c r="C106" s="85"/>
      <c r="D106" s="94"/>
      <c r="E106" s="70"/>
      <c r="F106" s="70"/>
      <c r="G106" s="70"/>
      <c r="H106" s="70"/>
      <c r="I106" s="70"/>
    </row>
    <row r="107" spans="1:253" s="78" customFormat="1" ht="15.75" thickBot="1" x14ac:dyDescent="0.3">
      <c r="A107" s="59" t="s">
        <v>33</v>
      </c>
      <c r="B107" s="74"/>
      <c r="C107" s="75"/>
      <c r="D107" s="76"/>
      <c r="E107" s="74"/>
      <c r="F107" s="74"/>
      <c r="G107" s="74"/>
      <c r="H107" s="74"/>
      <c r="I107" s="63">
        <f>+I11+I32</f>
        <v>783566479.78708875</v>
      </c>
      <c r="N107" s="79"/>
      <c r="IS107" s="79"/>
    </row>
    <row r="108" spans="1:253" ht="15" customHeight="1" thickBot="1" x14ac:dyDescent="0.25">
      <c r="A108" s="95"/>
      <c r="B108" s="96"/>
      <c r="C108" s="97"/>
      <c r="D108" s="98"/>
      <c r="E108" s="96"/>
      <c r="F108" s="96"/>
      <c r="G108" s="96"/>
      <c r="H108" s="96"/>
      <c r="I108" s="96"/>
    </row>
    <row r="109" spans="1:253" s="78" customFormat="1" ht="15.75" thickBot="1" x14ac:dyDescent="0.3">
      <c r="A109" s="59" t="s">
        <v>34</v>
      </c>
      <c r="B109" s="74"/>
      <c r="C109" s="75"/>
      <c r="D109" s="76"/>
      <c r="E109" s="74"/>
      <c r="F109" s="74"/>
      <c r="G109" s="74"/>
      <c r="H109" s="74"/>
      <c r="I109" s="63">
        <f>+I44+I62+I72+I94+I53</f>
        <v>25000000</v>
      </c>
      <c r="N109" s="79"/>
      <c r="IS109" s="79"/>
    </row>
    <row r="110" spans="1:253" ht="15.75" customHeight="1" thickBot="1" x14ac:dyDescent="0.25">
      <c r="A110" s="95"/>
      <c r="B110" s="96"/>
      <c r="C110" s="97"/>
      <c r="D110" s="98"/>
      <c r="E110" s="96"/>
      <c r="F110" s="96"/>
      <c r="G110" s="96"/>
      <c r="H110" s="96"/>
      <c r="I110" s="96"/>
    </row>
    <row r="111" spans="1:253" s="78" customFormat="1" ht="15.75" thickBot="1" x14ac:dyDescent="0.3">
      <c r="A111" s="59" t="s">
        <v>35</v>
      </c>
      <c r="B111" s="74"/>
      <c r="C111" s="75"/>
      <c r="D111" s="76"/>
      <c r="E111" s="74"/>
      <c r="F111" s="74"/>
      <c r="G111" s="74"/>
      <c r="H111" s="74"/>
      <c r="I111" s="63">
        <f>SUM(I107:I109)</f>
        <v>808566479.78708875</v>
      </c>
      <c r="N111" s="79"/>
      <c r="IS111" s="79"/>
    </row>
    <row r="112" spans="1:253" ht="15.75" customHeight="1" thickBot="1" x14ac:dyDescent="0.25">
      <c r="A112" s="95"/>
      <c r="B112" s="96"/>
      <c r="C112" s="97"/>
      <c r="D112" s="98"/>
      <c r="E112" s="96"/>
      <c r="F112" s="96"/>
      <c r="G112" s="96"/>
      <c r="H112" s="96"/>
      <c r="I112" s="96"/>
    </row>
    <row r="113" spans="1:253" s="78" customFormat="1" ht="20.25" customHeight="1" thickBot="1" x14ac:dyDescent="0.3">
      <c r="A113" s="59" t="s">
        <v>36</v>
      </c>
      <c r="B113" s="74"/>
      <c r="C113" s="75"/>
      <c r="D113" s="76"/>
      <c r="E113" s="74"/>
      <c r="F113" s="99">
        <f>+'[4]IMPUESTOS Y VR TOTAL'!C82</f>
        <v>0.19</v>
      </c>
      <c r="G113" s="74"/>
      <c r="H113" s="74"/>
      <c r="I113" s="63">
        <f>+I111*F113</f>
        <v>153627631.15954685</v>
      </c>
      <c r="N113" s="79"/>
      <c r="IS113" s="79"/>
    </row>
    <row r="114" spans="1:253" ht="15.75" customHeight="1" thickBot="1" x14ac:dyDescent="0.25">
      <c r="A114" s="80"/>
      <c r="B114" s="70"/>
      <c r="C114" s="85"/>
      <c r="D114" s="94"/>
      <c r="E114" s="70"/>
      <c r="F114" s="70"/>
      <c r="G114" s="70"/>
      <c r="H114" s="70"/>
      <c r="I114" s="70"/>
    </row>
    <row r="115" spans="1:253" s="78" customFormat="1" ht="15.75" thickBot="1" x14ac:dyDescent="0.3">
      <c r="A115" s="59" t="s">
        <v>37</v>
      </c>
      <c r="B115" s="74"/>
      <c r="C115" s="75"/>
      <c r="D115" s="76"/>
      <c r="E115" s="74"/>
      <c r="F115" s="74"/>
      <c r="G115" s="74"/>
      <c r="H115" s="74"/>
      <c r="I115" s="100">
        <f>ROUND(+I113+I111,-1)</f>
        <v>962194110</v>
      </c>
      <c r="N115" s="79"/>
      <c r="IS115" s="79"/>
    </row>
    <row r="116" spans="1:253" x14ac:dyDescent="0.2">
      <c r="A116" s="101" t="str">
        <f>+'[4]IMPUESTOS Y VR TOTAL'!A61:F61</f>
        <v>novecientos sesenta y dos millones ciento noventa y cuatro mil noventa pesos mda/legal</v>
      </c>
      <c r="B116" s="102"/>
      <c r="C116" s="102"/>
      <c r="D116" s="102"/>
      <c r="E116" s="102"/>
      <c r="F116" s="102"/>
      <c r="G116" s="102"/>
      <c r="H116" s="102"/>
      <c r="I116" s="103"/>
    </row>
    <row r="117" spans="1:253" ht="13.5" thickBot="1" x14ac:dyDescent="0.25">
      <c r="A117" s="104"/>
      <c r="B117" s="105"/>
      <c r="C117" s="105"/>
      <c r="D117" s="105"/>
      <c r="E117" s="105"/>
      <c r="F117" s="105"/>
      <c r="G117" s="105"/>
      <c r="H117" s="105"/>
      <c r="I117" s="106"/>
    </row>
    <row r="118" spans="1:253" ht="13.5" thickBot="1" x14ac:dyDescent="0.25">
      <c r="A118" s="80"/>
      <c r="B118" s="70"/>
      <c r="C118" s="85"/>
      <c r="D118" s="94"/>
      <c r="E118" s="70"/>
      <c r="F118" s="70"/>
      <c r="G118" s="70"/>
      <c r="H118" s="70"/>
      <c r="I118" s="70"/>
    </row>
    <row r="119" spans="1:253" ht="15.75" thickBot="1" x14ac:dyDescent="0.3">
      <c r="A119" s="80"/>
      <c r="B119" s="70"/>
      <c r="C119" s="85"/>
      <c r="D119" s="94"/>
      <c r="E119" s="70"/>
      <c r="F119" s="70"/>
      <c r="G119" s="70"/>
      <c r="H119" s="107" t="s">
        <v>38</v>
      </c>
      <c r="I119" s="100">
        <f>+IFERROR(I115/D9,0)</f>
        <v>120274263.75</v>
      </c>
    </row>
    <row r="120" spans="1:253" x14ac:dyDescent="0.2">
      <c r="A120" s="80"/>
      <c r="B120" s="70"/>
      <c r="C120" s="85"/>
      <c r="D120" s="51"/>
      <c r="E120" s="70"/>
      <c r="F120" s="70"/>
      <c r="G120" s="70"/>
      <c r="H120" s="70"/>
      <c r="I120" s="70"/>
    </row>
    <row r="121" spans="1:253" s="114" customFormat="1" ht="18" customHeight="1" x14ac:dyDescent="0.25">
      <c r="A121" s="108" t="s">
        <v>39</v>
      </c>
      <c r="B121" s="109"/>
      <c r="C121" s="110" t="str">
        <f>'[4]INFORMACION DEL FP'!C30</f>
        <v>ALOZADA</v>
      </c>
      <c r="D121" s="111"/>
      <c r="E121" s="112"/>
      <c r="F121" s="113"/>
      <c r="G121" s="113"/>
      <c r="H121" s="113"/>
      <c r="I121" s="113"/>
      <c r="N121" s="115"/>
      <c r="IS121" s="115"/>
    </row>
    <row r="122" spans="1:253" x14ac:dyDescent="0.2">
      <c r="A122" s="80"/>
      <c r="B122" s="70"/>
      <c r="C122" s="85"/>
      <c r="D122" s="51"/>
      <c r="E122" s="70"/>
      <c r="F122" s="70"/>
      <c r="G122" s="70"/>
      <c r="H122" s="70"/>
      <c r="I122" s="70"/>
    </row>
    <row r="123" spans="1:253" x14ac:dyDescent="0.2">
      <c r="A123" s="116"/>
      <c r="B123" s="117"/>
      <c r="C123" s="118"/>
      <c r="D123" s="119"/>
      <c r="E123" s="117"/>
      <c r="F123" s="117"/>
      <c r="G123" s="117"/>
      <c r="H123" s="117"/>
      <c r="I123" s="117"/>
    </row>
    <row r="124" spans="1:253" x14ac:dyDescent="0.2">
      <c r="A124" s="116"/>
      <c r="B124" s="117"/>
      <c r="C124" s="118"/>
      <c r="D124" s="119"/>
      <c r="E124" s="117"/>
      <c r="F124" s="117"/>
      <c r="G124" s="117"/>
      <c r="H124" s="117"/>
      <c r="I124" s="117"/>
    </row>
    <row r="125" spans="1:253" x14ac:dyDescent="0.2">
      <c r="A125" s="116"/>
      <c r="B125" s="117"/>
      <c r="C125" s="118"/>
      <c r="D125" s="119"/>
      <c r="E125" s="117"/>
      <c r="F125" s="117"/>
      <c r="G125" s="117"/>
      <c r="H125" s="117"/>
      <c r="I125" s="117"/>
    </row>
    <row r="126" spans="1:253" x14ac:dyDescent="0.2">
      <c r="A126" s="116"/>
      <c r="B126" s="117"/>
      <c r="C126" s="118"/>
      <c r="D126" s="119"/>
      <c r="E126" s="117"/>
      <c r="F126" s="117"/>
      <c r="G126" s="117"/>
      <c r="H126" s="117"/>
      <c r="I126" s="117"/>
    </row>
    <row r="127" spans="1:253" x14ac:dyDescent="0.2">
      <c r="A127" s="116"/>
      <c r="B127" s="117"/>
      <c r="C127" s="118"/>
      <c r="D127" s="119"/>
      <c r="E127" s="117"/>
      <c r="F127" s="117"/>
      <c r="G127" s="117"/>
      <c r="H127" s="117"/>
      <c r="I127" s="117"/>
    </row>
    <row r="128" spans="1:253" x14ac:dyDescent="0.2">
      <c r="A128" s="116"/>
      <c r="B128" s="117"/>
      <c r="C128" s="118"/>
      <c r="D128" s="119"/>
      <c r="E128" s="117"/>
      <c r="F128" s="117"/>
      <c r="G128" s="117"/>
      <c r="H128" s="117"/>
      <c r="I128" s="117"/>
    </row>
    <row r="129" spans="1:9" x14ac:dyDescent="0.2">
      <c r="A129" s="116"/>
      <c r="B129" s="117"/>
      <c r="C129" s="118"/>
      <c r="D129" s="119"/>
      <c r="E129" s="117"/>
      <c r="F129" s="117"/>
      <c r="G129" s="117"/>
      <c r="H129" s="117"/>
      <c r="I129" s="117"/>
    </row>
    <row r="130" spans="1:9" x14ac:dyDescent="0.2">
      <c r="A130" s="116"/>
      <c r="B130" s="117"/>
      <c r="C130" s="118"/>
      <c r="D130" s="119"/>
      <c r="E130" s="117"/>
      <c r="F130" s="117"/>
      <c r="G130" s="117"/>
      <c r="H130" s="117"/>
      <c r="I130" s="117"/>
    </row>
    <row r="131" spans="1:9" x14ac:dyDescent="0.2">
      <c r="A131" s="116"/>
      <c r="B131" s="117"/>
      <c r="C131" s="118"/>
      <c r="D131" s="119"/>
      <c r="E131" s="117"/>
      <c r="F131" s="117"/>
      <c r="G131" s="117"/>
      <c r="H131" s="117"/>
      <c r="I131" s="117"/>
    </row>
    <row r="132" spans="1:9" x14ac:dyDescent="0.2">
      <c r="A132" s="116"/>
      <c r="B132" s="117"/>
      <c r="C132" s="118"/>
      <c r="D132" s="119"/>
      <c r="E132" s="117"/>
      <c r="F132" s="117"/>
      <c r="G132" s="117"/>
      <c r="H132" s="117"/>
      <c r="I132" s="117"/>
    </row>
    <row r="133" spans="1:9" x14ac:dyDescent="0.2">
      <c r="A133" s="116"/>
      <c r="B133" s="117"/>
      <c r="C133" s="118"/>
      <c r="D133" s="119"/>
      <c r="E133" s="117"/>
      <c r="F133" s="117"/>
      <c r="G133" s="117"/>
      <c r="H133" s="117"/>
      <c r="I133" s="117"/>
    </row>
    <row r="134" spans="1:9" x14ac:dyDescent="0.2">
      <c r="A134" s="116"/>
      <c r="B134" s="117"/>
      <c r="C134" s="118"/>
      <c r="D134" s="119"/>
      <c r="E134" s="117"/>
      <c r="F134" s="117"/>
      <c r="G134" s="117"/>
      <c r="H134" s="117"/>
      <c r="I134" s="117"/>
    </row>
    <row r="135" spans="1:9" x14ac:dyDescent="0.2">
      <c r="A135" s="116"/>
      <c r="B135" s="117"/>
      <c r="C135" s="118"/>
      <c r="D135" s="119"/>
      <c r="E135" s="117"/>
      <c r="F135" s="117"/>
      <c r="G135" s="117"/>
      <c r="H135" s="117"/>
      <c r="I135" s="117"/>
    </row>
    <row r="136" spans="1:9" x14ac:dyDescent="0.2">
      <c r="A136" s="116"/>
      <c r="B136" s="117"/>
      <c r="C136" s="118"/>
      <c r="D136" s="119"/>
      <c r="E136" s="117"/>
      <c r="F136" s="117"/>
      <c r="G136" s="117"/>
      <c r="H136" s="117"/>
      <c r="I136" s="117"/>
    </row>
    <row r="137" spans="1:9" x14ac:dyDescent="0.2">
      <c r="A137" s="116"/>
      <c r="B137" s="117"/>
      <c r="C137" s="118"/>
      <c r="D137" s="119"/>
      <c r="E137" s="117"/>
      <c r="F137" s="117"/>
      <c r="G137" s="117"/>
      <c r="H137" s="117"/>
      <c r="I137" s="117"/>
    </row>
    <row r="138" spans="1:9" x14ac:dyDescent="0.2">
      <c r="A138" s="116"/>
      <c r="B138" s="117"/>
      <c r="C138" s="118"/>
      <c r="D138" s="119"/>
      <c r="E138" s="117"/>
      <c r="F138" s="117"/>
      <c r="G138" s="117"/>
      <c r="H138" s="117"/>
      <c r="I138" s="117"/>
    </row>
    <row r="139" spans="1:9" x14ac:dyDescent="0.2">
      <c r="A139" s="116"/>
      <c r="B139" s="117"/>
      <c r="C139" s="118"/>
      <c r="D139" s="119"/>
      <c r="E139" s="117"/>
      <c r="F139" s="117"/>
      <c r="G139" s="117"/>
      <c r="H139" s="117"/>
      <c r="I139" s="117"/>
    </row>
    <row r="140" spans="1:9" x14ac:dyDescent="0.2">
      <c r="A140" s="116"/>
      <c r="B140" s="117"/>
      <c r="C140" s="118"/>
      <c r="D140" s="119"/>
      <c r="E140" s="117"/>
      <c r="F140" s="117"/>
      <c r="G140" s="117"/>
      <c r="H140" s="117"/>
      <c r="I140" s="117"/>
    </row>
    <row r="141" spans="1:9" x14ac:dyDescent="0.2">
      <c r="A141" s="116"/>
      <c r="B141" s="117"/>
      <c r="C141" s="118"/>
      <c r="D141" s="119"/>
      <c r="E141" s="117"/>
      <c r="F141" s="117"/>
      <c r="G141" s="117"/>
      <c r="H141" s="117"/>
      <c r="I141" s="117"/>
    </row>
    <row r="142" spans="1:9" x14ac:dyDescent="0.2">
      <c r="A142" s="116"/>
      <c r="B142" s="117"/>
      <c r="C142" s="118"/>
      <c r="D142" s="119"/>
      <c r="E142" s="117"/>
      <c r="F142" s="117"/>
      <c r="G142" s="117"/>
      <c r="H142" s="117"/>
      <c r="I142" s="117"/>
    </row>
    <row r="143" spans="1:9" x14ac:dyDescent="0.2">
      <c r="A143" s="116"/>
      <c r="B143" s="117"/>
      <c r="C143" s="118"/>
      <c r="D143" s="119"/>
      <c r="E143" s="117"/>
      <c r="F143" s="117"/>
      <c r="G143" s="117"/>
      <c r="H143" s="117"/>
      <c r="I143" s="117"/>
    </row>
    <row r="144" spans="1:9" x14ac:dyDescent="0.2">
      <c r="A144" s="116"/>
      <c r="B144" s="117"/>
      <c r="C144" s="118"/>
      <c r="D144" s="119"/>
      <c r="E144" s="117"/>
      <c r="F144" s="117"/>
      <c r="G144" s="117"/>
      <c r="H144" s="117"/>
      <c r="I144" s="117"/>
    </row>
    <row r="145" spans="1:9" x14ac:dyDescent="0.2">
      <c r="A145" s="116"/>
      <c r="B145" s="117"/>
      <c r="C145" s="118"/>
      <c r="D145" s="119"/>
      <c r="E145" s="117"/>
      <c r="F145" s="117"/>
      <c r="G145" s="117"/>
      <c r="H145" s="117"/>
      <c r="I145" s="117"/>
    </row>
    <row r="146" spans="1:9" x14ac:dyDescent="0.2">
      <c r="A146" s="116"/>
      <c r="B146" s="117"/>
      <c r="C146" s="118"/>
      <c r="D146" s="119"/>
      <c r="E146" s="117"/>
      <c r="F146" s="117"/>
      <c r="G146" s="117"/>
      <c r="H146" s="117"/>
      <c r="I146" s="117"/>
    </row>
    <row r="147" spans="1:9" x14ac:dyDescent="0.2">
      <c r="A147" s="116"/>
      <c r="B147" s="117"/>
      <c r="C147" s="118"/>
      <c r="D147" s="119"/>
      <c r="E147" s="117"/>
      <c r="F147" s="117"/>
      <c r="G147" s="117"/>
      <c r="H147" s="117"/>
      <c r="I147" s="117"/>
    </row>
    <row r="148" spans="1:9" x14ac:dyDescent="0.2">
      <c r="A148" s="116"/>
      <c r="B148" s="117"/>
      <c r="C148" s="118"/>
      <c r="D148" s="119"/>
      <c r="E148" s="117"/>
      <c r="F148" s="117"/>
      <c r="G148" s="117"/>
      <c r="H148" s="117"/>
      <c r="I148" s="117"/>
    </row>
    <row r="149" spans="1:9" x14ac:dyDescent="0.2">
      <c r="A149" s="116"/>
      <c r="B149" s="117"/>
      <c r="C149" s="118"/>
      <c r="D149" s="119"/>
      <c r="E149" s="117"/>
      <c r="F149" s="117"/>
      <c r="G149" s="117"/>
      <c r="H149" s="117"/>
      <c r="I149" s="117"/>
    </row>
    <row r="150" spans="1:9" x14ac:dyDescent="0.2">
      <c r="A150" s="116"/>
      <c r="B150" s="117"/>
      <c r="C150" s="118"/>
      <c r="D150" s="119"/>
      <c r="E150" s="117"/>
      <c r="F150" s="117"/>
      <c r="G150" s="117"/>
      <c r="H150" s="117"/>
      <c r="I150" s="117"/>
    </row>
    <row r="151" spans="1:9" x14ac:dyDescent="0.2">
      <c r="A151" s="116"/>
      <c r="B151" s="117"/>
      <c r="C151" s="118"/>
      <c r="D151" s="119"/>
      <c r="E151" s="117"/>
      <c r="F151" s="117"/>
      <c r="G151" s="117"/>
      <c r="H151" s="117"/>
      <c r="I151" s="117"/>
    </row>
    <row r="152" spans="1:9" x14ac:dyDescent="0.2">
      <c r="A152" s="116"/>
      <c r="B152" s="117"/>
      <c r="C152" s="118"/>
      <c r="D152" s="119"/>
      <c r="E152" s="117"/>
      <c r="F152" s="117"/>
      <c r="G152" s="117"/>
      <c r="H152" s="117"/>
      <c r="I152" s="117"/>
    </row>
    <row r="153" spans="1:9" x14ac:dyDescent="0.2">
      <c r="A153" s="116"/>
      <c r="B153" s="117"/>
      <c r="C153" s="118"/>
      <c r="D153" s="119"/>
      <c r="E153" s="117"/>
      <c r="F153" s="117"/>
      <c r="G153" s="117"/>
      <c r="H153" s="117"/>
      <c r="I153" s="117"/>
    </row>
    <row r="154" spans="1:9" x14ac:dyDescent="0.2">
      <c r="A154" s="116"/>
      <c r="B154" s="117"/>
      <c r="C154" s="118"/>
      <c r="D154" s="119"/>
      <c r="E154" s="117"/>
      <c r="F154" s="117"/>
      <c r="G154" s="117"/>
      <c r="H154" s="117"/>
      <c r="I154" s="117"/>
    </row>
    <row r="155" spans="1:9" x14ac:dyDescent="0.2">
      <c r="A155" s="116"/>
      <c r="B155" s="117"/>
      <c r="C155" s="118"/>
      <c r="D155" s="119"/>
      <c r="E155" s="117"/>
      <c r="F155" s="117"/>
      <c r="G155" s="117"/>
      <c r="H155" s="117"/>
      <c r="I155" s="117"/>
    </row>
    <row r="156" spans="1:9" x14ac:dyDescent="0.2">
      <c r="A156" s="116"/>
      <c r="B156" s="117"/>
      <c r="C156" s="118"/>
      <c r="D156" s="119"/>
      <c r="E156" s="117"/>
      <c r="F156" s="117"/>
      <c r="G156" s="117"/>
      <c r="H156" s="117"/>
      <c r="I156" s="117"/>
    </row>
    <row r="157" spans="1:9" x14ac:dyDescent="0.2">
      <c r="A157" s="116"/>
      <c r="B157" s="117"/>
      <c r="C157" s="118"/>
      <c r="D157" s="119"/>
      <c r="E157" s="117"/>
      <c r="F157" s="117"/>
      <c r="G157" s="117"/>
      <c r="H157" s="117"/>
      <c r="I157" s="117"/>
    </row>
    <row r="158" spans="1:9" x14ac:dyDescent="0.2">
      <c r="A158" s="116"/>
      <c r="B158" s="117"/>
      <c r="C158" s="118"/>
      <c r="D158" s="119"/>
      <c r="E158" s="117"/>
      <c r="F158" s="117"/>
      <c r="G158" s="117"/>
      <c r="H158" s="117"/>
      <c r="I158" s="117"/>
    </row>
    <row r="159" spans="1:9" x14ac:dyDescent="0.2">
      <c r="A159" s="116"/>
      <c r="B159" s="117"/>
      <c r="C159" s="118"/>
      <c r="D159" s="119"/>
      <c r="E159" s="117"/>
      <c r="F159" s="117"/>
      <c r="G159" s="117"/>
      <c r="H159" s="117"/>
      <c r="I159" s="117"/>
    </row>
    <row r="160" spans="1:9" x14ac:dyDescent="0.2">
      <c r="A160" s="116"/>
      <c r="B160" s="117"/>
      <c r="C160" s="118"/>
      <c r="D160" s="119"/>
      <c r="E160" s="117"/>
      <c r="F160" s="117"/>
      <c r="G160" s="117"/>
      <c r="H160" s="117"/>
      <c r="I160" s="117"/>
    </row>
    <row r="161" spans="1:9" x14ac:dyDescent="0.2">
      <c r="A161" s="116"/>
      <c r="B161" s="117"/>
      <c r="C161" s="118"/>
      <c r="D161" s="119"/>
      <c r="E161" s="117"/>
      <c r="F161" s="117"/>
      <c r="G161" s="117"/>
      <c r="H161" s="117"/>
      <c r="I161" s="117"/>
    </row>
    <row r="162" spans="1:9" x14ac:dyDescent="0.2">
      <c r="A162" s="116"/>
      <c r="B162" s="117"/>
      <c r="C162" s="118"/>
      <c r="D162" s="119"/>
      <c r="E162" s="117"/>
      <c r="F162" s="117"/>
      <c r="G162" s="117"/>
      <c r="H162" s="117"/>
      <c r="I162" s="117"/>
    </row>
    <row r="163" spans="1:9" x14ac:dyDescent="0.2">
      <c r="A163" s="116"/>
      <c r="B163" s="117"/>
      <c r="C163" s="118"/>
      <c r="D163" s="119"/>
      <c r="E163" s="117"/>
      <c r="F163" s="117"/>
      <c r="G163" s="117"/>
      <c r="H163" s="117"/>
      <c r="I163" s="117"/>
    </row>
    <row r="164" spans="1:9" x14ac:dyDescent="0.2">
      <c r="A164" s="116"/>
      <c r="B164" s="117"/>
      <c r="C164" s="118"/>
      <c r="D164" s="119"/>
      <c r="E164" s="117"/>
      <c r="F164" s="117"/>
      <c r="G164" s="117"/>
      <c r="H164" s="117"/>
      <c r="I164" s="117"/>
    </row>
    <row r="165" spans="1:9" x14ac:dyDescent="0.2">
      <c r="A165" s="116"/>
      <c r="B165" s="117"/>
      <c r="C165" s="118"/>
      <c r="D165" s="119"/>
      <c r="E165" s="117"/>
      <c r="F165" s="117"/>
      <c r="G165" s="117"/>
      <c r="H165" s="117"/>
      <c r="I165" s="117"/>
    </row>
    <row r="166" spans="1:9" x14ac:dyDescent="0.2">
      <c r="A166" s="116"/>
      <c r="B166" s="117"/>
      <c r="C166" s="118"/>
      <c r="D166" s="119"/>
      <c r="E166" s="117"/>
      <c r="F166" s="117"/>
      <c r="G166" s="117"/>
      <c r="H166" s="117"/>
      <c r="I166" s="117"/>
    </row>
    <row r="167" spans="1:9" x14ac:dyDescent="0.2">
      <c r="A167" s="116"/>
      <c r="B167" s="117"/>
      <c r="C167" s="118"/>
      <c r="D167" s="119"/>
      <c r="E167" s="117"/>
      <c r="F167" s="117"/>
      <c r="G167" s="117"/>
      <c r="H167" s="117"/>
      <c r="I167" s="117"/>
    </row>
    <row r="168" spans="1:9" x14ac:dyDescent="0.2">
      <c r="A168" s="116"/>
      <c r="B168" s="117"/>
      <c r="C168" s="118"/>
      <c r="D168" s="119"/>
      <c r="E168" s="117"/>
      <c r="F168" s="117"/>
      <c r="G168" s="117"/>
      <c r="H168" s="117"/>
      <c r="I168" s="117"/>
    </row>
    <row r="169" spans="1:9" x14ac:dyDescent="0.2">
      <c r="A169" s="116"/>
      <c r="B169" s="117"/>
      <c r="C169" s="118"/>
      <c r="D169" s="119"/>
      <c r="E169" s="117"/>
      <c r="F169" s="117"/>
      <c r="G169" s="117"/>
      <c r="H169" s="117"/>
      <c r="I169" s="117"/>
    </row>
    <row r="170" spans="1:9" x14ac:dyDescent="0.2">
      <c r="A170" s="116"/>
      <c r="B170" s="117"/>
      <c r="C170" s="118"/>
      <c r="D170" s="119"/>
      <c r="E170" s="117"/>
      <c r="F170" s="117"/>
      <c r="G170" s="117"/>
      <c r="H170" s="117"/>
      <c r="I170" s="117"/>
    </row>
    <row r="171" spans="1:9" x14ac:dyDescent="0.2">
      <c r="A171" s="116"/>
      <c r="B171" s="117"/>
      <c r="C171" s="118"/>
      <c r="D171" s="119"/>
      <c r="E171" s="117"/>
      <c r="F171" s="117"/>
      <c r="G171" s="117"/>
      <c r="H171" s="117"/>
      <c r="I171" s="117"/>
    </row>
    <row r="172" spans="1:9" x14ac:dyDescent="0.2">
      <c r="A172" s="116"/>
      <c r="B172" s="117"/>
      <c r="C172" s="118"/>
      <c r="D172" s="119"/>
      <c r="E172" s="117"/>
      <c r="F172" s="117"/>
      <c r="G172" s="117"/>
      <c r="H172" s="117"/>
      <c r="I172" s="117"/>
    </row>
    <row r="173" spans="1:9" x14ac:dyDescent="0.2">
      <c r="A173" s="116"/>
      <c r="B173" s="117"/>
      <c r="C173" s="118"/>
      <c r="D173" s="119"/>
      <c r="E173" s="117"/>
      <c r="F173" s="117"/>
      <c r="G173" s="117"/>
      <c r="H173" s="117"/>
      <c r="I173" s="117"/>
    </row>
    <row r="174" spans="1:9" x14ac:dyDescent="0.2">
      <c r="A174" s="116"/>
      <c r="B174" s="117"/>
      <c r="C174" s="118"/>
      <c r="D174" s="119"/>
      <c r="E174" s="117"/>
      <c r="F174" s="117"/>
      <c r="G174" s="117"/>
      <c r="H174" s="117"/>
      <c r="I174" s="117"/>
    </row>
    <row r="175" spans="1:9" x14ac:dyDescent="0.2">
      <c r="A175" s="116"/>
      <c r="B175" s="117"/>
      <c r="C175" s="118"/>
      <c r="D175" s="119"/>
      <c r="E175" s="117"/>
      <c r="F175" s="117"/>
      <c r="G175" s="117"/>
      <c r="H175" s="117"/>
      <c r="I175" s="117"/>
    </row>
    <row r="176" spans="1:9" x14ac:dyDescent="0.2">
      <c r="A176" s="116"/>
      <c r="B176" s="117"/>
      <c r="C176" s="118"/>
      <c r="D176" s="119"/>
      <c r="E176" s="117"/>
      <c r="F176" s="117"/>
      <c r="G176" s="117"/>
      <c r="H176" s="117"/>
      <c r="I176" s="117"/>
    </row>
    <row r="177" spans="1:9" x14ac:dyDescent="0.2">
      <c r="A177" s="116"/>
      <c r="B177" s="117"/>
      <c r="C177" s="118"/>
      <c r="D177" s="119"/>
      <c r="E177" s="117"/>
      <c r="F177" s="117"/>
      <c r="G177" s="117"/>
      <c r="H177" s="117"/>
      <c r="I177" s="117"/>
    </row>
    <row r="178" spans="1:9" x14ac:dyDescent="0.2">
      <c r="A178" s="116"/>
      <c r="B178" s="117"/>
      <c r="C178" s="118"/>
      <c r="D178" s="119"/>
      <c r="E178" s="117"/>
      <c r="F178" s="117"/>
      <c r="G178" s="117"/>
      <c r="H178" s="117"/>
      <c r="I178" s="117"/>
    </row>
    <row r="179" spans="1:9" x14ac:dyDescent="0.2">
      <c r="A179" s="116"/>
      <c r="B179" s="117"/>
      <c r="C179" s="118"/>
      <c r="D179" s="119"/>
      <c r="E179" s="117"/>
      <c r="F179" s="117"/>
      <c r="G179" s="117"/>
      <c r="H179" s="117"/>
      <c r="I179" s="117"/>
    </row>
    <row r="180" spans="1:9" x14ac:dyDescent="0.2">
      <c r="A180" s="116"/>
      <c r="B180" s="117"/>
      <c r="C180" s="118"/>
      <c r="D180" s="119"/>
      <c r="E180" s="117"/>
      <c r="F180" s="117"/>
      <c r="G180" s="117"/>
      <c r="H180" s="117"/>
      <c r="I180" s="117"/>
    </row>
    <row r="181" spans="1:9" x14ac:dyDescent="0.2">
      <c r="A181" s="116"/>
      <c r="B181" s="117"/>
      <c r="C181" s="118"/>
      <c r="D181" s="119"/>
      <c r="E181" s="117"/>
      <c r="F181" s="117"/>
      <c r="G181" s="117"/>
      <c r="H181" s="117"/>
      <c r="I181" s="117"/>
    </row>
    <row r="182" spans="1:9" x14ac:dyDescent="0.2">
      <c r="A182" s="116"/>
      <c r="B182" s="117"/>
      <c r="C182" s="118"/>
      <c r="D182" s="119"/>
      <c r="E182" s="117"/>
      <c r="F182" s="117"/>
      <c r="G182" s="117"/>
      <c r="H182" s="117"/>
      <c r="I182" s="117"/>
    </row>
    <row r="183" spans="1:9" x14ac:dyDescent="0.2">
      <c r="A183" s="116"/>
      <c r="B183" s="117"/>
      <c r="C183" s="118"/>
      <c r="D183" s="119"/>
      <c r="E183" s="117"/>
      <c r="F183" s="117"/>
      <c r="G183" s="117"/>
      <c r="H183" s="117"/>
      <c r="I183" s="117"/>
    </row>
    <row r="184" spans="1:9" x14ac:dyDescent="0.2">
      <c r="A184" s="116"/>
      <c r="B184" s="117"/>
      <c r="C184" s="118"/>
      <c r="D184" s="119"/>
      <c r="E184" s="117"/>
      <c r="F184" s="117"/>
      <c r="G184" s="117"/>
      <c r="H184" s="117"/>
      <c r="I184" s="117"/>
    </row>
    <row r="185" spans="1:9" x14ac:dyDescent="0.2">
      <c r="A185" s="116"/>
      <c r="B185" s="117"/>
      <c r="C185" s="118"/>
      <c r="D185" s="119"/>
      <c r="E185" s="117"/>
      <c r="F185" s="117"/>
      <c r="G185" s="117"/>
      <c r="H185" s="117"/>
      <c r="I185" s="117"/>
    </row>
    <row r="186" spans="1:9" x14ac:dyDescent="0.2">
      <c r="A186" s="116"/>
      <c r="B186" s="117"/>
      <c r="C186" s="118"/>
      <c r="D186" s="119"/>
      <c r="E186" s="117"/>
      <c r="F186" s="117"/>
      <c r="G186" s="117"/>
      <c r="H186" s="117"/>
      <c r="I186" s="117"/>
    </row>
    <row r="187" spans="1:9" x14ac:dyDescent="0.2">
      <c r="A187" s="116"/>
      <c r="B187" s="117"/>
      <c r="C187" s="118"/>
      <c r="D187" s="119"/>
      <c r="E187" s="117"/>
      <c r="F187" s="117"/>
      <c r="G187" s="117"/>
      <c r="H187" s="117"/>
      <c r="I187" s="117"/>
    </row>
    <row r="188" spans="1:9" x14ac:dyDescent="0.2">
      <c r="A188" s="116"/>
      <c r="B188" s="117"/>
      <c r="C188" s="118"/>
      <c r="D188" s="119"/>
      <c r="E188" s="117"/>
      <c r="F188" s="117"/>
      <c r="G188" s="117"/>
      <c r="H188" s="117"/>
      <c r="I188" s="117"/>
    </row>
    <row r="189" spans="1:9" x14ac:dyDescent="0.2">
      <c r="A189" s="116"/>
      <c r="B189" s="117"/>
      <c r="C189" s="118"/>
      <c r="D189" s="119"/>
      <c r="E189" s="117"/>
      <c r="F189" s="117"/>
      <c r="G189" s="117"/>
      <c r="H189" s="117"/>
      <c r="I189" s="117"/>
    </row>
    <row r="190" spans="1:9" x14ac:dyDescent="0.2">
      <c r="A190" s="116"/>
      <c r="B190" s="117"/>
      <c r="C190" s="118"/>
      <c r="D190" s="119"/>
      <c r="E190" s="117"/>
      <c r="F190" s="117"/>
      <c r="G190" s="117"/>
      <c r="H190" s="117"/>
      <c r="I190" s="117"/>
    </row>
    <row r="191" spans="1:9" x14ac:dyDescent="0.2">
      <c r="A191" s="116"/>
      <c r="B191" s="117"/>
      <c r="C191" s="118"/>
      <c r="D191" s="119"/>
      <c r="E191" s="117"/>
      <c r="F191" s="117"/>
      <c r="G191" s="117"/>
      <c r="H191" s="117"/>
      <c r="I191" s="117"/>
    </row>
    <row r="192" spans="1:9" x14ac:dyDescent="0.2">
      <c r="A192" s="116"/>
      <c r="B192" s="117"/>
      <c r="C192" s="118"/>
      <c r="D192" s="119"/>
      <c r="E192" s="117"/>
      <c r="F192" s="117"/>
      <c r="G192" s="117"/>
      <c r="H192" s="117"/>
      <c r="I192" s="117"/>
    </row>
    <row r="193" spans="1:9" x14ac:dyDescent="0.2">
      <c r="A193" s="116"/>
      <c r="B193" s="117"/>
      <c r="C193" s="118"/>
      <c r="D193" s="119"/>
      <c r="E193" s="117"/>
      <c r="F193" s="117"/>
      <c r="G193" s="117"/>
      <c r="H193" s="117"/>
      <c r="I193" s="117"/>
    </row>
    <row r="194" spans="1:9" x14ac:dyDescent="0.2">
      <c r="A194" s="116"/>
      <c r="B194" s="117"/>
      <c r="C194" s="118"/>
      <c r="D194" s="119"/>
      <c r="E194" s="117"/>
      <c r="F194" s="117"/>
      <c r="G194" s="117"/>
      <c r="H194" s="117"/>
      <c r="I194" s="117"/>
    </row>
    <row r="195" spans="1:9" x14ac:dyDescent="0.2">
      <c r="A195" s="116"/>
      <c r="B195" s="117"/>
      <c r="C195" s="118"/>
      <c r="D195" s="119"/>
      <c r="E195" s="117"/>
      <c r="F195" s="117"/>
      <c r="G195" s="117"/>
      <c r="H195" s="117"/>
      <c r="I195" s="117"/>
    </row>
    <row r="196" spans="1:9" x14ac:dyDescent="0.2">
      <c r="A196" s="116"/>
      <c r="B196" s="117"/>
      <c r="C196" s="118"/>
      <c r="D196" s="119"/>
      <c r="E196" s="117"/>
      <c r="F196" s="117"/>
      <c r="G196" s="117"/>
      <c r="H196" s="117"/>
      <c r="I196" s="117"/>
    </row>
    <row r="197" spans="1:9" x14ac:dyDescent="0.2">
      <c r="A197" s="116"/>
      <c r="B197" s="117"/>
      <c r="C197" s="118"/>
      <c r="D197" s="119"/>
      <c r="E197" s="117"/>
      <c r="F197" s="117"/>
      <c r="G197" s="117"/>
      <c r="H197" s="117"/>
      <c r="I197" s="117"/>
    </row>
    <row r="198" spans="1:9" x14ac:dyDescent="0.2">
      <c r="A198" s="116"/>
      <c r="B198" s="117"/>
      <c r="C198" s="118"/>
      <c r="D198" s="119"/>
      <c r="E198" s="117"/>
      <c r="F198" s="117"/>
      <c r="G198" s="117"/>
      <c r="H198" s="117"/>
      <c r="I198" s="117"/>
    </row>
    <row r="199" spans="1:9" x14ac:dyDescent="0.2">
      <c r="A199" s="116"/>
      <c r="B199" s="117"/>
      <c r="C199" s="118"/>
      <c r="D199" s="119"/>
      <c r="E199" s="117"/>
      <c r="F199" s="117"/>
      <c r="G199" s="117"/>
      <c r="H199" s="117"/>
      <c r="I199" s="117"/>
    </row>
    <row r="200" spans="1:9" x14ac:dyDescent="0.2">
      <c r="A200" s="116"/>
      <c r="B200" s="117"/>
      <c r="C200" s="118"/>
      <c r="D200" s="119"/>
      <c r="E200" s="117"/>
      <c r="F200" s="117"/>
      <c r="G200" s="117"/>
      <c r="H200" s="117"/>
      <c r="I200" s="117"/>
    </row>
    <row r="201" spans="1:9" x14ac:dyDescent="0.2">
      <c r="A201" s="116"/>
      <c r="B201" s="117"/>
      <c r="C201" s="118"/>
      <c r="D201" s="119"/>
      <c r="E201" s="117"/>
      <c r="F201" s="117"/>
      <c r="G201" s="117"/>
      <c r="H201" s="117"/>
      <c r="I201" s="117"/>
    </row>
    <row r="202" spans="1:9" x14ac:dyDescent="0.2">
      <c r="A202" s="116"/>
      <c r="B202" s="117"/>
      <c r="C202" s="118"/>
      <c r="D202" s="119"/>
      <c r="E202" s="117"/>
      <c r="F202" s="117"/>
      <c r="G202" s="117"/>
      <c r="H202" s="117"/>
      <c r="I202" s="117"/>
    </row>
    <row r="203" spans="1:9" x14ac:dyDescent="0.2">
      <c r="A203" s="116"/>
      <c r="B203" s="117"/>
      <c r="C203" s="118"/>
      <c r="D203" s="119"/>
      <c r="E203" s="117"/>
      <c r="F203" s="117"/>
      <c r="G203" s="117"/>
      <c r="H203" s="117"/>
      <c r="I203" s="117"/>
    </row>
    <row r="204" spans="1:9" x14ac:dyDescent="0.2">
      <c r="A204" s="116"/>
      <c r="B204" s="117"/>
      <c r="C204" s="118"/>
      <c r="D204" s="119"/>
      <c r="E204" s="117"/>
      <c r="F204" s="117"/>
      <c r="G204" s="117"/>
      <c r="H204" s="117"/>
      <c r="I204" s="117"/>
    </row>
    <row r="205" spans="1:9" x14ac:dyDescent="0.2">
      <c r="A205" s="116"/>
      <c r="B205" s="117"/>
      <c r="C205" s="118"/>
      <c r="D205" s="119"/>
      <c r="E205" s="117"/>
      <c r="F205" s="117"/>
      <c r="G205" s="117"/>
      <c r="H205" s="117"/>
      <c r="I205" s="117"/>
    </row>
    <row r="206" spans="1:9" x14ac:dyDescent="0.2">
      <c r="A206" s="116"/>
      <c r="B206" s="117"/>
      <c r="C206" s="118"/>
      <c r="D206" s="119"/>
      <c r="E206" s="117"/>
      <c r="F206" s="117"/>
      <c r="G206" s="117"/>
      <c r="H206" s="117"/>
      <c r="I206" s="117"/>
    </row>
    <row r="207" spans="1:9" x14ac:dyDescent="0.2">
      <c r="A207" s="116"/>
      <c r="B207" s="117"/>
      <c r="C207" s="118"/>
      <c r="D207" s="119"/>
      <c r="E207" s="117"/>
      <c r="F207" s="117"/>
      <c r="G207" s="117"/>
      <c r="H207" s="117"/>
      <c r="I207" s="117"/>
    </row>
    <row r="208" spans="1:9" x14ac:dyDescent="0.2">
      <c r="A208" s="116"/>
      <c r="B208" s="117"/>
      <c r="C208" s="118"/>
      <c r="D208" s="119"/>
      <c r="E208" s="117"/>
      <c r="F208" s="117"/>
      <c r="G208" s="117"/>
      <c r="H208" s="117"/>
      <c r="I208" s="117"/>
    </row>
    <row r="209" spans="1:9" x14ac:dyDescent="0.2">
      <c r="A209" s="116"/>
      <c r="B209" s="117"/>
      <c r="C209" s="118"/>
      <c r="D209" s="119"/>
      <c r="E209" s="117"/>
      <c r="F209" s="117"/>
      <c r="G209" s="117"/>
      <c r="H209" s="117"/>
      <c r="I209" s="117"/>
    </row>
    <row r="210" spans="1:9" x14ac:dyDescent="0.2">
      <c r="A210" s="116"/>
      <c r="B210" s="117"/>
      <c r="C210" s="118"/>
      <c r="D210" s="119"/>
      <c r="E210" s="117"/>
      <c r="F210" s="117"/>
      <c r="G210" s="117"/>
      <c r="H210" s="117"/>
      <c r="I210" s="117"/>
    </row>
    <row r="211" spans="1:9" x14ac:dyDescent="0.2">
      <c r="A211" s="116"/>
      <c r="B211" s="117"/>
      <c r="C211" s="118"/>
      <c r="D211" s="119"/>
      <c r="E211" s="117"/>
      <c r="F211" s="117"/>
      <c r="G211" s="117"/>
      <c r="H211" s="117"/>
      <c r="I211" s="117"/>
    </row>
    <row r="212" spans="1:9" x14ac:dyDescent="0.2">
      <c r="A212" s="116"/>
      <c r="B212" s="117"/>
      <c r="C212" s="118"/>
      <c r="D212" s="119"/>
      <c r="E212" s="117"/>
      <c r="F212" s="117"/>
      <c r="G212" s="117"/>
      <c r="H212" s="117"/>
      <c r="I212" s="117"/>
    </row>
    <row r="213" spans="1:9" x14ac:dyDescent="0.2">
      <c r="A213" s="116"/>
      <c r="B213" s="117"/>
      <c r="C213" s="118"/>
      <c r="D213" s="119"/>
      <c r="E213" s="117"/>
      <c r="F213" s="117"/>
      <c r="G213" s="117"/>
      <c r="H213" s="117"/>
      <c r="I213" s="117"/>
    </row>
    <row r="214" spans="1:9" x14ac:dyDescent="0.2">
      <c r="A214" s="116"/>
      <c r="B214" s="117"/>
      <c r="C214" s="118"/>
      <c r="D214" s="119"/>
      <c r="E214" s="117"/>
      <c r="F214" s="117"/>
      <c r="G214" s="117"/>
      <c r="H214" s="117"/>
      <c r="I214" s="117"/>
    </row>
    <row r="215" spans="1:9" x14ac:dyDescent="0.2">
      <c r="A215" s="116"/>
      <c r="B215" s="117"/>
      <c r="C215" s="118"/>
      <c r="D215" s="119"/>
      <c r="E215" s="117"/>
      <c r="F215" s="117"/>
      <c r="G215" s="117"/>
      <c r="H215" s="117"/>
      <c r="I215" s="117"/>
    </row>
    <row r="216" spans="1:9" x14ac:dyDescent="0.2">
      <c r="A216" s="116"/>
      <c r="B216" s="117"/>
      <c r="C216" s="118"/>
      <c r="D216" s="119"/>
      <c r="E216" s="117"/>
      <c r="F216" s="117"/>
      <c r="G216" s="117"/>
      <c r="H216" s="117"/>
      <c r="I216" s="117"/>
    </row>
    <row r="217" spans="1:9" x14ac:dyDescent="0.2">
      <c r="A217" s="116"/>
      <c r="B217" s="117"/>
      <c r="C217" s="118"/>
      <c r="D217" s="119"/>
      <c r="E217" s="117"/>
      <c r="F217" s="117"/>
      <c r="G217" s="117"/>
      <c r="H217" s="117"/>
      <c r="I217" s="117"/>
    </row>
    <row r="218" spans="1:9" x14ac:dyDescent="0.2">
      <c r="A218" s="116"/>
      <c r="B218" s="117"/>
      <c r="C218" s="118"/>
      <c r="D218" s="119"/>
      <c r="E218" s="117"/>
      <c r="F218" s="117"/>
      <c r="G218" s="117"/>
      <c r="H218" s="117"/>
      <c r="I218" s="117"/>
    </row>
    <row r="219" spans="1:9" x14ac:dyDescent="0.2">
      <c r="A219" s="116"/>
      <c r="B219" s="117"/>
      <c r="C219" s="118"/>
      <c r="D219" s="119"/>
      <c r="E219" s="117"/>
      <c r="F219" s="117"/>
      <c r="G219" s="117"/>
      <c r="H219" s="117"/>
      <c r="I219" s="117"/>
    </row>
    <row r="220" spans="1:9" x14ac:dyDescent="0.2">
      <c r="A220" s="116"/>
      <c r="B220" s="117"/>
      <c r="C220" s="118"/>
      <c r="D220" s="119"/>
      <c r="E220" s="117"/>
      <c r="F220" s="117"/>
      <c r="G220" s="117"/>
      <c r="H220" s="117"/>
      <c r="I220" s="117"/>
    </row>
    <row r="221" spans="1:9" x14ac:dyDescent="0.2">
      <c r="A221" s="116"/>
      <c r="B221" s="117"/>
      <c r="C221" s="118"/>
      <c r="D221" s="119"/>
      <c r="E221" s="117"/>
      <c r="F221" s="117"/>
      <c r="G221" s="117"/>
      <c r="H221" s="117"/>
      <c r="I221" s="117"/>
    </row>
    <row r="222" spans="1:9" x14ac:dyDescent="0.2">
      <c r="A222" s="116"/>
      <c r="B222" s="117"/>
      <c r="C222" s="118"/>
      <c r="D222" s="119"/>
      <c r="E222" s="117"/>
      <c r="F222" s="117"/>
      <c r="G222" s="117"/>
      <c r="H222" s="117"/>
      <c r="I222" s="117"/>
    </row>
    <row r="223" spans="1:9" x14ac:dyDescent="0.2">
      <c r="A223" s="116"/>
      <c r="B223" s="117"/>
      <c r="C223" s="118"/>
      <c r="D223" s="119"/>
      <c r="E223" s="117"/>
      <c r="F223" s="117"/>
      <c r="G223" s="117"/>
      <c r="H223" s="117"/>
      <c r="I223" s="117"/>
    </row>
    <row r="224" spans="1:9" x14ac:dyDescent="0.2">
      <c r="A224" s="116"/>
      <c r="B224" s="117"/>
      <c r="C224" s="118"/>
      <c r="D224" s="119"/>
      <c r="E224" s="117"/>
      <c r="F224" s="117"/>
      <c r="G224" s="117"/>
      <c r="H224" s="117"/>
      <c r="I224" s="117"/>
    </row>
    <row r="225" spans="1:9" x14ac:dyDescent="0.2">
      <c r="A225" s="116"/>
      <c r="B225" s="117"/>
      <c r="C225" s="118"/>
      <c r="D225" s="119"/>
      <c r="E225" s="117"/>
      <c r="F225" s="117"/>
      <c r="G225" s="117"/>
      <c r="H225" s="117"/>
      <c r="I225" s="117"/>
    </row>
    <row r="226" spans="1:9" x14ac:dyDescent="0.2">
      <c r="A226" s="116"/>
      <c r="B226" s="117"/>
      <c r="C226" s="118"/>
      <c r="D226" s="119"/>
      <c r="E226" s="117"/>
      <c r="F226" s="117"/>
      <c r="G226" s="117"/>
      <c r="H226" s="117"/>
      <c r="I226" s="117"/>
    </row>
    <row r="227" spans="1:9" x14ac:dyDescent="0.2">
      <c r="A227" s="116"/>
      <c r="B227" s="117"/>
      <c r="C227" s="118"/>
      <c r="D227" s="119"/>
      <c r="E227" s="117"/>
      <c r="F227" s="117"/>
      <c r="G227" s="117"/>
      <c r="H227" s="117"/>
      <c r="I227" s="117"/>
    </row>
    <row r="228" spans="1:9" x14ac:dyDescent="0.2">
      <c r="A228" s="116"/>
      <c r="B228" s="117"/>
      <c r="C228" s="118"/>
      <c r="D228" s="119"/>
      <c r="E228" s="117"/>
      <c r="F228" s="117"/>
      <c r="G228" s="117"/>
      <c r="H228" s="117"/>
      <c r="I228" s="117"/>
    </row>
    <row r="229" spans="1:9" x14ac:dyDescent="0.2">
      <c r="A229" s="116"/>
      <c r="B229" s="117"/>
      <c r="C229" s="118"/>
      <c r="D229" s="119"/>
      <c r="E229" s="117"/>
      <c r="F229" s="117"/>
      <c r="G229" s="117"/>
      <c r="H229" s="117"/>
      <c r="I229" s="117"/>
    </row>
    <row r="230" spans="1:9" x14ac:dyDescent="0.2">
      <c r="A230" s="116"/>
      <c r="B230" s="117"/>
      <c r="C230" s="118"/>
      <c r="D230" s="119"/>
      <c r="E230" s="117"/>
      <c r="F230" s="117"/>
      <c r="G230" s="117"/>
      <c r="H230" s="117"/>
      <c r="I230" s="117"/>
    </row>
    <row r="231" spans="1:9" x14ac:dyDescent="0.2">
      <c r="A231" s="116"/>
      <c r="B231" s="117"/>
      <c r="C231" s="118"/>
      <c r="D231" s="119"/>
      <c r="E231" s="117"/>
      <c r="F231" s="117"/>
      <c r="G231" s="117"/>
      <c r="H231" s="117"/>
      <c r="I231" s="117"/>
    </row>
    <row r="232" spans="1:9" x14ac:dyDescent="0.2">
      <c r="A232" s="116"/>
      <c r="B232" s="117"/>
      <c r="C232" s="118"/>
      <c r="D232" s="119"/>
      <c r="E232" s="117"/>
      <c r="F232" s="117"/>
      <c r="G232" s="117"/>
      <c r="H232" s="117"/>
      <c r="I232" s="117"/>
    </row>
    <row r="233" spans="1:9" x14ac:dyDescent="0.2">
      <c r="A233" s="116"/>
      <c r="B233" s="117"/>
      <c r="C233" s="118"/>
      <c r="D233" s="119"/>
      <c r="E233" s="117"/>
      <c r="F233" s="117"/>
      <c r="G233" s="117"/>
      <c r="H233" s="117"/>
      <c r="I233" s="117"/>
    </row>
    <row r="234" spans="1:9" x14ac:dyDescent="0.2">
      <c r="A234" s="116"/>
      <c r="B234" s="117"/>
      <c r="C234" s="118"/>
      <c r="D234" s="119"/>
      <c r="E234" s="117"/>
      <c r="F234" s="117"/>
      <c r="G234" s="117"/>
      <c r="H234" s="117"/>
      <c r="I234" s="117"/>
    </row>
    <row r="235" spans="1:9" x14ac:dyDescent="0.2">
      <c r="A235" s="116"/>
      <c r="B235" s="117"/>
      <c r="C235" s="118"/>
      <c r="D235" s="119"/>
      <c r="E235" s="117"/>
      <c r="F235" s="117"/>
      <c r="G235" s="117"/>
      <c r="H235" s="117"/>
      <c r="I235" s="117"/>
    </row>
    <row r="236" spans="1:9" x14ac:dyDescent="0.2">
      <c r="A236" s="116"/>
      <c r="B236" s="117"/>
      <c r="C236" s="118"/>
      <c r="D236" s="119"/>
      <c r="E236" s="117"/>
      <c r="F236" s="117"/>
      <c r="G236" s="117"/>
      <c r="H236" s="117"/>
      <c r="I236" s="117"/>
    </row>
    <row r="237" spans="1:9" x14ac:dyDescent="0.2">
      <c r="A237" s="116"/>
      <c r="B237" s="117"/>
      <c r="C237" s="118"/>
      <c r="D237" s="119"/>
      <c r="E237" s="117"/>
      <c r="F237" s="117"/>
      <c r="G237" s="117"/>
      <c r="H237" s="117"/>
      <c r="I237" s="117"/>
    </row>
    <row r="238" spans="1:9" x14ac:dyDescent="0.2">
      <c r="A238" s="116"/>
      <c r="B238" s="117"/>
      <c r="C238" s="118"/>
      <c r="D238" s="119"/>
      <c r="E238" s="117"/>
      <c r="F238" s="117"/>
      <c r="G238" s="117"/>
      <c r="H238" s="117"/>
      <c r="I238" s="117"/>
    </row>
    <row r="239" spans="1:9" x14ac:dyDescent="0.2">
      <c r="A239" s="116"/>
      <c r="B239" s="117"/>
      <c r="C239" s="118"/>
      <c r="D239" s="119"/>
      <c r="E239" s="117"/>
      <c r="F239" s="117"/>
      <c r="G239" s="117"/>
      <c r="H239" s="117"/>
      <c r="I239" s="117"/>
    </row>
    <row r="240" spans="1:9" x14ac:dyDescent="0.2">
      <c r="A240" s="116"/>
      <c r="B240" s="117"/>
      <c r="C240" s="118"/>
      <c r="D240" s="119"/>
      <c r="E240" s="117"/>
      <c r="F240" s="117"/>
      <c r="G240" s="117"/>
      <c r="H240" s="117"/>
      <c r="I240" s="117"/>
    </row>
    <row r="241" spans="1:9" x14ac:dyDescent="0.2">
      <c r="A241" s="116"/>
      <c r="B241" s="117"/>
      <c r="C241" s="118"/>
      <c r="D241" s="119"/>
      <c r="E241" s="117"/>
      <c r="F241" s="117"/>
      <c r="G241" s="117"/>
      <c r="H241" s="117"/>
      <c r="I241" s="117"/>
    </row>
    <row r="242" spans="1:9" x14ac:dyDescent="0.2">
      <c r="A242" s="116"/>
      <c r="B242" s="117"/>
      <c r="C242" s="118"/>
      <c r="D242" s="119"/>
      <c r="E242" s="117"/>
      <c r="F242" s="117"/>
      <c r="G242" s="117"/>
      <c r="H242" s="117"/>
      <c r="I242" s="117"/>
    </row>
    <row r="243" spans="1:9" x14ac:dyDescent="0.2">
      <c r="A243" s="116"/>
      <c r="B243" s="117"/>
      <c r="C243" s="118"/>
      <c r="D243" s="119"/>
      <c r="E243" s="117"/>
      <c r="F243" s="117"/>
      <c r="G243" s="117"/>
      <c r="H243" s="117"/>
      <c r="I243" s="117"/>
    </row>
    <row r="244" spans="1:9" x14ac:dyDescent="0.2">
      <c r="A244" s="116"/>
      <c r="B244" s="117"/>
      <c r="C244" s="118"/>
      <c r="D244" s="119"/>
      <c r="E244" s="117"/>
      <c r="F244" s="117"/>
      <c r="G244" s="117"/>
      <c r="H244" s="117"/>
      <c r="I244" s="117"/>
    </row>
    <row r="245" spans="1:9" x14ac:dyDescent="0.2">
      <c r="A245" s="116"/>
      <c r="B245" s="117"/>
      <c r="C245" s="118"/>
      <c r="D245" s="119"/>
      <c r="E245" s="117"/>
      <c r="F245" s="117"/>
      <c r="G245" s="117"/>
      <c r="H245" s="117"/>
      <c r="I245" s="117"/>
    </row>
    <row r="246" spans="1:9" x14ac:dyDescent="0.2">
      <c r="A246" s="116"/>
      <c r="B246" s="117"/>
      <c r="C246" s="118"/>
      <c r="D246" s="119"/>
      <c r="E246" s="117"/>
      <c r="F246" s="117"/>
      <c r="G246" s="117"/>
      <c r="H246" s="117"/>
      <c r="I246" s="117"/>
    </row>
    <row r="247" spans="1:9" x14ac:dyDescent="0.2">
      <c r="A247" s="116"/>
      <c r="B247" s="117"/>
      <c r="C247" s="118"/>
      <c r="D247" s="119"/>
      <c r="E247" s="117"/>
      <c r="F247" s="117"/>
      <c r="G247" s="117"/>
      <c r="H247" s="117"/>
      <c r="I247" s="117"/>
    </row>
    <row r="248" spans="1:9" x14ac:dyDescent="0.2">
      <c r="A248" s="116"/>
      <c r="B248" s="117"/>
      <c r="C248" s="118"/>
      <c r="D248" s="119"/>
      <c r="E248" s="117"/>
      <c r="F248" s="117"/>
      <c r="G248" s="117"/>
      <c r="H248" s="117"/>
      <c r="I248" s="117"/>
    </row>
    <row r="249" spans="1:9" x14ac:dyDescent="0.2">
      <c r="A249" s="116"/>
      <c r="B249" s="117"/>
      <c r="C249" s="118"/>
      <c r="D249" s="119"/>
      <c r="E249" s="117"/>
      <c r="F249" s="117"/>
      <c r="G249" s="117"/>
      <c r="H249" s="117"/>
      <c r="I249" s="117"/>
    </row>
    <row r="250" spans="1:9" x14ac:dyDescent="0.2">
      <c r="A250" s="116"/>
      <c r="B250" s="117"/>
      <c r="C250" s="118"/>
      <c r="D250" s="119"/>
      <c r="E250" s="117"/>
      <c r="F250" s="117"/>
      <c r="G250" s="117"/>
      <c r="H250" s="117"/>
      <c r="I250" s="117"/>
    </row>
    <row r="251" spans="1:9" x14ac:dyDescent="0.2">
      <c r="A251" s="116"/>
      <c r="B251" s="117"/>
      <c r="C251" s="118"/>
      <c r="D251" s="119"/>
      <c r="E251" s="117"/>
      <c r="F251" s="117"/>
      <c r="G251" s="117"/>
      <c r="H251" s="117"/>
      <c r="I251" s="117"/>
    </row>
    <row r="252" spans="1:9" x14ac:dyDescent="0.2">
      <c r="A252" s="116"/>
      <c r="B252" s="117"/>
      <c r="C252" s="118"/>
      <c r="D252" s="119"/>
      <c r="E252" s="117"/>
      <c r="F252" s="117"/>
      <c r="G252" s="117"/>
      <c r="H252" s="117"/>
      <c r="I252" s="117"/>
    </row>
    <row r="253" spans="1:9" x14ac:dyDescent="0.2">
      <c r="A253" s="116"/>
      <c r="B253" s="117"/>
      <c r="C253" s="118"/>
      <c r="D253" s="119"/>
      <c r="E253" s="117"/>
      <c r="F253" s="117"/>
      <c r="G253" s="117"/>
      <c r="H253" s="117"/>
      <c r="I253" s="117"/>
    </row>
    <row r="254" spans="1:9" x14ac:dyDescent="0.2">
      <c r="A254" s="116"/>
      <c r="B254" s="117"/>
      <c r="C254" s="118"/>
      <c r="D254" s="119"/>
      <c r="E254" s="117"/>
      <c r="F254" s="117"/>
      <c r="G254" s="117"/>
      <c r="H254" s="117"/>
      <c r="I254" s="117"/>
    </row>
    <row r="255" spans="1:9" x14ac:dyDescent="0.2">
      <c r="A255" s="116"/>
      <c r="B255" s="117"/>
      <c r="C255" s="118"/>
      <c r="D255" s="119"/>
      <c r="E255" s="117"/>
      <c r="F255" s="117"/>
      <c r="G255" s="117"/>
      <c r="H255" s="117"/>
      <c r="I255" s="117"/>
    </row>
    <row r="256" spans="1:9" x14ac:dyDescent="0.2">
      <c r="A256" s="116"/>
      <c r="B256" s="117"/>
      <c r="C256" s="118"/>
      <c r="D256" s="119"/>
      <c r="E256" s="117"/>
      <c r="F256" s="117"/>
      <c r="G256" s="117"/>
      <c r="H256" s="117"/>
      <c r="I256" s="117"/>
    </row>
    <row r="257" spans="1:9" x14ac:dyDescent="0.2">
      <c r="A257" s="116"/>
      <c r="B257" s="117"/>
      <c r="C257" s="118"/>
      <c r="D257" s="119"/>
      <c r="E257" s="117"/>
      <c r="F257" s="117"/>
      <c r="G257" s="117"/>
      <c r="H257" s="117"/>
      <c r="I257" s="117"/>
    </row>
    <row r="258" spans="1:9" x14ac:dyDescent="0.2">
      <c r="A258" s="116"/>
      <c r="B258" s="117"/>
      <c r="C258" s="118"/>
      <c r="D258" s="119"/>
      <c r="E258" s="117"/>
      <c r="F258" s="117"/>
      <c r="G258" s="117"/>
      <c r="H258" s="117"/>
      <c r="I258" s="117"/>
    </row>
    <row r="259" spans="1:9" x14ac:dyDescent="0.2">
      <c r="A259" s="116"/>
      <c r="B259" s="117"/>
      <c r="C259" s="118"/>
      <c r="D259" s="119"/>
      <c r="E259" s="117"/>
      <c r="F259" s="117"/>
      <c r="G259" s="117"/>
      <c r="H259" s="117"/>
      <c r="I259" s="117"/>
    </row>
    <row r="260" spans="1:9" x14ac:dyDescent="0.2">
      <c r="A260" s="116"/>
      <c r="B260" s="117"/>
      <c r="C260" s="118"/>
      <c r="D260" s="119"/>
      <c r="E260" s="117"/>
      <c r="F260" s="117"/>
      <c r="G260" s="117"/>
      <c r="H260" s="117"/>
      <c r="I260" s="117"/>
    </row>
    <row r="261" spans="1:9" x14ac:dyDescent="0.2">
      <c r="A261" s="116"/>
      <c r="B261" s="117"/>
      <c r="C261" s="118"/>
      <c r="D261" s="119"/>
      <c r="E261" s="117"/>
      <c r="F261" s="117"/>
      <c r="G261" s="117"/>
      <c r="H261" s="117"/>
      <c r="I261" s="117"/>
    </row>
    <row r="262" spans="1:9" x14ac:dyDescent="0.2">
      <c r="A262" s="116"/>
      <c r="B262" s="117"/>
      <c r="C262" s="118"/>
      <c r="D262" s="119"/>
      <c r="E262" s="117"/>
      <c r="F262" s="117"/>
      <c r="G262" s="117"/>
      <c r="H262" s="117"/>
      <c r="I262" s="117"/>
    </row>
    <row r="263" spans="1:9" x14ac:dyDescent="0.2">
      <c r="A263" s="116"/>
      <c r="B263" s="117"/>
      <c r="C263" s="118"/>
      <c r="D263" s="119"/>
      <c r="E263" s="117"/>
      <c r="F263" s="117"/>
      <c r="G263" s="117"/>
      <c r="H263" s="117"/>
      <c r="I263" s="117"/>
    </row>
    <row r="264" spans="1:9" x14ac:dyDescent="0.2">
      <c r="D264" s="52"/>
    </row>
    <row r="265" spans="1:9" x14ac:dyDescent="0.2">
      <c r="D265" s="52"/>
    </row>
    <row r="266" spans="1:9" x14ac:dyDescent="0.2">
      <c r="D266" s="52"/>
    </row>
    <row r="267" spans="1:9" x14ac:dyDescent="0.2">
      <c r="D267" s="52"/>
    </row>
    <row r="268" spans="1:9" x14ac:dyDescent="0.2">
      <c r="D268" s="52"/>
    </row>
    <row r="269" spans="1:9" x14ac:dyDescent="0.2">
      <c r="D269" s="52"/>
    </row>
    <row r="270" spans="1:9" x14ac:dyDescent="0.2">
      <c r="D270" s="52"/>
    </row>
    <row r="271" spans="1:9" x14ac:dyDescent="0.2">
      <c r="D271" s="52"/>
    </row>
    <row r="272" spans="1:9" x14ac:dyDescent="0.2">
      <c r="D272" s="52"/>
    </row>
    <row r="273" spans="4:4" x14ac:dyDescent="0.2">
      <c r="D273" s="52"/>
    </row>
    <row r="274" spans="4:4" x14ac:dyDescent="0.2">
      <c r="D274" s="52"/>
    </row>
    <row r="275" spans="4:4" x14ac:dyDescent="0.2">
      <c r="D275" s="52"/>
    </row>
    <row r="276" spans="4:4" x14ac:dyDescent="0.2">
      <c r="D276" s="52"/>
    </row>
    <row r="277" spans="4:4" x14ac:dyDescent="0.2">
      <c r="D277" s="52"/>
    </row>
    <row r="278" spans="4:4" x14ac:dyDescent="0.2">
      <c r="D278" s="52"/>
    </row>
    <row r="279" spans="4:4" x14ac:dyDescent="0.2">
      <c r="D279" s="52"/>
    </row>
    <row r="280" spans="4:4" x14ac:dyDescent="0.2">
      <c r="D280" s="52"/>
    </row>
    <row r="281" spans="4:4" x14ac:dyDescent="0.2">
      <c r="D281" s="52"/>
    </row>
    <row r="282" spans="4:4" x14ac:dyDescent="0.2">
      <c r="D282" s="52"/>
    </row>
    <row r="283" spans="4:4" x14ac:dyDescent="0.2">
      <c r="D283" s="52"/>
    </row>
    <row r="284" spans="4:4" x14ac:dyDescent="0.2">
      <c r="D284" s="52"/>
    </row>
    <row r="285" spans="4:4" x14ac:dyDescent="0.2">
      <c r="D285" s="52"/>
    </row>
    <row r="286" spans="4:4" x14ac:dyDescent="0.2">
      <c r="D286" s="52"/>
    </row>
    <row r="287" spans="4:4" x14ac:dyDescent="0.2">
      <c r="D287" s="52"/>
    </row>
    <row r="288" spans="4:4" x14ac:dyDescent="0.2">
      <c r="D288" s="52"/>
    </row>
    <row r="289" spans="4:4" x14ac:dyDescent="0.2">
      <c r="D289" s="52"/>
    </row>
    <row r="290" spans="4:4" x14ac:dyDescent="0.2">
      <c r="D290" s="52"/>
    </row>
    <row r="291" spans="4:4" x14ac:dyDescent="0.2">
      <c r="D291" s="52"/>
    </row>
    <row r="292" spans="4:4" x14ac:dyDescent="0.2">
      <c r="D292" s="52"/>
    </row>
    <row r="293" spans="4:4" x14ac:dyDescent="0.2">
      <c r="D293" s="52"/>
    </row>
    <row r="294" spans="4:4" x14ac:dyDescent="0.2">
      <c r="D294" s="52"/>
    </row>
    <row r="295" spans="4:4" x14ac:dyDescent="0.2">
      <c r="D295" s="52"/>
    </row>
    <row r="296" spans="4:4" x14ac:dyDescent="0.2">
      <c r="D296" s="52"/>
    </row>
    <row r="297" spans="4:4" x14ac:dyDescent="0.2">
      <c r="D297" s="52"/>
    </row>
    <row r="298" spans="4:4" x14ac:dyDescent="0.2">
      <c r="D298" s="52"/>
    </row>
    <row r="299" spans="4:4" x14ac:dyDescent="0.2">
      <c r="D299" s="52"/>
    </row>
    <row r="300" spans="4:4" x14ac:dyDescent="0.2">
      <c r="D300" s="52"/>
    </row>
    <row r="301" spans="4:4" x14ac:dyDescent="0.2">
      <c r="D301" s="52"/>
    </row>
    <row r="302" spans="4:4" x14ac:dyDescent="0.2">
      <c r="D302" s="52"/>
    </row>
    <row r="303" spans="4:4" x14ac:dyDescent="0.2">
      <c r="D303" s="52"/>
    </row>
    <row r="304" spans="4:4" x14ac:dyDescent="0.2">
      <c r="D304" s="52"/>
    </row>
    <row r="305" spans="4:4" x14ac:dyDescent="0.2">
      <c r="D305" s="52"/>
    </row>
    <row r="306" spans="4:4" x14ac:dyDescent="0.2">
      <c r="D306" s="52"/>
    </row>
    <row r="307" spans="4:4" x14ac:dyDescent="0.2">
      <c r="D307" s="52"/>
    </row>
    <row r="308" spans="4:4" x14ac:dyDescent="0.2">
      <c r="D308" s="52"/>
    </row>
    <row r="309" spans="4:4" x14ac:dyDescent="0.2">
      <c r="D309" s="52"/>
    </row>
    <row r="310" spans="4:4" x14ac:dyDescent="0.2">
      <c r="D310" s="52"/>
    </row>
    <row r="311" spans="4:4" x14ac:dyDescent="0.2">
      <c r="D311" s="52"/>
    </row>
    <row r="312" spans="4:4" x14ac:dyDescent="0.2">
      <c r="D312" s="52"/>
    </row>
    <row r="313" spans="4:4" x14ac:dyDescent="0.2">
      <c r="D313" s="52"/>
    </row>
    <row r="314" spans="4:4" x14ac:dyDescent="0.2">
      <c r="D314" s="52"/>
    </row>
    <row r="315" spans="4:4" x14ac:dyDescent="0.2">
      <c r="D315" s="52"/>
    </row>
    <row r="316" spans="4:4" x14ac:dyDescent="0.2">
      <c r="D316" s="52"/>
    </row>
    <row r="317" spans="4:4" x14ac:dyDescent="0.2">
      <c r="D317" s="52"/>
    </row>
    <row r="318" spans="4:4" x14ac:dyDescent="0.2">
      <c r="D318" s="52"/>
    </row>
    <row r="319" spans="4:4" x14ac:dyDescent="0.2">
      <c r="D319" s="52"/>
    </row>
    <row r="320" spans="4:4" x14ac:dyDescent="0.2">
      <c r="D320" s="52"/>
    </row>
    <row r="321" spans="4:4" x14ac:dyDescent="0.2">
      <c r="D321" s="52"/>
    </row>
    <row r="322" spans="4:4" x14ac:dyDescent="0.2">
      <c r="D322" s="52"/>
    </row>
    <row r="323" spans="4:4" x14ac:dyDescent="0.2">
      <c r="D323" s="52"/>
    </row>
    <row r="324" spans="4:4" x14ac:dyDescent="0.2">
      <c r="D324" s="52"/>
    </row>
    <row r="325" spans="4:4" x14ac:dyDescent="0.2">
      <c r="D325" s="52"/>
    </row>
    <row r="326" spans="4:4" x14ac:dyDescent="0.2">
      <c r="D326" s="52"/>
    </row>
    <row r="327" spans="4:4" x14ac:dyDescent="0.2">
      <c r="D327" s="52"/>
    </row>
    <row r="328" spans="4:4" x14ac:dyDescent="0.2">
      <c r="D328" s="52"/>
    </row>
    <row r="329" spans="4:4" x14ac:dyDescent="0.2">
      <c r="D329" s="52"/>
    </row>
    <row r="330" spans="4:4" x14ac:dyDescent="0.2">
      <c r="D330" s="52"/>
    </row>
    <row r="331" spans="4:4" x14ac:dyDescent="0.2">
      <c r="D331" s="52"/>
    </row>
    <row r="332" spans="4:4" x14ac:dyDescent="0.2">
      <c r="D332" s="52"/>
    </row>
    <row r="333" spans="4:4" x14ac:dyDescent="0.2">
      <c r="D333" s="52"/>
    </row>
    <row r="334" spans="4:4" x14ac:dyDescent="0.2">
      <c r="D334" s="52"/>
    </row>
    <row r="335" spans="4:4" x14ac:dyDescent="0.2">
      <c r="D335" s="52"/>
    </row>
    <row r="336" spans="4:4" x14ac:dyDescent="0.2">
      <c r="D336" s="52"/>
    </row>
    <row r="337" spans="4:4" x14ac:dyDescent="0.2">
      <c r="D337" s="52"/>
    </row>
    <row r="338" spans="4:4" x14ac:dyDescent="0.2">
      <c r="D338" s="52"/>
    </row>
    <row r="339" spans="4:4" x14ac:dyDescent="0.2">
      <c r="D339" s="52"/>
    </row>
    <row r="340" spans="4:4" x14ac:dyDescent="0.2">
      <c r="D340" s="52"/>
    </row>
    <row r="341" spans="4:4" x14ac:dyDescent="0.2">
      <c r="D341" s="52"/>
    </row>
    <row r="342" spans="4:4" x14ac:dyDescent="0.2">
      <c r="D342" s="52"/>
    </row>
    <row r="343" spans="4:4" x14ac:dyDescent="0.2">
      <c r="D343" s="52"/>
    </row>
    <row r="344" spans="4:4" x14ac:dyDescent="0.2">
      <c r="D344" s="52"/>
    </row>
    <row r="345" spans="4:4" x14ac:dyDescent="0.2">
      <c r="D345" s="52"/>
    </row>
    <row r="346" spans="4:4" x14ac:dyDescent="0.2">
      <c r="D346" s="52"/>
    </row>
    <row r="347" spans="4:4" x14ac:dyDescent="0.2">
      <c r="D347" s="52"/>
    </row>
    <row r="348" spans="4:4" x14ac:dyDescent="0.2">
      <c r="D348" s="52"/>
    </row>
    <row r="349" spans="4:4" x14ac:dyDescent="0.2">
      <c r="D349" s="52"/>
    </row>
    <row r="350" spans="4:4" x14ac:dyDescent="0.2">
      <c r="D350" s="52"/>
    </row>
    <row r="351" spans="4:4" x14ac:dyDescent="0.2">
      <c r="D351" s="52"/>
    </row>
    <row r="352" spans="4:4" x14ac:dyDescent="0.2">
      <c r="D352" s="52"/>
    </row>
    <row r="353" spans="4:4" x14ac:dyDescent="0.2">
      <c r="D353" s="52"/>
    </row>
    <row r="354" spans="4:4" x14ac:dyDescent="0.2">
      <c r="D354" s="52"/>
    </row>
    <row r="355" spans="4:4" x14ac:dyDescent="0.2">
      <c r="D355" s="52"/>
    </row>
    <row r="356" spans="4:4" x14ac:dyDescent="0.2">
      <c r="D356" s="52"/>
    </row>
    <row r="357" spans="4:4" x14ac:dyDescent="0.2">
      <c r="D357" s="52"/>
    </row>
    <row r="358" spans="4:4" x14ac:dyDescent="0.2">
      <c r="D358" s="52"/>
    </row>
    <row r="359" spans="4:4" x14ac:dyDescent="0.2">
      <c r="D359" s="52"/>
    </row>
    <row r="360" spans="4:4" x14ac:dyDescent="0.2">
      <c r="D360" s="52"/>
    </row>
    <row r="361" spans="4:4" x14ac:dyDescent="0.2">
      <c r="D361" s="52"/>
    </row>
    <row r="362" spans="4:4" x14ac:dyDescent="0.2">
      <c r="D362" s="52"/>
    </row>
    <row r="363" spans="4:4" x14ac:dyDescent="0.2">
      <c r="D363" s="52"/>
    </row>
    <row r="364" spans="4:4" x14ac:dyDescent="0.2">
      <c r="D364" s="52"/>
    </row>
    <row r="365" spans="4:4" x14ac:dyDescent="0.2">
      <c r="D365" s="52"/>
    </row>
    <row r="366" spans="4:4" x14ac:dyDescent="0.2">
      <c r="D366" s="52"/>
    </row>
    <row r="367" spans="4:4" x14ac:dyDescent="0.2">
      <c r="D367" s="52"/>
    </row>
    <row r="368" spans="4:4" x14ac:dyDescent="0.2">
      <c r="D368" s="52"/>
    </row>
    <row r="369" spans="4:4" x14ac:dyDescent="0.2">
      <c r="D369" s="52"/>
    </row>
    <row r="370" spans="4:4" x14ac:dyDescent="0.2">
      <c r="D370" s="52"/>
    </row>
    <row r="371" spans="4:4" x14ac:dyDescent="0.2">
      <c r="D371" s="52"/>
    </row>
    <row r="372" spans="4:4" x14ac:dyDescent="0.2">
      <c r="D372" s="52"/>
    </row>
    <row r="373" spans="4:4" x14ac:dyDescent="0.2">
      <c r="D373" s="52"/>
    </row>
    <row r="374" spans="4:4" x14ac:dyDescent="0.2">
      <c r="D374" s="52"/>
    </row>
    <row r="375" spans="4:4" x14ac:dyDescent="0.2">
      <c r="D375" s="52"/>
    </row>
    <row r="376" spans="4:4" x14ac:dyDescent="0.2">
      <c r="D376" s="52"/>
    </row>
    <row r="377" spans="4:4" x14ac:dyDescent="0.2">
      <c r="D377" s="52"/>
    </row>
    <row r="378" spans="4:4" x14ac:dyDescent="0.2">
      <c r="D378" s="52"/>
    </row>
    <row r="379" spans="4:4" x14ac:dyDescent="0.2">
      <c r="D379" s="52"/>
    </row>
    <row r="380" spans="4:4" x14ac:dyDescent="0.2">
      <c r="D380" s="52"/>
    </row>
    <row r="381" spans="4:4" x14ac:dyDescent="0.2">
      <c r="D381" s="52"/>
    </row>
    <row r="382" spans="4:4" x14ac:dyDescent="0.2">
      <c r="D382" s="52"/>
    </row>
    <row r="383" spans="4:4" x14ac:dyDescent="0.2">
      <c r="D383" s="52"/>
    </row>
    <row r="384" spans="4:4" x14ac:dyDescent="0.2">
      <c r="D384" s="52"/>
    </row>
    <row r="385" spans="4:4" x14ac:dyDescent="0.2">
      <c r="D385" s="52"/>
    </row>
    <row r="386" spans="4:4" x14ac:dyDescent="0.2">
      <c r="D386" s="52"/>
    </row>
    <row r="387" spans="4:4" x14ac:dyDescent="0.2">
      <c r="D387" s="52"/>
    </row>
    <row r="388" spans="4:4" x14ac:dyDescent="0.2">
      <c r="D388" s="52"/>
    </row>
    <row r="389" spans="4:4" x14ac:dyDescent="0.2">
      <c r="D389" s="52"/>
    </row>
    <row r="390" spans="4:4" x14ac:dyDescent="0.2">
      <c r="D390" s="52"/>
    </row>
    <row r="391" spans="4:4" x14ac:dyDescent="0.2">
      <c r="D391" s="52"/>
    </row>
    <row r="392" spans="4:4" x14ac:dyDescent="0.2">
      <c r="D392" s="52"/>
    </row>
    <row r="393" spans="4:4" x14ac:dyDescent="0.2">
      <c r="D393" s="52"/>
    </row>
    <row r="394" spans="4:4" x14ac:dyDescent="0.2">
      <c r="D394" s="52"/>
    </row>
    <row r="395" spans="4:4" x14ac:dyDescent="0.2">
      <c r="D395" s="52"/>
    </row>
    <row r="396" spans="4:4" x14ac:dyDescent="0.2">
      <c r="D396" s="52"/>
    </row>
    <row r="397" spans="4:4" x14ac:dyDescent="0.2">
      <c r="D397" s="52"/>
    </row>
    <row r="398" spans="4:4" x14ac:dyDescent="0.2">
      <c r="D398" s="52"/>
    </row>
    <row r="399" spans="4:4" x14ac:dyDescent="0.2">
      <c r="D399" s="52"/>
    </row>
    <row r="400" spans="4:4" x14ac:dyDescent="0.2">
      <c r="D400" s="52"/>
    </row>
    <row r="401" spans="4:4" x14ac:dyDescent="0.2">
      <c r="D401" s="52"/>
    </row>
    <row r="402" spans="4:4" x14ac:dyDescent="0.2">
      <c r="D402" s="52"/>
    </row>
    <row r="403" spans="4:4" x14ac:dyDescent="0.2">
      <c r="D403" s="52"/>
    </row>
    <row r="404" spans="4:4" x14ac:dyDescent="0.2">
      <c r="D404" s="52"/>
    </row>
    <row r="405" spans="4:4" x14ac:dyDescent="0.2">
      <c r="D405" s="52"/>
    </row>
    <row r="406" spans="4:4" x14ac:dyDescent="0.2">
      <c r="D406" s="52"/>
    </row>
    <row r="407" spans="4:4" x14ac:dyDescent="0.2">
      <c r="D407" s="52"/>
    </row>
    <row r="408" spans="4:4" x14ac:dyDescent="0.2">
      <c r="D408" s="52"/>
    </row>
    <row r="409" spans="4:4" x14ac:dyDescent="0.2">
      <c r="D409" s="52"/>
    </row>
    <row r="410" spans="4:4" x14ac:dyDescent="0.2">
      <c r="D410" s="52"/>
    </row>
    <row r="411" spans="4:4" x14ac:dyDescent="0.2">
      <c r="D411" s="52"/>
    </row>
    <row r="412" spans="4:4" x14ac:dyDescent="0.2">
      <c r="D412" s="52"/>
    </row>
    <row r="413" spans="4:4" x14ac:dyDescent="0.2">
      <c r="D413" s="52"/>
    </row>
    <row r="414" spans="4:4" x14ac:dyDescent="0.2">
      <c r="D414" s="52"/>
    </row>
    <row r="415" spans="4:4" x14ac:dyDescent="0.2">
      <c r="D415" s="52"/>
    </row>
    <row r="416" spans="4:4" x14ac:dyDescent="0.2">
      <c r="D416" s="52"/>
    </row>
    <row r="417" spans="4:4" x14ac:dyDescent="0.2">
      <c r="D417" s="52"/>
    </row>
    <row r="418" spans="4:4" x14ac:dyDescent="0.2">
      <c r="D418" s="52"/>
    </row>
    <row r="419" spans="4:4" x14ac:dyDescent="0.2">
      <c r="D419" s="52"/>
    </row>
    <row r="420" spans="4:4" x14ac:dyDescent="0.2">
      <c r="D420" s="52"/>
    </row>
    <row r="421" spans="4:4" x14ac:dyDescent="0.2">
      <c r="D421" s="52"/>
    </row>
    <row r="422" spans="4:4" x14ac:dyDescent="0.2">
      <c r="D422" s="52"/>
    </row>
    <row r="423" spans="4:4" x14ac:dyDescent="0.2">
      <c r="D423" s="52"/>
    </row>
    <row r="424" spans="4:4" x14ac:dyDescent="0.2">
      <c r="D424" s="52"/>
    </row>
    <row r="425" spans="4:4" x14ac:dyDescent="0.2">
      <c r="D425" s="52"/>
    </row>
    <row r="426" spans="4:4" x14ac:dyDescent="0.2">
      <c r="D426" s="52"/>
    </row>
    <row r="427" spans="4:4" x14ac:dyDescent="0.2">
      <c r="D427" s="52"/>
    </row>
    <row r="428" spans="4:4" x14ac:dyDescent="0.2">
      <c r="D428" s="52"/>
    </row>
    <row r="429" spans="4:4" x14ac:dyDescent="0.2">
      <c r="D429" s="52"/>
    </row>
    <row r="430" spans="4:4" x14ac:dyDescent="0.2">
      <c r="D430" s="52"/>
    </row>
    <row r="431" spans="4:4" x14ac:dyDescent="0.2">
      <c r="D431" s="52"/>
    </row>
    <row r="432" spans="4:4" x14ac:dyDescent="0.2">
      <c r="D432" s="52"/>
    </row>
    <row r="433" spans="4:4" x14ac:dyDescent="0.2">
      <c r="D433" s="52"/>
    </row>
    <row r="434" spans="4:4" x14ac:dyDescent="0.2">
      <c r="D434" s="52"/>
    </row>
    <row r="435" spans="4:4" x14ac:dyDescent="0.2">
      <c r="D435" s="52"/>
    </row>
    <row r="436" spans="4:4" x14ac:dyDescent="0.2">
      <c r="D436" s="52"/>
    </row>
    <row r="437" spans="4:4" x14ac:dyDescent="0.2">
      <c r="D437" s="52"/>
    </row>
    <row r="438" spans="4:4" x14ac:dyDescent="0.2">
      <c r="D438" s="52"/>
    </row>
    <row r="439" spans="4:4" x14ac:dyDescent="0.2">
      <c r="D439" s="52"/>
    </row>
    <row r="440" spans="4:4" x14ac:dyDescent="0.2">
      <c r="D440" s="52"/>
    </row>
    <row r="441" spans="4:4" x14ac:dyDescent="0.2">
      <c r="D441" s="52"/>
    </row>
    <row r="442" spans="4:4" x14ac:dyDescent="0.2">
      <c r="D442" s="52"/>
    </row>
    <row r="443" spans="4:4" x14ac:dyDescent="0.2">
      <c r="D443" s="52"/>
    </row>
    <row r="444" spans="4:4" x14ac:dyDescent="0.2">
      <c r="D444" s="52"/>
    </row>
    <row r="445" spans="4:4" x14ac:dyDescent="0.2">
      <c r="D445" s="52"/>
    </row>
    <row r="446" spans="4:4" x14ac:dyDescent="0.2">
      <c r="D446" s="52"/>
    </row>
    <row r="447" spans="4:4" x14ac:dyDescent="0.2">
      <c r="D447" s="52"/>
    </row>
    <row r="448" spans="4:4" x14ac:dyDescent="0.2">
      <c r="D448" s="52"/>
    </row>
    <row r="449" spans="4:4" x14ac:dyDescent="0.2">
      <c r="D449" s="52"/>
    </row>
    <row r="450" spans="4:4" x14ac:dyDescent="0.2">
      <c r="D450" s="52"/>
    </row>
    <row r="451" spans="4:4" x14ac:dyDescent="0.2">
      <c r="D451" s="52"/>
    </row>
    <row r="452" spans="4:4" x14ac:dyDescent="0.2">
      <c r="D452" s="52"/>
    </row>
    <row r="453" spans="4:4" x14ac:dyDescent="0.2">
      <c r="D453" s="52"/>
    </row>
    <row r="454" spans="4:4" x14ac:dyDescent="0.2">
      <c r="D454" s="52"/>
    </row>
    <row r="455" spans="4:4" x14ac:dyDescent="0.2">
      <c r="D455" s="52"/>
    </row>
    <row r="456" spans="4:4" x14ac:dyDescent="0.2">
      <c r="D456" s="52"/>
    </row>
    <row r="457" spans="4:4" x14ac:dyDescent="0.2">
      <c r="D457" s="52"/>
    </row>
    <row r="458" spans="4:4" x14ac:dyDescent="0.2">
      <c r="D458" s="52"/>
    </row>
    <row r="459" spans="4:4" x14ac:dyDescent="0.2">
      <c r="D459" s="52"/>
    </row>
    <row r="460" spans="4:4" x14ac:dyDescent="0.2">
      <c r="D460" s="52"/>
    </row>
    <row r="461" spans="4:4" x14ac:dyDescent="0.2">
      <c r="D461" s="52"/>
    </row>
    <row r="462" spans="4:4" x14ac:dyDescent="0.2">
      <c r="D462" s="52"/>
    </row>
    <row r="463" spans="4:4" x14ac:dyDescent="0.2">
      <c r="D463" s="52"/>
    </row>
    <row r="464" spans="4:4" x14ac:dyDescent="0.2">
      <c r="D464" s="52"/>
    </row>
    <row r="465" spans="4:4" x14ac:dyDescent="0.2">
      <c r="D465" s="52"/>
    </row>
    <row r="466" spans="4:4" x14ac:dyDescent="0.2">
      <c r="D466" s="52"/>
    </row>
    <row r="467" spans="4:4" x14ac:dyDescent="0.2">
      <c r="D467" s="52"/>
    </row>
    <row r="468" spans="4:4" x14ac:dyDescent="0.2">
      <c r="D468" s="52"/>
    </row>
    <row r="469" spans="4:4" x14ac:dyDescent="0.2">
      <c r="D469" s="52"/>
    </row>
    <row r="470" spans="4:4" x14ac:dyDescent="0.2">
      <c r="D470" s="52"/>
    </row>
    <row r="471" spans="4:4" x14ac:dyDescent="0.2">
      <c r="D471" s="52"/>
    </row>
    <row r="472" spans="4:4" x14ac:dyDescent="0.2">
      <c r="D472" s="52"/>
    </row>
    <row r="473" spans="4:4" x14ac:dyDescent="0.2">
      <c r="D473" s="52"/>
    </row>
    <row r="474" spans="4:4" x14ac:dyDescent="0.2">
      <c r="D474" s="52"/>
    </row>
    <row r="475" spans="4:4" x14ac:dyDescent="0.2">
      <c r="D475" s="52"/>
    </row>
    <row r="476" spans="4:4" x14ac:dyDescent="0.2">
      <c r="D476" s="52"/>
    </row>
    <row r="477" spans="4:4" x14ac:dyDescent="0.2">
      <c r="D477" s="52"/>
    </row>
    <row r="478" spans="4:4" x14ac:dyDescent="0.2">
      <c r="D478" s="52"/>
    </row>
    <row r="479" spans="4:4" x14ac:dyDescent="0.2">
      <c r="D479" s="52"/>
    </row>
    <row r="480" spans="4:4" x14ac:dyDescent="0.2">
      <c r="D480" s="52"/>
    </row>
    <row r="481" spans="4:4" x14ac:dyDescent="0.2">
      <c r="D481" s="52"/>
    </row>
    <row r="482" spans="4:4" x14ac:dyDescent="0.2">
      <c r="D482" s="52"/>
    </row>
    <row r="483" spans="4:4" x14ac:dyDescent="0.2">
      <c r="D483" s="52"/>
    </row>
    <row r="484" spans="4:4" x14ac:dyDescent="0.2">
      <c r="D484" s="52"/>
    </row>
    <row r="485" spans="4:4" x14ac:dyDescent="0.2">
      <c r="D485" s="52"/>
    </row>
    <row r="486" spans="4:4" x14ac:dyDescent="0.2">
      <c r="D486" s="52"/>
    </row>
    <row r="487" spans="4:4" x14ac:dyDescent="0.2">
      <c r="D487" s="52"/>
    </row>
    <row r="488" spans="4:4" x14ac:dyDescent="0.2">
      <c r="D488" s="52"/>
    </row>
    <row r="489" spans="4:4" x14ac:dyDescent="0.2">
      <c r="D489" s="52"/>
    </row>
    <row r="490" spans="4:4" x14ac:dyDescent="0.2">
      <c r="D490" s="52"/>
    </row>
    <row r="491" spans="4:4" x14ac:dyDescent="0.2">
      <c r="D491" s="52"/>
    </row>
    <row r="492" spans="4:4" x14ac:dyDescent="0.2">
      <c r="D492" s="52"/>
    </row>
    <row r="493" spans="4:4" x14ac:dyDescent="0.2">
      <c r="D493" s="52"/>
    </row>
    <row r="494" spans="4:4" x14ac:dyDescent="0.2">
      <c r="D494" s="52"/>
    </row>
    <row r="495" spans="4:4" x14ac:dyDescent="0.2">
      <c r="D495" s="52"/>
    </row>
    <row r="496" spans="4:4" x14ac:dyDescent="0.2">
      <c r="D496" s="52"/>
    </row>
    <row r="497" spans="4:4" x14ac:dyDescent="0.2">
      <c r="D497" s="52"/>
    </row>
    <row r="498" spans="4:4" x14ac:dyDescent="0.2">
      <c r="D498" s="52"/>
    </row>
    <row r="499" spans="4:4" x14ac:dyDescent="0.2">
      <c r="D499" s="52"/>
    </row>
    <row r="500" spans="4:4" x14ac:dyDescent="0.2">
      <c r="D500" s="52"/>
    </row>
    <row r="501" spans="4:4" x14ac:dyDescent="0.2">
      <c r="D501" s="52"/>
    </row>
    <row r="502" spans="4:4" x14ac:dyDescent="0.2">
      <c r="D502" s="52"/>
    </row>
    <row r="503" spans="4:4" x14ac:dyDescent="0.2">
      <c r="D503" s="52"/>
    </row>
    <row r="504" spans="4:4" x14ac:dyDescent="0.2">
      <c r="D504" s="52"/>
    </row>
    <row r="505" spans="4:4" x14ac:dyDescent="0.2">
      <c r="D505" s="52"/>
    </row>
    <row r="506" spans="4:4" x14ac:dyDescent="0.2">
      <c r="D506" s="52"/>
    </row>
    <row r="507" spans="4:4" x14ac:dyDescent="0.2">
      <c r="D507" s="52"/>
    </row>
    <row r="508" spans="4:4" x14ac:dyDescent="0.2">
      <c r="D508" s="52"/>
    </row>
    <row r="509" spans="4:4" x14ac:dyDescent="0.2">
      <c r="D509" s="52"/>
    </row>
    <row r="510" spans="4:4" x14ac:dyDescent="0.2">
      <c r="D510" s="52"/>
    </row>
    <row r="511" spans="4:4" x14ac:dyDescent="0.2">
      <c r="D511" s="52"/>
    </row>
    <row r="512" spans="4:4" x14ac:dyDescent="0.2">
      <c r="D512" s="52"/>
    </row>
    <row r="513" spans="4:4" x14ac:dyDescent="0.2">
      <c r="D513" s="52"/>
    </row>
    <row r="514" spans="4:4" x14ac:dyDescent="0.2">
      <c r="D514" s="52"/>
    </row>
    <row r="515" spans="4:4" x14ac:dyDescent="0.2">
      <c r="D515" s="52"/>
    </row>
    <row r="516" spans="4:4" x14ac:dyDescent="0.2">
      <c r="D516" s="52"/>
    </row>
    <row r="517" spans="4:4" x14ac:dyDescent="0.2">
      <c r="D517" s="52"/>
    </row>
    <row r="518" spans="4:4" x14ac:dyDescent="0.2">
      <c r="D518" s="52"/>
    </row>
    <row r="519" spans="4:4" x14ac:dyDescent="0.2">
      <c r="D519" s="52"/>
    </row>
    <row r="520" spans="4:4" x14ac:dyDescent="0.2">
      <c r="D520" s="52"/>
    </row>
    <row r="521" spans="4:4" x14ac:dyDescent="0.2">
      <c r="D521" s="52"/>
    </row>
    <row r="522" spans="4:4" x14ac:dyDescent="0.2">
      <c r="D522" s="52"/>
    </row>
    <row r="523" spans="4:4" x14ac:dyDescent="0.2">
      <c r="D523" s="52"/>
    </row>
    <row r="524" spans="4:4" x14ac:dyDescent="0.2">
      <c r="D524" s="52"/>
    </row>
    <row r="525" spans="4:4" x14ac:dyDescent="0.2">
      <c r="D525" s="52"/>
    </row>
    <row r="526" spans="4:4" x14ac:dyDescent="0.2">
      <c r="D526" s="52"/>
    </row>
    <row r="527" spans="4:4" x14ac:dyDescent="0.2">
      <c r="D527" s="52"/>
    </row>
    <row r="528" spans="4:4" x14ac:dyDescent="0.2">
      <c r="D528" s="52"/>
    </row>
    <row r="529" spans="4:4" x14ac:dyDescent="0.2">
      <c r="D529" s="52"/>
    </row>
    <row r="530" spans="4:4" x14ac:dyDescent="0.2">
      <c r="D530" s="52"/>
    </row>
    <row r="531" spans="4:4" x14ac:dyDescent="0.2">
      <c r="D531" s="52"/>
    </row>
    <row r="532" spans="4:4" x14ac:dyDescent="0.2">
      <c r="D532" s="52"/>
    </row>
    <row r="533" spans="4:4" x14ac:dyDescent="0.2">
      <c r="D533" s="52"/>
    </row>
    <row r="534" spans="4:4" x14ac:dyDescent="0.2">
      <c r="D534" s="52"/>
    </row>
    <row r="535" spans="4:4" x14ac:dyDescent="0.2">
      <c r="D535" s="52"/>
    </row>
    <row r="536" spans="4:4" x14ac:dyDescent="0.2">
      <c r="D536" s="52"/>
    </row>
    <row r="537" spans="4:4" x14ac:dyDescent="0.2">
      <c r="D537" s="52"/>
    </row>
    <row r="538" spans="4:4" x14ac:dyDescent="0.2">
      <c r="D538" s="52"/>
    </row>
    <row r="539" spans="4:4" x14ac:dyDescent="0.2">
      <c r="D539" s="52"/>
    </row>
    <row r="540" spans="4:4" x14ac:dyDescent="0.2">
      <c r="D540" s="52"/>
    </row>
    <row r="541" spans="4:4" x14ac:dyDescent="0.2">
      <c r="D541" s="52"/>
    </row>
    <row r="542" spans="4:4" x14ac:dyDescent="0.2">
      <c r="D542" s="52"/>
    </row>
    <row r="543" spans="4:4" x14ac:dyDescent="0.2">
      <c r="D543" s="52"/>
    </row>
    <row r="544" spans="4:4" x14ac:dyDescent="0.2">
      <c r="D544" s="52"/>
    </row>
    <row r="545" spans="4:4" x14ac:dyDescent="0.2">
      <c r="D545" s="52"/>
    </row>
    <row r="546" spans="4:4" x14ac:dyDescent="0.2">
      <c r="D546" s="52"/>
    </row>
    <row r="547" spans="4:4" x14ac:dyDescent="0.2">
      <c r="D547" s="52"/>
    </row>
    <row r="548" spans="4:4" x14ac:dyDescent="0.2">
      <c r="D548" s="52"/>
    </row>
    <row r="549" spans="4:4" x14ac:dyDescent="0.2">
      <c r="D549" s="52"/>
    </row>
    <row r="550" spans="4:4" x14ac:dyDescent="0.2">
      <c r="D550" s="52"/>
    </row>
    <row r="551" spans="4:4" x14ac:dyDescent="0.2">
      <c r="D551" s="52"/>
    </row>
    <row r="552" spans="4:4" x14ac:dyDescent="0.2">
      <c r="D552" s="52"/>
    </row>
    <row r="553" spans="4:4" x14ac:dyDescent="0.2">
      <c r="D553" s="52"/>
    </row>
    <row r="554" spans="4:4" x14ac:dyDescent="0.2">
      <c r="D554" s="52"/>
    </row>
    <row r="555" spans="4:4" x14ac:dyDescent="0.2">
      <c r="D555" s="52"/>
    </row>
    <row r="556" spans="4:4" x14ac:dyDescent="0.2">
      <c r="D556" s="52"/>
    </row>
    <row r="557" spans="4:4" x14ac:dyDescent="0.2">
      <c r="D557" s="52"/>
    </row>
    <row r="558" spans="4:4" x14ac:dyDescent="0.2">
      <c r="D558" s="52"/>
    </row>
    <row r="559" spans="4:4" x14ac:dyDescent="0.2">
      <c r="D559" s="52"/>
    </row>
    <row r="560" spans="4:4" x14ac:dyDescent="0.2">
      <c r="D560" s="52"/>
    </row>
    <row r="561" spans="4:4" x14ac:dyDescent="0.2">
      <c r="D561" s="52"/>
    </row>
    <row r="562" spans="4:4" x14ac:dyDescent="0.2">
      <c r="D562" s="52"/>
    </row>
    <row r="563" spans="4:4" x14ac:dyDescent="0.2">
      <c r="D563" s="52"/>
    </row>
    <row r="564" spans="4:4" x14ac:dyDescent="0.2">
      <c r="D564" s="52"/>
    </row>
    <row r="565" spans="4:4" x14ac:dyDescent="0.2">
      <c r="D565" s="52"/>
    </row>
    <row r="566" spans="4:4" x14ac:dyDescent="0.2">
      <c r="D566" s="52"/>
    </row>
    <row r="567" spans="4:4" x14ac:dyDescent="0.2">
      <c r="D567" s="52"/>
    </row>
    <row r="568" spans="4:4" x14ac:dyDescent="0.2">
      <c r="D568" s="52"/>
    </row>
    <row r="569" spans="4:4" x14ac:dyDescent="0.2">
      <c r="D569" s="52"/>
    </row>
    <row r="570" spans="4:4" x14ac:dyDescent="0.2">
      <c r="D570" s="52"/>
    </row>
    <row r="571" spans="4:4" x14ac:dyDescent="0.2">
      <c r="D571" s="52"/>
    </row>
    <row r="572" spans="4:4" x14ac:dyDescent="0.2">
      <c r="D572" s="52"/>
    </row>
    <row r="573" spans="4:4" x14ac:dyDescent="0.2">
      <c r="D573" s="52"/>
    </row>
    <row r="574" spans="4:4" x14ac:dyDescent="0.2">
      <c r="D574" s="52"/>
    </row>
    <row r="575" spans="4:4" x14ac:dyDescent="0.2">
      <c r="D575" s="52"/>
    </row>
    <row r="576" spans="4:4" x14ac:dyDescent="0.2">
      <c r="D576" s="52"/>
    </row>
    <row r="577" spans="4:4" x14ac:dyDescent="0.2">
      <c r="D577" s="52"/>
    </row>
    <row r="578" spans="4:4" x14ac:dyDescent="0.2">
      <c r="D578" s="52"/>
    </row>
    <row r="579" spans="4:4" x14ac:dyDescent="0.2">
      <c r="D579" s="52"/>
    </row>
    <row r="580" spans="4:4" x14ac:dyDescent="0.2">
      <c r="D580" s="52"/>
    </row>
    <row r="581" spans="4:4" x14ac:dyDescent="0.2">
      <c r="D581" s="52"/>
    </row>
    <row r="582" spans="4:4" x14ac:dyDescent="0.2">
      <c r="D582" s="52"/>
    </row>
    <row r="583" spans="4:4" x14ac:dyDescent="0.2">
      <c r="D583" s="52"/>
    </row>
    <row r="584" spans="4:4" x14ac:dyDescent="0.2">
      <c r="D584" s="52"/>
    </row>
    <row r="585" spans="4:4" x14ac:dyDescent="0.2">
      <c r="D585" s="52"/>
    </row>
    <row r="586" spans="4:4" x14ac:dyDescent="0.2">
      <c r="D586" s="52"/>
    </row>
    <row r="587" spans="4:4" x14ac:dyDescent="0.2">
      <c r="D587" s="52"/>
    </row>
    <row r="588" spans="4:4" x14ac:dyDescent="0.2">
      <c r="D588" s="52"/>
    </row>
    <row r="589" spans="4:4" x14ac:dyDescent="0.2">
      <c r="D589" s="52"/>
    </row>
    <row r="590" spans="4:4" x14ac:dyDescent="0.2">
      <c r="D590" s="52"/>
    </row>
    <row r="591" spans="4:4" x14ac:dyDescent="0.2">
      <c r="D591" s="52"/>
    </row>
    <row r="592" spans="4:4" x14ac:dyDescent="0.2">
      <c r="D592" s="52"/>
    </row>
    <row r="593" spans="4:4" x14ac:dyDescent="0.2">
      <c r="D593" s="52"/>
    </row>
    <row r="594" spans="4:4" x14ac:dyDescent="0.2">
      <c r="D594" s="52"/>
    </row>
    <row r="595" spans="4:4" x14ac:dyDescent="0.2">
      <c r="D595" s="52"/>
    </row>
    <row r="596" spans="4:4" x14ac:dyDescent="0.2">
      <c r="D596" s="52"/>
    </row>
    <row r="597" spans="4:4" x14ac:dyDescent="0.2">
      <c r="D597" s="52"/>
    </row>
    <row r="598" spans="4:4" x14ac:dyDescent="0.2">
      <c r="D598" s="52"/>
    </row>
    <row r="599" spans="4:4" x14ac:dyDescent="0.2">
      <c r="D599" s="52"/>
    </row>
    <row r="600" spans="4:4" x14ac:dyDescent="0.2">
      <c r="D600" s="52"/>
    </row>
    <row r="601" spans="4:4" x14ac:dyDescent="0.2">
      <c r="D601" s="52"/>
    </row>
    <row r="602" spans="4:4" x14ac:dyDescent="0.2">
      <c r="D602" s="52"/>
    </row>
    <row r="603" spans="4:4" x14ac:dyDescent="0.2">
      <c r="D603" s="52"/>
    </row>
    <row r="604" spans="4:4" x14ac:dyDescent="0.2">
      <c r="D604" s="52"/>
    </row>
    <row r="605" spans="4:4" x14ac:dyDescent="0.2">
      <c r="D605" s="52"/>
    </row>
    <row r="606" spans="4:4" x14ac:dyDescent="0.2">
      <c r="D606" s="52"/>
    </row>
    <row r="607" spans="4:4" x14ac:dyDescent="0.2">
      <c r="D607" s="52"/>
    </row>
    <row r="608" spans="4:4" x14ac:dyDescent="0.2">
      <c r="D608" s="52"/>
    </row>
    <row r="609" spans="4:4" x14ac:dyDescent="0.2">
      <c r="D609" s="52"/>
    </row>
    <row r="610" spans="4:4" x14ac:dyDescent="0.2">
      <c r="D610" s="52"/>
    </row>
    <row r="611" spans="4:4" x14ac:dyDescent="0.2">
      <c r="D611" s="52"/>
    </row>
    <row r="612" spans="4:4" x14ac:dyDescent="0.2">
      <c r="D612" s="52"/>
    </row>
    <row r="613" spans="4:4" x14ac:dyDescent="0.2">
      <c r="D613" s="52"/>
    </row>
    <row r="614" spans="4:4" x14ac:dyDescent="0.2">
      <c r="D614" s="52"/>
    </row>
    <row r="615" spans="4:4" x14ac:dyDescent="0.2">
      <c r="D615" s="52"/>
    </row>
    <row r="616" spans="4:4" x14ac:dyDescent="0.2">
      <c r="D616" s="52"/>
    </row>
    <row r="617" spans="4:4" x14ac:dyDescent="0.2">
      <c r="D617" s="52"/>
    </row>
    <row r="618" spans="4:4" x14ac:dyDescent="0.2">
      <c r="D618" s="52"/>
    </row>
    <row r="619" spans="4:4" x14ac:dyDescent="0.2">
      <c r="D619" s="52"/>
    </row>
    <row r="620" spans="4:4" x14ac:dyDescent="0.2">
      <c r="D620" s="52"/>
    </row>
    <row r="621" spans="4:4" x14ac:dyDescent="0.2">
      <c r="D621" s="52"/>
    </row>
    <row r="622" spans="4:4" x14ac:dyDescent="0.2">
      <c r="D622" s="52"/>
    </row>
    <row r="623" spans="4:4" x14ac:dyDescent="0.2">
      <c r="D623" s="52"/>
    </row>
    <row r="624" spans="4:4" x14ac:dyDescent="0.2">
      <c r="D624" s="52"/>
    </row>
    <row r="625" spans="4:4" x14ac:dyDescent="0.2">
      <c r="D625" s="52"/>
    </row>
    <row r="626" spans="4:4" x14ac:dyDescent="0.2">
      <c r="D626" s="52"/>
    </row>
    <row r="627" spans="4:4" x14ac:dyDescent="0.2">
      <c r="D627" s="52"/>
    </row>
    <row r="628" spans="4:4" x14ac:dyDescent="0.2">
      <c r="D628" s="52"/>
    </row>
    <row r="629" spans="4:4" x14ac:dyDescent="0.2">
      <c r="D629" s="52"/>
    </row>
    <row r="630" spans="4:4" x14ac:dyDescent="0.2">
      <c r="D630" s="52"/>
    </row>
    <row r="631" spans="4:4" x14ac:dyDescent="0.2">
      <c r="D631" s="52"/>
    </row>
    <row r="632" spans="4:4" x14ac:dyDescent="0.2">
      <c r="D632" s="52"/>
    </row>
    <row r="633" spans="4:4" x14ac:dyDescent="0.2">
      <c r="D633" s="52"/>
    </row>
    <row r="634" spans="4:4" x14ac:dyDescent="0.2">
      <c r="D634" s="52"/>
    </row>
    <row r="635" spans="4:4" x14ac:dyDescent="0.2">
      <c r="D635" s="52"/>
    </row>
    <row r="636" spans="4:4" x14ac:dyDescent="0.2">
      <c r="D636" s="52"/>
    </row>
    <row r="637" spans="4:4" x14ac:dyDescent="0.2">
      <c r="D637" s="52"/>
    </row>
    <row r="638" spans="4:4" x14ac:dyDescent="0.2">
      <c r="D638" s="52"/>
    </row>
    <row r="639" spans="4:4" x14ac:dyDescent="0.2">
      <c r="D639" s="52"/>
    </row>
    <row r="640" spans="4:4" x14ac:dyDescent="0.2">
      <c r="D640" s="52"/>
    </row>
    <row r="641" spans="4:4" x14ac:dyDescent="0.2">
      <c r="D641" s="52"/>
    </row>
    <row r="642" spans="4:4" x14ac:dyDescent="0.2">
      <c r="D642" s="52"/>
    </row>
    <row r="643" spans="4:4" x14ac:dyDescent="0.2">
      <c r="D643" s="52"/>
    </row>
    <row r="644" spans="4:4" x14ac:dyDescent="0.2">
      <c r="D644" s="52"/>
    </row>
    <row r="645" spans="4:4" x14ac:dyDescent="0.2">
      <c r="D645" s="52"/>
    </row>
    <row r="646" spans="4:4" x14ac:dyDescent="0.2">
      <c r="D646" s="52"/>
    </row>
    <row r="647" spans="4:4" x14ac:dyDescent="0.2">
      <c r="D647" s="52"/>
    </row>
    <row r="648" spans="4:4" x14ac:dyDescent="0.2">
      <c r="D648" s="52"/>
    </row>
    <row r="649" spans="4:4" x14ac:dyDescent="0.2">
      <c r="D649" s="52"/>
    </row>
    <row r="650" spans="4:4" x14ac:dyDescent="0.2">
      <c r="D650" s="52"/>
    </row>
    <row r="651" spans="4:4" x14ac:dyDescent="0.2">
      <c r="D651" s="52"/>
    </row>
    <row r="652" spans="4:4" x14ac:dyDescent="0.2">
      <c r="D652" s="52"/>
    </row>
    <row r="653" spans="4:4" x14ac:dyDescent="0.2">
      <c r="D653" s="52"/>
    </row>
    <row r="654" spans="4:4" x14ac:dyDescent="0.2">
      <c r="D654" s="52"/>
    </row>
    <row r="655" spans="4:4" x14ac:dyDescent="0.2">
      <c r="D655" s="52"/>
    </row>
    <row r="656" spans="4:4" x14ac:dyDescent="0.2">
      <c r="D656" s="52"/>
    </row>
    <row r="657" spans="4:4" x14ac:dyDescent="0.2">
      <c r="D657" s="52"/>
    </row>
    <row r="658" spans="4:4" x14ac:dyDescent="0.2">
      <c r="D658" s="52"/>
    </row>
    <row r="659" spans="4:4" x14ac:dyDescent="0.2">
      <c r="D659" s="52"/>
    </row>
    <row r="660" spans="4:4" x14ac:dyDescent="0.2">
      <c r="D660" s="52"/>
    </row>
    <row r="661" spans="4:4" x14ac:dyDescent="0.2">
      <c r="D661" s="52"/>
    </row>
    <row r="662" spans="4:4" x14ac:dyDescent="0.2">
      <c r="D662" s="52"/>
    </row>
    <row r="663" spans="4:4" x14ac:dyDescent="0.2">
      <c r="D663" s="52"/>
    </row>
    <row r="664" spans="4:4" x14ac:dyDescent="0.2">
      <c r="D664" s="52"/>
    </row>
    <row r="665" spans="4:4" x14ac:dyDescent="0.2">
      <c r="D665" s="52"/>
    </row>
    <row r="666" spans="4:4" x14ac:dyDescent="0.2">
      <c r="D666" s="52"/>
    </row>
    <row r="667" spans="4:4" x14ac:dyDescent="0.2">
      <c r="D667" s="52"/>
    </row>
    <row r="668" spans="4:4" x14ac:dyDescent="0.2">
      <c r="D668" s="52"/>
    </row>
    <row r="669" spans="4:4" x14ac:dyDescent="0.2">
      <c r="D669" s="52"/>
    </row>
    <row r="670" spans="4:4" x14ac:dyDescent="0.2">
      <c r="D670" s="52"/>
    </row>
    <row r="671" spans="4:4" x14ac:dyDescent="0.2">
      <c r="D671" s="52"/>
    </row>
    <row r="672" spans="4:4" x14ac:dyDescent="0.2">
      <c r="D672" s="52"/>
    </row>
    <row r="673" spans="4:4" x14ac:dyDescent="0.2">
      <c r="D673" s="52"/>
    </row>
    <row r="674" spans="4:4" x14ac:dyDescent="0.2">
      <c r="D674" s="52"/>
    </row>
    <row r="675" spans="4:4" x14ac:dyDescent="0.2">
      <c r="D675" s="52"/>
    </row>
    <row r="676" spans="4:4" x14ac:dyDescent="0.2">
      <c r="D676" s="52"/>
    </row>
    <row r="677" spans="4:4" x14ac:dyDescent="0.2">
      <c r="D677" s="52"/>
    </row>
    <row r="678" spans="4:4" x14ac:dyDescent="0.2">
      <c r="D678" s="52"/>
    </row>
    <row r="679" spans="4:4" x14ac:dyDescent="0.2">
      <c r="D679" s="52"/>
    </row>
    <row r="680" spans="4:4" x14ac:dyDescent="0.2">
      <c r="D680" s="52"/>
    </row>
    <row r="681" spans="4:4" x14ac:dyDescent="0.2">
      <c r="D681" s="52"/>
    </row>
    <row r="682" spans="4:4" x14ac:dyDescent="0.2">
      <c r="D682" s="52"/>
    </row>
    <row r="683" spans="4:4" x14ac:dyDescent="0.2">
      <c r="D683" s="52"/>
    </row>
    <row r="684" spans="4:4" x14ac:dyDescent="0.2">
      <c r="D684" s="52"/>
    </row>
    <row r="685" spans="4:4" x14ac:dyDescent="0.2">
      <c r="D685" s="52"/>
    </row>
    <row r="686" spans="4:4" x14ac:dyDescent="0.2">
      <c r="D686" s="52"/>
    </row>
    <row r="687" spans="4:4" x14ac:dyDescent="0.2">
      <c r="D687" s="52"/>
    </row>
    <row r="688" spans="4:4" x14ac:dyDescent="0.2">
      <c r="D688" s="52"/>
    </row>
    <row r="689" spans="4:4" x14ac:dyDescent="0.2">
      <c r="D689" s="52"/>
    </row>
    <row r="690" spans="4:4" x14ac:dyDescent="0.2">
      <c r="D690" s="52"/>
    </row>
    <row r="691" spans="4:4" x14ac:dyDescent="0.2">
      <c r="D691" s="52"/>
    </row>
    <row r="692" spans="4:4" x14ac:dyDescent="0.2">
      <c r="D692" s="52"/>
    </row>
    <row r="693" spans="4:4" x14ac:dyDescent="0.2">
      <c r="D693" s="52"/>
    </row>
    <row r="694" spans="4:4" x14ac:dyDescent="0.2">
      <c r="D694" s="52"/>
    </row>
    <row r="695" spans="4:4" x14ac:dyDescent="0.2">
      <c r="D695" s="52"/>
    </row>
    <row r="696" spans="4:4" x14ac:dyDescent="0.2">
      <c r="D696" s="52"/>
    </row>
    <row r="697" spans="4:4" x14ac:dyDescent="0.2">
      <c r="D697" s="52"/>
    </row>
    <row r="698" spans="4:4" x14ac:dyDescent="0.2">
      <c r="D698" s="52"/>
    </row>
    <row r="699" spans="4:4" x14ac:dyDescent="0.2">
      <c r="D699" s="52"/>
    </row>
    <row r="700" spans="4:4" x14ac:dyDescent="0.2">
      <c r="D700" s="52"/>
    </row>
    <row r="701" spans="4:4" x14ac:dyDescent="0.2">
      <c r="D701" s="52"/>
    </row>
    <row r="702" spans="4:4" x14ac:dyDescent="0.2">
      <c r="D702" s="52"/>
    </row>
    <row r="703" spans="4:4" x14ac:dyDescent="0.2">
      <c r="D703" s="52"/>
    </row>
    <row r="704" spans="4:4" x14ac:dyDescent="0.2">
      <c r="D704" s="52"/>
    </row>
    <row r="705" spans="4:4" x14ac:dyDescent="0.2">
      <c r="D705" s="52"/>
    </row>
    <row r="706" spans="4:4" x14ac:dyDescent="0.2">
      <c r="D706" s="52"/>
    </row>
    <row r="707" spans="4:4" x14ac:dyDescent="0.2">
      <c r="D707" s="52"/>
    </row>
    <row r="708" spans="4:4" x14ac:dyDescent="0.2">
      <c r="D708" s="52"/>
    </row>
    <row r="709" spans="4:4" x14ac:dyDescent="0.2">
      <c r="D709" s="52"/>
    </row>
    <row r="710" spans="4:4" x14ac:dyDescent="0.2">
      <c r="D710" s="52"/>
    </row>
    <row r="711" spans="4:4" x14ac:dyDescent="0.2">
      <c r="D711" s="52"/>
    </row>
    <row r="712" spans="4:4" x14ac:dyDescent="0.2">
      <c r="D712" s="52"/>
    </row>
    <row r="713" spans="4:4" x14ac:dyDescent="0.2">
      <c r="D713" s="52"/>
    </row>
    <row r="714" spans="4:4" x14ac:dyDescent="0.2">
      <c r="D714" s="52"/>
    </row>
    <row r="715" spans="4:4" x14ac:dyDescent="0.2">
      <c r="D715" s="52"/>
    </row>
    <row r="716" spans="4:4" x14ac:dyDescent="0.2">
      <c r="D716" s="52"/>
    </row>
    <row r="717" spans="4:4" x14ac:dyDescent="0.2">
      <c r="D717" s="52"/>
    </row>
    <row r="718" spans="4:4" x14ac:dyDescent="0.2">
      <c r="D718" s="52"/>
    </row>
    <row r="719" spans="4:4" x14ac:dyDescent="0.2">
      <c r="D719" s="52"/>
    </row>
    <row r="720" spans="4:4" x14ac:dyDescent="0.2">
      <c r="D720" s="52"/>
    </row>
    <row r="721" spans="4:4" x14ac:dyDescent="0.2">
      <c r="D721" s="52"/>
    </row>
    <row r="722" spans="4:4" x14ac:dyDescent="0.2">
      <c r="D722" s="52"/>
    </row>
    <row r="723" spans="4:4" x14ac:dyDescent="0.2">
      <c r="D723" s="52"/>
    </row>
    <row r="724" spans="4:4" x14ac:dyDescent="0.2">
      <c r="D724" s="52"/>
    </row>
    <row r="725" spans="4:4" x14ac:dyDescent="0.2">
      <c r="D725" s="52"/>
    </row>
    <row r="726" spans="4:4" x14ac:dyDescent="0.2">
      <c r="D726" s="52"/>
    </row>
    <row r="727" spans="4:4" x14ac:dyDescent="0.2">
      <c r="D727" s="52"/>
    </row>
    <row r="728" spans="4:4" x14ac:dyDescent="0.2">
      <c r="D728" s="52"/>
    </row>
    <row r="729" spans="4:4" x14ac:dyDescent="0.2">
      <c r="D729" s="52"/>
    </row>
    <row r="730" spans="4:4" x14ac:dyDescent="0.2">
      <c r="D730" s="52"/>
    </row>
    <row r="731" spans="4:4" x14ac:dyDescent="0.2">
      <c r="D731" s="52"/>
    </row>
    <row r="732" spans="4:4" x14ac:dyDescent="0.2">
      <c r="D732" s="52"/>
    </row>
    <row r="733" spans="4:4" x14ac:dyDescent="0.2">
      <c r="D733" s="52"/>
    </row>
    <row r="734" spans="4:4" x14ac:dyDescent="0.2">
      <c r="D734" s="52"/>
    </row>
    <row r="735" spans="4:4" x14ac:dyDescent="0.2">
      <c r="D735" s="52"/>
    </row>
    <row r="736" spans="4:4" x14ac:dyDescent="0.2">
      <c r="D736" s="52"/>
    </row>
    <row r="737" spans="4:4" x14ac:dyDescent="0.2">
      <c r="D737" s="52"/>
    </row>
    <row r="738" spans="4:4" x14ac:dyDescent="0.2">
      <c r="D738" s="52"/>
    </row>
    <row r="739" spans="4:4" x14ac:dyDescent="0.2">
      <c r="D739" s="52"/>
    </row>
    <row r="740" spans="4:4" x14ac:dyDescent="0.2">
      <c r="D740" s="52"/>
    </row>
    <row r="741" spans="4:4" x14ac:dyDescent="0.2">
      <c r="D741" s="52"/>
    </row>
    <row r="742" spans="4:4" x14ac:dyDescent="0.2">
      <c r="D742" s="52"/>
    </row>
    <row r="743" spans="4:4" x14ac:dyDescent="0.2">
      <c r="D743" s="52"/>
    </row>
    <row r="744" spans="4:4" x14ac:dyDescent="0.2">
      <c r="D744" s="52"/>
    </row>
    <row r="745" spans="4:4" x14ac:dyDescent="0.2">
      <c r="D745" s="52"/>
    </row>
    <row r="746" spans="4:4" x14ac:dyDescent="0.2">
      <c r="D746" s="52"/>
    </row>
    <row r="747" spans="4:4" x14ac:dyDescent="0.2">
      <c r="D747" s="52"/>
    </row>
    <row r="748" spans="4:4" x14ac:dyDescent="0.2">
      <c r="D748" s="52"/>
    </row>
    <row r="749" spans="4:4" x14ac:dyDescent="0.2">
      <c r="D749" s="52"/>
    </row>
    <row r="750" spans="4:4" x14ac:dyDescent="0.2">
      <c r="D750" s="52"/>
    </row>
    <row r="751" spans="4:4" x14ac:dyDescent="0.2">
      <c r="D751" s="52"/>
    </row>
    <row r="752" spans="4:4" x14ac:dyDescent="0.2">
      <c r="D752" s="52"/>
    </row>
    <row r="753" spans="4:4" x14ac:dyDescent="0.2">
      <c r="D753" s="52"/>
    </row>
    <row r="754" spans="4:4" x14ac:dyDescent="0.2">
      <c r="D754" s="52"/>
    </row>
    <row r="755" spans="4:4" x14ac:dyDescent="0.2">
      <c r="D755" s="52"/>
    </row>
    <row r="756" spans="4:4" x14ac:dyDescent="0.2">
      <c r="D756" s="52"/>
    </row>
    <row r="757" spans="4:4" x14ac:dyDescent="0.2">
      <c r="D757" s="52"/>
    </row>
    <row r="758" spans="4:4" x14ac:dyDescent="0.2">
      <c r="D758" s="52"/>
    </row>
    <row r="759" spans="4:4" x14ac:dyDescent="0.2">
      <c r="D759" s="52"/>
    </row>
    <row r="760" spans="4:4" x14ac:dyDescent="0.2">
      <c r="D760" s="52"/>
    </row>
    <row r="761" spans="4:4" x14ac:dyDescent="0.2">
      <c r="D761" s="52"/>
    </row>
    <row r="762" spans="4:4" x14ac:dyDescent="0.2">
      <c r="D762" s="52"/>
    </row>
    <row r="763" spans="4:4" x14ac:dyDescent="0.2">
      <c r="D763" s="52"/>
    </row>
    <row r="764" spans="4:4" x14ac:dyDescent="0.2">
      <c r="D764" s="52"/>
    </row>
    <row r="765" spans="4:4" x14ac:dyDescent="0.2">
      <c r="D765" s="52"/>
    </row>
    <row r="766" spans="4:4" x14ac:dyDescent="0.2">
      <c r="D766" s="52"/>
    </row>
    <row r="767" spans="4:4" x14ac:dyDescent="0.2">
      <c r="D767" s="52"/>
    </row>
    <row r="768" spans="4:4" x14ac:dyDescent="0.2">
      <c r="D768" s="52"/>
    </row>
    <row r="769" spans="4:4" x14ac:dyDescent="0.2">
      <c r="D769" s="52"/>
    </row>
    <row r="770" spans="4:4" x14ac:dyDescent="0.2">
      <c r="D770" s="52"/>
    </row>
    <row r="771" spans="4:4" x14ac:dyDescent="0.2">
      <c r="D771" s="52"/>
    </row>
    <row r="772" spans="4:4" x14ac:dyDescent="0.2">
      <c r="D772" s="52"/>
    </row>
    <row r="773" spans="4:4" x14ac:dyDescent="0.2">
      <c r="D773" s="52"/>
    </row>
    <row r="774" spans="4:4" x14ac:dyDescent="0.2">
      <c r="D774" s="52"/>
    </row>
    <row r="775" spans="4:4" x14ac:dyDescent="0.2">
      <c r="D775" s="52"/>
    </row>
    <row r="776" spans="4:4" x14ac:dyDescent="0.2">
      <c r="D776" s="52"/>
    </row>
    <row r="777" spans="4:4" x14ac:dyDescent="0.2">
      <c r="D777" s="52"/>
    </row>
    <row r="778" spans="4:4" x14ac:dyDescent="0.2">
      <c r="D778" s="52"/>
    </row>
    <row r="779" spans="4:4" x14ac:dyDescent="0.2">
      <c r="D779" s="52"/>
    </row>
    <row r="780" spans="4:4" x14ac:dyDescent="0.2">
      <c r="D780" s="52"/>
    </row>
    <row r="781" spans="4:4" x14ac:dyDescent="0.2">
      <c r="D781" s="52"/>
    </row>
    <row r="782" spans="4:4" x14ac:dyDescent="0.2">
      <c r="D782" s="52"/>
    </row>
    <row r="783" spans="4:4" x14ac:dyDescent="0.2">
      <c r="D783" s="52"/>
    </row>
    <row r="784" spans="4:4" x14ac:dyDescent="0.2">
      <c r="D784" s="52"/>
    </row>
    <row r="785" spans="4:4" x14ac:dyDescent="0.2">
      <c r="D785" s="52"/>
    </row>
    <row r="786" spans="4:4" x14ac:dyDescent="0.2">
      <c r="D786" s="52"/>
    </row>
    <row r="787" spans="4:4" x14ac:dyDescent="0.2">
      <c r="D787" s="52"/>
    </row>
    <row r="788" spans="4:4" x14ac:dyDescent="0.2">
      <c r="D788" s="52"/>
    </row>
    <row r="789" spans="4:4" x14ac:dyDescent="0.2">
      <c r="D789" s="52"/>
    </row>
    <row r="790" spans="4:4" x14ac:dyDescent="0.2">
      <c r="D790" s="52"/>
    </row>
    <row r="791" spans="4:4" x14ac:dyDescent="0.2">
      <c r="D791" s="52"/>
    </row>
    <row r="792" spans="4:4" x14ac:dyDescent="0.2">
      <c r="D792" s="52"/>
    </row>
    <row r="793" spans="4:4" x14ac:dyDescent="0.2">
      <c r="D793" s="52"/>
    </row>
    <row r="794" spans="4:4" x14ac:dyDescent="0.2">
      <c r="D794" s="52"/>
    </row>
    <row r="795" spans="4:4" x14ac:dyDescent="0.2">
      <c r="D795" s="52"/>
    </row>
    <row r="796" spans="4:4" x14ac:dyDescent="0.2">
      <c r="D796" s="52"/>
    </row>
    <row r="797" spans="4:4" x14ac:dyDescent="0.2">
      <c r="D797" s="52"/>
    </row>
    <row r="798" spans="4:4" x14ac:dyDescent="0.2">
      <c r="D798" s="52"/>
    </row>
    <row r="799" spans="4:4" x14ac:dyDescent="0.2">
      <c r="D799" s="52"/>
    </row>
    <row r="800" spans="4:4" x14ac:dyDescent="0.2">
      <c r="D800" s="52"/>
    </row>
    <row r="801" spans="4:4" x14ac:dyDescent="0.2">
      <c r="D801" s="52"/>
    </row>
    <row r="802" spans="4:4" x14ac:dyDescent="0.2">
      <c r="D802" s="52"/>
    </row>
    <row r="803" spans="4:4" x14ac:dyDescent="0.2">
      <c r="D803" s="52"/>
    </row>
    <row r="804" spans="4:4" x14ac:dyDescent="0.2">
      <c r="D804" s="52"/>
    </row>
    <row r="805" spans="4:4" x14ac:dyDescent="0.2">
      <c r="D805" s="52"/>
    </row>
    <row r="806" spans="4:4" x14ac:dyDescent="0.2">
      <c r="D806" s="52"/>
    </row>
    <row r="807" spans="4:4" x14ac:dyDescent="0.2">
      <c r="D807" s="52"/>
    </row>
    <row r="808" spans="4:4" x14ac:dyDescent="0.2">
      <c r="D808" s="52"/>
    </row>
    <row r="809" spans="4:4" x14ac:dyDescent="0.2">
      <c r="D809" s="52"/>
    </row>
    <row r="810" spans="4:4" x14ac:dyDescent="0.2">
      <c r="D810" s="52"/>
    </row>
    <row r="811" spans="4:4" x14ac:dyDescent="0.2">
      <c r="D811" s="52"/>
    </row>
    <row r="812" spans="4:4" x14ac:dyDescent="0.2">
      <c r="D812" s="52"/>
    </row>
    <row r="813" spans="4:4" x14ac:dyDescent="0.2">
      <c r="D813" s="52"/>
    </row>
    <row r="814" spans="4:4" x14ac:dyDescent="0.2">
      <c r="D814" s="52"/>
    </row>
    <row r="815" spans="4:4" x14ac:dyDescent="0.2">
      <c r="D815" s="52"/>
    </row>
    <row r="816" spans="4:4" x14ac:dyDescent="0.2">
      <c r="D816" s="52"/>
    </row>
    <row r="817" spans="4:4" x14ac:dyDescent="0.2">
      <c r="D817" s="52"/>
    </row>
    <row r="818" spans="4:4" x14ac:dyDescent="0.2">
      <c r="D818" s="52"/>
    </row>
    <row r="819" spans="4:4" x14ac:dyDescent="0.2">
      <c r="D819" s="52"/>
    </row>
    <row r="820" spans="4:4" x14ac:dyDescent="0.2">
      <c r="D820" s="52"/>
    </row>
    <row r="821" spans="4:4" x14ac:dyDescent="0.2">
      <c r="D821" s="52"/>
    </row>
    <row r="822" spans="4:4" x14ac:dyDescent="0.2">
      <c r="D822" s="52"/>
    </row>
    <row r="823" spans="4:4" x14ac:dyDescent="0.2">
      <c r="D823" s="52"/>
    </row>
    <row r="824" spans="4:4" x14ac:dyDescent="0.2">
      <c r="D824" s="52"/>
    </row>
    <row r="825" spans="4:4" x14ac:dyDescent="0.2">
      <c r="D825" s="52"/>
    </row>
    <row r="826" spans="4:4" x14ac:dyDescent="0.2">
      <c r="D826" s="52"/>
    </row>
    <row r="827" spans="4:4" x14ac:dyDescent="0.2">
      <c r="D827" s="52"/>
    </row>
    <row r="828" spans="4:4" x14ac:dyDescent="0.2">
      <c r="D828" s="52"/>
    </row>
    <row r="829" spans="4:4" x14ac:dyDescent="0.2">
      <c r="D829" s="52"/>
    </row>
    <row r="830" spans="4:4" x14ac:dyDescent="0.2">
      <c r="D830" s="52"/>
    </row>
    <row r="831" spans="4:4" x14ac:dyDescent="0.2">
      <c r="D831" s="52"/>
    </row>
    <row r="832" spans="4:4" x14ac:dyDescent="0.2">
      <c r="D832" s="52"/>
    </row>
    <row r="833" spans="4:4" x14ac:dyDescent="0.2">
      <c r="D833" s="52"/>
    </row>
    <row r="834" spans="4:4" x14ac:dyDescent="0.2">
      <c r="D834" s="52"/>
    </row>
    <row r="835" spans="4:4" x14ac:dyDescent="0.2">
      <c r="D835" s="52"/>
    </row>
    <row r="836" spans="4:4" x14ac:dyDescent="0.2">
      <c r="D836" s="52"/>
    </row>
    <row r="837" spans="4:4" x14ac:dyDescent="0.2">
      <c r="D837" s="52"/>
    </row>
    <row r="838" spans="4:4" x14ac:dyDescent="0.2">
      <c r="D838" s="52"/>
    </row>
    <row r="839" spans="4:4" x14ac:dyDescent="0.2">
      <c r="D839" s="52"/>
    </row>
    <row r="840" spans="4:4" x14ac:dyDescent="0.2">
      <c r="D840" s="52"/>
    </row>
    <row r="841" spans="4:4" x14ac:dyDescent="0.2">
      <c r="D841" s="52"/>
    </row>
    <row r="842" spans="4:4" x14ac:dyDescent="0.2">
      <c r="D842" s="52"/>
    </row>
    <row r="843" spans="4:4" x14ac:dyDescent="0.2">
      <c r="D843" s="52"/>
    </row>
    <row r="844" spans="4:4" x14ac:dyDescent="0.2">
      <c r="D844" s="52"/>
    </row>
    <row r="845" spans="4:4" x14ac:dyDescent="0.2">
      <c r="D845" s="52"/>
    </row>
    <row r="846" spans="4:4" x14ac:dyDescent="0.2">
      <c r="D846" s="52"/>
    </row>
    <row r="847" spans="4:4" x14ac:dyDescent="0.2">
      <c r="D847" s="52"/>
    </row>
    <row r="848" spans="4:4" x14ac:dyDescent="0.2">
      <c r="D848" s="52"/>
    </row>
    <row r="849" spans="4:4" x14ac:dyDescent="0.2">
      <c r="D849" s="52"/>
    </row>
    <row r="850" spans="4:4" x14ac:dyDescent="0.2">
      <c r="D850" s="52"/>
    </row>
    <row r="851" spans="4:4" x14ac:dyDescent="0.2">
      <c r="D851" s="52"/>
    </row>
    <row r="852" spans="4:4" x14ac:dyDescent="0.2">
      <c r="D852" s="52"/>
    </row>
    <row r="853" spans="4:4" x14ac:dyDescent="0.2">
      <c r="D853" s="52"/>
    </row>
    <row r="854" spans="4:4" x14ac:dyDescent="0.2">
      <c r="D854" s="52"/>
    </row>
    <row r="855" spans="4:4" x14ac:dyDescent="0.2">
      <c r="D855" s="52"/>
    </row>
    <row r="856" spans="4:4" x14ac:dyDescent="0.2">
      <c r="D856" s="52"/>
    </row>
    <row r="857" spans="4:4" x14ac:dyDescent="0.2">
      <c r="D857" s="52"/>
    </row>
    <row r="858" spans="4:4" x14ac:dyDescent="0.2">
      <c r="D858" s="52"/>
    </row>
    <row r="859" spans="4:4" x14ac:dyDescent="0.2">
      <c r="D859" s="52"/>
    </row>
    <row r="860" spans="4:4" x14ac:dyDescent="0.2">
      <c r="D860" s="52"/>
    </row>
    <row r="861" spans="4:4" x14ac:dyDescent="0.2">
      <c r="D861" s="52"/>
    </row>
    <row r="862" spans="4:4" x14ac:dyDescent="0.2">
      <c r="D862" s="52"/>
    </row>
    <row r="863" spans="4:4" x14ac:dyDescent="0.2">
      <c r="D863" s="52"/>
    </row>
    <row r="864" spans="4:4" x14ac:dyDescent="0.2">
      <c r="D864" s="52"/>
    </row>
    <row r="865" spans="4:4" x14ac:dyDescent="0.2">
      <c r="D865" s="52"/>
    </row>
    <row r="866" spans="4:4" x14ac:dyDescent="0.2">
      <c r="D866" s="52"/>
    </row>
    <row r="867" spans="4:4" x14ac:dyDescent="0.2">
      <c r="D867" s="52"/>
    </row>
    <row r="868" spans="4:4" x14ac:dyDescent="0.2">
      <c r="D868" s="52"/>
    </row>
    <row r="869" spans="4:4" x14ac:dyDescent="0.2">
      <c r="D869" s="52"/>
    </row>
    <row r="870" spans="4:4" x14ac:dyDescent="0.2">
      <c r="D870" s="52"/>
    </row>
    <row r="871" spans="4:4" x14ac:dyDescent="0.2">
      <c r="D871" s="52"/>
    </row>
    <row r="872" spans="4:4" x14ac:dyDescent="0.2">
      <c r="D872" s="52"/>
    </row>
    <row r="873" spans="4:4" x14ac:dyDescent="0.2">
      <c r="D873" s="52"/>
    </row>
    <row r="874" spans="4:4" x14ac:dyDescent="0.2">
      <c r="D874" s="52"/>
    </row>
    <row r="875" spans="4:4" x14ac:dyDescent="0.2">
      <c r="D875" s="52"/>
    </row>
    <row r="876" spans="4:4" x14ac:dyDescent="0.2">
      <c r="D876" s="52"/>
    </row>
    <row r="877" spans="4:4" x14ac:dyDescent="0.2">
      <c r="D877" s="52"/>
    </row>
    <row r="878" spans="4:4" x14ac:dyDescent="0.2">
      <c r="D878" s="52"/>
    </row>
    <row r="879" spans="4:4" x14ac:dyDescent="0.2">
      <c r="D879" s="52"/>
    </row>
    <row r="880" spans="4:4" x14ac:dyDescent="0.2">
      <c r="D880" s="52"/>
    </row>
    <row r="881" spans="4:4" x14ac:dyDescent="0.2">
      <c r="D881" s="52"/>
    </row>
    <row r="882" spans="4:4" x14ac:dyDescent="0.2">
      <c r="D882" s="52"/>
    </row>
    <row r="883" spans="4:4" x14ac:dyDescent="0.2">
      <c r="D883" s="52"/>
    </row>
    <row r="884" spans="4:4" x14ac:dyDescent="0.2">
      <c r="D884" s="52"/>
    </row>
    <row r="885" spans="4:4" x14ac:dyDescent="0.2">
      <c r="D885" s="52"/>
    </row>
    <row r="886" spans="4:4" x14ac:dyDescent="0.2">
      <c r="D886" s="52"/>
    </row>
    <row r="887" spans="4:4" x14ac:dyDescent="0.2">
      <c r="D887" s="52"/>
    </row>
    <row r="888" spans="4:4" x14ac:dyDescent="0.2">
      <c r="D888" s="52"/>
    </row>
    <row r="889" spans="4:4" x14ac:dyDescent="0.2">
      <c r="D889" s="52"/>
    </row>
    <row r="890" spans="4:4" x14ac:dyDescent="0.2">
      <c r="D890" s="52"/>
    </row>
    <row r="891" spans="4:4" x14ac:dyDescent="0.2">
      <c r="D891" s="52"/>
    </row>
    <row r="892" spans="4:4" x14ac:dyDescent="0.2">
      <c r="D892" s="52"/>
    </row>
    <row r="893" spans="4:4" x14ac:dyDescent="0.2">
      <c r="D893" s="52"/>
    </row>
    <row r="894" spans="4:4" x14ac:dyDescent="0.2">
      <c r="D894" s="52"/>
    </row>
    <row r="895" spans="4:4" x14ac:dyDescent="0.2">
      <c r="D895" s="52"/>
    </row>
    <row r="896" spans="4:4" x14ac:dyDescent="0.2">
      <c r="D896" s="52"/>
    </row>
    <row r="897" spans="4:4" x14ac:dyDescent="0.2">
      <c r="D897" s="52"/>
    </row>
    <row r="898" spans="4:4" x14ac:dyDescent="0.2">
      <c r="D898" s="52"/>
    </row>
    <row r="899" spans="4:4" x14ac:dyDescent="0.2">
      <c r="D899" s="52"/>
    </row>
    <row r="900" spans="4:4" x14ac:dyDescent="0.2">
      <c r="D900" s="52"/>
    </row>
    <row r="901" spans="4:4" x14ac:dyDescent="0.2">
      <c r="D901" s="52"/>
    </row>
    <row r="902" spans="4:4" x14ac:dyDescent="0.2">
      <c r="D902" s="52"/>
    </row>
    <row r="903" spans="4:4" x14ac:dyDescent="0.2">
      <c r="D903" s="52"/>
    </row>
    <row r="904" spans="4:4" x14ac:dyDescent="0.2">
      <c r="D904" s="52"/>
    </row>
    <row r="905" spans="4:4" x14ac:dyDescent="0.2">
      <c r="D905" s="52"/>
    </row>
    <row r="906" spans="4:4" x14ac:dyDescent="0.2">
      <c r="D906" s="52"/>
    </row>
    <row r="907" spans="4:4" x14ac:dyDescent="0.2">
      <c r="D907" s="52"/>
    </row>
    <row r="908" spans="4:4" x14ac:dyDescent="0.2">
      <c r="D908" s="52"/>
    </row>
    <row r="909" spans="4:4" x14ac:dyDescent="0.2">
      <c r="D909" s="52"/>
    </row>
    <row r="910" spans="4:4" x14ac:dyDescent="0.2">
      <c r="D910" s="52"/>
    </row>
    <row r="911" spans="4:4" x14ac:dyDescent="0.2">
      <c r="D911" s="52"/>
    </row>
    <row r="912" spans="4:4" x14ac:dyDescent="0.2">
      <c r="D912" s="52"/>
    </row>
    <row r="913" spans="4:4" x14ac:dyDescent="0.2">
      <c r="D913" s="52"/>
    </row>
    <row r="914" spans="4:4" x14ac:dyDescent="0.2">
      <c r="D914" s="52"/>
    </row>
    <row r="915" spans="4:4" x14ac:dyDescent="0.2">
      <c r="D915" s="52"/>
    </row>
    <row r="916" spans="4:4" x14ac:dyDescent="0.2">
      <c r="D916" s="52"/>
    </row>
    <row r="917" spans="4:4" x14ac:dyDescent="0.2">
      <c r="D917" s="52"/>
    </row>
    <row r="918" spans="4:4" x14ac:dyDescent="0.2">
      <c r="D918" s="52"/>
    </row>
    <row r="919" spans="4:4" x14ac:dyDescent="0.2">
      <c r="D919" s="52"/>
    </row>
    <row r="920" spans="4:4" x14ac:dyDescent="0.2">
      <c r="D920" s="52"/>
    </row>
    <row r="921" spans="4:4" x14ac:dyDescent="0.2">
      <c r="D921" s="52"/>
    </row>
    <row r="922" spans="4:4" x14ac:dyDescent="0.2">
      <c r="D922" s="52"/>
    </row>
    <row r="923" spans="4:4" x14ac:dyDescent="0.2">
      <c r="D923" s="52"/>
    </row>
    <row r="924" spans="4:4" x14ac:dyDescent="0.2">
      <c r="D924" s="52"/>
    </row>
    <row r="925" spans="4:4" x14ac:dyDescent="0.2">
      <c r="D925" s="52"/>
    </row>
    <row r="926" spans="4:4" x14ac:dyDescent="0.2">
      <c r="D926" s="52"/>
    </row>
    <row r="927" spans="4:4" x14ac:dyDescent="0.2">
      <c r="D927" s="52"/>
    </row>
    <row r="928" spans="4:4" x14ac:dyDescent="0.2">
      <c r="D928" s="52"/>
    </row>
    <row r="929" spans="4:4" x14ac:dyDescent="0.2">
      <c r="D929" s="52"/>
    </row>
    <row r="930" spans="4:4" x14ac:dyDescent="0.2">
      <c r="D930" s="52"/>
    </row>
    <row r="931" spans="4:4" x14ac:dyDescent="0.2">
      <c r="D931" s="52"/>
    </row>
    <row r="932" spans="4:4" x14ac:dyDescent="0.2">
      <c r="D932" s="52"/>
    </row>
    <row r="933" spans="4:4" x14ac:dyDescent="0.2">
      <c r="D933" s="52"/>
    </row>
    <row r="934" spans="4:4" x14ac:dyDescent="0.2">
      <c r="D934" s="52"/>
    </row>
    <row r="935" spans="4:4" x14ac:dyDescent="0.2">
      <c r="D935" s="52"/>
    </row>
    <row r="936" spans="4:4" x14ac:dyDescent="0.2">
      <c r="D936" s="52"/>
    </row>
    <row r="937" spans="4:4" x14ac:dyDescent="0.2">
      <c r="D937" s="52"/>
    </row>
    <row r="938" spans="4:4" x14ac:dyDescent="0.2">
      <c r="D938" s="52"/>
    </row>
    <row r="939" spans="4:4" x14ac:dyDescent="0.2">
      <c r="D939" s="52"/>
    </row>
    <row r="940" spans="4:4" x14ac:dyDescent="0.2">
      <c r="D940" s="52"/>
    </row>
    <row r="941" spans="4:4" x14ac:dyDescent="0.2">
      <c r="D941" s="52"/>
    </row>
    <row r="942" spans="4:4" x14ac:dyDescent="0.2">
      <c r="D942" s="52"/>
    </row>
    <row r="943" spans="4:4" x14ac:dyDescent="0.2">
      <c r="D943" s="52"/>
    </row>
    <row r="944" spans="4:4" x14ac:dyDescent="0.2">
      <c r="D944" s="52"/>
    </row>
    <row r="945" spans="4:4" x14ac:dyDescent="0.2">
      <c r="D945" s="52"/>
    </row>
    <row r="946" spans="4:4" x14ac:dyDescent="0.2">
      <c r="D946" s="52"/>
    </row>
    <row r="947" spans="4:4" x14ac:dyDescent="0.2">
      <c r="D947" s="52"/>
    </row>
    <row r="948" spans="4:4" x14ac:dyDescent="0.2">
      <c r="D948" s="52"/>
    </row>
    <row r="949" spans="4:4" x14ac:dyDescent="0.2">
      <c r="D949" s="52"/>
    </row>
    <row r="950" spans="4:4" x14ac:dyDescent="0.2">
      <c r="D950" s="52"/>
    </row>
    <row r="951" spans="4:4" x14ac:dyDescent="0.2">
      <c r="D951" s="52"/>
    </row>
    <row r="952" spans="4:4" x14ac:dyDescent="0.2">
      <c r="D952" s="52"/>
    </row>
    <row r="953" spans="4:4" x14ac:dyDescent="0.2">
      <c r="D953" s="52"/>
    </row>
    <row r="954" spans="4:4" x14ac:dyDescent="0.2">
      <c r="D954" s="52"/>
    </row>
    <row r="955" spans="4:4" x14ac:dyDescent="0.2">
      <c r="D955" s="52"/>
    </row>
    <row r="956" spans="4:4" x14ac:dyDescent="0.2">
      <c r="D956" s="52"/>
    </row>
    <row r="957" spans="4:4" x14ac:dyDescent="0.2">
      <c r="D957" s="52"/>
    </row>
    <row r="958" spans="4:4" x14ac:dyDescent="0.2">
      <c r="D958" s="52"/>
    </row>
    <row r="959" spans="4:4" x14ac:dyDescent="0.2">
      <c r="D959" s="52"/>
    </row>
    <row r="960" spans="4:4" x14ac:dyDescent="0.2">
      <c r="D960" s="52"/>
    </row>
    <row r="961" spans="4:4" x14ac:dyDescent="0.2">
      <c r="D961" s="52"/>
    </row>
    <row r="962" spans="4:4" x14ac:dyDescent="0.2">
      <c r="D962" s="52"/>
    </row>
    <row r="963" spans="4:4" x14ac:dyDescent="0.2">
      <c r="D963" s="52"/>
    </row>
    <row r="964" spans="4:4" x14ac:dyDescent="0.2">
      <c r="D964" s="52"/>
    </row>
    <row r="965" spans="4:4" x14ac:dyDescent="0.2">
      <c r="D965" s="52"/>
    </row>
    <row r="966" spans="4:4" x14ac:dyDescent="0.2">
      <c r="D966" s="52"/>
    </row>
    <row r="967" spans="4:4" x14ac:dyDescent="0.2">
      <c r="D967" s="52"/>
    </row>
    <row r="968" spans="4:4" x14ac:dyDescent="0.2">
      <c r="D968" s="52"/>
    </row>
    <row r="969" spans="4:4" x14ac:dyDescent="0.2">
      <c r="D969" s="52"/>
    </row>
    <row r="970" spans="4:4" x14ac:dyDescent="0.2">
      <c r="D970" s="52"/>
    </row>
    <row r="971" spans="4:4" x14ac:dyDescent="0.2">
      <c r="D971" s="52"/>
    </row>
    <row r="972" spans="4:4" x14ac:dyDescent="0.2">
      <c r="D972" s="52"/>
    </row>
    <row r="973" spans="4:4" x14ac:dyDescent="0.2">
      <c r="D973" s="52"/>
    </row>
    <row r="974" spans="4:4" x14ac:dyDescent="0.2">
      <c r="D974" s="52"/>
    </row>
    <row r="975" spans="4:4" x14ac:dyDescent="0.2">
      <c r="D975" s="52"/>
    </row>
    <row r="976" spans="4:4" x14ac:dyDescent="0.2">
      <c r="D976" s="52"/>
    </row>
    <row r="977" spans="4:4" x14ac:dyDescent="0.2">
      <c r="D977" s="52"/>
    </row>
    <row r="978" spans="4:4" x14ac:dyDescent="0.2">
      <c r="D978" s="52"/>
    </row>
    <row r="979" spans="4:4" x14ac:dyDescent="0.2">
      <c r="D979" s="52"/>
    </row>
    <row r="980" spans="4:4" x14ac:dyDescent="0.2">
      <c r="D980" s="52"/>
    </row>
    <row r="981" spans="4:4" x14ac:dyDescent="0.2">
      <c r="D981" s="52"/>
    </row>
    <row r="982" spans="4:4" x14ac:dyDescent="0.2">
      <c r="D982" s="52"/>
    </row>
    <row r="983" spans="4:4" x14ac:dyDescent="0.2">
      <c r="D983" s="52"/>
    </row>
    <row r="984" spans="4:4" x14ac:dyDescent="0.2">
      <c r="D984" s="52"/>
    </row>
    <row r="985" spans="4:4" x14ac:dyDescent="0.2">
      <c r="D985" s="52"/>
    </row>
    <row r="986" spans="4:4" x14ac:dyDescent="0.2">
      <c r="D986" s="52"/>
    </row>
    <row r="987" spans="4:4" x14ac:dyDescent="0.2">
      <c r="D987" s="52"/>
    </row>
    <row r="988" spans="4:4" x14ac:dyDescent="0.2">
      <c r="D988" s="52"/>
    </row>
    <row r="989" spans="4:4" x14ac:dyDescent="0.2">
      <c r="D989" s="52"/>
    </row>
    <row r="990" spans="4:4" x14ac:dyDescent="0.2">
      <c r="D990" s="52"/>
    </row>
    <row r="991" spans="4:4" x14ac:dyDescent="0.2">
      <c r="D991" s="52"/>
    </row>
    <row r="992" spans="4:4" x14ac:dyDescent="0.2">
      <c r="D992" s="52"/>
    </row>
    <row r="993" spans="4:4" x14ac:dyDescent="0.2">
      <c r="D993" s="52"/>
    </row>
    <row r="994" spans="4:4" x14ac:dyDescent="0.2">
      <c r="D994" s="52"/>
    </row>
    <row r="995" spans="4:4" x14ac:dyDescent="0.2">
      <c r="D995" s="52"/>
    </row>
    <row r="996" spans="4:4" x14ac:dyDescent="0.2">
      <c r="D996" s="52"/>
    </row>
    <row r="997" spans="4:4" x14ac:dyDescent="0.2">
      <c r="D997" s="52"/>
    </row>
    <row r="998" spans="4:4" x14ac:dyDescent="0.2">
      <c r="D998" s="52"/>
    </row>
    <row r="999" spans="4:4" x14ac:dyDescent="0.2">
      <c r="D999" s="52"/>
    </row>
    <row r="1000" spans="4:4" x14ac:dyDescent="0.2">
      <c r="D1000" s="52"/>
    </row>
    <row r="1001" spans="4:4" x14ac:dyDescent="0.2">
      <c r="D1001" s="52"/>
    </row>
    <row r="1002" spans="4:4" x14ac:dyDescent="0.2">
      <c r="D1002" s="52"/>
    </row>
    <row r="1003" spans="4:4" x14ac:dyDescent="0.2">
      <c r="D1003" s="52"/>
    </row>
    <row r="1004" spans="4:4" x14ac:dyDescent="0.2">
      <c r="D1004" s="52"/>
    </row>
    <row r="1005" spans="4:4" x14ac:dyDescent="0.2">
      <c r="D1005" s="52"/>
    </row>
    <row r="1006" spans="4:4" x14ac:dyDescent="0.2">
      <c r="D1006" s="52"/>
    </row>
    <row r="1007" spans="4:4" x14ac:dyDescent="0.2">
      <c r="D1007" s="52"/>
    </row>
    <row r="1008" spans="4:4" x14ac:dyDescent="0.2">
      <c r="D1008" s="52"/>
    </row>
    <row r="1009" spans="4:4" x14ac:dyDescent="0.2">
      <c r="D1009" s="52"/>
    </row>
    <row r="1010" spans="4:4" x14ac:dyDescent="0.2">
      <c r="D1010" s="52"/>
    </row>
    <row r="1011" spans="4:4" x14ac:dyDescent="0.2">
      <c r="D1011" s="52"/>
    </row>
    <row r="1012" spans="4:4" x14ac:dyDescent="0.2">
      <c r="D1012" s="52"/>
    </row>
    <row r="1013" spans="4:4" x14ac:dyDescent="0.2">
      <c r="D1013" s="52"/>
    </row>
    <row r="1014" spans="4:4" x14ac:dyDescent="0.2">
      <c r="D1014" s="52"/>
    </row>
    <row r="1015" spans="4:4" x14ac:dyDescent="0.2">
      <c r="D1015" s="52"/>
    </row>
    <row r="1016" spans="4:4" x14ac:dyDescent="0.2">
      <c r="D1016" s="52"/>
    </row>
    <row r="1017" spans="4:4" x14ac:dyDescent="0.2">
      <c r="D1017" s="52"/>
    </row>
    <row r="1018" spans="4:4" x14ac:dyDescent="0.2">
      <c r="D1018" s="52"/>
    </row>
    <row r="1019" spans="4:4" x14ac:dyDescent="0.2">
      <c r="D1019" s="52"/>
    </row>
    <row r="1020" spans="4:4" x14ac:dyDescent="0.2">
      <c r="D1020" s="52"/>
    </row>
    <row r="1021" spans="4:4" x14ac:dyDescent="0.2">
      <c r="D1021" s="52"/>
    </row>
    <row r="1022" spans="4:4" x14ac:dyDescent="0.2">
      <c r="D1022" s="52"/>
    </row>
    <row r="1023" spans="4:4" x14ac:dyDescent="0.2">
      <c r="D1023" s="52"/>
    </row>
    <row r="1024" spans="4:4" x14ac:dyDescent="0.2">
      <c r="D1024" s="52"/>
    </row>
    <row r="1025" spans="4:4" x14ac:dyDescent="0.2">
      <c r="D1025" s="52"/>
    </row>
    <row r="1026" spans="4:4" x14ac:dyDescent="0.2">
      <c r="D1026" s="52"/>
    </row>
    <row r="1027" spans="4:4" x14ac:dyDescent="0.2">
      <c r="D1027" s="52"/>
    </row>
    <row r="1028" spans="4:4" x14ac:dyDescent="0.2">
      <c r="D1028" s="52"/>
    </row>
    <row r="1029" spans="4:4" x14ac:dyDescent="0.2">
      <c r="D1029" s="52"/>
    </row>
    <row r="1030" spans="4:4" x14ac:dyDescent="0.2">
      <c r="D1030" s="52"/>
    </row>
    <row r="1031" spans="4:4" x14ac:dyDescent="0.2">
      <c r="D1031" s="52"/>
    </row>
    <row r="1032" spans="4:4" x14ac:dyDescent="0.2">
      <c r="D1032" s="52"/>
    </row>
    <row r="1033" spans="4:4" x14ac:dyDescent="0.2">
      <c r="D1033" s="52"/>
    </row>
    <row r="1034" spans="4:4" x14ac:dyDescent="0.2">
      <c r="D1034" s="52"/>
    </row>
    <row r="1035" spans="4:4" x14ac:dyDescent="0.2">
      <c r="D1035" s="52"/>
    </row>
    <row r="1036" spans="4:4" x14ac:dyDescent="0.2">
      <c r="D1036" s="52"/>
    </row>
    <row r="1037" spans="4:4" x14ac:dyDescent="0.2">
      <c r="D1037" s="52"/>
    </row>
    <row r="1038" spans="4:4" x14ac:dyDescent="0.2">
      <c r="D1038" s="52"/>
    </row>
    <row r="1039" spans="4:4" x14ac:dyDescent="0.2">
      <c r="D1039" s="52"/>
    </row>
    <row r="1040" spans="4:4" x14ac:dyDescent="0.2">
      <c r="D1040" s="52"/>
    </row>
    <row r="1041" spans="4:4" x14ac:dyDescent="0.2">
      <c r="D1041" s="52"/>
    </row>
    <row r="1042" spans="4:4" x14ac:dyDescent="0.2">
      <c r="D1042" s="52"/>
    </row>
    <row r="1043" spans="4:4" x14ac:dyDescent="0.2">
      <c r="D1043" s="52"/>
    </row>
    <row r="1044" spans="4:4" x14ac:dyDescent="0.2">
      <c r="D1044" s="52"/>
    </row>
    <row r="1045" spans="4:4" x14ac:dyDescent="0.2">
      <c r="D1045" s="52"/>
    </row>
    <row r="1046" spans="4:4" x14ac:dyDescent="0.2">
      <c r="D1046" s="52"/>
    </row>
    <row r="1047" spans="4:4" x14ac:dyDescent="0.2">
      <c r="D1047" s="52"/>
    </row>
    <row r="1048" spans="4:4" x14ac:dyDescent="0.2">
      <c r="D1048" s="52"/>
    </row>
    <row r="1049" spans="4:4" x14ac:dyDescent="0.2">
      <c r="D1049" s="52"/>
    </row>
    <row r="1050" spans="4:4" x14ac:dyDescent="0.2">
      <c r="D1050" s="52"/>
    </row>
    <row r="1051" spans="4:4" x14ac:dyDescent="0.2">
      <c r="D1051" s="52"/>
    </row>
    <row r="1052" spans="4:4" x14ac:dyDescent="0.2">
      <c r="D1052" s="52"/>
    </row>
    <row r="1053" spans="4:4" x14ac:dyDescent="0.2">
      <c r="D1053" s="52"/>
    </row>
    <row r="1054" spans="4:4" x14ac:dyDescent="0.2">
      <c r="D1054" s="52"/>
    </row>
    <row r="1055" spans="4:4" x14ac:dyDescent="0.2">
      <c r="D1055" s="52"/>
    </row>
    <row r="1056" spans="4:4" x14ac:dyDescent="0.2">
      <c r="D1056" s="52"/>
    </row>
    <row r="1057" spans="4:4" x14ac:dyDescent="0.2">
      <c r="D1057" s="52"/>
    </row>
    <row r="1058" spans="4:4" x14ac:dyDescent="0.2">
      <c r="D1058" s="52"/>
    </row>
    <row r="1059" spans="4:4" x14ac:dyDescent="0.2">
      <c r="D1059" s="52"/>
    </row>
    <row r="1060" spans="4:4" x14ac:dyDescent="0.2">
      <c r="D1060" s="52"/>
    </row>
    <row r="1061" spans="4:4" x14ac:dyDescent="0.2">
      <c r="D1061" s="52"/>
    </row>
    <row r="1062" spans="4:4" x14ac:dyDescent="0.2">
      <c r="D1062" s="52"/>
    </row>
    <row r="1063" spans="4:4" x14ac:dyDescent="0.2">
      <c r="D1063" s="52"/>
    </row>
    <row r="1064" spans="4:4" x14ac:dyDescent="0.2">
      <c r="D1064" s="52"/>
    </row>
    <row r="1065" spans="4:4" x14ac:dyDescent="0.2">
      <c r="D1065" s="52"/>
    </row>
    <row r="1066" spans="4:4" x14ac:dyDescent="0.2">
      <c r="D1066" s="52"/>
    </row>
    <row r="1067" spans="4:4" x14ac:dyDescent="0.2">
      <c r="D1067" s="52"/>
    </row>
    <row r="1068" spans="4:4" x14ac:dyDescent="0.2">
      <c r="D1068" s="52"/>
    </row>
    <row r="1069" spans="4:4" x14ac:dyDescent="0.2">
      <c r="D1069" s="52"/>
    </row>
    <row r="1070" spans="4:4" x14ac:dyDescent="0.2">
      <c r="D1070" s="52"/>
    </row>
    <row r="1071" spans="4:4" x14ac:dyDescent="0.2">
      <c r="D1071" s="52"/>
    </row>
    <row r="1072" spans="4:4" x14ac:dyDescent="0.2">
      <c r="D1072" s="52"/>
    </row>
    <row r="1073" spans="4:4" x14ac:dyDescent="0.2">
      <c r="D1073" s="52"/>
    </row>
    <row r="1074" spans="4:4" x14ac:dyDescent="0.2">
      <c r="D1074" s="52"/>
    </row>
    <row r="1075" spans="4:4" x14ac:dyDescent="0.2">
      <c r="D1075" s="52"/>
    </row>
    <row r="1076" spans="4:4" x14ac:dyDescent="0.2">
      <c r="D1076" s="52"/>
    </row>
    <row r="1077" spans="4:4" x14ac:dyDescent="0.2">
      <c r="D1077" s="52"/>
    </row>
    <row r="1078" spans="4:4" x14ac:dyDescent="0.2">
      <c r="D1078" s="52"/>
    </row>
    <row r="1079" spans="4:4" x14ac:dyDescent="0.2">
      <c r="D1079" s="52"/>
    </row>
    <row r="1080" spans="4:4" x14ac:dyDescent="0.2">
      <c r="D1080" s="52"/>
    </row>
    <row r="1081" spans="4:4" x14ac:dyDescent="0.2">
      <c r="D1081" s="52"/>
    </row>
    <row r="1082" spans="4:4" x14ac:dyDescent="0.2">
      <c r="D1082" s="52"/>
    </row>
    <row r="1083" spans="4:4" x14ac:dyDescent="0.2">
      <c r="D1083" s="52"/>
    </row>
    <row r="1084" spans="4:4" x14ac:dyDescent="0.2">
      <c r="D1084" s="52"/>
    </row>
    <row r="1085" spans="4:4" x14ac:dyDescent="0.2">
      <c r="D1085" s="52"/>
    </row>
    <row r="1086" spans="4:4" x14ac:dyDescent="0.2">
      <c r="D1086" s="52"/>
    </row>
    <row r="1087" spans="4:4" x14ac:dyDescent="0.2">
      <c r="D1087" s="52"/>
    </row>
    <row r="1088" spans="4:4" x14ac:dyDescent="0.2">
      <c r="D1088" s="52"/>
    </row>
    <row r="1089" spans="4:4" x14ac:dyDescent="0.2">
      <c r="D1089" s="52"/>
    </row>
    <row r="1090" spans="4:4" x14ac:dyDescent="0.2">
      <c r="D1090" s="52"/>
    </row>
    <row r="1091" spans="4:4" x14ac:dyDescent="0.2">
      <c r="D1091" s="52"/>
    </row>
    <row r="1092" spans="4:4" x14ac:dyDescent="0.2">
      <c r="D1092" s="52"/>
    </row>
    <row r="1093" spans="4:4" x14ac:dyDescent="0.2">
      <c r="D1093" s="52"/>
    </row>
    <row r="1094" spans="4:4" x14ac:dyDescent="0.2">
      <c r="D1094" s="52"/>
    </row>
    <row r="1095" spans="4:4" x14ac:dyDescent="0.2">
      <c r="D1095" s="52"/>
    </row>
    <row r="1096" spans="4:4" x14ac:dyDescent="0.2">
      <c r="D1096" s="52"/>
    </row>
    <row r="1097" spans="4:4" x14ac:dyDescent="0.2">
      <c r="D1097" s="52"/>
    </row>
    <row r="1098" spans="4:4" x14ac:dyDescent="0.2">
      <c r="D1098" s="52"/>
    </row>
    <row r="1099" spans="4:4" x14ac:dyDescent="0.2">
      <c r="D1099" s="52"/>
    </row>
    <row r="1100" spans="4:4" x14ac:dyDescent="0.2">
      <c r="D1100" s="52"/>
    </row>
    <row r="1101" spans="4:4" x14ac:dyDescent="0.2">
      <c r="D1101" s="52"/>
    </row>
    <row r="1102" spans="4:4" x14ac:dyDescent="0.2">
      <c r="D1102" s="52"/>
    </row>
    <row r="1103" spans="4:4" x14ac:dyDescent="0.2">
      <c r="D1103" s="52"/>
    </row>
    <row r="1104" spans="4:4" x14ac:dyDescent="0.2">
      <c r="D1104" s="52"/>
    </row>
    <row r="1105" spans="4:4" x14ac:dyDescent="0.2">
      <c r="D1105" s="52"/>
    </row>
    <row r="1106" spans="4:4" x14ac:dyDescent="0.2">
      <c r="D1106" s="52"/>
    </row>
    <row r="1107" spans="4:4" x14ac:dyDescent="0.2">
      <c r="D1107" s="52"/>
    </row>
    <row r="1108" spans="4:4" x14ac:dyDescent="0.2">
      <c r="D1108" s="52"/>
    </row>
    <row r="1109" spans="4:4" x14ac:dyDescent="0.2">
      <c r="D1109" s="52"/>
    </row>
    <row r="1110" spans="4:4" x14ac:dyDescent="0.2">
      <c r="D1110" s="52"/>
    </row>
    <row r="1111" spans="4:4" x14ac:dyDescent="0.2">
      <c r="D1111" s="52"/>
    </row>
    <row r="1112" spans="4:4" x14ac:dyDescent="0.2">
      <c r="D1112" s="52"/>
    </row>
    <row r="1113" spans="4:4" x14ac:dyDescent="0.2">
      <c r="D1113" s="52"/>
    </row>
    <row r="1114" spans="4:4" x14ac:dyDescent="0.2">
      <c r="D1114" s="52"/>
    </row>
    <row r="1115" spans="4:4" x14ac:dyDescent="0.2">
      <c r="D1115" s="52"/>
    </row>
    <row r="1116" spans="4:4" x14ac:dyDescent="0.2">
      <c r="D1116" s="52"/>
    </row>
    <row r="1117" spans="4:4" x14ac:dyDescent="0.2">
      <c r="D1117" s="52"/>
    </row>
    <row r="1118" spans="4:4" x14ac:dyDescent="0.2">
      <c r="D1118" s="52"/>
    </row>
    <row r="1119" spans="4:4" x14ac:dyDescent="0.2">
      <c r="D1119" s="52"/>
    </row>
    <row r="1120" spans="4:4" x14ac:dyDescent="0.2">
      <c r="D1120" s="52"/>
    </row>
    <row r="1121" spans="4:4" x14ac:dyDescent="0.2">
      <c r="D1121" s="52"/>
    </row>
    <row r="1122" spans="4:4" x14ac:dyDescent="0.2">
      <c r="D1122" s="52"/>
    </row>
    <row r="1123" spans="4:4" x14ac:dyDescent="0.2">
      <c r="D1123" s="52"/>
    </row>
    <row r="1124" spans="4:4" x14ac:dyDescent="0.2">
      <c r="D1124" s="52"/>
    </row>
    <row r="1125" spans="4:4" x14ac:dyDescent="0.2">
      <c r="D1125" s="52"/>
    </row>
    <row r="1126" spans="4:4" x14ac:dyDescent="0.2">
      <c r="D1126" s="52"/>
    </row>
    <row r="1127" spans="4:4" x14ac:dyDescent="0.2">
      <c r="D1127" s="52"/>
    </row>
    <row r="1128" spans="4:4" x14ac:dyDescent="0.2">
      <c r="D1128" s="52"/>
    </row>
    <row r="1129" spans="4:4" x14ac:dyDescent="0.2">
      <c r="D1129" s="52"/>
    </row>
    <row r="1130" spans="4:4" x14ac:dyDescent="0.2">
      <c r="D1130" s="52"/>
    </row>
    <row r="1131" spans="4:4" x14ac:dyDescent="0.2">
      <c r="D1131" s="52"/>
    </row>
    <row r="1132" spans="4:4" x14ac:dyDescent="0.2">
      <c r="D1132" s="52"/>
    </row>
    <row r="1133" spans="4:4" x14ac:dyDescent="0.2">
      <c r="D1133" s="52"/>
    </row>
    <row r="1134" spans="4:4" x14ac:dyDescent="0.2">
      <c r="D1134" s="52"/>
    </row>
    <row r="1135" spans="4:4" x14ac:dyDescent="0.2">
      <c r="D1135" s="52"/>
    </row>
    <row r="1136" spans="4:4" x14ac:dyDescent="0.2">
      <c r="D1136" s="52"/>
    </row>
    <row r="1137" spans="4:4" x14ac:dyDescent="0.2">
      <c r="D1137" s="52"/>
    </row>
    <row r="1138" spans="4:4" x14ac:dyDescent="0.2">
      <c r="D1138" s="52"/>
    </row>
    <row r="1139" spans="4:4" x14ac:dyDescent="0.2">
      <c r="D1139" s="52"/>
    </row>
    <row r="1140" spans="4:4" x14ac:dyDescent="0.2">
      <c r="D1140" s="52"/>
    </row>
    <row r="1141" spans="4:4" x14ac:dyDescent="0.2">
      <c r="D1141" s="52"/>
    </row>
    <row r="1142" spans="4:4" x14ac:dyDescent="0.2">
      <c r="D1142" s="52"/>
    </row>
    <row r="1143" spans="4:4" x14ac:dyDescent="0.2">
      <c r="D1143" s="52"/>
    </row>
    <row r="1144" spans="4:4" x14ac:dyDescent="0.2">
      <c r="D1144" s="52"/>
    </row>
    <row r="1145" spans="4:4" x14ac:dyDescent="0.2">
      <c r="D1145" s="52"/>
    </row>
    <row r="1146" spans="4:4" x14ac:dyDescent="0.2">
      <c r="D1146" s="52"/>
    </row>
    <row r="1147" spans="4:4" x14ac:dyDescent="0.2">
      <c r="D1147" s="52"/>
    </row>
    <row r="1148" spans="4:4" x14ac:dyDescent="0.2">
      <c r="D1148" s="52"/>
    </row>
    <row r="1149" spans="4:4" x14ac:dyDescent="0.2">
      <c r="D1149" s="52"/>
    </row>
    <row r="1150" spans="4:4" x14ac:dyDescent="0.2">
      <c r="D1150" s="52"/>
    </row>
    <row r="1151" spans="4:4" x14ac:dyDescent="0.2">
      <c r="D1151" s="52"/>
    </row>
    <row r="1152" spans="4:4" x14ac:dyDescent="0.2">
      <c r="D1152" s="52"/>
    </row>
    <row r="1153" spans="4:4" x14ac:dyDescent="0.2">
      <c r="D1153" s="52"/>
    </row>
    <row r="1154" spans="4:4" x14ac:dyDescent="0.2">
      <c r="D1154" s="52"/>
    </row>
    <row r="1155" spans="4:4" x14ac:dyDescent="0.2">
      <c r="D1155" s="52"/>
    </row>
    <row r="1156" spans="4:4" x14ac:dyDescent="0.2">
      <c r="D1156" s="52"/>
    </row>
    <row r="1157" spans="4:4" x14ac:dyDescent="0.2">
      <c r="D1157" s="52"/>
    </row>
    <row r="1158" spans="4:4" x14ac:dyDescent="0.2">
      <c r="D1158" s="52"/>
    </row>
    <row r="1159" spans="4:4" x14ac:dyDescent="0.2">
      <c r="D1159" s="52"/>
    </row>
    <row r="1160" spans="4:4" x14ac:dyDescent="0.2">
      <c r="D1160" s="52"/>
    </row>
    <row r="1161" spans="4:4" x14ac:dyDescent="0.2">
      <c r="D1161" s="52"/>
    </row>
    <row r="1162" spans="4:4" x14ac:dyDescent="0.2">
      <c r="D1162" s="52"/>
    </row>
    <row r="1163" spans="4:4" x14ac:dyDescent="0.2">
      <c r="D1163" s="52"/>
    </row>
    <row r="1164" spans="4:4" x14ac:dyDescent="0.2">
      <c r="D1164" s="52"/>
    </row>
    <row r="1165" spans="4:4" x14ac:dyDescent="0.2">
      <c r="D1165" s="52"/>
    </row>
    <row r="1166" spans="4:4" x14ac:dyDescent="0.2">
      <c r="D1166" s="52"/>
    </row>
    <row r="1167" spans="4:4" x14ac:dyDescent="0.2">
      <c r="D1167" s="52"/>
    </row>
    <row r="1168" spans="4:4" x14ac:dyDescent="0.2">
      <c r="D1168" s="52"/>
    </row>
    <row r="1169" spans="4:4" x14ac:dyDescent="0.2">
      <c r="D1169" s="52"/>
    </row>
    <row r="1170" spans="4:4" x14ac:dyDescent="0.2">
      <c r="D1170" s="52"/>
    </row>
    <row r="1171" spans="4:4" x14ac:dyDescent="0.2">
      <c r="D1171" s="52"/>
    </row>
    <row r="1172" spans="4:4" x14ac:dyDescent="0.2">
      <c r="D1172" s="52"/>
    </row>
    <row r="1173" spans="4:4" x14ac:dyDescent="0.2">
      <c r="D1173" s="52"/>
    </row>
    <row r="1174" spans="4:4" x14ac:dyDescent="0.2">
      <c r="D1174" s="52"/>
    </row>
    <row r="1175" spans="4:4" x14ac:dyDescent="0.2">
      <c r="D1175" s="52"/>
    </row>
    <row r="1176" spans="4:4" x14ac:dyDescent="0.2">
      <c r="D1176" s="52"/>
    </row>
    <row r="1177" spans="4:4" x14ac:dyDescent="0.2">
      <c r="D1177" s="52"/>
    </row>
    <row r="1178" spans="4:4" x14ac:dyDescent="0.2">
      <c r="D1178" s="52"/>
    </row>
    <row r="1179" spans="4:4" x14ac:dyDescent="0.2">
      <c r="D1179" s="52"/>
    </row>
    <row r="1180" spans="4:4" x14ac:dyDescent="0.2">
      <c r="D1180" s="52"/>
    </row>
    <row r="1181" spans="4:4" x14ac:dyDescent="0.2">
      <c r="D1181" s="52"/>
    </row>
    <row r="1182" spans="4:4" x14ac:dyDescent="0.2">
      <c r="D1182" s="52"/>
    </row>
    <row r="1183" spans="4:4" x14ac:dyDescent="0.2">
      <c r="D1183" s="52"/>
    </row>
    <row r="1184" spans="4:4" x14ac:dyDescent="0.2">
      <c r="D1184" s="52"/>
    </row>
    <row r="1185" spans="4:4" x14ac:dyDescent="0.2">
      <c r="D1185" s="52"/>
    </row>
    <row r="1186" spans="4:4" x14ac:dyDescent="0.2">
      <c r="D1186" s="52"/>
    </row>
    <row r="1187" spans="4:4" x14ac:dyDescent="0.2">
      <c r="D1187" s="52"/>
    </row>
    <row r="1188" spans="4:4" x14ac:dyDescent="0.2">
      <c r="D1188" s="52"/>
    </row>
    <row r="1189" spans="4:4" x14ac:dyDescent="0.2">
      <c r="D1189" s="52"/>
    </row>
    <row r="1190" spans="4:4" x14ac:dyDescent="0.2">
      <c r="D1190" s="52"/>
    </row>
    <row r="1191" spans="4:4" x14ac:dyDescent="0.2">
      <c r="D1191" s="52"/>
    </row>
    <row r="1192" spans="4:4" x14ac:dyDescent="0.2">
      <c r="D1192" s="52"/>
    </row>
    <row r="1193" spans="4:4" x14ac:dyDescent="0.2">
      <c r="D1193" s="52"/>
    </row>
    <row r="1194" spans="4:4" x14ac:dyDescent="0.2">
      <c r="D1194" s="52"/>
    </row>
    <row r="1195" spans="4:4" x14ac:dyDescent="0.2">
      <c r="D1195" s="52"/>
    </row>
    <row r="1196" spans="4:4" x14ac:dyDescent="0.2">
      <c r="D1196" s="52"/>
    </row>
    <row r="1197" spans="4:4" x14ac:dyDescent="0.2">
      <c r="D1197" s="52"/>
    </row>
    <row r="1198" spans="4:4" x14ac:dyDescent="0.2">
      <c r="D1198" s="52"/>
    </row>
    <row r="1199" spans="4:4" x14ac:dyDescent="0.2">
      <c r="D1199" s="52"/>
    </row>
    <row r="1200" spans="4:4" x14ac:dyDescent="0.2">
      <c r="D1200" s="52"/>
    </row>
    <row r="1201" spans="4:4" x14ac:dyDescent="0.2">
      <c r="D1201" s="52"/>
    </row>
    <row r="1202" spans="4:4" x14ac:dyDescent="0.2">
      <c r="D1202" s="52"/>
    </row>
    <row r="1203" spans="4:4" x14ac:dyDescent="0.2">
      <c r="D1203" s="52"/>
    </row>
    <row r="1204" spans="4:4" x14ac:dyDescent="0.2">
      <c r="D1204" s="52"/>
    </row>
    <row r="1205" spans="4:4" x14ac:dyDescent="0.2">
      <c r="D1205" s="52"/>
    </row>
    <row r="1206" spans="4:4" x14ac:dyDescent="0.2">
      <c r="D1206" s="52"/>
    </row>
    <row r="1207" spans="4:4" x14ac:dyDescent="0.2">
      <c r="D1207" s="52"/>
    </row>
    <row r="1208" spans="4:4" x14ac:dyDescent="0.2">
      <c r="D1208" s="52"/>
    </row>
    <row r="1209" spans="4:4" x14ac:dyDescent="0.2">
      <c r="D1209" s="52"/>
    </row>
    <row r="1210" spans="4:4" x14ac:dyDescent="0.2">
      <c r="D1210" s="52"/>
    </row>
    <row r="1211" spans="4:4" x14ac:dyDescent="0.2">
      <c r="D1211" s="52"/>
    </row>
    <row r="1212" spans="4:4" x14ac:dyDescent="0.2">
      <c r="D1212" s="52"/>
    </row>
    <row r="1213" spans="4:4" x14ac:dyDescent="0.2">
      <c r="D1213" s="52"/>
    </row>
    <row r="1214" spans="4:4" x14ac:dyDescent="0.2">
      <c r="D1214" s="52"/>
    </row>
    <row r="1215" spans="4:4" x14ac:dyDescent="0.2">
      <c r="D1215" s="52"/>
    </row>
    <row r="1216" spans="4:4" x14ac:dyDescent="0.2">
      <c r="D1216" s="52"/>
    </row>
    <row r="1217" spans="4:4" x14ac:dyDescent="0.2">
      <c r="D1217" s="52"/>
    </row>
    <row r="1218" spans="4:4" x14ac:dyDescent="0.2">
      <c r="D1218" s="52"/>
    </row>
    <row r="1219" spans="4:4" x14ac:dyDescent="0.2">
      <c r="D1219" s="52"/>
    </row>
    <row r="1220" spans="4:4" x14ac:dyDescent="0.2">
      <c r="D1220" s="52"/>
    </row>
    <row r="1221" spans="4:4" x14ac:dyDescent="0.2">
      <c r="D1221" s="52"/>
    </row>
    <row r="1222" spans="4:4" x14ac:dyDescent="0.2">
      <c r="D1222" s="52"/>
    </row>
    <row r="1223" spans="4:4" x14ac:dyDescent="0.2">
      <c r="D1223" s="52"/>
    </row>
    <row r="1224" spans="4:4" x14ac:dyDescent="0.2">
      <c r="D1224" s="52"/>
    </row>
    <row r="1225" spans="4:4" x14ac:dyDescent="0.2">
      <c r="D1225" s="52"/>
    </row>
    <row r="1226" spans="4:4" x14ac:dyDescent="0.2">
      <c r="D1226" s="52"/>
    </row>
    <row r="1227" spans="4:4" x14ac:dyDescent="0.2">
      <c r="D1227" s="52"/>
    </row>
    <row r="1228" spans="4:4" x14ac:dyDescent="0.2">
      <c r="D1228" s="52"/>
    </row>
    <row r="1229" spans="4:4" x14ac:dyDescent="0.2">
      <c r="D1229" s="52"/>
    </row>
    <row r="1230" spans="4:4" x14ac:dyDescent="0.2">
      <c r="D1230" s="52"/>
    </row>
    <row r="1231" spans="4:4" x14ac:dyDescent="0.2">
      <c r="D1231" s="52"/>
    </row>
    <row r="1232" spans="4:4" x14ac:dyDescent="0.2">
      <c r="D1232" s="52"/>
    </row>
    <row r="1233" spans="4:4" x14ac:dyDescent="0.2">
      <c r="D1233" s="52"/>
    </row>
    <row r="1234" spans="4:4" x14ac:dyDescent="0.2">
      <c r="D1234" s="52"/>
    </row>
    <row r="1235" spans="4:4" x14ac:dyDescent="0.2">
      <c r="D1235" s="52"/>
    </row>
    <row r="1236" spans="4:4" x14ac:dyDescent="0.2">
      <c r="D1236" s="52"/>
    </row>
    <row r="1237" spans="4:4" x14ac:dyDescent="0.2">
      <c r="D1237" s="52"/>
    </row>
    <row r="1238" spans="4:4" x14ac:dyDescent="0.2">
      <c r="D1238" s="52"/>
    </row>
    <row r="1239" spans="4:4" x14ac:dyDescent="0.2">
      <c r="D1239" s="52"/>
    </row>
    <row r="1240" spans="4:4" x14ac:dyDescent="0.2">
      <c r="D1240" s="52"/>
    </row>
    <row r="1241" spans="4:4" x14ac:dyDescent="0.2">
      <c r="D1241" s="52"/>
    </row>
    <row r="1242" spans="4:4" x14ac:dyDescent="0.2">
      <c r="D1242" s="52"/>
    </row>
    <row r="1243" spans="4:4" x14ac:dyDescent="0.2">
      <c r="D1243" s="52"/>
    </row>
    <row r="1244" spans="4:4" x14ac:dyDescent="0.2">
      <c r="D1244" s="52"/>
    </row>
    <row r="1245" spans="4:4" x14ac:dyDescent="0.2">
      <c r="D1245" s="52"/>
    </row>
    <row r="1246" spans="4:4" x14ac:dyDescent="0.2">
      <c r="D1246" s="52"/>
    </row>
    <row r="1247" spans="4:4" x14ac:dyDescent="0.2">
      <c r="D1247" s="52"/>
    </row>
    <row r="1248" spans="4:4" x14ac:dyDescent="0.2">
      <c r="D1248" s="52"/>
    </row>
    <row r="1249" spans="4:4" x14ac:dyDescent="0.2">
      <c r="D1249" s="52"/>
    </row>
    <row r="1250" spans="4:4" x14ac:dyDescent="0.2">
      <c r="D1250" s="52"/>
    </row>
    <row r="1251" spans="4:4" x14ac:dyDescent="0.2">
      <c r="D1251" s="52"/>
    </row>
    <row r="1252" spans="4:4" x14ac:dyDescent="0.2">
      <c r="D1252" s="52"/>
    </row>
    <row r="1253" spans="4:4" x14ac:dyDescent="0.2">
      <c r="D1253" s="52"/>
    </row>
    <row r="1254" spans="4:4" x14ac:dyDescent="0.2">
      <c r="D1254" s="52"/>
    </row>
    <row r="1255" spans="4:4" x14ac:dyDescent="0.2">
      <c r="D1255" s="52"/>
    </row>
    <row r="1256" spans="4:4" x14ac:dyDescent="0.2">
      <c r="D1256" s="52"/>
    </row>
    <row r="1257" spans="4:4" x14ac:dyDescent="0.2">
      <c r="D1257" s="52"/>
    </row>
    <row r="1258" spans="4:4" x14ac:dyDescent="0.2">
      <c r="D1258" s="52"/>
    </row>
    <row r="1259" spans="4:4" x14ac:dyDescent="0.2">
      <c r="D1259" s="52"/>
    </row>
    <row r="1260" spans="4:4" x14ac:dyDescent="0.2">
      <c r="D1260" s="52"/>
    </row>
    <row r="1261" spans="4:4" x14ac:dyDescent="0.2">
      <c r="D1261" s="52"/>
    </row>
    <row r="1262" spans="4:4" x14ac:dyDescent="0.2">
      <c r="D1262" s="52"/>
    </row>
    <row r="1263" spans="4:4" x14ac:dyDescent="0.2">
      <c r="D1263" s="52"/>
    </row>
    <row r="1264" spans="4:4" x14ac:dyDescent="0.2">
      <c r="D1264" s="52"/>
    </row>
    <row r="1265" spans="4:4" x14ac:dyDescent="0.2">
      <c r="D1265" s="52"/>
    </row>
    <row r="1266" spans="4:4" x14ac:dyDescent="0.2">
      <c r="D1266" s="52"/>
    </row>
    <row r="1267" spans="4:4" x14ac:dyDescent="0.2">
      <c r="D1267" s="52"/>
    </row>
    <row r="1268" spans="4:4" x14ac:dyDescent="0.2">
      <c r="D1268" s="52"/>
    </row>
    <row r="1269" spans="4:4" x14ac:dyDescent="0.2">
      <c r="D1269" s="52"/>
    </row>
    <row r="1270" spans="4:4" x14ac:dyDescent="0.2">
      <c r="D1270" s="52"/>
    </row>
    <row r="1271" spans="4:4" x14ac:dyDescent="0.2">
      <c r="D1271" s="52"/>
    </row>
    <row r="1272" spans="4:4" x14ac:dyDescent="0.2">
      <c r="D1272" s="52"/>
    </row>
    <row r="1273" spans="4:4" x14ac:dyDescent="0.2">
      <c r="D1273" s="52"/>
    </row>
    <row r="1274" spans="4:4" x14ac:dyDescent="0.2">
      <c r="D1274" s="52"/>
    </row>
    <row r="1275" spans="4:4" x14ac:dyDescent="0.2">
      <c r="D1275" s="52"/>
    </row>
    <row r="1276" spans="4:4" x14ac:dyDescent="0.2">
      <c r="D1276" s="52"/>
    </row>
    <row r="1277" spans="4:4" x14ac:dyDescent="0.2">
      <c r="D1277" s="52"/>
    </row>
    <row r="1278" spans="4:4" x14ac:dyDescent="0.2">
      <c r="D1278" s="52"/>
    </row>
    <row r="1279" spans="4:4" x14ac:dyDescent="0.2">
      <c r="D1279" s="52"/>
    </row>
    <row r="1280" spans="4:4" x14ac:dyDescent="0.2">
      <c r="D1280" s="52"/>
    </row>
    <row r="1281" spans="4:4" x14ac:dyDescent="0.2">
      <c r="D1281" s="52"/>
    </row>
    <row r="1282" spans="4:4" x14ac:dyDescent="0.2">
      <c r="D1282" s="52"/>
    </row>
    <row r="1283" spans="4:4" x14ac:dyDescent="0.2">
      <c r="D1283" s="52"/>
    </row>
    <row r="1284" spans="4:4" x14ac:dyDescent="0.2">
      <c r="D1284" s="52"/>
    </row>
    <row r="1285" spans="4:4" x14ac:dyDescent="0.2">
      <c r="D1285" s="52"/>
    </row>
    <row r="1286" spans="4:4" x14ac:dyDescent="0.2">
      <c r="D1286" s="52"/>
    </row>
    <row r="1287" spans="4:4" x14ac:dyDescent="0.2">
      <c r="D1287" s="52"/>
    </row>
    <row r="1288" spans="4:4" x14ac:dyDescent="0.2">
      <c r="D1288" s="52"/>
    </row>
    <row r="1289" spans="4:4" x14ac:dyDescent="0.2">
      <c r="D1289" s="52"/>
    </row>
    <row r="1290" spans="4:4" x14ac:dyDescent="0.2">
      <c r="D1290" s="52"/>
    </row>
    <row r="1291" spans="4:4" x14ac:dyDescent="0.2">
      <c r="D1291" s="52"/>
    </row>
    <row r="1292" spans="4:4" x14ac:dyDescent="0.2">
      <c r="D1292" s="52"/>
    </row>
    <row r="1293" spans="4:4" x14ac:dyDescent="0.2">
      <c r="D1293" s="52"/>
    </row>
    <row r="1294" spans="4:4" x14ac:dyDescent="0.2">
      <c r="D1294" s="52"/>
    </row>
    <row r="1295" spans="4:4" x14ac:dyDescent="0.2">
      <c r="D1295" s="52"/>
    </row>
    <row r="1296" spans="4:4" x14ac:dyDescent="0.2">
      <c r="D1296" s="52"/>
    </row>
    <row r="1297" spans="4:4" x14ac:dyDescent="0.2">
      <c r="D1297" s="52"/>
    </row>
    <row r="1298" spans="4:4" x14ac:dyDescent="0.2">
      <c r="D1298" s="52"/>
    </row>
    <row r="1299" spans="4:4" x14ac:dyDescent="0.2">
      <c r="D1299" s="52"/>
    </row>
    <row r="1300" spans="4:4" x14ac:dyDescent="0.2">
      <c r="D1300" s="52"/>
    </row>
    <row r="1301" spans="4:4" x14ac:dyDescent="0.2">
      <c r="D1301" s="52"/>
    </row>
    <row r="1302" spans="4:4" x14ac:dyDescent="0.2">
      <c r="D1302" s="52"/>
    </row>
    <row r="1303" spans="4:4" x14ac:dyDescent="0.2">
      <c r="D1303" s="52"/>
    </row>
    <row r="1304" spans="4:4" x14ac:dyDescent="0.2">
      <c r="D1304" s="52"/>
    </row>
    <row r="1305" spans="4:4" x14ac:dyDescent="0.2">
      <c r="D1305" s="52"/>
    </row>
    <row r="1306" spans="4:4" x14ac:dyDescent="0.2">
      <c r="D1306" s="52"/>
    </row>
    <row r="1307" spans="4:4" x14ac:dyDescent="0.2">
      <c r="D1307" s="52"/>
    </row>
    <row r="1308" spans="4:4" x14ac:dyDescent="0.2">
      <c r="D1308" s="52"/>
    </row>
    <row r="1309" spans="4:4" x14ac:dyDescent="0.2">
      <c r="D1309" s="52"/>
    </row>
    <row r="1310" spans="4:4" x14ac:dyDescent="0.2">
      <c r="D1310" s="52"/>
    </row>
    <row r="1311" spans="4:4" x14ac:dyDescent="0.2">
      <c r="D1311" s="52"/>
    </row>
    <row r="1312" spans="4:4" x14ac:dyDescent="0.2">
      <c r="D1312" s="52"/>
    </row>
    <row r="1313" spans="4:4" x14ac:dyDescent="0.2">
      <c r="D1313" s="52"/>
    </row>
    <row r="1314" spans="4:4" x14ac:dyDescent="0.2">
      <c r="D1314" s="52"/>
    </row>
    <row r="1315" spans="4:4" x14ac:dyDescent="0.2">
      <c r="D1315" s="52"/>
    </row>
    <row r="1316" spans="4:4" x14ac:dyDescent="0.2">
      <c r="D1316" s="52"/>
    </row>
    <row r="1317" spans="4:4" x14ac:dyDescent="0.2">
      <c r="D1317" s="52"/>
    </row>
    <row r="1318" spans="4:4" x14ac:dyDescent="0.2">
      <c r="D1318" s="52"/>
    </row>
    <row r="1319" spans="4:4" x14ac:dyDescent="0.2">
      <c r="D1319" s="52"/>
    </row>
    <row r="1320" spans="4:4" x14ac:dyDescent="0.2">
      <c r="D1320" s="52"/>
    </row>
    <row r="1321" spans="4:4" x14ac:dyDescent="0.2">
      <c r="D1321" s="52"/>
    </row>
    <row r="1322" spans="4:4" x14ac:dyDescent="0.2">
      <c r="D1322" s="52"/>
    </row>
    <row r="1323" spans="4:4" x14ac:dyDescent="0.2">
      <c r="D1323" s="52"/>
    </row>
    <row r="1324" spans="4:4" x14ac:dyDescent="0.2">
      <c r="D1324" s="52"/>
    </row>
    <row r="1325" spans="4:4" x14ac:dyDescent="0.2">
      <c r="D1325" s="52"/>
    </row>
    <row r="1326" spans="4:4" x14ac:dyDescent="0.2">
      <c r="D1326" s="52"/>
    </row>
    <row r="1327" spans="4:4" x14ac:dyDescent="0.2">
      <c r="D1327" s="52"/>
    </row>
    <row r="1328" spans="4:4" x14ac:dyDescent="0.2">
      <c r="D1328" s="52"/>
    </row>
    <row r="1329" spans="4:4" x14ac:dyDescent="0.2">
      <c r="D1329" s="52"/>
    </row>
    <row r="1330" spans="4:4" x14ac:dyDescent="0.2">
      <c r="D1330" s="52"/>
    </row>
    <row r="1331" spans="4:4" x14ac:dyDescent="0.2">
      <c r="D1331" s="52"/>
    </row>
    <row r="1332" spans="4:4" x14ac:dyDescent="0.2">
      <c r="D1332" s="52"/>
    </row>
    <row r="1333" spans="4:4" x14ac:dyDescent="0.2">
      <c r="D1333" s="52"/>
    </row>
    <row r="1334" spans="4:4" x14ac:dyDescent="0.2">
      <c r="D1334" s="52"/>
    </row>
    <row r="1335" spans="4:4" x14ac:dyDescent="0.2">
      <c r="D1335" s="52"/>
    </row>
    <row r="1336" spans="4:4" x14ac:dyDescent="0.2">
      <c r="D1336" s="52"/>
    </row>
    <row r="1337" spans="4:4" x14ac:dyDescent="0.2">
      <c r="D1337" s="52"/>
    </row>
    <row r="1338" spans="4:4" x14ac:dyDescent="0.2">
      <c r="D1338" s="52"/>
    </row>
    <row r="1339" spans="4:4" x14ac:dyDescent="0.2">
      <c r="D1339" s="52"/>
    </row>
    <row r="1340" spans="4:4" x14ac:dyDescent="0.2">
      <c r="D1340" s="52"/>
    </row>
    <row r="1341" spans="4:4" x14ac:dyDescent="0.2">
      <c r="D1341" s="52"/>
    </row>
    <row r="1342" spans="4:4" x14ac:dyDescent="0.2">
      <c r="D1342" s="52"/>
    </row>
    <row r="1343" spans="4:4" x14ac:dyDescent="0.2">
      <c r="D1343" s="52"/>
    </row>
    <row r="1344" spans="4:4" x14ac:dyDescent="0.2">
      <c r="D1344" s="52"/>
    </row>
    <row r="1345" spans="4:4" x14ac:dyDescent="0.2">
      <c r="D1345" s="52"/>
    </row>
    <row r="1346" spans="4:4" x14ac:dyDescent="0.2">
      <c r="D1346" s="52"/>
    </row>
    <row r="1347" spans="4:4" x14ac:dyDescent="0.2">
      <c r="D1347" s="52"/>
    </row>
    <row r="1348" spans="4:4" x14ac:dyDescent="0.2">
      <c r="D1348" s="52"/>
    </row>
    <row r="1349" spans="4:4" x14ac:dyDescent="0.2">
      <c r="D1349" s="52"/>
    </row>
    <row r="1350" spans="4:4" x14ac:dyDescent="0.2">
      <c r="D1350" s="52"/>
    </row>
    <row r="1351" spans="4:4" x14ac:dyDescent="0.2">
      <c r="D1351" s="52"/>
    </row>
    <row r="1352" spans="4:4" x14ac:dyDescent="0.2">
      <c r="D1352" s="52"/>
    </row>
    <row r="1353" spans="4:4" x14ac:dyDescent="0.2">
      <c r="D1353" s="52"/>
    </row>
    <row r="1354" spans="4:4" x14ac:dyDescent="0.2">
      <c r="D1354" s="52"/>
    </row>
  </sheetData>
  <sheetProtection sheet="1" objects="1" scenarios="1"/>
  <mergeCells count="8">
    <mergeCell ref="A121:B121"/>
    <mergeCell ref="C121:E121"/>
    <mergeCell ref="A1:I1"/>
    <mergeCell ref="A2:I2"/>
    <mergeCell ref="A3:I3"/>
    <mergeCell ref="B5:I5"/>
    <mergeCell ref="B7:I7"/>
    <mergeCell ref="A116:I117"/>
  </mergeCells>
  <dataValidations count="2">
    <dataValidation type="list" allowBlank="1" showInputMessage="1" showErrorMessage="1" sqref="C52" xr:uid="{6B3D835E-BA57-4AD7-BEAB-8C5C8A3C4F19}">
      <formula1>$IR$13:$IR$19</formula1>
    </dataValidation>
    <dataValidation type="list" allowBlank="1" showInputMessage="1" showErrorMessage="1" sqref="C120" xr:uid="{7D68C0F7-585C-4FBD-B1D8-56E7E82CC0EB}">
      <formula1>$IR$34:$IR$39</formula1>
    </dataValidation>
  </dataValidations>
  <printOptions horizontalCentered="1" verticalCentered="1"/>
  <pageMargins left="0.78740157480314965" right="0.78740157480314965" top="0.78740157480314965" bottom="0.78740157480314965" header="0.59055118110236227" footer="0.59055118110236227"/>
  <pageSetup scale="47" orientation="portrait" r:id="rId1"/>
  <headerFooter alignWithMargins="0">
    <oddHeader>&amp;CAnálisis de Costos - Área de Estudios Previos</oddHeader>
    <oddFooter>&amp;L16/02/2010&amp;R0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9575B-6DCC-4641-827A-9BD66D997F0D}">
  <sheetPr codeName="Hoja9">
    <tabColor theme="6" tint="-0.499984740745262"/>
    <pageSetUpPr fitToPage="1"/>
  </sheetPr>
  <dimension ref="A1:O3022"/>
  <sheetViews>
    <sheetView showGridLines="0" tabSelected="1" view="pageBreakPreview" zoomScale="87" zoomScaleNormal="80" zoomScaleSheetLayoutView="87" workbookViewId="0">
      <pane xSplit="5" ySplit="5" topLeftCell="F27" activePane="bottomRight" state="frozen"/>
      <selection pane="topRight" activeCell="F1" sqref="F1"/>
      <selection pane="bottomLeft" activeCell="A6" sqref="A6"/>
      <selection pane="bottomRight" activeCell="D27" sqref="D27"/>
    </sheetView>
  </sheetViews>
  <sheetFormatPr baseColWidth="10" defaultRowHeight="15" x14ac:dyDescent="0.25"/>
  <cols>
    <col min="1" max="1" width="14.85546875" style="122" customWidth="1"/>
    <col min="2" max="2" width="53.28515625" style="122" bestFit="1" customWidth="1"/>
    <col min="3" max="3" width="13" style="122" customWidth="1"/>
    <col min="4" max="4" width="12.42578125" style="122" bestFit="1" customWidth="1"/>
    <col min="5" max="5" width="19.140625" style="122" customWidth="1"/>
    <col min="6" max="6" width="10.85546875" style="122" customWidth="1"/>
    <col min="7" max="7" width="16.5703125" style="122" bestFit="1" customWidth="1"/>
    <col min="8" max="8" width="10.42578125" style="122" bestFit="1" customWidth="1"/>
    <col min="9" max="9" width="12" style="130" customWidth="1"/>
    <col min="10" max="10" width="11.7109375" style="130" customWidth="1"/>
    <col min="11" max="11" width="14" style="130" bestFit="1" customWidth="1"/>
    <col min="12" max="12" width="14.85546875" style="131" bestFit="1" customWidth="1"/>
    <col min="13" max="13" width="14" style="122" bestFit="1" customWidth="1"/>
    <col min="14" max="16384" width="11.42578125" style="122"/>
  </cols>
  <sheetData>
    <row r="1" spans="1:15" ht="49.5" customHeight="1" thickBot="1" x14ac:dyDescent="0.25">
      <c r="A1" s="120" t="s">
        <v>0</v>
      </c>
      <c r="B1" s="120"/>
      <c r="C1" s="120"/>
      <c r="D1" s="120"/>
      <c r="E1" s="120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6.5" thickBot="1" x14ac:dyDescent="0.3">
      <c r="A2" s="123">
        <f>+'[4]INFORMACION DEL FP'!A2:D2</f>
        <v>0</v>
      </c>
      <c r="B2" s="124"/>
      <c r="C2" s="124"/>
      <c r="D2" s="124"/>
      <c r="E2" s="125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ht="16.5" thickBot="1" x14ac:dyDescent="0.3">
      <c r="A3" s="126" t="str">
        <f>+'[4]IMPUESTOS Y VR TOTAL'!A38:F38</f>
        <v>INTERVENTORÍA A LA OBRA</v>
      </c>
      <c r="B3" s="126"/>
      <c r="C3" s="126"/>
      <c r="D3" s="126"/>
      <c r="E3" s="126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ht="67.5" customHeight="1" x14ac:dyDescent="0.25">
      <c r="A4" s="127" t="s">
        <v>1</v>
      </c>
      <c r="B4" s="128" t="str">
        <f>+'[4]PERSONAL Y OTROS'!B6</f>
        <v>INTERVENTORIA ETAPA OBRA URI TUNJUELITO</v>
      </c>
      <c r="C4" s="128"/>
      <c r="D4" s="128"/>
      <c r="E4" s="129"/>
    </row>
    <row r="5" spans="1:15" ht="19.5" customHeight="1" x14ac:dyDescent="0.25">
      <c r="A5" s="132" t="s">
        <v>40</v>
      </c>
      <c r="B5" s="133"/>
      <c r="C5" s="133"/>
      <c r="D5" s="133"/>
      <c r="E5" s="134"/>
    </row>
    <row r="6" spans="1:15" x14ac:dyDescent="0.25">
      <c r="A6" s="135"/>
      <c r="B6" s="136"/>
      <c r="C6" s="136"/>
      <c r="D6" s="136"/>
      <c r="E6" s="137"/>
    </row>
    <row r="7" spans="1:15" x14ac:dyDescent="0.25">
      <c r="A7" s="138" t="s">
        <v>41</v>
      </c>
      <c r="B7" s="139" t="s">
        <v>42</v>
      </c>
      <c r="C7" s="140" t="s">
        <v>18</v>
      </c>
      <c r="D7" s="140"/>
      <c r="E7" s="141"/>
    </row>
    <row r="8" spans="1:15" s="147" customFormat="1" ht="12.75" x14ac:dyDescent="0.2">
      <c r="A8" s="142">
        <v>1</v>
      </c>
      <c r="B8" s="143" t="s">
        <v>43</v>
      </c>
      <c r="C8" s="144"/>
      <c r="D8" s="145">
        <v>1</v>
      </c>
      <c r="E8" s="146">
        <f>IFERROR((XMesProfesionales+XMesTecnicos)/(CdadProfesionales+CdadTecnicos),0)</f>
        <v>2235724.5909090908</v>
      </c>
      <c r="G8" s="130"/>
    </row>
    <row r="9" spans="1:15" s="147" customFormat="1" ht="12.75" x14ac:dyDescent="0.2">
      <c r="A9" s="142">
        <v>2</v>
      </c>
      <c r="B9" s="143" t="s">
        <v>44</v>
      </c>
      <c r="C9" s="148"/>
      <c r="D9" s="145">
        <f>SUM(C10:C13)</f>
        <v>0.20915996666666664</v>
      </c>
      <c r="E9" s="149"/>
      <c r="G9" s="130"/>
    </row>
    <row r="10" spans="1:15" x14ac:dyDescent="0.25">
      <c r="A10" s="150">
        <v>2.1</v>
      </c>
      <c r="B10" s="151" t="s">
        <v>45</v>
      </c>
      <c r="C10" s="152">
        <f>+'[4]INFORMACION DEL FP'!C10</f>
        <v>8.3330000000000001E-2</v>
      </c>
      <c r="D10" s="152"/>
      <c r="E10" s="153">
        <f>+C10*XMesPersonalPromedio</f>
        <v>186302.93016045453</v>
      </c>
      <c r="G10" s="130"/>
    </row>
    <row r="11" spans="1:15" x14ac:dyDescent="0.25">
      <c r="A11" s="150">
        <v>2.2000000000000002</v>
      </c>
      <c r="B11" s="151" t="s">
        <v>46</v>
      </c>
      <c r="C11" s="152">
        <f>+'[4]INFORMACION DEL FP'!C11</f>
        <v>8.3330000000000003E-4</v>
      </c>
      <c r="D11" s="152"/>
      <c r="E11" s="153">
        <f>+C11*XMesPersonalPromedio</f>
        <v>1863.0293016045455</v>
      </c>
      <c r="G11" s="130"/>
    </row>
    <row r="12" spans="1:15" x14ac:dyDescent="0.25">
      <c r="A12" s="150">
        <v>2.2999999999999998</v>
      </c>
      <c r="B12" s="151" t="s">
        <v>47</v>
      </c>
      <c r="C12" s="152">
        <f>+'[4]INFORMACION DEL FP'!C12</f>
        <v>4.1666666666666664E-2</v>
      </c>
      <c r="D12" s="152"/>
      <c r="E12" s="153">
        <f>+C12*XMesPersonalPromedio</f>
        <v>93155.191287878784</v>
      </c>
      <c r="G12" s="130"/>
    </row>
    <row r="13" spans="1:15" x14ac:dyDescent="0.25">
      <c r="A13" s="150">
        <v>2.4</v>
      </c>
      <c r="B13" s="151" t="s">
        <v>48</v>
      </c>
      <c r="C13" s="152">
        <f>+'[4]INFORMACION DEL FP'!C13</f>
        <v>8.3330000000000001E-2</v>
      </c>
      <c r="D13" s="152"/>
      <c r="E13" s="153">
        <f>+C13*XMesPersonalPromedio</f>
        <v>186302.93016045453</v>
      </c>
      <c r="G13" s="130"/>
    </row>
    <row r="14" spans="1:15" s="147" customFormat="1" ht="12.75" x14ac:dyDescent="0.2">
      <c r="A14" s="142">
        <v>3</v>
      </c>
      <c r="B14" s="143" t="s">
        <v>49</v>
      </c>
      <c r="C14" s="145"/>
      <c r="D14" s="145">
        <f>SUM(C15:C19)</f>
        <v>0.37460000000000004</v>
      </c>
      <c r="E14" s="149"/>
      <c r="G14" s="130"/>
    </row>
    <row r="15" spans="1:15" x14ac:dyDescent="0.25">
      <c r="A15" s="150">
        <v>3.1</v>
      </c>
      <c r="B15" s="151" t="s">
        <v>50</v>
      </c>
      <c r="C15" s="152">
        <f>+'[4]INFORMACION DEL FP'!C15</f>
        <v>8.5000000000000006E-2</v>
      </c>
      <c r="D15" s="152"/>
      <c r="E15" s="153">
        <f>+C15*XMesPersonalPromedio</f>
        <v>190036.59022727274</v>
      </c>
      <c r="G15" s="130"/>
    </row>
    <row r="16" spans="1:15" x14ac:dyDescent="0.25">
      <c r="A16" s="150">
        <v>3.2</v>
      </c>
      <c r="B16" s="151" t="s">
        <v>51</v>
      </c>
      <c r="C16" s="152">
        <f>+'[4]INFORMACION DEL FP'!C16</f>
        <v>0.12</v>
      </c>
      <c r="D16" s="152"/>
      <c r="E16" s="153">
        <f>+C16*XMesPersonalPromedio</f>
        <v>268286.95090909087</v>
      </c>
      <c r="G16" s="130"/>
    </row>
    <row r="17" spans="1:7" x14ac:dyDescent="0.25">
      <c r="A17" s="150">
        <v>3.3</v>
      </c>
      <c r="B17" s="151" t="s">
        <v>52</v>
      </c>
      <c r="C17" s="152">
        <f>+'[4]INFORMACION DEL FP'!C17</f>
        <v>0.01</v>
      </c>
      <c r="D17" s="152"/>
      <c r="E17" s="153">
        <f>+C17*XMesPersonalPromedio</f>
        <v>22357.245909090907</v>
      </c>
      <c r="G17" s="130"/>
    </row>
    <row r="18" spans="1:7" x14ac:dyDescent="0.25">
      <c r="A18" s="150">
        <v>3.4</v>
      </c>
      <c r="B18" s="151" t="s">
        <v>53</v>
      </c>
      <c r="C18" s="152">
        <f>+'[4]INFORMACION DEL FP'!C18</f>
        <v>6.9599999999999995E-2</v>
      </c>
      <c r="D18" s="152"/>
      <c r="E18" s="153">
        <f>+C18*XMesPersonalPromedio</f>
        <v>155606.43152727271</v>
      </c>
      <c r="G18" s="130"/>
    </row>
    <row r="19" spans="1:7" x14ac:dyDescent="0.25">
      <c r="A19" s="150">
        <v>3.5</v>
      </c>
      <c r="B19" s="151" t="s">
        <v>54</v>
      </c>
      <c r="C19" s="152">
        <f>+'[4]INFORMACION DEL FP'!C19</f>
        <v>0.09</v>
      </c>
      <c r="D19" s="152"/>
      <c r="E19" s="153">
        <f>+C19*XMesPersonalPromedio</f>
        <v>201215.21318181817</v>
      </c>
      <c r="G19" s="130"/>
    </row>
    <row r="20" spans="1:7" s="147" customFormat="1" ht="12.75" x14ac:dyDescent="0.2">
      <c r="A20" s="142">
        <v>4</v>
      </c>
      <c r="B20" s="143" t="s">
        <v>55</v>
      </c>
      <c r="C20" s="145"/>
      <c r="D20" s="145">
        <f>SUM(C21:C22)</f>
        <v>0</v>
      </c>
      <c r="E20" s="149"/>
      <c r="G20" s="130"/>
    </row>
    <row r="21" spans="1:7" hidden="1" x14ac:dyDescent="0.25">
      <c r="A21" s="150">
        <v>4.0999999999999996</v>
      </c>
      <c r="B21" s="154" t="s">
        <v>56</v>
      </c>
      <c r="C21" s="152">
        <f>+'[4]INFORMACION DEL FP'!C21</f>
        <v>0</v>
      </c>
      <c r="D21" s="152"/>
      <c r="E21" s="153">
        <f>+C21*XMesPersonalPromedio</f>
        <v>0</v>
      </c>
      <c r="G21" s="130"/>
    </row>
    <row r="22" spans="1:7" hidden="1" x14ac:dyDescent="0.25">
      <c r="A22" s="150">
        <v>4.2</v>
      </c>
      <c r="B22" s="154" t="s">
        <v>57</v>
      </c>
      <c r="C22" s="152">
        <f>+'[4]INFORMACION DEL FP'!C22</f>
        <v>0</v>
      </c>
      <c r="D22" s="152"/>
      <c r="E22" s="153">
        <f>+C22*XMesPersonalPromedio</f>
        <v>0</v>
      </c>
      <c r="G22" s="130"/>
    </row>
    <row r="23" spans="1:7" x14ac:dyDescent="0.25">
      <c r="A23" s="155" t="s">
        <v>58</v>
      </c>
      <c r="B23" s="140"/>
      <c r="C23" s="140"/>
      <c r="D23" s="156">
        <f>+D20+D14+D9+D8</f>
        <v>1.5837599666666666</v>
      </c>
      <c r="E23" s="157">
        <f>SUM(PrestacionesSeguridadOtros)</f>
        <v>3540851.1035740292</v>
      </c>
      <c r="G23" s="130"/>
    </row>
    <row r="24" spans="1:7" x14ac:dyDescent="0.25">
      <c r="A24" s="158"/>
      <c r="B24" s="159"/>
      <c r="C24" s="159"/>
      <c r="D24" s="160"/>
      <c r="E24" s="161"/>
      <c r="G24" s="130"/>
    </row>
    <row r="25" spans="1:7" x14ac:dyDescent="0.25">
      <c r="A25" s="162">
        <v>5</v>
      </c>
      <c r="B25" s="163" t="s">
        <v>59</v>
      </c>
      <c r="C25" s="164"/>
      <c r="D25" s="165"/>
      <c r="E25" s="166"/>
      <c r="G25" s="130"/>
    </row>
    <row r="26" spans="1:7" x14ac:dyDescent="0.25">
      <c r="A26" s="167"/>
      <c r="B26" s="168" t="s">
        <v>60</v>
      </c>
      <c r="C26" s="169">
        <f>CdadProfesionales+CdadTecnicos</f>
        <v>22</v>
      </c>
      <c r="D26" s="170"/>
      <c r="E26" s="171"/>
      <c r="G26" s="130"/>
    </row>
    <row r="27" spans="1:7" ht="26.25" x14ac:dyDescent="0.25">
      <c r="A27" s="172">
        <v>5.0999999999999996</v>
      </c>
      <c r="B27" s="173" t="s">
        <v>61</v>
      </c>
      <c r="C27" s="174"/>
      <c r="D27" s="175">
        <f>+IFERROR(E27/$E$8,0)</f>
        <v>4.9503659310977624E-2</v>
      </c>
      <c r="E27" s="176">
        <f>IFERROR(Oficina/(CdadProfesionales+CdadTecnicos+CdadNoFacturables+CdadCalidades)/PlazoEnMeses,0)</f>
        <v>110676.54846153845</v>
      </c>
      <c r="F27" s="177"/>
      <c r="G27" s="130"/>
    </row>
    <row r="28" spans="1:7" hidden="1" x14ac:dyDescent="0.25">
      <c r="A28" s="172">
        <v>5.2</v>
      </c>
      <c r="B28" s="151" t="s">
        <v>62</v>
      </c>
      <c r="C28" s="174"/>
      <c r="D28" s="175">
        <f>+IFERROR(E28/$E$8,0)</f>
        <v>2.7921340746573927E-2</v>
      </c>
      <c r="E28" s="176">
        <f>IFERROR(NoFacturable/(CdadProfesionales+CdadTecnicos+CdadNoFacturables+CdadCalidades)/PlazoEnMeses,0)</f>
        <v>62424.428118267322</v>
      </c>
      <c r="F28" s="177"/>
      <c r="G28" s="130"/>
    </row>
    <row r="29" spans="1:7" hidden="1" x14ac:dyDescent="0.25">
      <c r="A29" s="172">
        <v>5.3</v>
      </c>
      <c r="B29" s="151" t="s">
        <v>63</v>
      </c>
      <c r="C29" s="174"/>
      <c r="D29" s="175">
        <f>+IFERROR(E29/$E$8,0)</f>
        <v>0</v>
      </c>
      <c r="E29" s="176">
        <f>IFERROR(Calidad/(CdadProfesionales+CdadTecnicos+CdadNoFacturables+CdadCalidades)/PlazoEnMeses,0)</f>
        <v>0</v>
      </c>
      <c r="G29" s="130"/>
    </row>
    <row r="30" spans="1:7" x14ac:dyDescent="0.25">
      <c r="A30" s="178">
        <v>6</v>
      </c>
      <c r="B30" s="179" t="s">
        <v>64</v>
      </c>
      <c r="C30" s="180"/>
      <c r="D30" s="181"/>
      <c r="E30" s="182"/>
      <c r="G30" s="130"/>
    </row>
    <row r="31" spans="1:7" x14ac:dyDescent="0.25">
      <c r="A31" s="183">
        <v>6.01</v>
      </c>
      <c r="B31" s="184" t="str">
        <f>+'[4]IMPUESTOS Y VR TOTAL'!B43</f>
        <v>Imp. Transac Fin (4x1000)</v>
      </c>
      <c r="C31" s="185"/>
      <c r="D31" s="175">
        <f>+IFERROR(E31/$E$8,0)</f>
        <v>9.7811902185626579E-3</v>
      </c>
      <c r="E31" s="176">
        <f>+IFERROR('[4]IMPUESTOS Y VR TOTAL'!E43/$C$26/$E$50,0)</f>
        <v>21868.047500000001</v>
      </c>
      <c r="G31" s="130"/>
    </row>
    <row r="32" spans="1:7" x14ac:dyDescent="0.25">
      <c r="A32" s="172">
        <v>6.02</v>
      </c>
      <c r="B32" s="184" t="str">
        <f>+'[4]IMPUESTOS Y VR TOTAL'!B44</f>
        <v>ICA</v>
      </c>
      <c r="C32" s="185"/>
      <c r="D32" s="175">
        <f t="shared" ref="D32:D44" si="0">+IFERROR(E32/$E$8,0)</f>
        <v>2.0548718946560206E-2</v>
      </c>
      <c r="E32" s="176">
        <f>+IFERROR('[4]IMPUESTOS Y VR TOTAL'!E44/$C$26/$E$50,0)</f>
        <v>45941.276260504201</v>
      </c>
      <c r="G32" s="130"/>
    </row>
    <row r="33" spans="1:12" x14ac:dyDescent="0.25">
      <c r="A33" s="172">
        <v>6.04</v>
      </c>
      <c r="B33" s="184" t="str">
        <f>+'[4]IMPUESTOS Y VR TOTAL'!B45</f>
        <v>IVA</v>
      </c>
      <c r="C33" s="185"/>
      <c r="D33" s="175">
        <f t="shared" si="0"/>
        <v>0</v>
      </c>
      <c r="E33" s="176">
        <v>0</v>
      </c>
      <c r="G33" s="130"/>
    </row>
    <row r="34" spans="1:12" x14ac:dyDescent="0.25">
      <c r="A34" s="172">
        <v>6.05</v>
      </c>
      <c r="B34" s="184" t="str">
        <f>+'[4]IMPUESTOS Y VR TOTAL'!B46</f>
        <v>Retención/Vr Total Cto Consul</v>
      </c>
      <c r="C34" s="185"/>
      <c r="D34" s="175">
        <f t="shared" si="0"/>
        <v>4.1097437893120412E-2</v>
      </c>
      <c r="E34" s="176">
        <f>+IFERROR('[4]IMPUESTOS Y VR TOTAL'!E46/$C$26/$E$50,0)</f>
        <v>91882.552521008402</v>
      </c>
      <c r="G34" s="130"/>
    </row>
    <row r="35" spans="1:12" x14ac:dyDescent="0.25">
      <c r="A35" s="172">
        <v>6.06</v>
      </c>
      <c r="B35" s="184" t="str">
        <f>+'[4]IMPUESTOS Y VR TOTAL'!B47</f>
        <v>Estampilla ProUnal</v>
      </c>
      <c r="C35" s="185"/>
      <c r="D35" s="175">
        <f t="shared" si="0"/>
        <v>1.0274359473280103E-2</v>
      </c>
      <c r="E35" s="176">
        <f>+IFERROR('[4]IMPUESTOS Y VR TOTAL'!E47/$C$26/$E$50,0)</f>
        <v>22970.6381302521</v>
      </c>
      <c r="G35" s="130"/>
    </row>
    <row r="36" spans="1:12" hidden="1" x14ac:dyDescent="0.25">
      <c r="A36" s="172">
        <v>6.07</v>
      </c>
      <c r="B36" s="184" t="str">
        <f>+'[4]IMPUESTOS Y VR TOTAL'!B48</f>
        <v>Garantía de Seriedad</v>
      </c>
      <c r="C36" s="185"/>
      <c r="D36" s="175">
        <f t="shared" si="0"/>
        <v>0</v>
      </c>
      <c r="E36" s="176">
        <f>+IFERROR('[4]IMPUESTOS Y VR TOTAL'!E48/$C$26/$E$50,0)</f>
        <v>0</v>
      </c>
      <c r="G36" s="130"/>
    </row>
    <row r="37" spans="1:12" hidden="1" x14ac:dyDescent="0.25">
      <c r="A37" s="186">
        <v>6.08</v>
      </c>
      <c r="B37" s="187" t="str">
        <f>+'[4]IMPUESTOS Y VR TOTAL'!B49</f>
        <v>Estampilla Pro-Adulto Mayor</v>
      </c>
      <c r="C37" s="188"/>
      <c r="D37" s="189">
        <f>+IFERROR(E37/$E$8,0)</f>
        <v>0</v>
      </c>
      <c r="E37" s="176">
        <f>+IFERROR('[4]IMPUESTOS Y VR TOTAL'!E49/$C$26/$E$50,0)</f>
        <v>0</v>
      </c>
      <c r="G37" s="130"/>
    </row>
    <row r="38" spans="1:12" hidden="1" x14ac:dyDescent="0.25">
      <c r="A38" s="186">
        <v>6.09</v>
      </c>
      <c r="B38" s="187" t="str">
        <f>+'[4]IMPUESTOS Y VR TOTAL'!B50</f>
        <v>Estampilla Pro-cultura</v>
      </c>
      <c r="C38" s="188"/>
      <c r="D38" s="189">
        <f>+IFERROR(E38/$E$8,0)</f>
        <v>0</v>
      </c>
      <c r="E38" s="176">
        <f>+IFERROR('[4]IMPUESTOS Y VR TOTAL'!E50/$C$26/$E$50,0)</f>
        <v>0</v>
      </c>
      <c r="G38" s="130"/>
    </row>
    <row r="39" spans="1:12" hidden="1" x14ac:dyDescent="0.25">
      <c r="A39" s="186">
        <v>6.1</v>
      </c>
      <c r="B39" s="187" t="str">
        <f>+'[4]IMPUESTOS Y VR TOTAL'!B51</f>
        <v>Contribución Cto de obra pública</v>
      </c>
      <c r="C39" s="188"/>
      <c r="D39" s="189">
        <f>+IFERROR(E39/$E$8,0)</f>
        <v>0</v>
      </c>
      <c r="E39" s="176">
        <f>+IFERROR('[4]IMPUESTOS Y VR TOTAL'!E51/$C$26/$E$50,0)</f>
        <v>0</v>
      </c>
      <c r="G39" s="130"/>
    </row>
    <row r="40" spans="1:12" hidden="1" x14ac:dyDescent="0.25">
      <c r="A40" s="186">
        <v>6.11</v>
      </c>
      <c r="B40" s="187" t="str">
        <f>+'[4]IMPUESTOS Y VR TOTAL'!B52</f>
        <v>Estampilla Pro-undenar</v>
      </c>
      <c r="C40" s="188"/>
      <c r="D40" s="189">
        <f>+IFERROR(E40/$E$8,0)</f>
        <v>0</v>
      </c>
      <c r="E40" s="176">
        <f>+IFERROR('[4]IMPUESTOS Y VR TOTAL'!E52/$C$26/$E$50,0)</f>
        <v>0</v>
      </c>
      <c r="G40" s="130"/>
    </row>
    <row r="41" spans="1:12" x14ac:dyDescent="0.25">
      <c r="A41" s="172">
        <v>6.12</v>
      </c>
      <c r="B41" s="184" t="str">
        <f>+'[4]IMPUESTOS Y VR TOTAL'!B53</f>
        <v>Responsabilidad Civil BAJA</v>
      </c>
      <c r="C41" s="185"/>
      <c r="D41" s="175">
        <f>+IFERROR(E41/$E$8,0)</f>
        <v>1.1639616360089563E-3</v>
      </c>
      <c r="E41" s="176">
        <f>+IFERROR('[4]IMPUESTOS Y VR TOTAL'!E53/$C$26/$E$50,0)</f>
        <v>2602.2976524999999</v>
      </c>
      <c r="G41" s="130"/>
    </row>
    <row r="42" spans="1:12" x14ac:dyDescent="0.25">
      <c r="A42" s="172">
        <v>6.13</v>
      </c>
      <c r="B42" s="184" t="str">
        <f>+'[4]IMPUESTOS Y VR TOTAL'!B54</f>
        <v>Cumplimiento</v>
      </c>
      <c r="C42" s="185"/>
      <c r="D42" s="175">
        <f t="shared" si="0"/>
        <v>3.4918849080268688E-3</v>
      </c>
      <c r="E42" s="176">
        <f>+IFERROR('[4]IMPUESTOS Y VR TOTAL'!E54/$C$26/$E$50,0)</f>
        <v>7806.8929574999993</v>
      </c>
      <c r="G42" s="130"/>
    </row>
    <row r="43" spans="1:12" x14ac:dyDescent="0.25">
      <c r="A43" s="172">
        <v>6.14</v>
      </c>
      <c r="B43" s="184" t="str">
        <f>+'[4]IMPUESTOS Y VR TOTAL'!B55</f>
        <v>Salarios, Prestaciones</v>
      </c>
      <c r="C43" s="185"/>
      <c r="D43" s="175">
        <f t="shared" si="0"/>
        <v>5.3348241650410502E-4</v>
      </c>
      <c r="E43" s="176">
        <f>+IFERROR('[4]IMPUESTOS Y VR TOTAL'!E55/$C$26/$E$50,0)</f>
        <v>1192.7197573958333</v>
      </c>
      <c r="G43" s="130"/>
    </row>
    <row r="44" spans="1:12" x14ac:dyDescent="0.25">
      <c r="A44" s="172">
        <v>6.15</v>
      </c>
      <c r="B44" s="184" t="str">
        <f>+'[4]IMPUESTOS Y VR TOTAL'!B56</f>
        <v>Calidad de los Servicios</v>
      </c>
      <c r="C44" s="185"/>
      <c r="D44" s="175">
        <f t="shared" si="0"/>
        <v>9.6026834970738915E-3</v>
      </c>
      <c r="E44" s="176">
        <f>+IFERROR('[4]IMPUESTOS Y VR TOTAL'!E56/$C$26/$E$50,0)</f>
        <v>21468.955633125002</v>
      </c>
      <c r="F44" s="190"/>
      <c r="G44" s="130"/>
    </row>
    <row r="45" spans="1:12" x14ac:dyDescent="0.25">
      <c r="A45" s="191"/>
      <c r="B45" s="151"/>
      <c r="C45" s="151"/>
      <c r="D45" s="192"/>
      <c r="E45" s="193"/>
      <c r="G45" s="130"/>
    </row>
    <row r="46" spans="1:12" s="147" customFormat="1" ht="12.75" x14ac:dyDescent="0.2">
      <c r="A46" s="178">
        <v>7</v>
      </c>
      <c r="B46" s="179" t="s">
        <v>65</v>
      </c>
      <c r="C46" s="194"/>
      <c r="D46" s="195">
        <f>+IFERROR((HonoraProfesionales*(CdadProfesionales+CdadNoFacturables+CdadCalidades)+HonoraTecnicos*CdadTecnicos)/(CdadProfesionales+CdadTecnicos+CdadNoFacturables+CdadCalidades),0)</f>
        <v>0.2</v>
      </c>
      <c r="E46" s="196">
        <f>+IFERROR($D$46*E8,0)</f>
        <v>447144.91818181821</v>
      </c>
      <c r="F46" s="122"/>
      <c r="G46" s="190"/>
      <c r="H46" s="122"/>
      <c r="I46" s="130"/>
      <c r="J46" s="130"/>
      <c r="K46" s="130"/>
      <c r="L46" s="197"/>
    </row>
    <row r="47" spans="1:12" s="147" customFormat="1" ht="12.75" x14ac:dyDescent="0.2">
      <c r="A47" s="198"/>
      <c r="B47" s="199"/>
      <c r="C47" s="199"/>
      <c r="D47" s="200"/>
      <c r="E47" s="201">
        <f>+IFERROR((E46+E27+E23+E31+E32+E33+E34+E35+E36+E41+E42+E43+E44+E28+E29),0)</f>
        <v>4376830.3787479382</v>
      </c>
      <c r="F47" s="122"/>
      <c r="G47" s="122"/>
      <c r="H47" s="122"/>
      <c r="I47" s="130"/>
      <c r="J47" s="130"/>
      <c r="K47" s="130"/>
      <c r="L47" s="197"/>
    </row>
    <row r="48" spans="1:12" x14ac:dyDescent="0.25">
      <c r="A48" s="202"/>
      <c r="B48" s="3"/>
      <c r="C48" s="3"/>
      <c r="D48" s="114"/>
      <c r="E48" s="203">
        <v>0</v>
      </c>
    </row>
    <row r="49" spans="1:12" x14ac:dyDescent="0.25">
      <c r="A49" s="204"/>
      <c r="B49" s="205" t="s">
        <v>66</v>
      </c>
      <c r="C49" s="205"/>
      <c r="D49" s="206">
        <f>IFERROR(SUM(D23:D46),0)</f>
        <v>1.9576786857133555</v>
      </c>
      <c r="E49" s="207">
        <f>+IFERROR(D49*(XMesProfesionales+XMesTecnicos)/(CdadProfesionales+CdadTecnicos),0)</f>
        <v>4376830.3787479391</v>
      </c>
    </row>
    <row r="50" spans="1:12" x14ac:dyDescent="0.25">
      <c r="A50" s="204"/>
      <c r="B50" s="205" t="s">
        <v>67</v>
      </c>
      <c r="C50" s="205"/>
      <c r="D50" s="206"/>
      <c r="E50" s="207">
        <f>IFERROR(PlazoEnMeses,0)</f>
        <v>8</v>
      </c>
    </row>
    <row r="51" spans="1:12" x14ac:dyDescent="0.25">
      <c r="A51" s="202"/>
      <c r="B51" s="208"/>
      <c r="C51" s="208"/>
      <c r="D51" s="209"/>
      <c r="E51" s="210"/>
    </row>
    <row r="52" spans="1:12" x14ac:dyDescent="0.25">
      <c r="A52" s="211" t="s">
        <v>68</v>
      </c>
      <c r="B52" s="212"/>
      <c r="C52" s="151"/>
      <c r="D52" s="151"/>
      <c r="E52" s="213">
        <f>+'[4]IMPUESTOS Y VR TOTAL'!F59</f>
        <v>962194090</v>
      </c>
      <c r="G52" s="214"/>
      <c r="H52" s="215"/>
    </row>
    <row r="53" spans="1:12" x14ac:dyDescent="0.25">
      <c r="A53" s="211" t="s">
        <v>69</v>
      </c>
      <c r="B53" s="212"/>
      <c r="C53" s="151"/>
      <c r="D53" s="151"/>
      <c r="E53" s="213">
        <f>Profesional+Tecnico+NoFacturable+Calidad+Oficina</f>
        <v>745597391.65906441</v>
      </c>
    </row>
    <row r="54" spans="1:12" x14ac:dyDescent="0.25">
      <c r="A54" s="211" t="s">
        <v>70</v>
      </c>
      <c r="B54" s="212"/>
      <c r="C54" s="216">
        <f>CdadProfesionales+CdadTecnicos</f>
        <v>22</v>
      </c>
      <c r="D54" s="151"/>
      <c r="E54" s="217">
        <f>+IFERROR((CdadProfesionales+CdadTecnicos)*FactorMultiplicaCalculado*(XMesProfesionales+XMesTecnicos)*PlazoEnMeses/(CdadProfesionales+CdadTecnicos),0)</f>
        <v>770322146.65963709</v>
      </c>
      <c r="G54" s="218"/>
      <c r="H54" s="215"/>
    </row>
    <row r="55" spans="1:12" x14ac:dyDescent="0.25">
      <c r="A55" s="211" t="s">
        <v>71</v>
      </c>
      <c r="B55" s="212"/>
      <c r="C55" s="219"/>
      <c r="D55" s="151"/>
      <c r="E55" s="217">
        <f>Equipos+Viajes+Tramite+Ensayos+Campamento</f>
        <v>25000000</v>
      </c>
    </row>
    <row r="56" spans="1:12" s="147" customFormat="1" ht="12.75" x14ac:dyDescent="0.2">
      <c r="A56" s="220" t="s">
        <v>72</v>
      </c>
      <c r="B56" s="221"/>
      <c r="C56" s="222"/>
      <c r="D56" s="223"/>
      <c r="E56" s="213">
        <f>SUM(E54:E55)</f>
        <v>795322146.65963709</v>
      </c>
      <c r="F56" s="122"/>
      <c r="G56" s="177"/>
      <c r="H56" s="122"/>
      <c r="I56" s="130"/>
      <c r="J56" s="130"/>
      <c r="K56" s="130"/>
      <c r="L56" s="197"/>
    </row>
    <row r="57" spans="1:12" x14ac:dyDescent="0.25">
      <c r="A57" s="211" t="s">
        <v>36</v>
      </c>
      <c r="B57" s="212"/>
      <c r="C57" s="224">
        <f>+'[4]IMPUESTOS Y VR TOTAL'!C82</f>
        <v>0.19</v>
      </c>
      <c r="D57" s="151"/>
      <c r="E57" s="217">
        <f>+E56*C57</f>
        <v>151111207.86533105</v>
      </c>
    </row>
    <row r="58" spans="1:12" x14ac:dyDescent="0.25">
      <c r="A58" s="211" t="s">
        <v>73</v>
      </c>
      <c r="B58" s="212"/>
      <c r="C58" s="219"/>
      <c r="D58" s="151"/>
      <c r="E58" s="213">
        <f>+E57+E56</f>
        <v>946433354.52496815</v>
      </c>
    </row>
    <row r="59" spans="1:12" x14ac:dyDescent="0.25">
      <c r="A59" s="211" t="s">
        <v>74</v>
      </c>
      <c r="B59" s="212"/>
      <c r="C59" s="219"/>
      <c r="D59" s="151"/>
      <c r="E59" s="213">
        <f>+IFERROR(E52-E58,0)</f>
        <v>15760735.475031853</v>
      </c>
    </row>
    <row r="60" spans="1:12" x14ac:dyDescent="0.25">
      <c r="A60" s="191"/>
      <c r="B60" s="151"/>
      <c r="C60" s="219"/>
      <c r="D60" s="151"/>
      <c r="E60" s="213"/>
    </row>
    <row r="61" spans="1:12" x14ac:dyDescent="0.25">
      <c r="A61" s="225" t="s">
        <v>75</v>
      </c>
      <c r="B61" s="223"/>
      <c r="C61" s="223"/>
      <c r="D61" s="226"/>
      <c r="E61" s="227">
        <v>1.991337479405126</v>
      </c>
      <c r="G61" s="177"/>
    </row>
    <row r="62" spans="1:12" x14ac:dyDescent="0.25">
      <c r="A62" s="211" t="s">
        <v>70</v>
      </c>
      <c r="B62" s="212"/>
      <c r="C62" s="216">
        <f>CdadProfesionales+CdadTecnicos</f>
        <v>22</v>
      </c>
      <c r="D62" s="151"/>
      <c r="E62" s="217">
        <f>IFERROR(C62*E50*XMesPersonalPromedio*FactorMultFinal,0)</f>
        <v>783566462.18487394</v>
      </c>
      <c r="G62" s="177"/>
    </row>
    <row r="63" spans="1:12" x14ac:dyDescent="0.25">
      <c r="A63" s="211" t="s">
        <v>71</v>
      </c>
      <c r="B63" s="212"/>
      <c r="C63" s="219"/>
      <c r="D63" s="151"/>
      <c r="E63" s="217">
        <f>Equipos+Viajes+Ensayos+Campamento+Tramite</f>
        <v>25000000</v>
      </c>
    </row>
    <row r="64" spans="1:12" x14ac:dyDescent="0.25">
      <c r="A64" s="220" t="s">
        <v>72</v>
      </c>
      <c r="B64" s="221"/>
      <c r="C64" s="222"/>
      <c r="D64" s="223"/>
      <c r="E64" s="213">
        <f>SUM(E62:E63)</f>
        <v>808566462.18487394</v>
      </c>
    </row>
    <row r="65" spans="1:13" x14ac:dyDescent="0.25">
      <c r="A65" s="211" t="s">
        <v>36</v>
      </c>
      <c r="B65" s="212"/>
      <c r="C65" s="224">
        <f>+'[4]IMPUESTOS Y VR TOTAL'!C82</f>
        <v>0.19</v>
      </c>
      <c r="D65" s="151"/>
      <c r="E65" s="217">
        <f>+E64*C65</f>
        <v>153627627.81512606</v>
      </c>
    </row>
    <row r="66" spans="1:13" x14ac:dyDescent="0.25">
      <c r="A66" s="228" t="s">
        <v>68</v>
      </c>
      <c r="B66" s="229"/>
      <c r="C66" s="230"/>
      <c r="D66" s="231"/>
      <c r="E66" s="232">
        <f>+E65+E64</f>
        <v>962194090</v>
      </c>
    </row>
    <row r="67" spans="1:13" x14ac:dyDescent="0.25">
      <c r="A67" s="233" t="str">
        <f>+[4]Hoja1!C24</f>
        <v>novecientos sesenta y dos millones ciento noventa y cuatro mil noventa pesos mda/legal</v>
      </c>
      <c r="B67" s="234"/>
      <c r="C67" s="234"/>
      <c r="D67" s="235"/>
      <c r="E67" s="236">
        <f>+E66-E52</f>
        <v>0</v>
      </c>
    </row>
    <row r="68" spans="1:13" ht="15.75" thickBot="1" x14ac:dyDescent="0.3">
      <c r="A68" s="237"/>
      <c r="B68" s="238"/>
      <c r="C68" s="238"/>
      <c r="D68" s="239"/>
      <c r="E68" s="240"/>
    </row>
    <row r="69" spans="1:13" x14ac:dyDescent="0.25">
      <c r="A69" s="3"/>
      <c r="B69" s="3"/>
      <c r="C69" s="3"/>
      <c r="D69" s="3"/>
      <c r="E69" s="236"/>
    </row>
    <row r="70" spans="1:13" x14ac:dyDescent="0.25">
      <c r="A70" s="3"/>
      <c r="B70" s="3"/>
      <c r="C70" s="3"/>
      <c r="D70" s="3"/>
      <c r="E70" s="52"/>
    </row>
    <row r="71" spans="1:13" s="241" customFormat="1" ht="18" customHeight="1" x14ac:dyDescent="0.25">
      <c r="B71" s="242" t="s">
        <v>39</v>
      </c>
      <c r="C71" s="243" t="str">
        <f>'[4]INFORMACION DEL FP'!C30</f>
        <v>ALOZADA</v>
      </c>
      <c r="D71" s="244"/>
      <c r="E71" s="245"/>
      <c r="G71" s="246"/>
      <c r="H71" s="247"/>
      <c r="I71" s="248"/>
      <c r="J71" s="249"/>
      <c r="K71" s="248"/>
      <c r="L71" s="250"/>
    </row>
    <row r="72" spans="1:13" x14ac:dyDescent="0.25">
      <c r="E72" s="177"/>
      <c r="H72" s="130"/>
      <c r="M72" s="130"/>
    </row>
    <row r="73" spans="1:13" ht="12.75" x14ac:dyDescent="0.2">
      <c r="G73" s="177"/>
      <c r="H73" s="251"/>
      <c r="K73" s="197"/>
      <c r="L73" s="197"/>
      <c r="M73" s="130"/>
    </row>
    <row r="74" spans="1:13" ht="12.75" x14ac:dyDescent="0.2">
      <c r="G74" s="177"/>
      <c r="H74" s="251"/>
      <c r="L74" s="197"/>
      <c r="M74" s="130"/>
    </row>
    <row r="75" spans="1:13" ht="12.75" x14ac:dyDescent="0.2">
      <c r="G75" s="177"/>
      <c r="H75" s="251"/>
      <c r="L75" s="130"/>
      <c r="M75" s="130"/>
    </row>
    <row r="76" spans="1:13" ht="12.75" x14ac:dyDescent="0.2">
      <c r="G76" s="177"/>
      <c r="H76" s="251"/>
      <c r="L76" s="130"/>
      <c r="M76" s="130"/>
    </row>
    <row r="77" spans="1:13" ht="12.75" x14ac:dyDescent="0.2">
      <c r="G77" s="177"/>
      <c r="H77" s="251"/>
      <c r="L77" s="130"/>
      <c r="M77" s="130"/>
    </row>
    <row r="78" spans="1:13" ht="12.75" x14ac:dyDescent="0.2">
      <c r="G78" s="177"/>
      <c r="H78" s="251"/>
      <c r="L78" s="130"/>
      <c r="M78" s="130"/>
    </row>
    <row r="79" spans="1:13" ht="12.75" x14ac:dyDescent="0.2">
      <c r="G79" s="177"/>
      <c r="H79" s="251"/>
      <c r="L79" s="130"/>
      <c r="M79" s="130"/>
    </row>
    <row r="80" spans="1:13" ht="12.75" x14ac:dyDescent="0.2">
      <c r="G80" s="177"/>
      <c r="H80" s="251"/>
      <c r="L80" s="130"/>
      <c r="M80" s="197"/>
    </row>
    <row r="81" spans="7:13" ht="12.75" x14ac:dyDescent="0.2">
      <c r="G81" s="177"/>
      <c r="H81" s="251"/>
      <c r="L81" s="130"/>
      <c r="M81" s="130"/>
    </row>
    <row r="82" spans="7:13" ht="12.75" x14ac:dyDescent="0.2">
      <c r="G82" s="177"/>
      <c r="H82" s="251"/>
      <c r="L82" s="130"/>
      <c r="M82" s="130"/>
    </row>
    <row r="83" spans="7:13" ht="12.75" x14ac:dyDescent="0.2">
      <c r="G83" s="177"/>
      <c r="H83" s="251"/>
      <c r="L83" s="130"/>
      <c r="M83" s="130"/>
    </row>
    <row r="84" spans="7:13" ht="12.75" x14ac:dyDescent="0.2">
      <c r="G84" s="177"/>
      <c r="H84" s="251"/>
      <c r="L84" s="130"/>
      <c r="M84" s="130"/>
    </row>
    <row r="85" spans="7:13" ht="12.75" x14ac:dyDescent="0.2">
      <c r="G85" s="177"/>
      <c r="H85" s="251"/>
      <c r="L85" s="130"/>
      <c r="M85" s="130"/>
    </row>
    <row r="86" spans="7:13" ht="12.75" x14ac:dyDescent="0.2">
      <c r="G86" s="177"/>
      <c r="H86" s="251"/>
      <c r="L86" s="130"/>
      <c r="M86" s="130"/>
    </row>
    <row r="87" spans="7:13" ht="12.75" x14ac:dyDescent="0.2">
      <c r="G87" s="177"/>
      <c r="H87" s="251"/>
      <c r="L87" s="130"/>
      <c r="M87" s="130"/>
    </row>
    <row r="88" spans="7:13" ht="12.75" x14ac:dyDescent="0.2">
      <c r="G88" s="177"/>
      <c r="H88" s="251"/>
      <c r="L88" s="130"/>
      <c r="M88" s="130"/>
    </row>
    <row r="89" spans="7:13" ht="12.75" x14ac:dyDescent="0.2">
      <c r="G89" s="177"/>
      <c r="H89" s="251"/>
      <c r="L89" s="130"/>
      <c r="M89" s="130"/>
    </row>
    <row r="90" spans="7:13" ht="12.75" x14ac:dyDescent="0.2">
      <c r="G90" s="177"/>
      <c r="H90" s="251"/>
      <c r="L90" s="130"/>
      <c r="M90" s="130"/>
    </row>
    <row r="91" spans="7:13" ht="12.75" x14ac:dyDescent="0.2">
      <c r="G91" s="177"/>
      <c r="H91" s="251"/>
      <c r="L91" s="130"/>
      <c r="M91" s="130"/>
    </row>
    <row r="92" spans="7:13" x14ac:dyDescent="0.25">
      <c r="G92" s="252"/>
      <c r="H92" s="253"/>
      <c r="J92" s="254"/>
    </row>
    <row r="93" spans="7:13" x14ac:dyDescent="0.25">
      <c r="G93" s="177"/>
      <c r="H93" s="251"/>
      <c r="K93" s="197"/>
    </row>
    <row r="94" spans="7:13" x14ac:dyDescent="0.25">
      <c r="G94" s="177"/>
      <c r="H94" s="251"/>
    </row>
    <row r="95" spans="7:13" x14ac:dyDescent="0.25">
      <c r="G95" s="177"/>
      <c r="H95" s="251"/>
    </row>
    <row r="96" spans="7:13" x14ac:dyDescent="0.25">
      <c r="G96" s="177"/>
      <c r="H96" s="251"/>
    </row>
    <row r="97" spans="7:8" x14ac:dyDescent="0.25">
      <c r="G97" s="177"/>
      <c r="H97" s="251"/>
    </row>
    <row r="98" spans="7:8" x14ac:dyDescent="0.25">
      <c r="G98" s="177"/>
      <c r="H98" s="251"/>
    </row>
    <row r="99" spans="7:8" x14ac:dyDescent="0.25">
      <c r="G99" s="177"/>
      <c r="H99" s="251"/>
    </row>
    <row r="100" spans="7:8" x14ac:dyDescent="0.25">
      <c r="G100" s="177"/>
      <c r="H100" s="251"/>
    </row>
    <row r="101" spans="7:8" x14ac:dyDescent="0.25">
      <c r="G101" s="177"/>
      <c r="H101" s="251"/>
    </row>
    <row r="102" spans="7:8" x14ac:dyDescent="0.25">
      <c r="G102" s="177"/>
      <c r="H102" s="251"/>
    </row>
    <row r="1079" spans="2:2" x14ac:dyDescent="0.25">
      <c r="B1079" s="122" t="s">
        <v>76</v>
      </c>
    </row>
    <row r="1473" spans="1:2" x14ac:dyDescent="0.25">
      <c r="B1473" s="122" t="s">
        <v>77</v>
      </c>
    </row>
    <row r="1479" spans="1:2" x14ac:dyDescent="0.25">
      <c r="A1479" s="122" t="s">
        <v>77</v>
      </c>
    </row>
    <row r="3022" spans="1:1" x14ac:dyDescent="0.25">
      <c r="A3022" s="122" t="s">
        <v>78</v>
      </c>
    </row>
  </sheetData>
  <mergeCells count="23">
    <mergeCell ref="A64:B64"/>
    <mergeCell ref="A65:B65"/>
    <mergeCell ref="A66:B66"/>
    <mergeCell ref="A67:D68"/>
    <mergeCell ref="C71:E71"/>
    <mergeCell ref="A56:B56"/>
    <mergeCell ref="A57:B57"/>
    <mergeCell ref="A58:B58"/>
    <mergeCell ref="A59:B59"/>
    <mergeCell ref="A62:B62"/>
    <mergeCell ref="A63:B63"/>
    <mergeCell ref="C7:D7"/>
    <mergeCell ref="A23:C23"/>
    <mergeCell ref="A52:B52"/>
    <mergeCell ref="A53:B53"/>
    <mergeCell ref="A54:B54"/>
    <mergeCell ref="A55:B55"/>
    <mergeCell ref="A1:E1"/>
    <mergeCell ref="A2:E2"/>
    <mergeCell ref="A3:E3"/>
    <mergeCell ref="B4:E4"/>
    <mergeCell ref="A5:E5"/>
    <mergeCell ref="A6:E6"/>
  </mergeCells>
  <printOptions horizontalCentered="1" verticalCentered="1"/>
  <pageMargins left="0.78740157480314965" right="0.78740157480314965" top="0.78740157480314965" bottom="0.78740157480314965" header="0.59055118110236227" footer="0.59055118110236227"/>
  <pageSetup scale="67" orientation="portrait" r:id="rId1"/>
  <headerFooter alignWithMargins="0">
    <oddHeader>&amp;CAnálisis de Costos - Área de Estudios Previos</oddHeader>
    <oddFooter>&amp;L16/02/2010&amp;R0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4]!FactorMultCorregido">
                <anchor moveWithCells="1" sizeWithCells="1">
                  <from>
                    <xdr:col>5</xdr:col>
                    <xdr:colOff>152400</xdr:colOff>
                    <xdr:row>60</xdr:row>
                    <xdr:rowOff>9525</xdr:rowOff>
                  </from>
                  <to>
                    <xdr:col>6</xdr:col>
                    <xdr:colOff>952500</xdr:colOff>
                    <xdr:row>62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8DD3A-699F-4322-A4B8-E034403C43D4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0" ma:contentTypeDescription="Crear nuevo documento." ma:contentTypeScope="" ma:versionID="1d18ed6583e8dc213eaa1420c22cf77a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6d9385cd2852e496128fa842f657c82d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FechayHora" minOccurs="0"/>
                <xsd:element ref="ns2:_Flow_SignoffStatus" minOccurs="0"/>
                <xsd:element ref="ns2:Fechayhora0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echayHora" ma:index="24" nillable="true" ma:displayName="Fecha y Hora" ma:format="DateTime" ma:internalName="FechayHora">
      <xsd:simpleType>
        <xsd:restriction base="dms:DateTime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Fechayhora0" ma:index="26" nillable="true" ma:displayName="Fecha y hora" ma:format="DateOnly" ma:internalName="Fechayhora0">
      <xsd:simpleType>
        <xsd:restriction base="dms:DateTim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63b0d94-22a5-4c9a-a97e-d2f11d303701}" ma:internalName="TaxCatchAll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42C23A-4F1F-4BCB-B516-B6EA47E8AFDA}"/>
</file>

<file path=customXml/itemProps2.xml><?xml version="1.0" encoding="utf-8"?>
<ds:datastoreItem xmlns:ds="http://schemas.openxmlformats.org/officeDocument/2006/customXml" ds:itemID="{BA25D50E-9514-4B9B-A546-B50E9A6134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12</vt:i4>
      </vt:variant>
    </vt:vector>
  </HeadingPairs>
  <TitlesOfParts>
    <vt:vector size="17" baseType="lpstr">
      <vt:lpstr>COSTEO INTV CONSULT</vt:lpstr>
      <vt:lpstr>FM</vt:lpstr>
      <vt:lpstr>COSTEO INTV OBRA</vt:lpstr>
      <vt:lpstr>FM (2)</vt:lpstr>
      <vt:lpstr>Hoja1</vt:lpstr>
      <vt:lpstr>'COSTEO INTV CONSULT'!Área_de_impresión</vt:lpstr>
      <vt:lpstr>'COSTEO INTV OBRA'!Área_de_impresión</vt:lpstr>
      <vt:lpstr>FM!Área_de_impresión</vt:lpstr>
      <vt:lpstr>'FM (2)'!Área_de_impresión</vt:lpstr>
      <vt:lpstr>'FM (2)'!DifConsultoriaFM</vt:lpstr>
      <vt:lpstr>DifConsultoriaFM</vt:lpstr>
      <vt:lpstr>'FM (2)'!FactorMultFinal</vt:lpstr>
      <vt:lpstr>'FM (2)'!FactorMultiplicaCalculado</vt:lpstr>
      <vt:lpstr>'FM (2)'!PrestacionesSeguridadOtros</vt:lpstr>
      <vt:lpstr>'FM (2)'!ValorTotConsultoria</vt:lpstr>
      <vt:lpstr>ValorTotConsultoria</vt:lpstr>
      <vt:lpstr>'FM (2)'!XMesPersonalPromedio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LOZADA HERRERA</dc:creator>
  <cp:lastModifiedBy>ANDRES LOZADA HERRERA</cp:lastModifiedBy>
  <dcterms:created xsi:type="dcterms:W3CDTF">2023-02-23T14:59:34Z</dcterms:created>
  <dcterms:modified xsi:type="dcterms:W3CDTF">2023-02-23T15:13:47Z</dcterms:modified>
</cp:coreProperties>
</file>