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indows\Dropbox\CTOS HV\ADJ. 2015\Charala\Fase II Consultoria\"/>
    </mc:Choice>
  </mc:AlternateContent>
  <bookViews>
    <workbookView xWindow="0" yWindow="0" windowWidth="28770" windowHeight="11580" tabRatio="861" activeTab="4"/>
  </bookViews>
  <sheets>
    <sheet name="2.1 REGISTROS COROMORO" sheetId="23" r:id="rId1"/>
    <sheet name="2.2 REGISTROS OIBA" sheetId="24" r:id="rId2"/>
    <sheet name="2.3 REGISTROS CONFINES" sheetId="25" r:id="rId3"/>
    <sheet name="2.4 REGISTROS COMPLETOS" sheetId="26" r:id="rId4"/>
    <sheet name="2.5 IDF CHARALÁ" sheetId="12" r:id="rId5"/>
  </sheets>
  <definedNames>
    <definedName name="_xlnm.Print_Area" localSheetId="0">'2.1 REGISTROS COROMORO'!$A$101:$N$149</definedName>
    <definedName name="_xlnm.Print_Area" localSheetId="1">'2.2 REGISTROS OIBA'!$A$131:$N$194</definedName>
    <definedName name="_xlnm.Print_Area" localSheetId="2">'2.3 REGISTROS CONFINES'!$A$130:$N$192</definedName>
    <definedName name="_xlnm.Print_Area" localSheetId="3">'2.4 REGISTROS COMPLETOS'!$T$1:$X$47</definedName>
    <definedName name="_xlnm.Print_Area" localSheetId="4">'2.5 IDF CHARALÁ'!$A$85:$J$140</definedName>
  </definedNames>
  <calcPr calcId="162913"/>
</workbook>
</file>

<file path=xl/calcChain.xml><?xml version="1.0" encoding="utf-8"?>
<calcChain xmlns="http://schemas.openxmlformats.org/spreadsheetml/2006/main">
  <c r="B12" i="12" l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41" i="12" s="1"/>
  <c r="B42" i="12" s="1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I95" i="26" l="1"/>
  <c r="H95" i="26"/>
  <c r="G95" i="26"/>
  <c r="F95" i="26"/>
  <c r="I94" i="26"/>
  <c r="H94" i="26"/>
  <c r="G94" i="26"/>
  <c r="F94" i="26"/>
  <c r="I93" i="26"/>
  <c r="H93" i="26"/>
  <c r="G93" i="26"/>
  <c r="F93" i="26"/>
  <c r="N92" i="26"/>
  <c r="V44" i="26" s="1"/>
  <c r="N91" i="26"/>
  <c r="V43" i="26" s="1"/>
  <c r="N90" i="26"/>
  <c r="V42" i="26" s="1"/>
  <c r="N87" i="26"/>
  <c r="V39" i="26" s="1"/>
  <c r="N86" i="26"/>
  <c r="V38" i="26" s="1"/>
  <c r="N85" i="26"/>
  <c r="V37" i="26" s="1"/>
  <c r="N84" i="26"/>
  <c r="V36" i="26" s="1"/>
  <c r="N83" i="26"/>
  <c r="V35" i="26" s="1"/>
  <c r="N82" i="26"/>
  <c r="V34" i="26" s="1"/>
  <c r="N81" i="26"/>
  <c r="V33" i="26" s="1"/>
  <c r="N80" i="26"/>
  <c r="V32" i="26" s="1"/>
  <c r="N79" i="26"/>
  <c r="V31" i="26" s="1"/>
  <c r="N78" i="26"/>
  <c r="V30" i="26" s="1"/>
  <c r="N77" i="26"/>
  <c r="V29" i="26" s="1"/>
  <c r="N76" i="26"/>
  <c r="V28" i="26" s="1"/>
  <c r="N75" i="26"/>
  <c r="V27" i="26" s="1"/>
  <c r="N73" i="26"/>
  <c r="V25" i="26" s="1"/>
  <c r="N72" i="26"/>
  <c r="V24" i="26" s="1"/>
  <c r="N71" i="26"/>
  <c r="V23" i="26" s="1"/>
  <c r="N70" i="26"/>
  <c r="V22" i="26" s="1"/>
  <c r="N69" i="26"/>
  <c r="V21" i="26" s="1"/>
  <c r="N68" i="26"/>
  <c r="V20" i="26" s="1"/>
  <c r="N67" i="26"/>
  <c r="V19" i="26" s="1"/>
  <c r="N66" i="26"/>
  <c r="V18" i="26" s="1"/>
  <c r="N64" i="26"/>
  <c r="V16" i="26" s="1"/>
  <c r="N63" i="26"/>
  <c r="V15" i="26" s="1"/>
  <c r="N61" i="26"/>
  <c r="V13" i="26" s="1"/>
  <c r="N60" i="26"/>
  <c r="V12" i="26" s="1"/>
  <c r="N59" i="26"/>
  <c r="V11" i="26" s="1"/>
  <c r="N58" i="26"/>
  <c r="V10" i="26" s="1"/>
  <c r="N56" i="26"/>
  <c r="V8" i="26" s="1"/>
  <c r="N55" i="26"/>
  <c r="V7" i="26" s="1"/>
  <c r="N51" i="26"/>
  <c r="V3" i="26" s="1"/>
  <c r="M47" i="26"/>
  <c r="L47" i="26"/>
  <c r="K47" i="26"/>
  <c r="J47" i="26"/>
  <c r="I47" i="26"/>
  <c r="H47" i="26"/>
  <c r="C47" i="26"/>
  <c r="B47" i="26"/>
  <c r="M46" i="26"/>
  <c r="L46" i="26"/>
  <c r="K46" i="26"/>
  <c r="J46" i="26"/>
  <c r="I46" i="26"/>
  <c r="H46" i="26"/>
  <c r="C46" i="26"/>
  <c r="B46" i="26"/>
  <c r="M45" i="26"/>
  <c r="L45" i="26"/>
  <c r="K45" i="26"/>
  <c r="J45" i="26"/>
  <c r="I45" i="26"/>
  <c r="H45" i="26"/>
  <c r="C45" i="26"/>
  <c r="B45" i="26"/>
  <c r="N44" i="26"/>
  <c r="U44" i="26" s="1"/>
  <c r="N43" i="26"/>
  <c r="U43" i="26" s="1"/>
  <c r="N42" i="26"/>
  <c r="U42" i="26" s="1"/>
  <c r="N41" i="26"/>
  <c r="U41" i="26" s="1"/>
  <c r="N40" i="26"/>
  <c r="U40" i="26" s="1"/>
  <c r="N39" i="26"/>
  <c r="U39" i="26" s="1"/>
  <c r="N38" i="26"/>
  <c r="U38" i="26" s="1"/>
  <c r="X38" i="26" s="1"/>
  <c r="C46" i="12" s="1"/>
  <c r="N37" i="26"/>
  <c r="U37" i="26" s="1"/>
  <c r="X37" i="26" s="1"/>
  <c r="C45" i="12" s="1"/>
  <c r="N36" i="26"/>
  <c r="U36" i="26" s="1"/>
  <c r="N35" i="26"/>
  <c r="U35" i="26" s="1"/>
  <c r="N34" i="26"/>
  <c r="U34" i="26" s="1"/>
  <c r="N33" i="26"/>
  <c r="U33" i="26" s="1"/>
  <c r="N32" i="26"/>
  <c r="U32" i="26" s="1"/>
  <c r="X32" i="26" s="1"/>
  <c r="C40" i="12" s="1"/>
  <c r="N31" i="26"/>
  <c r="U31" i="26" s="1"/>
  <c r="N30" i="26"/>
  <c r="U30" i="26" s="1"/>
  <c r="X30" i="26" s="1"/>
  <c r="C38" i="12" s="1"/>
  <c r="N29" i="26"/>
  <c r="U29" i="26" s="1"/>
  <c r="X29" i="26" s="1"/>
  <c r="C37" i="12" s="1"/>
  <c r="N28" i="26"/>
  <c r="U28" i="26" s="1"/>
  <c r="N27" i="26"/>
  <c r="U27" i="26" s="1"/>
  <c r="N26" i="26"/>
  <c r="U26" i="26" s="1"/>
  <c r="N25" i="26"/>
  <c r="U25" i="26" s="1"/>
  <c r="N24" i="26"/>
  <c r="U24" i="26" s="1"/>
  <c r="X24" i="26" s="1"/>
  <c r="C32" i="12" s="1"/>
  <c r="N23" i="26"/>
  <c r="U23" i="26" s="1"/>
  <c r="N22" i="26"/>
  <c r="U22" i="26" s="1"/>
  <c r="X22" i="26" s="1"/>
  <c r="C30" i="12" s="1"/>
  <c r="N21" i="26"/>
  <c r="U21" i="26" s="1"/>
  <c r="X21" i="26" s="1"/>
  <c r="C29" i="12" s="1"/>
  <c r="N20" i="26"/>
  <c r="U20" i="26" s="1"/>
  <c r="N19" i="26"/>
  <c r="U19" i="26" s="1"/>
  <c r="N17" i="26"/>
  <c r="U17" i="26" s="1"/>
  <c r="N16" i="26"/>
  <c r="U16" i="26" s="1"/>
  <c r="N14" i="26"/>
  <c r="U14" i="26" s="1"/>
  <c r="N13" i="26"/>
  <c r="U13" i="26" s="1"/>
  <c r="N12" i="26"/>
  <c r="U12" i="26" s="1"/>
  <c r="N11" i="26"/>
  <c r="U11" i="26" s="1"/>
  <c r="X11" i="26" s="1"/>
  <c r="C19" i="12" s="1"/>
  <c r="N10" i="26"/>
  <c r="U10" i="26" s="1"/>
  <c r="N9" i="26"/>
  <c r="U9" i="26" s="1"/>
  <c r="N8" i="26"/>
  <c r="U8" i="26" s="1"/>
  <c r="N7" i="26"/>
  <c r="U7" i="26" s="1"/>
  <c r="X7" i="26" s="1"/>
  <c r="C15" i="12" s="1"/>
  <c r="N6" i="26"/>
  <c r="U6" i="26" s="1"/>
  <c r="N5" i="26"/>
  <c r="U5" i="26" s="1"/>
  <c r="N4" i="26"/>
  <c r="U4" i="26" s="1"/>
  <c r="N3" i="26"/>
  <c r="U3" i="26" s="1"/>
  <c r="X3" i="26" s="1"/>
  <c r="C11" i="12" s="1"/>
  <c r="M143" i="26"/>
  <c r="L143" i="26"/>
  <c r="K143" i="26"/>
  <c r="J143" i="26"/>
  <c r="I143" i="26"/>
  <c r="H143" i="26"/>
  <c r="G143" i="26"/>
  <c r="F143" i="26"/>
  <c r="E143" i="26"/>
  <c r="D143" i="26"/>
  <c r="C143" i="26"/>
  <c r="B143" i="26"/>
  <c r="M142" i="26"/>
  <c r="L142" i="26"/>
  <c r="K142" i="26"/>
  <c r="J142" i="26"/>
  <c r="I142" i="26"/>
  <c r="H142" i="26"/>
  <c r="G142" i="26"/>
  <c r="F142" i="26"/>
  <c r="E142" i="26"/>
  <c r="D142" i="26"/>
  <c r="C142" i="26"/>
  <c r="B142" i="26"/>
  <c r="M141" i="26"/>
  <c r="L141" i="26"/>
  <c r="K141" i="26"/>
  <c r="J141" i="26"/>
  <c r="I141" i="26"/>
  <c r="H141" i="26"/>
  <c r="G141" i="26"/>
  <c r="F141" i="26"/>
  <c r="E141" i="26"/>
  <c r="D141" i="26"/>
  <c r="C141" i="26"/>
  <c r="B141" i="26"/>
  <c r="N140" i="26"/>
  <c r="W44" i="26" s="1"/>
  <c r="N139" i="26"/>
  <c r="W43" i="26" s="1"/>
  <c r="N138" i="26"/>
  <c r="W42" i="26" s="1"/>
  <c r="N137" i="26"/>
  <c r="W41" i="26" s="1"/>
  <c r="N136" i="26"/>
  <c r="W40" i="26" s="1"/>
  <c r="N135" i="26"/>
  <c r="W39" i="26" s="1"/>
  <c r="N134" i="26"/>
  <c r="W38" i="26" s="1"/>
  <c r="N133" i="26"/>
  <c r="W37" i="26" s="1"/>
  <c r="N132" i="26"/>
  <c r="W36" i="26" s="1"/>
  <c r="N131" i="26"/>
  <c r="W35" i="26" s="1"/>
  <c r="N130" i="26"/>
  <c r="W34" i="26" s="1"/>
  <c r="N129" i="26"/>
  <c r="W33" i="26" s="1"/>
  <c r="N128" i="26"/>
  <c r="W32" i="26" s="1"/>
  <c r="N127" i="26"/>
  <c r="W31" i="26" s="1"/>
  <c r="N126" i="26"/>
  <c r="W30" i="26" s="1"/>
  <c r="N125" i="26"/>
  <c r="W29" i="26" s="1"/>
  <c r="N124" i="26"/>
  <c r="W28" i="26" s="1"/>
  <c r="N123" i="26"/>
  <c r="W27" i="26" s="1"/>
  <c r="N122" i="26"/>
  <c r="W26" i="26" s="1"/>
  <c r="N121" i="26"/>
  <c r="W25" i="26" s="1"/>
  <c r="N120" i="26"/>
  <c r="W24" i="26" s="1"/>
  <c r="N119" i="26"/>
  <c r="W23" i="26" s="1"/>
  <c r="N118" i="26"/>
  <c r="W22" i="26" s="1"/>
  <c r="N117" i="26"/>
  <c r="W21" i="26" s="1"/>
  <c r="N116" i="26"/>
  <c r="W20" i="26" s="1"/>
  <c r="N115" i="26"/>
  <c r="W19" i="26" s="1"/>
  <c r="N114" i="26"/>
  <c r="W18" i="26" s="1"/>
  <c r="N113" i="26"/>
  <c r="W17" i="26" s="1"/>
  <c r="N112" i="26"/>
  <c r="W16" i="26" s="1"/>
  <c r="N111" i="26"/>
  <c r="W15" i="26" s="1"/>
  <c r="N110" i="26"/>
  <c r="W14" i="26" s="1"/>
  <c r="N109" i="26"/>
  <c r="W13" i="26" s="1"/>
  <c r="N108" i="26"/>
  <c r="W12" i="26" s="1"/>
  <c r="N107" i="26"/>
  <c r="W11" i="26" s="1"/>
  <c r="N106" i="26"/>
  <c r="W10" i="26" s="1"/>
  <c r="N105" i="26"/>
  <c r="W9" i="26" s="1"/>
  <c r="N104" i="26"/>
  <c r="W8" i="26" s="1"/>
  <c r="N103" i="26"/>
  <c r="W7" i="26" s="1"/>
  <c r="N102" i="26"/>
  <c r="W6" i="26" s="1"/>
  <c r="N101" i="26"/>
  <c r="W5" i="26" s="1"/>
  <c r="N100" i="26"/>
  <c r="W4" i="26" s="1"/>
  <c r="N99" i="26"/>
  <c r="W3" i="26" s="1"/>
  <c r="O146" i="25"/>
  <c r="Q146" i="25"/>
  <c r="O148" i="24"/>
  <c r="Q148" i="24"/>
  <c r="Q103" i="23"/>
  <c r="P103" i="23" s="1"/>
  <c r="O103" i="23"/>
  <c r="X12" i="26" l="1"/>
  <c r="C20" i="12" s="1"/>
  <c r="X13" i="26"/>
  <c r="C21" i="12" s="1"/>
  <c r="X23" i="26"/>
  <c r="C31" i="12" s="1"/>
  <c r="X31" i="26"/>
  <c r="C39" i="12" s="1"/>
  <c r="X39" i="26"/>
  <c r="C47" i="12" s="1"/>
  <c r="P146" i="25"/>
  <c r="X16" i="26"/>
  <c r="C24" i="12" s="1"/>
  <c r="X25" i="26"/>
  <c r="C33" i="12" s="1"/>
  <c r="X33" i="26"/>
  <c r="C41" i="12" s="1"/>
  <c r="X8" i="26"/>
  <c r="C16" i="12" s="1"/>
  <c r="X34" i="26"/>
  <c r="C42" i="12" s="1"/>
  <c r="X42" i="26"/>
  <c r="C50" i="12" s="1"/>
  <c r="P148" i="24"/>
  <c r="X19" i="26"/>
  <c r="C27" i="12" s="1"/>
  <c r="X27" i="26"/>
  <c r="C35" i="12" s="1"/>
  <c r="X35" i="26"/>
  <c r="C43" i="12" s="1"/>
  <c r="X43" i="26"/>
  <c r="C51" i="12" s="1"/>
  <c r="X10" i="26"/>
  <c r="C18" i="12" s="1"/>
  <c r="X20" i="26"/>
  <c r="C28" i="12" s="1"/>
  <c r="X28" i="26"/>
  <c r="C36" i="12" s="1"/>
  <c r="X36" i="26"/>
  <c r="C44" i="12" s="1"/>
  <c r="X44" i="26"/>
  <c r="C52" i="12" s="1"/>
  <c r="N141" i="26"/>
  <c r="W45" i="26" s="1"/>
  <c r="N142" i="26"/>
  <c r="W46" i="26" s="1"/>
  <c r="N143" i="26"/>
  <c r="W47" i="26" s="1"/>
  <c r="M192" i="25"/>
  <c r="L192" i="25"/>
  <c r="K192" i="25"/>
  <c r="J192" i="25"/>
  <c r="I192" i="25"/>
  <c r="H192" i="25"/>
  <c r="G192" i="25"/>
  <c r="F192" i="25"/>
  <c r="E192" i="25"/>
  <c r="D192" i="25"/>
  <c r="C192" i="25"/>
  <c r="B192" i="25"/>
  <c r="M191" i="25"/>
  <c r="L191" i="25"/>
  <c r="K191" i="25"/>
  <c r="J191" i="25"/>
  <c r="I191" i="25"/>
  <c r="H191" i="25"/>
  <c r="G191" i="25"/>
  <c r="F191" i="25"/>
  <c r="E191" i="25"/>
  <c r="D191" i="25"/>
  <c r="C191" i="25"/>
  <c r="B191" i="25"/>
  <c r="M190" i="25"/>
  <c r="L190" i="25"/>
  <c r="K190" i="25"/>
  <c r="J190" i="25"/>
  <c r="I190" i="25"/>
  <c r="H190" i="25"/>
  <c r="G190" i="25"/>
  <c r="F190" i="25"/>
  <c r="E190" i="25"/>
  <c r="D190" i="25"/>
  <c r="C190" i="25"/>
  <c r="B190" i="25"/>
  <c r="N189" i="25"/>
  <c r="N188" i="25"/>
  <c r="N187" i="25"/>
  <c r="N186" i="25"/>
  <c r="N185" i="25"/>
  <c r="N184" i="25"/>
  <c r="N183" i="25"/>
  <c r="N182" i="25"/>
  <c r="N181" i="25"/>
  <c r="N180" i="25"/>
  <c r="N179" i="25"/>
  <c r="N178" i="25"/>
  <c r="N177" i="25"/>
  <c r="N176" i="25"/>
  <c r="N175" i="25"/>
  <c r="N174" i="25"/>
  <c r="N173" i="25"/>
  <c r="N172" i="25"/>
  <c r="N171" i="25"/>
  <c r="N170" i="25"/>
  <c r="N169" i="25"/>
  <c r="N168" i="25"/>
  <c r="N167" i="25"/>
  <c r="N166" i="25"/>
  <c r="N165" i="25"/>
  <c r="N164" i="25"/>
  <c r="N163" i="25"/>
  <c r="N162" i="25"/>
  <c r="N161" i="25"/>
  <c r="N160" i="25"/>
  <c r="N159" i="25"/>
  <c r="N158" i="25"/>
  <c r="N157" i="25"/>
  <c r="N156" i="25"/>
  <c r="N155" i="25"/>
  <c r="N154" i="25"/>
  <c r="N153" i="25"/>
  <c r="N152" i="25"/>
  <c r="N151" i="25"/>
  <c r="N150" i="25"/>
  <c r="N149" i="25"/>
  <c r="N148" i="25"/>
  <c r="N147" i="25"/>
  <c r="N146" i="25"/>
  <c r="N145" i="25"/>
  <c r="N144" i="25"/>
  <c r="N143" i="25"/>
  <c r="N142" i="25"/>
  <c r="N141" i="25"/>
  <c r="N140" i="25"/>
  <c r="N139" i="25"/>
  <c r="N138" i="25"/>
  <c r="N137" i="25"/>
  <c r="N136" i="25"/>
  <c r="N135" i="25"/>
  <c r="N134" i="25"/>
  <c r="N133" i="25"/>
  <c r="N132" i="25"/>
  <c r="M128" i="25"/>
  <c r="L128" i="25"/>
  <c r="K128" i="25"/>
  <c r="J128" i="25"/>
  <c r="I128" i="25"/>
  <c r="H128" i="25"/>
  <c r="G128" i="25"/>
  <c r="F128" i="25"/>
  <c r="E128" i="25"/>
  <c r="D128" i="25"/>
  <c r="C128" i="25"/>
  <c r="B128" i="25"/>
  <c r="M127" i="25"/>
  <c r="L127" i="25"/>
  <c r="K127" i="25"/>
  <c r="J127" i="25"/>
  <c r="I127" i="25"/>
  <c r="H127" i="25"/>
  <c r="G127" i="25"/>
  <c r="F127" i="25"/>
  <c r="E127" i="25"/>
  <c r="D127" i="25"/>
  <c r="C127" i="25"/>
  <c r="B127" i="25"/>
  <c r="M126" i="25"/>
  <c r="L126" i="25"/>
  <c r="K126" i="25"/>
  <c r="J126" i="25"/>
  <c r="I126" i="25"/>
  <c r="H126" i="25"/>
  <c r="G126" i="25"/>
  <c r="F126" i="25"/>
  <c r="E126" i="25"/>
  <c r="D126" i="25"/>
  <c r="C126" i="25"/>
  <c r="B126" i="25"/>
  <c r="N125" i="25"/>
  <c r="N124" i="25"/>
  <c r="N123" i="25"/>
  <c r="N122" i="25"/>
  <c r="N121" i="25"/>
  <c r="N120" i="25"/>
  <c r="N119" i="25"/>
  <c r="N118" i="25"/>
  <c r="N117" i="25"/>
  <c r="N116" i="25"/>
  <c r="N115" i="25"/>
  <c r="N114" i="25"/>
  <c r="N113" i="25"/>
  <c r="N112" i="25"/>
  <c r="N111" i="25"/>
  <c r="N110" i="25"/>
  <c r="N109" i="25"/>
  <c r="N108" i="25"/>
  <c r="N107" i="25"/>
  <c r="N106" i="25"/>
  <c r="N105" i="25"/>
  <c r="N104" i="25"/>
  <c r="N103" i="25"/>
  <c r="N102" i="25"/>
  <c r="N101" i="25"/>
  <c r="N100" i="25"/>
  <c r="N99" i="25"/>
  <c r="N98" i="25"/>
  <c r="N97" i="25"/>
  <c r="N96" i="25"/>
  <c r="N95" i="25"/>
  <c r="N94" i="25"/>
  <c r="N93" i="25"/>
  <c r="N92" i="25"/>
  <c r="N91" i="25"/>
  <c r="N90" i="25"/>
  <c r="N89" i="25"/>
  <c r="N88" i="25"/>
  <c r="N87" i="25"/>
  <c r="N86" i="25"/>
  <c r="N85" i="25"/>
  <c r="N84" i="25"/>
  <c r="N83" i="25"/>
  <c r="N82" i="25"/>
  <c r="N81" i="25"/>
  <c r="N80" i="25"/>
  <c r="N79" i="25"/>
  <c r="N78" i="25"/>
  <c r="N77" i="25"/>
  <c r="N76" i="25"/>
  <c r="N75" i="25"/>
  <c r="N74" i="25"/>
  <c r="N73" i="25"/>
  <c r="N72" i="25"/>
  <c r="N71" i="25"/>
  <c r="N70" i="25"/>
  <c r="N69" i="25"/>
  <c r="N68" i="25"/>
  <c r="M64" i="25"/>
  <c r="L64" i="25"/>
  <c r="K64" i="25"/>
  <c r="J64" i="25"/>
  <c r="I64" i="25"/>
  <c r="H64" i="25"/>
  <c r="G64" i="25"/>
  <c r="F64" i="25"/>
  <c r="E64" i="25"/>
  <c r="D64" i="25"/>
  <c r="C64" i="25"/>
  <c r="B64" i="25"/>
  <c r="M63" i="25"/>
  <c r="L63" i="25"/>
  <c r="K63" i="25"/>
  <c r="J63" i="25"/>
  <c r="I63" i="25"/>
  <c r="H63" i="25"/>
  <c r="G63" i="25"/>
  <c r="F63" i="25"/>
  <c r="E63" i="25"/>
  <c r="D63" i="25"/>
  <c r="C63" i="25"/>
  <c r="B63" i="25"/>
  <c r="M62" i="25"/>
  <c r="L62" i="25"/>
  <c r="K62" i="25"/>
  <c r="J62" i="25"/>
  <c r="I62" i="25"/>
  <c r="H62" i="25"/>
  <c r="G62" i="25"/>
  <c r="F62" i="25"/>
  <c r="E62" i="25"/>
  <c r="D62" i="25"/>
  <c r="C62" i="25"/>
  <c r="B62" i="25"/>
  <c r="N61" i="25"/>
  <c r="N60" i="25"/>
  <c r="N59" i="25"/>
  <c r="N58" i="25"/>
  <c r="N57" i="25"/>
  <c r="N56" i="25"/>
  <c r="N55" i="25"/>
  <c r="N54" i="25"/>
  <c r="N53" i="25"/>
  <c r="N52" i="25"/>
  <c r="N51" i="25"/>
  <c r="N50" i="25"/>
  <c r="N49" i="25"/>
  <c r="N48" i="25"/>
  <c r="N47" i="25"/>
  <c r="N46" i="25"/>
  <c r="N45" i="25"/>
  <c r="N44" i="25"/>
  <c r="N43" i="25"/>
  <c r="N42" i="25"/>
  <c r="N41" i="25"/>
  <c r="N40" i="25"/>
  <c r="N39" i="25"/>
  <c r="N38" i="25"/>
  <c r="N37" i="25"/>
  <c r="N36" i="25"/>
  <c r="N35" i="25"/>
  <c r="N34" i="25"/>
  <c r="N33" i="25"/>
  <c r="N32" i="25"/>
  <c r="N31" i="25"/>
  <c r="N30" i="25"/>
  <c r="N29" i="25"/>
  <c r="N28" i="25"/>
  <c r="N27" i="25"/>
  <c r="N26" i="25"/>
  <c r="N25" i="25"/>
  <c r="N24" i="25"/>
  <c r="N23" i="25"/>
  <c r="N22" i="25"/>
  <c r="N21" i="25"/>
  <c r="N20" i="25"/>
  <c r="N19" i="25"/>
  <c r="N18" i="25"/>
  <c r="N17" i="25"/>
  <c r="N16" i="25"/>
  <c r="N15" i="25"/>
  <c r="N14" i="25"/>
  <c r="N13" i="25"/>
  <c r="N12" i="25"/>
  <c r="N11" i="25"/>
  <c r="N10" i="25"/>
  <c r="N9" i="25"/>
  <c r="N8" i="25"/>
  <c r="N7" i="25"/>
  <c r="N6" i="25"/>
  <c r="N5" i="25"/>
  <c r="N4" i="25"/>
  <c r="N3" i="25"/>
  <c r="M194" i="24"/>
  <c r="L194" i="24"/>
  <c r="K194" i="24"/>
  <c r="J194" i="24"/>
  <c r="I194" i="24"/>
  <c r="H194" i="24"/>
  <c r="G194" i="24"/>
  <c r="F194" i="24"/>
  <c r="E194" i="24"/>
  <c r="D194" i="24"/>
  <c r="C194" i="24"/>
  <c r="B194" i="24"/>
  <c r="M193" i="24"/>
  <c r="L193" i="24"/>
  <c r="K193" i="24"/>
  <c r="J193" i="24"/>
  <c r="I193" i="24"/>
  <c r="H193" i="24"/>
  <c r="G193" i="24"/>
  <c r="F193" i="24"/>
  <c r="E193" i="24"/>
  <c r="D193" i="24"/>
  <c r="C193" i="24"/>
  <c r="B193" i="24"/>
  <c r="M192" i="24"/>
  <c r="L192" i="24"/>
  <c r="K192" i="24"/>
  <c r="J192" i="24"/>
  <c r="I192" i="24"/>
  <c r="H192" i="24"/>
  <c r="G192" i="24"/>
  <c r="F192" i="24"/>
  <c r="E192" i="24"/>
  <c r="D192" i="24"/>
  <c r="C192" i="24"/>
  <c r="B192" i="24"/>
  <c r="N191" i="24"/>
  <c r="N190" i="24"/>
  <c r="N189" i="24"/>
  <c r="N188" i="24"/>
  <c r="N187" i="24"/>
  <c r="N186" i="24"/>
  <c r="N185" i="24"/>
  <c r="N184" i="24"/>
  <c r="N183" i="24"/>
  <c r="N182" i="24"/>
  <c r="N181" i="24"/>
  <c r="N180" i="24"/>
  <c r="N179" i="24"/>
  <c r="N178" i="24"/>
  <c r="N177" i="24"/>
  <c r="N176" i="24"/>
  <c r="N175" i="24"/>
  <c r="N174" i="24"/>
  <c r="N173" i="24"/>
  <c r="N172" i="24"/>
  <c r="N171" i="24"/>
  <c r="N170" i="24"/>
  <c r="N169" i="24"/>
  <c r="N168" i="24"/>
  <c r="N167" i="24"/>
  <c r="N166" i="24"/>
  <c r="N165" i="24"/>
  <c r="N164" i="24"/>
  <c r="N163" i="24"/>
  <c r="N162" i="24"/>
  <c r="N161" i="24"/>
  <c r="N160" i="24"/>
  <c r="N159" i="24"/>
  <c r="N158" i="24"/>
  <c r="N157" i="24"/>
  <c r="N156" i="24"/>
  <c r="N155" i="24"/>
  <c r="N154" i="24"/>
  <c r="N153" i="24"/>
  <c r="N152" i="24"/>
  <c r="N151" i="24"/>
  <c r="N150" i="24"/>
  <c r="N149" i="24"/>
  <c r="N148" i="24"/>
  <c r="N147" i="24"/>
  <c r="N146" i="24"/>
  <c r="N145" i="24"/>
  <c r="N144" i="24"/>
  <c r="N143" i="24"/>
  <c r="N142" i="24"/>
  <c r="N141" i="24"/>
  <c r="N140" i="24"/>
  <c r="N139" i="24"/>
  <c r="N138" i="24"/>
  <c r="N137" i="24"/>
  <c r="N136" i="24"/>
  <c r="N135" i="24"/>
  <c r="N134" i="24"/>
  <c r="N133" i="24"/>
  <c r="M129" i="24"/>
  <c r="L129" i="24"/>
  <c r="K129" i="24"/>
  <c r="J129" i="24"/>
  <c r="I129" i="24"/>
  <c r="H129" i="24"/>
  <c r="G129" i="24"/>
  <c r="F129" i="24"/>
  <c r="E129" i="24"/>
  <c r="D129" i="24"/>
  <c r="C129" i="24"/>
  <c r="B129" i="24"/>
  <c r="M128" i="24"/>
  <c r="L128" i="24"/>
  <c r="K128" i="24"/>
  <c r="J128" i="24"/>
  <c r="I128" i="24"/>
  <c r="H128" i="24"/>
  <c r="G128" i="24"/>
  <c r="F128" i="24"/>
  <c r="E128" i="24"/>
  <c r="D128" i="24"/>
  <c r="C128" i="24"/>
  <c r="B128" i="24"/>
  <c r="M127" i="24"/>
  <c r="L127" i="24"/>
  <c r="K127" i="24"/>
  <c r="J127" i="24"/>
  <c r="I127" i="24"/>
  <c r="H127" i="24"/>
  <c r="G127" i="24"/>
  <c r="F127" i="24"/>
  <c r="E127" i="24"/>
  <c r="D127" i="24"/>
  <c r="C127" i="24"/>
  <c r="B127" i="24"/>
  <c r="M64" i="24"/>
  <c r="L64" i="24"/>
  <c r="K64" i="24"/>
  <c r="J64" i="24"/>
  <c r="I64" i="24"/>
  <c r="H64" i="24"/>
  <c r="G64" i="24"/>
  <c r="F64" i="24"/>
  <c r="E64" i="24"/>
  <c r="D64" i="24"/>
  <c r="C64" i="24"/>
  <c r="B64" i="24"/>
  <c r="M63" i="24"/>
  <c r="L63" i="24"/>
  <c r="K63" i="24"/>
  <c r="J63" i="24"/>
  <c r="I63" i="24"/>
  <c r="H63" i="24"/>
  <c r="G63" i="24"/>
  <c r="F63" i="24"/>
  <c r="E63" i="24"/>
  <c r="D63" i="24"/>
  <c r="C63" i="24"/>
  <c r="B63" i="24"/>
  <c r="M62" i="24"/>
  <c r="L62" i="24"/>
  <c r="K62" i="24"/>
  <c r="J62" i="24"/>
  <c r="I62" i="24"/>
  <c r="H62" i="24"/>
  <c r="G62" i="24"/>
  <c r="F62" i="24"/>
  <c r="E62" i="24"/>
  <c r="D62" i="24"/>
  <c r="C62" i="24"/>
  <c r="B62" i="24"/>
  <c r="N61" i="24"/>
  <c r="N60" i="24"/>
  <c r="N59" i="24"/>
  <c r="N58" i="24"/>
  <c r="N57" i="24"/>
  <c r="N56" i="24"/>
  <c r="N55" i="24"/>
  <c r="N54" i="24"/>
  <c r="N53" i="24"/>
  <c r="N52" i="24"/>
  <c r="N51" i="24"/>
  <c r="N50" i="24"/>
  <c r="N49" i="24"/>
  <c r="N48" i="24"/>
  <c r="N47" i="24"/>
  <c r="N46" i="24"/>
  <c r="N45" i="24"/>
  <c r="N44" i="24"/>
  <c r="N43" i="24"/>
  <c r="N42" i="24"/>
  <c r="N41" i="24"/>
  <c r="N40" i="24"/>
  <c r="N39" i="24"/>
  <c r="N38" i="24"/>
  <c r="N37" i="24"/>
  <c r="N36" i="24"/>
  <c r="N35" i="24"/>
  <c r="N34" i="24"/>
  <c r="N33" i="24"/>
  <c r="N32" i="24"/>
  <c r="N31" i="24"/>
  <c r="N30" i="24"/>
  <c r="N29" i="24"/>
  <c r="N28" i="24"/>
  <c r="N27" i="24"/>
  <c r="N26" i="24"/>
  <c r="N25" i="24"/>
  <c r="N24" i="24"/>
  <c r="N23" i="24"/>
  <c r="N22" i="24"/>
  <c r="N21" i="24"/>
  <c r="N20" i="24"/>
  <c r="N19" i="24"/>
  <c r="N18" i="24"/>
  <c r="N17" i="24"/>
  <c r="N16" i="24"/>
  <c r="N15" i="24"/>
  <c r="N14" i="24"/>
  <c r="N13" i="24"/>
  <c r="N12" i="24"/>
  <c r="N11" i="24"/>
  <c r="N10" i="24"/>
  <c r="N9" i="24"/>
  <c r="N8" i="24"/>
  <c r="N7" i="24"/>
  <c r="N6" i="24"/>
  <c r="N5" i="24"/>
  <c r="N4" i="24"/>
  <c r="N3" i="24"/>
  <c r="M149" i="23"/>
  <c r="L149" i="23"/>
  <c r="K149" i="23"/>
  <c r="J149" i="23"/>
  <c r="I149" i="23"/>
  <c r="H149" i="23"/>
  <c r="G149" i="23"/>
  <c r="F149" i="23"/>
  <c r="E149" i="23"/>
  <c r="D149" i="23"/>
  <c r="C149" i="23"/>
  <c r="B149" i="23"/>
  <c r="M148" i="23"/>
  <c r="L148" i="23"/>
  <c r="K148" i="23"/>
  <c r="J148" i="23"/>
  <c r="I148" i="23"/>
  <c r="H148" i="23"/>
  <c r="G148" i="23"/>
  <c r="F148" i="23"/>
  <c r="E148" i="23"/>
  <c r="D148" i="23"/>
  <c r="C148" i="23"/>
  <c r="B148" i="23"/>
  <c r="M147" i="23"/>
  <c r="L147" i="23"/>
  <c r="K147" i="23"/>
  <c r="J147" i="23"/>
  <c r="I147" i="23"/>
  <c r="H147" i="23"/>
  <c r="G147" i="23"/>
  <c r="F147" i="23"/>
  <c r="E147" i="23"/>
  <c r="D147" i="23"/>
  <c r="C147" i="23"/>
  <c r="B147" i="23"/>
  <c r="N146" i="23"/>
  <c r="N145" i="23"/>
  <c r="N144" i="23"/>
  <c r="N143" i="23"/>
  <c r="N142" i="23"/>
  <c r="N141" i="23"/>
  <c r="N140" i="23"/>
  <c r="N139" i="23"/>
  <c r="N138" i="23"/>
  <c r="N137" i="23"/>
  <c r="N136" i="23"/>
  <c r="N135" i="23"/>
  <c r="N134" i="23"/>
  <c r="N133" i="23"/>
  <c r="N132" i="23"/>
  <c r="N131" i="23"/>
  <c r="N130" i="23"/>
  <c r="N129" i="23"/>
  <c r="N128" i="23"/>
  <c r="N127" i="23"/>
  <c r="N126" i="23"/>
  <c r="N125" i="23"/>
  <c r="N124" i="23"/>
  <c r="N123" i="23"/>
  <c r="N122" i="23"/>
  <c r="N121" i="23"/>
  <c r="N120" i="23"/>
  <c r="N119" i="23"/>
  <c r="N118" i="23"/>
  <c r="N117" i="23"/>
  <c r="N116" i="23"/>
  <c r="N115" i="23"/>
  <c r="N114" i="23"/>
  <c r="N113" i="23"/>
  <c r="N112" i="23"/>
  <c r="N111" i="23"/>
  <c r="N110" i="23"/>
  <c r="N109" i="23"/>
  <c r="N108" i="23"/>
  <c r="N107" i="23"/>
  <c r="N106" i="23"/>
  <c r="N105" i="23"/>
  <c r="N104" i="23"/>
  <c r="N103" i="23"/>
  <c r="M99" i="23"/>
  <c r="L99" i="23"/>
  <c r="K99" i="23"/>
  <c r="J99" i="23"/>
  <c r="I99" i="23"/>
  <c r="H99" i="23"/>
  <c r="G99" i="23"/>
  <c r="F99" i="23"/>
  <c r="E99" i="23"/>
  <c r="D99" i="23"/>
  <c r="C99" i="23"/>
  <c r="B99" i="23"/>
  <c r="M98" i="23"/>
  <c r="L98" i="23"/>
  <c r="K98" i="23"/>
  <c r="J98" i="23"/>
  <c r="I98" i="23"/>
  <c r="H98" i="23"/>
  <c r="G98" i="23"/>
  <c r="F98" i="23"/>
  <c r="E98" i="23"/>
  <c r="D98" i="23"/>
  <c r="C98" i="23"/>
  <c r="B98" i="23"/>
  <c r="M97" i="23"/>
  <c r="L97" i="23"/>
  <c r="K97" i="23"/>
  <c r="J97" i="23"/>
  <c r="I97" i="23"/>
  <c r="H97" i="23"/>
  <c r="G97" i="23"/>
  <c r="F97" i="23"/>
  <c r="E97" i="23"/>
  <c r="D97" i="23"/>
  <c r="C97" i="23"/>
  <c r="B97" i="23"/>
  <c r="N96" i="23"/>
  <c r="N95" i="23"/>
  <c r="N94" i="23"/>
  <c r="N93" i="23"/>
  <c r="N92" i="23"/>
  <c r="N91" i="23"/>
  <c r="N90" i="23"/>
  <c r="N89" i="23"/>
  <c r="N88" i="23"/>
  <c r="N87" i="23"/>
  <c r="N86" i="23"/>
  <c r="N85" i="23"/>
  <c r="N84" i="23"/>
  <c r="N83" i="23"/>
  <c r="N82" i="23"/>
  <c r="N81" i="23"/>
  <c r="N80" i="23"/>
  <c r="N79" i="23"/>
  <c r="N78" i="23"/>
  <c r="N77" i="23"/>
  <c r="N76" i="23"/>
  <c r="N75" i="23"/>
  <c r="N74" i="23"/>
  <c r="N73" i="23"/>
  <c r="N72" i="23"/>
  <c r="N71" i="23"/>
  <c r="N70" i="23"/>
  <c r="N69" i="23"/>
  <c r="N68" i="23"/>
  <c r="N67" i="23"/>
  <c r="N66" i="23"/>
  <c r="N65" i="23"/>
  <c r="N64" i="23"/>
  <c r="N63" i="23"/>
  <c r="N62" i="23"/>
  <c r="N61" i="23"/>
  <c r="N60" i="23"/>
  <c r="N59" i="23"/>
  <c r="N58" i="23"/>
  <c r="N57" i="23"/>
  <c r="N56" i="23"/>
  <c r="N55" i="23"/>
  <c r="N54" i="23"/>
  <c r="N53" i="23"/>
  <c r="M49" i="23"/>
  <c r="L49" i="23"/>
  <c r="K49" i="23"/>
  <c r="J49" i="23"/>
  <c r="I49" i="23"/>
  <c r="H49" i="23"/>
  <c r="G49" i="23"/>
  <c r="F49" i="23"/>
  <c r="E49" i="23"/>
  <c r="D49" i="23"/>
  <c r="C49" i="23"/>
  <c r="B49" i="23"/>
  <c r="M48" i="23"/>
  <c r="L48" i="23"/>
  <c r="K48" i="23"/>
  <c r="J48" i="23"/>
  <c r="I48" i="23"/>
  <c r="H48" i="23"/>
  <c r="G48" i="23"/>
  <c r="F48" i="23"/>
  <c r="E48" i="23"/>
  <c r="D48" i="23"/>
  <c r="C48" i="23"/>
  <c r="B48" i="23"/>
  <c r="M47" i="23"/>
  <c r="L47" i="23"/>
  <c r="K47" i="23"/>
  <c r="J47" i="23"/>
  <c r="I47" i="23"/>
  <c r="H47" i="23"/>
  <c r="G47" i="23"/>
  <c r="F47" i="23"/>
  <c r="E47" i="23"/>
  <c r="D47" i="23"/>
  <c r="C47" i="23"/>
  <c r="B47" i="23"/>
  <c r="N46" i="23"/>
  <c r="N45" i="23"/>
  <c r="N44" i="23"/>
  <c r="N43" i="23"/>
  <c r="N42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N7" i="23"/>
  <c r="N6" i="23"/>
  <c r="N5" i="23"/>
  <c r="N4" i="23"/>
  <c r="N3" i="23"/>
  <c r="N48" i="23" l="1"/>
  <c r="N98" i="23"/>
  <c r="N47" i="23"/>
  <c r="N49" i="23"/>
  <c r="N97" i="23"/>
  <c r="N99" i="23"/>
  <c r="N147" i="23"/>
  <c r="N149" i="23"/>
  <c r="N62" i="25"/>
  <c r="N64" i="25"/>
  <c r="N191" i="25"/>
  <c r="Q4" i="26" s="1"/>
  <c r="N148" i="23"/>
  <c r="Q2" i="26" s="1"/>
  <c r="N63" i="25"/>
  <c r="N190" i="25"/>
  <c r="N192" i="25"/>
  <c r="N127" i="25"/>
  <c r="N126" i="25"/>
  <c r="N128" i="25"/>
  <c r="N194" i="24"/>
  <c r="N192" i="24"/>
  <c r="N193" i="24"/>
  <c r="Q3" i="26" s="1"/>
  <c r="N127" i="24"/>
  <c r="N128" i="24"/>
  <c r="N129" i="24"/>
  <c r="N62" i="24"/>
  <c r="N63" i="24"/>
  <c r="N64" i="24"/>
  <c r="E18" i="26" l="1"/>
  <c r="N18" i="26" s="1"/>
  <c r="U18" i="26" s="1"/>
  <c r="X18" i="26" s="1"/>
  <c r="C26" i="12" s="1"/>
  <c r="F15" i="26"/>
  <c r="D15" i="26"/>
  <c r="E15" i="26"/>
  <c r="G15" i="26"/>
  <c r="L88" i="26"/>
  <c r="B89" i="26"/>
  <c r="K53" i="26"/>
  <c r="M53" i="26"/>
  <c r="J57" i="26"/>
  <c r="E52" i="26"/>
  <c r="M88" i="26"/>
  <c r="D52" i="26"/>
  <c r="M74" i="26"/>
  <c r="N74" i="26" s="1"/>
  <c r="V26" i="26" s="1"/>
  <c r="X26" i="26" s="1"/>
  <c r="C34" i="12" s="1"/>
  <c r="B54" i="26"/>
  <c r="D65" i="26"/>
  <c r="N65" i="26" s="1"/>
  <c r="V17" i="26" s="1"/>
  <c r="X17" i="26" s="1"/>
  <c r="C25" i="12" s="1"/>
  <c r="L53" i="26"/>
  <c r="K62" i="26"/>
  <c r="N62" i="26" s="1"/>
  <c r="V14" i="26" s="1"/>
  <c r="X14" i="26" s="1"/>
  <c r="C22" i="12" s="1"/>
  <c r="C89" i="26"/>
  <c r="J104" i="12"/>
  <c r="J89" i="12"/>
  <c r="I104" i="12"/>
  <c r="H104" i="12"/>
  <c r="G104" i="12"/>
  <c r="F104" i="12"/>
  <c r="E104" i="12"/>
  <c r="D104" i="12"/>
  <c r="C104" i="12"/>
  <c r="B104" i="12"/>
  <c r="B95" i="26" l="1"/>
  <c r="N54" i="26"/>
  <c r="V6" i="26" s="1"/>
  <c r="X6" i="26" s="1"/>
  <c r="C14" i="12" s="1"/>
  <c r="B93" i="26"/>
  <c r="B94" i="26"/>
  <c r="N89" i="26"/>
  <c r="V41" i="26" s="1"/>
  <c r="X41" i="26" s="1"/>
  <c r="C49" i="12" s="1"/>
  <c r="K95" i="26"/>
  <c r="K94" i="26"/>
  <c r="K93" i="26"/>
  <c r="N53" i="26"/>
  <c r="V5" i="26" s="1"/>
  <c r="X5" i="26" s="1"/>
  <c r="C13" i="12" s="1"/>
  <c r="D95" i="26"/>
  <c r="D94" i="26"/>
  <c r="D93" i="26"/>
  <c r="N52" i="26"/>
  <c r="V4" i="26" s="1"/>
  <c r="X4" i="26" s="1"/>
  <c r="C12" i="12" s="1"/>
  <c r="N88" i="26"/>
  <c r="V40" i="26" s="1"/>
  <c r="X40" i="26" s="1"/>
  <c r="C48" i="12" s="1"/>
  <c r="E46" i="26"/>
  <c r="E47" i="26"/>
  <c r="E45" i="26"/>
  <c r="G47" i="26"/>
  <c r="G46" i="26"/>
  <c r="G45" i="26"/>
  <c r="C94" i="26"/>
  <c r="C93" i="26"/>
  <c r="C95" i="26"/>
  <c r="E95" i="26"/>
  <c r="E93" i="26"/>
  <c r="E94" i="26"/>
  <c r="D46" i="26"/>
  <c r="D47" i="26"/>
  <c r="D45" i="26"/>
  <c r="N45" i="26" s="1"/>
  <c r="U45" i="26" s="1"/>
  <c r="N15" i="26"/>
  <c r="U15" i="26" s="1"/>
  <c r="X15" i="26" s="1"/>
  <c r="C23" i="12" s="1"/>
  <c r="J95" i="26"/>
  <c r="J94" i="26"/>
  <c r="N57" i="26"/>
  <c r="V9" i="26" s="1"/>
  <c r="X9" i="26" s="1"/>
  <c r="C17" i="12" s="1"/>
  <c r="J93" i="26"/>
  <c r="F47" i="26"/>
  <c r="F45" i="26"/>
  <c r="F46" i="26"/>
  <c r="L95" i="26"/>
  <c r="L94" i="26"/>
  <c r="L93" i="26"/>
  <c r="M95" i="26"/>
  <c r="M93" i="26"/>
  <c r="M94" i="26"/>
  <c r="A106" i="12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I89" i="12"/>
  <c r="H89" i="12"/>
  <c r="G89" i="12"/>
  <c r="F89" i="12"/>
  <c r="E89" i="12"/>
  <c r="D89" i="12"/>
  <c r="C89" i="12"/>
  <c r="B89" i="12"/>
  <c r="N47" i="26" l="1"/>
  <c r="U47" i="26" s="1"/>
  <c r="X47" i="26" s="1"/>
  <c r="N94" i="26"/>
  <c r="V46" i="26" s="1"/>
  <c r="N46" i="26"/>
  <c r="U46" i="26" s="1"/>
  <c r="D11" i="12"/>
  <c r="N93" i="26"/>
  <c r="V45" i="26" s="1"/>
  <c r="X45" i="26" s="1"/>
  <c r="N95" i="26"/>
  <c r="V47" i="26" s="1"/>
  <c r="A12" i="12"/>
  <c r="X46" i="26" l="1"/>
  <c r="A13" i="12"/>
  <c r="D13" i="12" s="1"/>
  <c r="D12" i="12"/>
  <c r="A14" i="12" l="1"/>
  <c r="A15" i="12" l="1"/>
  <c r="D14" i="12"/>
  <c r="D15" i="12" l="1"/>
  <c r="A16" i="12"/>
  <c r="D16" i="12" s="1"/>
  <c r="A17" i="12" l="1"/>
  <c r="D17" i="12" s="1"/>
  <c r="A18" i="12" l="1"/>
  <c r="D18" i="12" s="1"/>
  <c r="A19" i="12" l="1"/>
  <c r="D19" i="12" s="1"/>
  <c r="A20" i="12" l="1"/>
  <c r="D20" i="12" s="1"/>
  <c r="A21" i="12" l="1"/>
  <c r="D21" i="12"/>
  <c r="A22" i="12" l="1"/>
  <c r="D22" i="12"/>
  <c r="A23" i="12" l="1"/>
  <c r="D23" i="12" s="1"/>
  <c r="A24" i="12" l="1"/>
  <c r="D24" i="12" s="1"/>
  <c r="A25" i="12" l="1"/>
  <c r="D25" i="12"/>
  <c r="A26" i="12" l="1"/>
  <c r="D26" i="12"/>
  <c r="A27" i="12" l="1"/>
  <c r="D27" i="12"/>
  <c r="A28" i="12" l="1"/>
  <c r="D28" i="12" s="1"/>
  <c r="A29" i="12" l="1"/>
  <c r="D29" i="12" s="1"/>
  <c r="A30" i="12" l="1"/>
  <c r="D30" i="12" s="1"/>
  <c r="A31" i="12" l="1"/>
  <c r="D31" i="12"/>
  <c r="A32" i="12" l="1"/>
  <c r="D32" i="12" s="1"/>
  <c r="A33" i="12" l="1"/>
  <c r="D33" i="12" s="1"/>
  <c r="A34" i="12" l="1"/>
  <c r="D34" i="12" s="1"/>
  <c r="A35" i="12" l="1"/>
  <c r="D35" i="12" s="1"/>
  <c r="A36" i="12" l="1"/>
  <c r="D36" i="12" s="1"/>
  <c r="A37" i="12" l="1"/>
  <c r="D37" i="12" s="1"/>
  <c r="A38" i="12" l="1"/>
  <c r="D38" i="12"/>
  <c r="A39" i="12" l="1"/>
  <c r="D39" i="12" s="1"/>
  <c r="A40" i="12" l="1"/>
  <c r="D40" i="12"/>
  <c r="A41" i="12" l="1"/>
  <c r="D41" i="12" s="1"/>
  <c r="A42" i="12" l="1"/>
  <c r="D42" i="12" s="1"/>
  <c r="A43" i="12" l="1"/>
  <c r="D43" i="12" s="1"/>
  <c r="A44" i="12" l="1"/>
  <c r="D44" i="12" s="1"/>
  <c r="A45" i="12" l="1"/>
  <c r="D45" i="12" s="1"/>
  <c r="A46" i="12" l="1"/>
  <c r="D46" i="12" s="1"/>
  <c r="A47" i="12" l="1"/>
  <c r="A48" i="12" l="1"/>
  <c r="D47" i="12"/>
  <c r="A49" i="12" l="1"/>
  <c r="D48" i="12"/>
  <c r="A50" i="12" l="1"/>
  <c r="D50" i="12" s="1"/>
  <c r="D49" i="12"/>
  <c r="A51" i="12" l="1"/>
  <c r="D51" i="12" s="1"/>
  <c r="A52" i="12" l="1"/>
  <c r="D3" i="12" s="1"/>
  <c r="L49" i="12" l="1"/>
  <c r="L52" i="12"/>
  <c r="L48" i="12"/>
  <c r="L44" i="12"/>
  <c r="L50" i="12"/>
  <c r="L46" i="12"/>
  <c r="L51" i="12"/>
  <c r="L47" i="12"/>
  <c r="L45" i="12"/>
  <c r="D52" i="12"/>
  <c r="L42" i="12" l="1"/>
  <c r="L40" i="12"/>
  <c r="L38" i="12"/>
  <c r="L36" i="12"/>
  <c r="L34" i="12"/>
  <c r="L32" i="12"/>
  <c r="L30" i="12"/>
  <c r="L28" i="12"/>
  <c r="L26" i="12"/>
  <c r="L24" i="12"/>
  <c r="L22" i="12"/>
  <c r="L20" i="12"/>
  <c r="L18" i="12"/>
  <c r="L14" i="12"/>
  <c r="L43" i="12"/>
  <c r="L41" i="12"/>
  <c r="L39" i="12"/>
  <c r="L37" i="12"/>
  <c r="L35" i="12"/>
  <c r="L33" i="12"/>
  <c r="L31" i="12"/>
  <c r="L29" i="12"/>
  <c r="L27" i="12"/>
  <c r="L25" i="12"/>
  <c r="L23" i="12"/>
  <c r="L21" i="12"/>
  <c r="L19" i="12"/>
  <c r="L17" i="12"/>
  <c r="L15" i="12"/>
  <c r="L13" i="12"/>
  <c r="L11" i="12"/>
  <c r="L16" i="12"/>
  <c r="L12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11" i="12"/>
  <c r="I52" i="12"/>
  <c r="D53" i="12"/>
  <c r="J3" i="12"/>
  <c r="D5" i="12"/>
  <c r="D6" i="12"/>
  <c r="D7" i="12"/>
  <c r="D4" i="12"/>
  <c r="L53" i="12" l="1"/>
  <c r="J4" i="12" s="1"/>
  <c r="M50" i="12" s="1"/>
  <c r="M51" i="12"/>
  <c r="M49" i="12"/>
  <c r="M47" i="12"/>
  <c r="M45" i="12"/>
  <c r="M41" i="12"/>
  <c r="M33" i="12"/>
  <c r="M25" i="12"/>
  <c r="M17" i="12"/>
  <c r="M36" i="12"/>
  <c r="M28" i="12"/>
  <c r="M20" i="12"/>
  <c r="M12" i="12"/>
  <c r="M39" i="12"/>
  <c r="M31" i="12"/>
  <c r="M23" i="12"/>
  <c r="M15" i="12"/>
  <c r="M42" i="12"/>
  <c r="M34" i="12"/>
  <c r="M26" i="12"/>
  <c r="M18" i="12"/>
  <c r="M37" i="12"/>
  <c r="M29" i="12"/>
  <c r="M21" i="12"/>
  <c r="M13" i="12"/>
  <c r="M40" i="12"/>
  <c r="M32" i="12"/>
  <c r="M24" i="12"/>
  <c r="M16" i="12"/>
  <c r="M43" i="12"/>
  <c r="M35" i="12"/>
  <c r="M27" i="12"/>
  <c r="M19" i="12"/>
  <c r="M11" i="12"/>
  <c r="M38" i="12"/>
  <c r="M30" i="12"/>
  <c r="M22" i="12"/>
  <c r="M14" i="12"/>
  <c r="M44" i="12" l="1"/>
  <c r="M53" i="12" s="1"/>
  <c r="J5" i="12" s="1"/>
  <c r="J90" i="12" s="1"/>
  <c r="J91" i="12" s="1"/>
  <c r="J92" i="12" s="1"/>
  <c r="M46" i="12"/>
  <c r="M52" i="12"/>
  <c r="M48" i="12"/>
  <c r="J7" i="12" l="1"/>
  <c r="G90" i="12"/>
  <c r="G91" i="12" s="1"/>
  <c r="G92" i="12" s="1"/>
  <c r="J6" i="12"/>
  <c r="C90" i="12"/>
  <c r="C91" i="12" s="1"/>
  <c r="C92" i="12" s="1"/>
  <c r="C131" i="12" s="1"/>
  <c r="D90" i="12"/>
  <c r="D91" i="12" s="1"/>
  <c r="D92" i="12" s="1"/>
  <c r="D116" i="12" s="1"/>
  <c r="I90" i="12"/>
  <c r="I91" i="12" s="1"/>
  <c r="I92" i="12" s="1"/>
  <c r="I140" i="12" s="1"/>
  <c r="B90" i="12"/>
  <c r="B91" i="12" s="1"/>
  <c r="B92" i="12" s="1"/>
  <c r="B127" i="12" s="1"/>
  <c r="H90" i="12"/>
  <c r="H91" i="12" s="1"/>
  <c r="H92" i="12" s="1"/>
  <c r="H135" i="12" s="1"/>
  <c r="F90" i="12"/>
  <c r="F91" i="12" s="1"/>
  <c r="F92" i="12" s="1"/>
  <c r="E90" i="12"/>
  <c r="E91" i="12" s="1"/>
  <c r="E92" i="12" s="1"/>
  <c r="E128" i="12" s="1"/>
  <c r="D112" i="12"/>
  <c r="D111" i="12"/>
  <c r="D138" i="12"/>
  <c r="D123" i="12"/>
  <c r="D106" i="12"/>
  <c r="D140" i="12"/>
  <c r="E23" i="12"/>
  <c r="E39" i="12"/>
  <c r="E18" i="12"/>
  <c r="E16" i="12"/>
  <c r="E32" i="12"/>
  <c r="E48" i="12"/>
  <c r="E46" i="12"/>
  <c r="E25" i="12"/>
  <c r="E41" i="12"/>
  <c r="E14" i="12"/>
  <c r="E27" i="12"/>
  <c r="E43" i="12"/>
  <c r="E30" i="12"/>
  <c r="E20" i="12"/>
  <c r="E36" i="12"/>
  <c r="E52" i="12"/>
  <c r="E13" i="12"/>
  <c r="E29" i="12"/>
  <c r="E45" i="12"/>
  <c r="E15" i="12"/>
  <c r="E31" i="12"/>
  <c r="E47" i="12"/>
  <c r="E42" i="12"/>
  <c r="E24" i="12"/>
  <c r="E40" i="12"/>
  <c r="E22" i="12"/>
  <c r="E17" i="12"/>
  <c r="E33" i="12"/>
  <c r="E49" i="12"/>
  <c r="E38" i="12"/>
  <c r="E19" i="12"/>
  <c r="E35" i="12"/>
  <c r="E51" i="12"/>
  <c r="E12" i="12"/>
  <c r="E28" i="12"/>
  <c r="E44" i="12"/>
  <c r="E34" i="12"/>
  <c r="E21" i="12"/>
  <c r="E37" i="12"/>
  <c r="E11" i="12"/>
  <c r="E50" i="12"/>
  <c r="E26" i="12"/>
  <c r="C119" i="12"/>
  <c r="C110" i="12"/>
  <c r="C123" i="12"/>
  <c r="C125" i="12"/>
  <c r="C111" i="12"/>
  <c r="C105" i="12"/>
  <c r="C115" i="12"/>
  <c r="C130" i="12"/>
  <c r="C129" i="12"/>
  <c r="G123" i="12"/>
  <c r="G132" i="12"/>
  <c r="G125" i="12"/>
  <c r="G114" i="12"/>
  <c r="G133" i="12"/>
  <c r="G140" i="12"/>
  <c r="G115" i="12"/>
  <c r="G119" i="12"/>
  <c r="G128" i="12"/>
  <c r="G108" i="12"/>
  <c r="G131" i="12"/>
  <c r="G121" i="12"/>
  <c r="G105" i="12"/>
  <c r="G117" i="12"/>
  <c r="G136" i="12"/>
  <c r="G137" i="12"/>
  <c r="G139" i="12"/>
  <c r="G111" i="12"/>
  <c r="G130" i="12"/>
  <c r="G135" i="12"/>
  <c r="G107" i="12"/>
  <c r="G106" i="12"/>
  <c r="G120" i="12"/>
  <c r="G124" i="12"/>
  <c r="G109" i="12"/>
  <c r="G113" i="12"/>
  <c r="G138" i="12"/>
  <c r="G110" i="12"/>
  <c r="G122" i="12"/>
  <c r="G134" i="12"/>
  <c r="G129" i="12"/>
  <c r="G127" i="12"/>
  <c r="G112" i="12"/>
  <c r="G116" i="12"/>
  <c r="G118" i="12"/>
  <c r="G126" i="12"/>
  <c r="B140" i="12"/>
  <c r="B119" i="12"/>
  <c r="B129" i="12"/>
  <c r="B130" i="12"/>
  <c r="B123" i="12"/>
  <c r="B124" i="12"/>
  <c r="B117" i="12"/>
  <c r="B121" i="12"/>
  <c r="B112" i="12"/>
  <c r="H125" i="12"/>
  <c r="H133" i="12"/>
  <c r="F133" i="12"/>
  <c r="F114" i="12"/>
  <c r="F128" i="12"/>
  <c r="F139" i="12"/>
  <c r="F124" i="12"/>
  <c r="E139" i="12"/>
  <c r="E129" i="12"/>
  <c r="E122" i="12"/>
  <c r="J136" i="12"/>
  <c r="J129" i="12"/>
  <c r="J114" i="12"/>
  <c r="J111" i="12"/>
  <c r="J113" i="12"/>
  <c r="J138" i="12"/>
  <c r="J133" i="12"/>
  <c r="J124" i="12"/>
  <c r="J117" i="12"/>
  <c r="J105" i="12"/>
  <c r="J123" i="12"/>
  <c r="J106" i="12"/>
  <c r="J137" i="12"/>
  <c r="J128" i="12"/>
  <c r="J109" i="12"/>
  <c r="J134" i="12"/>
  <c r="J131" i="12"/>
  <c r="J107" i="12"/>
  <c r="J116" i="12"/>
  <c r="J118" i="12"/>
  <c r="J135" i="12"/>
  <c r="J126" i="12"/>
  <c r="J127" i="12"/>
  <c r="J120" i="12"/>
  <c r="J110" i="12"/>
  <c r="J132" i="12"/>
  <c r="J121" i="12"/>
  <c r="J139" i="12"/>
  <c r="J140" i="12"/>
  <c r="J130" i="12"/>
  <c r="J119" i="12"/>
  <c r="J122" i="12"/>
  <c r="J108" i="12"/>
  <c r="J125" i="12"/>
  <c r="J112" i="12"/>
  <c r="J115" i="12"/>
  <c r="H106" i="12" l="1"/>
  <c r="H138" i="12"/>
  <c r="B125" i="12"/>
  <c r="D136" i="12"/>
  <c r="H114" i="12"/>
  <c r="B138" i="12"/>
  <c r="B136" i="12"/>
  <c r="B107" i="12"/>
  <c r="B109" i="12"/>
  <c r="B105" i="12"/>
  <c r="D130" i="12"/>
  <c r="D129" i="12"/>
  <c r="D114" i="12"/>
  <c r="B108" i="12"/>
  <c r="H107" i="12"/>
  <c r="B114" i="12"/>
  <c r="B133" i="12"/>
  <c r="B137" i="12"/>
  <c r="B126" i="12"/>
  <c r="D133" i="12"/>
  <c r="D107" i="12"/>
  <c r="D121" i="12"/>
  <c r="B134" i="12"/>
  <c r="H111" i="12"/>
  <c r="B118" i="12"/>
  <c r="H117" i="12"/>
  <c r="B115" i="12"/>
  <c r="B111" i="12"/>
  <c r="B116" i="12"/>
  <c r="B122" i="12"/>
  <c r="D108" i="12"/>
  <c r="D118" i="12"/>
  <c r="B139" i="12"/>
  <c r="B135" i="12"/>
  <c r="B106" i="12"/>
  <c r="B110" i="12"/>
  <c r="B132" i="12"/>
  <c r="B131" i="12"/>
  <c r="D127" i="12"/>
  <c r="H109" i="12"/>
  <c r="B128" i="12"/>
  <c r="B113" i="12"/>
  <c r="B120" i="12"/>
  <c r="D115" i="12"/>
  <c r="D137" i="12"/>
  <c r="F108" i="12"/>
  <c r="F110" i="12"/>
  <c r="H126" i="12"/>
  <c r="H131" i="12"/>
  <c r="H136" i="12"/>
  <c r="H112" i="12"/>
  <c r="H123" i="12"/>
  <c r="H128" i="12"/>
  <c r="H139" i="12"/>
  <c r="H115" i="12"/>
  <c r="H122" i="12"/>
  <c r="C108" i="12"/>
  <c r="C118" i="12"/>
  <c r="C113" i="12"/>
  <c r="C135" i="12"/>
  <c r="C134" i="12"/>
  <c r="C121" i="12"/>
  <c r="C133" i="12"/>
  <c r="C117" i="12"/>
  <c r="C139" i="12"/>
  <c r="I108" i="12"/>
  <c r="H120" i="12"/>
  <c r="H121" i="12"/>
  <c r="H134" i="12"/>
  <c r="H137" i="12"/>
  <c r="H113" i="12"/>
  <c r="H118" i="12"/>
  <c r="H129" i="12"/>
  <c r="H105" i="12"/>
  <c r="H132" i="12"/>
  <c r="C109" i="12"/>
  <c r="C127" i="12"/>
  <c r="C120" i="12"/>
  <c r="C138" i="12"/>
  <c r="C112" i="12"/>
  <c r="C116" i="12"/>
  <c r="C114" i="12"/>
  <c r="C137" i="12"/>
  <c r="C136" i="12"/>
  <c r="H108" i="12"/>
  <c r="H130" i="12"/>
  <c r="H124" i="12"/>
  <c r="H119" i="12"/>
  <c r="H140" i="12"/>
  <c r="H116" i="12"/>
  <c r="H127" i="12"/>
  <c r="H110" i="12"/>
  <c r="C106" i="12"/>
  <c r="C124" i="12"/>
  <c r="C140" i="12"/>
  <c r="C132" i="12"/>
  <c r="C122" i="12"/>
  <c r="C128" i="12"/>
  <c r="C107" i="12"/>
  <c r="C126" i="12"/>
  <c r="I121" i="12"/>
  <c r="E107" i="12"/>
  <c r="E120" i="12"/>
  <c r="F129" i="12"/>
  <c r="F123" i="12"/>
  <c r="D126" i="12"/>
  <c r="D134" i="12"/>
  <c r="D113" i="12"/>
  <c r="D122" i="12"/>
  <c r="D132" i="12"/>
  <c r="D105" i="12"/>
  <c r="D124" i="12"/>
  <c r="D128" i="12"/>
  <c r="D135" i="12"/>
  <c r="I118" i="12"/>
  <c r="E130" i="12"/>
  <c r="E111" i="12"/>
  <c r="E126" i="12"/>
  <c r="E125" i="12"/>
  <c r="F107" i="12"/>
  <c r="F131" i="12"/>
  <c r="D109" i="12"/>
  <c r="D139" i="12"/>
  <c r="D125" i="12"/>
  <c r="D119" i="12"/>
  <c r="D117" i="12"/>
  <c r="D131" i="12"/>
  <c r="D110" i="12"/>
  <c r="D120" i="12"/>
  <c r="I136" i="12"/>
  <c r="I126" i="12"/>
  <c r="I114" i="12"/>
  <c r="I129" i="12"/>
  <c r="I120" i="12"/>
  <c r="I107" i="12"/>
  <c r="E140" i="12"/>
  <c r="E112" i="12"/>
  <c r="E110" i="12"/>
  <c r="E134" i="12"/>
  <c r="E115" i="12"/>
  <c r="E114" i="12"/>
  <c r="E137" i="12"/>
  <c r="E135" i="12"/>
  <c r="E106" i="12"/>
  <c r="I135" i="12"/>
  <c r="I116" i="12"/>
  <c r="I106" i="12"/>
  <c r="I131" i="12"/>
  <c r="I133" i="12"/>
  <c r="I128" i="12"/>
  <c r="I127" i="12"/>
  <c r="I137" i="12"/>
  <c r="I124" i="12"/>
  <c r="E108" i="12"/>
  <c r="E119" i="12"/>
  <c r="E121" i="12"/>
  <c r="E136" i="12"/>
  <c r="E132" i="12"/>
  <c r="E117" i="12"/>
  <c r="E124" i="12"/>
  <c r="E116" i="12"/>
  <c r="E113" i="12"/>
  <c r="I123" i="12"/>
  <c r="I132" i="12"/>
  <c r="I125" i="12"/>
  <c r="I134" i="12"/>
  <c r="I115" i="12"/>
  <c r="I110" i="12"/>
  <c r="I117" i="12"/>
  <c r="I119" i="12"/>
  <c r="I138" i="12"/>
  <c r="E133" i="12"/>
  <c r="E127" i="12"/>
  <c r="E131" i="12"/>
  <c r="E105" i="12"/>
  <c r="E138" i="12"/>
  <c r="E118" i="12"/>
  <c r="E109" i="12"/>
  <c r="E123" i="12"/>
  <c r="I111" i="12"/>
  <c r="I112" i="12"/>
  <c r="I113" i="12"/>
  <c r="I130" i="12"/>
  <c r="I105" i="12"/>
  <c r="I139" i="12"/>
  <c r="I122" i="12"/>
  <c r="I109" i="12"/>
  <c r="F126" i="12"/>
  <c r="F115" i="12"/>
  <c r="F117" i="12"/>
  <c r="F130" i="12"/>
  <c r="F127" i="12"/>
  <c r="F106" i="12"/>
  <c r="F113" i="12"/>
  <c r="F121" i="12"/>
  <c r="F120" i="12"/>
  <c r="F109" i="12"/>
  <c r="F122" i="12"/>
  <c r="F112" i="12"/>
  <c r="F105" i="12"/>
  <c r="F137" i="12"/>
  <c r="F135" i="12"/>
  <c r="F111" i="12"/>
  <c r="F134" i="12"/>
  <c r="F136" i="12"/>
  <c r="F138" i="12"/>
  <c r="F119" i="12"/>
  <c r="F116" i="12"/>
  <c r="F118" i="12"/>
  <c r="F125" i="12"/>
  <c r="F140" i="12"/>
  <c r="F132" i="12"/>
  <c r="H11" i="12"/>
  <c r="F11" i="12"/>
  <c r="H44" i="12"/>
  <c r="F44" i="12"/>
  <c r="H35" i="12"/>
  <c r="F35" i="12"/>
  <c r="F33" i="12"/>
  <c r="H33" i="12"/>
  <c r="H24" i="12"/>
  <c r="F24" i="12"/>
  <c r="H15" i="12"/>
  <c r="F15" i="12"/>
  <c r="H52" i="12"/>
  <c r="F52" i="12"/>
  <c r="F43" i="12"/>
  <c r="H43" i="12"/>
  <c r="H25" i="12"/>
  <c r="F25" i="12"/>
  <c r="F16" i="12"/>
  <c r="H16" i="12"/>
  <c r="F37" i="12"/>
  <c r="H37" i="12"/>
  <c r="F28" i="12"/>
  <c r="H28" i="12"/>
  <c r="H19" i="12"/>
  <c r="F19" i="12"/>
  <c r="F17" i="12"/>
  <c r="H17" i="12"/>
  <c r="H42" i="12"/>
  <c r="F42" i="12"/>
  <c r="H45" i="12"/>
  <c r="F45" i="12"/>
  <c r="H36" i="12"/>
  <c r="F36" i="12"/>
  <c r="H27" i="12"/>
  <c r="F27" i="12"/>
  <c r="H46" i="12"/>
  <c r="F46" i="12"/>
  <c r="F18" i="12"/>
  <c r="H18" i="12"/>
  <c r="F26" i="12"/>
  <c r="H26" i="12"/>
  <c r="H21" i="12"/>
  <c r="F21" i="12"/>
  <c r="H12" i="12"/>
  <c r="F12" i="12"/>
  <c r="F38" i="12"/>
  <c r="H38" i="12"/>
  <c r="F22" i="12"/>
  <c r="H22" i="12"/>
  <c r="H47" i="12"/>
  <c r="F47" i="12"/>
  <c r="F29" i="12"/>
  <c r="H29" i="12"/>
  <c r="F20" i="12"/>
  <c r="H20" i="12"/>
  <c r="F14" i="12"/>
  <c r="H14" i="12"/>
  <c r="H48" i="12"/>
  <c r="F48" i="12"/>
  <c r="H39" i="12"/>
  <c r="F39" i="12"/>
  <c r="F50" i="12"/>
  <c r="H50" i="12"/>
  <c r="H34" i="12"/>
  <c r="F34" i="12"/>
  <c r="H51" i="12"/>
  <c r="F51" i="12"/>
  <c r="H49" i="12"/>
  <c r="F49" i="12"/>
  <c r="F40" i="12"/>
  <c r="H40" i="12"/>
  <c r="H31" i="12"/>
  <c r="F31" i="12"/>
  <c r="H13" i="12"/>
  <c r="F13" i="12"/>
  <c r="H30" i="12"/>
  <c r="F30" i="12"/>
  <c r="F41" i="12"/>
  <c r="H41" i="12"/>
  <c r="H32" i="12"/>
  <c r="F32" i="12"/>
  <c r="F23" i="12"/>
  <c r="H23" i="12"/>
  <c r="J23" i="12" l="1"/>
  <c r="G23" i="12"/>
  <c r="J32" i="12"/>
  <c r="G32" i="12"/>
  <c r="G13" i="12"/>
  <c r="J13" i="12"/>
  <c r="J51" i="12"/>
  <c r="G51" i="12"/>
  <c r="G48" i="12"/>
  <c r="J48" i="12"/>
  <c r="J47" i="12"/>
  <c r="G47" i="12"/>
  <c r="J21" i="12"/>
  <c r="G21" i="12"/>
  <c r="G27" i="12"/>
  <c r="J27" i="12"/>
  <c r="G45" i="12"/>
  <c r="J45" i="12"/>
  <c r="J15" i="12"/>
  <c r="G15" i="12"/>
  <c r="J44" i="12"/>
  <c r="G44" i="12"/>
  <c r="G40" i="12"/>
  <c r="J40" i="12"/>
  <c r="G50" i="12"/>
  <c r="J50" i="12"/>
  <c r="J20" i="12"/>
  <c r="G20" i="12"/>
  <c r="J38" i="12"/>
  <c r="G38" i="12"/>
  <c r="G18" i="12"/>
  <c r="J18" i="12"/>
  <c r="G17" i="12"/>
  <c r="J17" i="12"/>
  <c r="J28" i="12"/>
  <c r="G28" i="12"/>
  <c r="J16" i="12"/>
  <c r="G16" i="12"/>
  <c r="J43" i="12"/>
  <c r="G43" i="12"/>
  <c r="G33" i="12"/>
  <c r="J33" i="12"/>
  <c r="J41" i="12"/>
  <c r="G41" i="12"/>
  <c r="J30" i="12"/>
  <c r="G30" i="12"/>
  <c r="G49" i="12"/>
  <c r="J49" i="12"/>
  <c r="G34" i="12"/>
  <c r="J34" i="12"/>
  <c r="G39" i="12"/>
  <c r="J39" i="12"/>
  <c r="J12" i="12"/>
  <c r="G12" i="12"/>
  <c r="G46" i="12"/>
  <c r="J46" i="12"/>
  <c r="J36" i="12"/>
  <c r="G36" i="12"/>
  <c r="G42" i="12"/>
  <c r="J42" i="12"/>
  <c r="J19" i="12"/>
  <c r="G19" i="12"/>
  <c r="G25" i="12"/>
  <c r="J25" i="12"/>
  <c r="J52" i="12"/>
  <c r="G52" i="12"/>
  <c r="J24" i="12"/>
  <c r="G24" i="12"/>
  <c r="J35" i="12"/>
  <c r="G35" i="12"/>
  <c r="J11" i="12"/>
  <c r="G11" i="12"/>
  <c r="G31" i="12"/>
  <c r="J31" i="12"/>
  <c r="G14" i="12"/>
  <c r="J14" i="12"/>
  <c r="J29" i="12"/>
  <c r="G29" i="12"/>
  <c r="J22" i="12"/>
  <c r="G22" i="12"/>
  <c r="G26" i="12"/>
  <c r="J26" i="12"/>
  <c r="J37" i="12"/>
  <c r="G37" i="12"/>
  <c r="J53" i="12" l="1"/>
</calcChain>
</file>

<file path=xl/sharedStrings.xml><?xml version="1.0" encoding="utf-8"?>
<sst xmlns="http://schemas.openxmlformats.org/spreadsheetml/2006/main" count="293" uniqueCount="94">
  <si>
    <t>K</t>
  </si>
  <si>
    <t>Número de Datos</t>
  </si>
  <si>
    <t>Media</t>
  </si>
  <si>
    <t>Máximo</t>
  </si>
  <si>
    <t>Curtosis</t>
  </si>
  <si>
    <t>Desviación Estándar</t>
  </si>
  <si>
    <t>Año</t>
  </si>
  <si>
    <t>m</t>
  </si>
  <si>
    <t>Coeficiente de Asimetría</t>
  </si>
  <si>
    <t>n</t>
  </si>
  <si>
    <t>i</t>
  </si>
  <si>
    <t>P</t>
  </si>
  <si>
    <t>Tr</t>
  </si>
  <si>
    <r>
      <t>Tr = 1/P(x&gt;x</t>
    </r>
    <r>
      <rPr>
        <b/>
        <vertAlign val="subscript"/>
        <sz val="11"/>
        <rFont val="Arial Narrow"/>
        <family val="2"/>
      </rPr>
      <t>i</t>
    </r>
    <r>
      <rPr>
        <b/>
        <sz val="11"/>
        <rFont val="Arial Narrow"/>
        <family val="2"/>
      </rPr>
      <t>)</t>
    </r>
  </si>
  <si>
    <t>Σ =</t>
  </si>
  <si>
    <t>a</t>
  </si>
  <si>
    <r>
      <t>y</t>
    </r>
    <r>
      <rPr>
        <b/>
        <vertAlign val="subscript"/>
        <sz val="11"/>
        <rFont val="Arial Narrow"/>
        <family val="2"/>
      </rPr>
      <t>i</t>
    </r>
    <r>
      <rPr>
        <b/>
        <sz val="11"/>
        <rFont val="Arial Narrow"/>
        <family val="2"/>
      </rPr>
      <t xml:space="preserve"> = a (x</t>
    </r>
    <r>
      <rPr>
        <b/>
        <vertAlign val="subscript"/>
        <sz val="11"/>
        <rFont val="Arial Narrow"/>
        <family val="2"/>
      </rPr>
      <t xml:space="preserve">i </t>
    </r>
    <r>
      <rPr>
        <b/>
        <sz val="11"/>
        <rFont val="Arial Narrow"/>
        <family val="2"/>
      </rPr>
      <t>- x</t>
    </r>
    <r>
      <rPr>
        <b/>
        <vertAlign val="subscript"/>
        <sz val="11"/>
        <rFont val="Arial Narrow"/>
        <family val="2"/>
      </rPr>
      <t>f</t>
    </r>
    <r>
      <rPr>
        <b/>
        <sz val="11"/>
        <rFont val="Arial Narrow"/>
        <family val="2"/>
      </rPr>
      <t>)</t>
    </r>
  </si>
  <si>
    <r>
      <t>s</t>
    </r>
    <r>
      <rPr>
        <b/>
        <vertAlign val="subscript"/>
        <sz val="11"/>
        <rFont val="Arial Narrow"/>
        <family val="2"/>
      </rPr>
      <t>n</t>
    </r>
    <r>
      <rPr>
        <b/>
        <sz val="11"/>
        <rFont val="Arial Narrow"/>
        <family val="2"/>
      </rPr>
      <t xml:space="preserve"> / s</t>
    </r>
    <r>
      <rPr>
        <b/>
        <vertAlign val="subscript"/>
        <sz val="11"/>
        <rFont val="Arial Narrow"/>
        <family val="2"/>
      </rPr>
      <t>n-1</t>
    </r>
  </si>
  <si>
    <r>
      <t>K</t>
    </r>
    <r>
      <rPr>
        <b/>
        <vertAlign val="subscript"/>
        <sz val="11"/>
        <rFont val="Arial Narrow"/>
        <family val="2"/>
      </rPr>
      <t>i</t>
    </r>
    <r>
      <rPr>
        <b/>
        <sz val="11"/>
        <rFont val="Arial Narrow"/>
        <family val="2"/>
      </rPr>
      <t xml:space="preserve"> = (y</t>
    </r>
    <r>
      <rPr>
        <b/>
        <vertAlign val="subscript"/>
        <sz val="11"/>
        <rFont val="Arial Narrow"/>
        <family val="2"/>
      </rPr>
      <t>i</t>
    </r>
    <r>
      <rPr>
        <b/>
        <sz val="11"/>
        <rFont val="Arial Narrow"/>
        <family val="2"/>
      </rPr>
      <t xml:space="preserve"> - y</t>
    </r>
    <r>
      <rPr>
        <b/>
        <vertAlign val="subscript"/>
        <sz val="11"/>
        <rFont val="Arial Narrow"/>
        <family val="2"/>
      </rPr>
      <t>n</t>
    </r>
    <r>
      <rPr>
        <b/>
        <sz val="11"/>
        <rFont val="Arial Narrow"/>
        <family val="2"/>
      </rPr>
      <t>)/s</t>
    </r>
    <r>
      <rPr>
        <b/>
        <vertAlign val="subscript"/>
        <sz val="11"/>
        <rFont val="Arial Narrow"/>
        <family val="2"/>
      </rPr>
      <t>n</t>
    </r>
  </si>
  <si>
    <r>
      <t>P(x&gt;x</t>
    </r>
    <r>
      <rPr>
        <b/>
        <vertAlign val="subscript"/>
        <sz val="11"/>
        <rFont val="Arial Narrow"/>
        <family val="2"/>
      </rPr>
      <t>i</t>
    </r>
    <r>
      <rPr>
        <b/>
        <sz val="11"/>
        <rFont val="Arial Narrow"/>
        <family val="2"/>
      </rPr>
      <t>)</t>
    </r>
    <r>
      <rPr>
        <b/>
        <vertAlign val="subscript"/>
        <sz val="11"/>
        <rFont val="Arial Narrow"/>
        <family val="2"/>
      </rPr>
      <t>esperada</t>
    </r>
    <r>
      <rPr>
        <b/>
        <sz val="11"/>
        <rFont val="Arial Narrow"/>
        <family val="2"/>
      </rPr>
      <t xml:space="preserve"> = 
1 - e^(-e^(-y</t>
    </r>
    <r>
      <rPr>
        <b/>
        <vertAlign val="subscript"/>
        <sz val="11"/>
        <rFont val="Arial Narrow"/>
        <family val="2"/>
      </rPr>
      <t>i</t>
    </r>
    <r>
      <rPr>
        <b/>
        <sz val="11"/>
        <rFont val="Arial Narrow"/>
        <family val="2"/>
      </rPr>
      <t>))</t>
    </r>
  </si>
  <si>
    <r>
      <t>P(x&gt;x</t>
    </r>
    <r>
      <rPr>
        <b/>
        <vertAlign val="subscript"/>
        <sz val="11"/>
        <rFont val="Arial Narrow"/>
        <family val="2"/>
      </rPr>
      <t>i</t>
    </r>
    <r>
      <rPr>
        <b/>
        <sz val="11"/>
        <rFont val="Arial Narrow"/>
        <family val="2"/>
      </rPr>
      <t>)</t>
    </r>
    <r>
      <rPr>
        <b/>
        <vertAlign val="subscript"/>
        <sz val="11"/>
        <rFont val="Arial Narrow"/>
        <family val="2"/>
      </rPr>
      <t>real</t>
    </r>
    <r>
      <rPr>
        <b/>
        <sz val="11"/>
        <rFont val="Arial Narrow"/>
        <family val="2"/>
      </rPr>
      <t xml:space="preserve"> = 
m / (n+1)</t>
    </r>
  </si>
  <si>
    <r>
      <t>Δx = |P(x&gt;x</t>
    </r>
    <r>
      <rPr>
        <b/>
        <vertAlign val="subscript"/>
        <sz val="11"/>
        <rFont val="Arial Narrow"/>
        <family val="2"/>
      </rPr>
      <t>i</t>
    </r>
    <r>
      <rPr>
        <b/>
        <sz val="11"/>
        <rFont val="Arial Narrow"/>
        <family val="2"/>
      </rPr>
      <t>)</t>
    </r>
    <r>
      <rPr>
        <b/>
        <vertAlign val="subscript"/>
        <sz val="11"/>
        <rFont val="Arial Narrow"/>
        <family val="2"/>
      </rPr>
      <t>real</t>
    </r>
    <r>
      <rPr>
        <b/>
        <sz val="11"/>
        <rFont val="Arial Narrow"/>
        <family val="2"/>
      </rPr>
      <t xml:space="preserve"> - 
P(x&gt;xi)</t>
    </r>
    <r>
      <rPr>
        <b/>
        <vertAlign val="subscript"/>
        <sz val="11"/>
        <rFont val="Arial Narrow"/>
        <family val="2"/>
      </rPr>
      <t>esperado</t>
    </r>
    <r>
      <rPr>
        <b/>
        <sz val="11"/>
        <rFont val="Arial Narrow"/>
        <family val="2"/>
      </rPr>
      <t>|</t>
    </r>
  </si>
  <si>
    <t>Máx =</t>
  </si>
  <si>
    <r>
      <t>s</t>
    </r>
    <r>
      <rPr>
        <vertAlign val="subscript"/>
        <sz val="11"/>
        <rFont val="Arial Narrow"/>
        <family val="2"/>
      </rPr>
      <t>n-1</t>
    </r>
  </si>
  <si>
    <r>
      <t>y</t>
    </r>
    <r>
      <rPr>
        <vertAlign val="subscript"/>
        <sz val="11"/>
        <rFont val="Arial Narrow"/>
        <family val="2"/>
      </rPr>
      <t>n</t>
    </r>
  </si>
  <si>
    <r>
      <t>s</t>
    </r>
    <r>
      <rPr>
        <vertAlign val="subscript"/>
        <sz val="11"/>
        <rFont val="Arial Narrow"/>
        <family val="2"/>
      </rPr>
      <t>n</t>
    </r>
  </si>
  <si>
    <r>
      <t>x</t>
    </r>
    <r>
      <rPr>
        <vertAlign val="subscript"/>
        <sz val="11"/>
        <rFont val="Arial Narrow"/>
        <family val="2"/>
      </rPr>
      <t>f</t>
    </r>
  </si>
  <si>
    <t>Cs</t>
  </si>
  <si>
    <t>c</t>
  </si>
  <si>
    <t>máx</t>
  </si>
  <si>
    <t>y</t>
  </si>
  <si>
    <t>KH</t>
  </si>
  <si>
    <t>Verificación de Ajuste de los Datos a la Función de Gumbel</t>
  </si>
  <si>
    <r>
      <t xml:space="preserve">    - s</t>
    </r>
    <r>
      <rPr>
        <b/>
        <vertAlign val="subscript"/>
        <sz val="11"/>
        <rFont val="Arial Narrow"/>
        <family val="2"/>
      </rPr>
      <t>n-1</t>
    </r>
    <r>
      <rPr>
        <b/>
        <sz val="11"/>
        <rFont val="Arial Narrow"/>
        <family val="2"/>
      </rPr>
      <t xml:space="preserve"> (y</t>
    </r>
    <r>
      <rPr>
        <b/>
        <vertAlign val="subscript"/>
        <sz val="11"/>
        <rFont val="Arial Narrow"/>
        <family val="2"/>
      </rPr>
      <t xml:space="preserve">n </t>
    </r>
    <r>
      <rPr>
        <b/>
        <sz val="11"/>
        <rFont val="Arial Narrow"/>
        <family val="2"/>
      </rPr>
      <t>/ s</t>
    </r>
    <r>
      <rPr>
        <b/>
        <vertAlign val="subscript"/>
        <sz val="11"/>
        <rFont val="Arial Narrow"/>
        <family val="2"/>
      </rPr>
      <t>n</t>
    </r>
    <r>
      <rPr>
        <b/>
        <sz val="11"/>
        <rFont val="Arial Narrow"/>
        <family val="2"/>
      </rPr>
      <t>)</t>
    </r>
  </si>
  <si>
    <t>Precipitación Máxima (mm)</t>
  </si>
  <si>
    <t>Periodo de Retorno (Años)</t>
  </si>
  <si>
    <t>Duración
Minutos</t>
  </si>
  <si>
    <t>Intensidad (mm/hora)</t>
  </si>
  <si>
    <t>Constante de Hargreaves</t>
  </si>
  <si>
    <t>t</t>
  </si>
  <si>
    <t>Tiempo (Horas)</t>
  </si>
  <si>
    <t>Periodo  de Retorno (Años)</t>
  </si>
  <si>
    <t>Donde:</t>
  </si>
  <si>
    <t>Cálculo de la Constante de Hargreaves a Partir de la Función de Gumbel</t>
  </si>
  <si>
    <t>AÑO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</si>
  <si>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</si>
  <si>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</si>
  <si>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</si>
  <si>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</si>
  <si>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</si>
  <si>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</si>
  <si>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</si>
  <si>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</si>
  <si>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</si>
  <si>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</si>
  <si>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</si>
  <si>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</si>
  <si>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VR ANUAL</t>
  </si>
  <si>
    <t>MEDIOS</t>
  </si>
  <si>
    <t>MÁXIMOS</t>
  </si>
  <si>
    <t>MÍNIMOS</t>
  </si>
  <si>
    <r>
      <t>P. Máx. (mm) M→m x</t>
    </r>
    <r>
      <rPr>
        <b/>
        <vertAlign val="subscript"/>
        <sz val="11"/>
        <rFont val="Arial Narrow"/>
        <family val="2"/>
      </rPr>
      <t>i</t>
    </r>
  </si>
  <si>
    <t>2.1.2. ESTACIÓN COROMORO - VALORES No DIAS MENSUALES DE PRECIPITACIÓN</t>
  </si>
  <si>
    <t>2.1.1. ESTACIÓN COROMORO - VALORES TOTALES MENSUALES DE PRECIPITACIÓN (mm)</t>
  </si>
  <si>
    <t>2.1.3. ESTACIÓN COROMORO - VALORES MÁXIMOS MENSUALES DE PRECIPITACIÓN EN 24 HORAS (mm)</t>
  </si>
  <si>
    <t>2.2.1. ESTACIÓN OIBA - VALORES TOTALES MENSUALES DE PRECIPITACIÓN (mm)</t>
  </si>
  <si>
    <t>2.2.2. ESTACIÓN OIBA - VALORES No DIAS MENSUALES DE PRECIPITACIÓN</t>
  </si>
  <si>
    <t>2.2.3. ESTACIÓN OIBA - VALORES MÁXIMOS MENSUALES DE PRECIPITACIÓN EN 24 HORAS (mm)</t>
  </si>
  <si>
    <t>2.3.1. ESTACIÓN CONFINES - VALORES TOTALES MENSUALES DE PRECIPITACIÓN (mm)</t>
  </si>
  <si>
    <t>2.3.2. ESTACIÓN CONFINES - VALORES No DIAS MENSUALES DE PRECIPITACIÓN</t>
  </si>
  <si>
    <t>2.3.3. ESTACIÓN CONFINES - VALORES MÁXIMOS MENSUALES DE PRECIPITACIÓN EN 24 HORAS (mm)</t>
  </si>
  <si>
    <t>Datos</t>
  </si>
  <si>
    <t>Faltantes</t>
  </si>
  <si>
    <t>Total</t>
  </si>
  <si>
    <t>2.4.1. ESTACIÓN COROMORO - VALORES MÁXIMOS MENSUALES DE PRECIPITACIÓN EN 24 HORAS (mm) - COMPLETOS</t>
  </si>
  <si>
    <t>2.4.2. ESTACIÓN OIBA - VALORES MÁXIMOS MENSUALES DE PRECIPITACIÓN EN 24 HORAS (mm) - COMPLETOS</t>
  </si>
  <si>
    <t>2.4.3. ESTACIÓN CONFINES - VALORES MÁXIMOS MENSUALES DE PRECIPITACIÓN EN 24 HORAS (mm) - COMPLETOS</t>
  </si>
  <si>
    <t>Estación</t>
  </si>
  <si>
    <t>Coromoro</t>
  </si>
  <si>
    <t>Oiba</t>
  </si>
  <si>
    <t>Confines</t>
  </si>
  <si>
    <t>COROMORO</t>
  </si>
  <si>
    <t>OIBA</t>
  </si>
  <si>
    <t>CONFINES</t>
  </si>
  <si>
    <t>CHARALÁ</t>
  </si>
  <si>
    <t>Distancia</t>
  </si>
  <si>
    <t>PRECIPITACIÓN MÁXIMA EN 24 HORAS PARA CHARALÁ</t>
  </si>
  <si>
    <r>
      <t>y</t>
    </r>
    <r>
      <rPr>
        <b/>
        <vertAlign val="subscript"/>
        <sz val="11"/>
        <rFont val="Arial Narrow"/>
        <family val="2"/>
      </rPr>
      <t>n</t>
    </r>
  </si>
  <si>
    <r>
      <t>s</t>
    </r>
    <r>
      <rPr>
        <b/>
        <vertAlign val="subscript"/>
        <sz val="11"/>
        <rFont val="Arial Narrow"/>
        <family val="2"/>
      </rPr>
      <t>n</t>
    </r>
  </si>
  <si>
    <t>Media Aritmética Var Red f(n)</t>
  </si>
  <si>
    <t>Desv Estándar Var Red f(n)</t>
  </si>
  <si>
    <t>2.5.1. Ajuste de los Datos a la Función de Distribución Gumbel</t>
  </si>
  <si>
    <t>2.5.2. Estimación de Curvas IDF Charalá - Método de Hargreaves</t>
  </si>
  <si>
    <t>2.5.3. Curvas IDF Charalá - Método Hargreaves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</si>
</sst>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0"/>
  </numFmts>
  <fonts count="1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vertAlign val="subscript"/>
      <sz val="11"/>
      <name val="Arial Narrow"/>
      <family val="2"/>
    </font>
    <font>
      <sz val="10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DB3E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0">
    <xf numFmtId="0" fontId="0" fillId="0" borderId="0" xfId="0"/>
    <xf numFmtId="2" fontId="4" fillId="0" borderId="1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8" fillId="0" borderId="1" xfId="2" applyNumberFormat="1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2" fontId="9" fillId="0" borderId="1" xfId="2" applyNumberFormat="1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2" fontId="8" fillId="0" borderId="0" xfId="2" applyNumberFormat="1" applyFont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2" fontId="9" fillId="3" borderId="1" xfId="2" applyNumberFormat="1" applyFont="1" applyFill="1" applyBorder="1" applyAlignment="1">
      <alignment horizontal="center" vertical="center"/>
    </xf>
    <xf numFmtId="2" fontId="8" fillId="4" borderId="1" xfId="2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quotePrefix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F616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tx1"/>
                </a:solidFill>
              </a:rPr>
              <a:t>Curvas IDF Charalá - Método Hargreaves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Tr = 2 Años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'2.5 IDF CHARALÁ'!$A$105:$A$140</c:f>
              <c:numCache>
                <c:formatCode>General</c:formatCode>
                <c:ptCount val="3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</c:numCache>
            </c:numRef>
          </c:xVal>
          <c:yVal>
            <c:numRef>
              <c:f>'2.5 IDF CHARALÁ'!$B$105:$B$140</c:f>
              <c:numCache>
                <c:formatCode>0.00</c:formatCode>
                <c:ptCount val="36"/>
                <c:pt idx="0">
                  <c:v>236.42524177227401</c:v>
                </c:pt>
                <c:pt idx="1">
                  <c:v>140.57928984091339</c:v>
                </c:pt>
                <c:pt idx="2">
                  <c:v>103.71770556749995</c:v>
                </c:pt>
                <c:pt idx="3">
                  <c:v>83.588945850421979</c:v>
                </c:pt>
                <c:pt idx="4">
                  <c:v>70.70763942682045</c:v>
                </c:pt>
                <c:pt idx="5">
                  <c:v>61.670916706314145</c:v>
                </c:pt>
                <c:pt idx="6">
                  <c:v>54.937679551501866</c:v>
                </c:pt>
                <c:pt idx="7">
                  <c:v>49.702284570449486</c:v>
                </c:pt>
                <c:pt idx="8">
                  <c:v>45.500058993481581</c:v>
                </c:pt>
                <c:pt idx="9">
                  <c:v>42.043013945710904</c:v>
                </c:pt>
                <c:pt idx="10">
                  <c:v>39.142569192882519</c:v>
                </c:pt>
                <c:pt idx="11">
                  <c:v>36.669746467944478</c:v>
                </c:pt>
                <c:pt idx="12">
                  <c:v>34.533160538111382</c:v>
                </c:pt>
                <c:pt idx="13">
                  <c:v>32.666139702192758</c:v>
                </c:pt>
                <c:pt idx="14">
                  <c:v>31.018828922284492</c:v>
                </c:pt>
                <c:pt idx="15">
                  <c:v>29.553155221534247</c:v>
                </c:pt>
                <c:pt idx="16">
                  <c:v>28.239509612451769</c:v>
                </c:pt>
                <c:pt idx="17">
                  <c:v>27.054496944045923</c:v>
                </c:pt>
                <c:pt idx="18">
                  <c:v>25.979371548828627</c:v>
                </c:pt>
                <c:pt idx="19">
                  <c:v>24.998925660199021</c:v>
                </c:pt>
                <c:pt idx="20">
                  <c:v>24.100684129881053</c:v>
                </c:pt>
                <c:pt idx="21">
                  <c:v>23.274310891831107</c:v>
                </c:pt>
                <c:pt idx="22">
                  <c:v>22.511164667202525</c:v>
                </c:pt>
                <c:pt idx="23">
                  <c:v>21.803961702512737</c:v>
                </c:pt>
                <c:pt idx="24">
                  <c:v>21.146516487985096</c:v>
                </c:pt>
                <c:pt idx="25">
                  <c:v>20.533540107726626</c:v>
                </c:pt>
                <c:pt idx="26">
                  <c:v>19.960481743042148</c:v>
                </c:pt>
                <c:pt idx="27">
                  <c:v>19.42340287676025</c:v>
                </c:pt>
                <c:pt idx="28">
                  <c:v>18.918876552492286</c:v>
                </c:pt>
                <c:pt idx="29">
                  <c:v>18.443906026716451</c:v>
                </c:pt>
                <c:pt idx="30">
                  <c:v>17.995858573149622</c:v>
                </c:pt>
                <c:pt idx="31">
                  <c:v>17.572411230114174</c:v>
                </c:pt>
                <c:pt idx="32">
                  <c:v>17.171506038315833</c:v>
                </c:pt>
                <c:pt idx="33">
                  <c:v>16.791312877657692</c:v>
                </c:pt>
                <c:pt idx="34">
                  <c:v>16.430198432092059</c:v>
                </c:pt>
                <c:pt idx="35">
                  <c:v>16.086700129339391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69-4627-AD12-BFCB1DE71A8A}"/>
            </c:ext>
          </c:extLst>
        </c:ser>
        <c:ser>
          <c:idx val="1"/>
          <c:order val="1"/>
          <c:tx>
            <c:v>Tr = 2.33 Años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'2.5 IDF CHARALÁ'!$A$105:$A$140</c:f>
              <c:numCache>
                <c:formatCode>General</c:formatCode>
                <c:ptCount val="3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</c:numCache>
            </c:numRef>
          </c:xVal>
          <c:yVal>
            <c:numRef>
              <c:f>'2.5 IDF CHARALÁ'!$C$105:$C$140</c:f>
              <c:numCache>
                <c:formatCode>0.00</c:formatCode>
                <c:ptCount val="36"/>
                <c:pt idx="0">
                  <c:v>244.05973112511194</c:v>
                </c:pt>
                <c:pt idx="1">
                  <c:v>145.11878436981706</c:v>
                </c:pt>
                <c:pt idx="2">
                  <c:v>107.06688991397745</c:v>
                </c:pt>
                <c:pt idx="3">
                  <c:v>86.288145446566077</c:v>
                </c:pt>
                <c:pt idx="4">
                  <c:v>72.990884296622966</c:v>
                </c:pt>
                <c:pt idx="5">
                  <c:v>63.662353633457535</c:v>
                </c:pt>
                <c:pt idx="6">
                  <c:v>56.711691186052931</c:v>
                </c:pt>
                <c:pt idx="7">
                  <c:v>51.307238252723003</c:v>
                </c:pt>
                <c:pt idx="8">
                  <c:v>46.969317154477018</c:v>
                </c:pt>
                <c:pt idx="9">
                  <c:v>43.400639467942206</c:v>
                </c:pt>
                <c:pt idx="10">
                  <c:v>40.406535449216612</c:v>
                </c:pt>
                <c:pt idx="11">
                  <c:v>37.853861949363512</c:v>
                </c:pt>
                <c:pt idx="12">
                  <c:v>35.648282783400219</c:v>
                </c:pt>
                <c:pt idx="13">
                  <c:v>33.720973331145629</c:v>
                </c:pt>
                <c:pt idx="14">
                  <c:v>32.02046866840255</c:v>
                </c:pt>
                <c:pt idx="15">
                  <c:v>30.507466390638985</c:v>
                </c:pt>
                <c:pt idx="16">
                  <c:v>29.151401396296446</c:v>
                </c:pt>
                <c:pt idx="17">
                  <c:v>27.928123073461713</c:v>
                </c:pt>
                <c:pt idx="18">
                  <c:v>26.818280431806507</c:v>
                </c:pt>
                <c:pt idx="19">
                  <c:v>25.806174625472398</c:v>
                </c:pt>
                <c:pt idx="20">
                  <c:v>24.878927666850394</c:v>
                </c:pt>
                <c:pt idx="21">
                  <c:v>24.025869724409034</c:v>
                </c:pt>
                <c:pt idx="22">
                  <c:v>23.238080480774062</c:v>
                </c:pt>
                <c:pt idx="23">
                  <c:v>22.508040980256929</c:v>
                </c:pt>
                <c:pt idx="24">
                  <c:v>21.829365974642862</c:v>
                </c:pt>
                <c:pt idx="25">
                  <c:v>21.196595761824273</c:v>
                </c:pt>
                <c:pt idx="26">
                  <c:v>20.605032571043637</c:v>
                </c:pt>
                <c:pt idx="27">
                  <c:v>20.050610705107694</c:v>
                </c:pt>
                <c:pt idx="28">
                  <c:v>19.529792546592354</c:v>
                </c:pt>
                <c:pt idx="29">
                  <c:v>19.03948458309301</c:v>
                </c:pt>
                <c:pt idx="30">
                  <c:v>18.57696907405046</c:v>
                </c:pt>
                <c:pt idx="31">
                  <c:v>18.139848046227133</c:v>
                </c:pt>
                <c:pt idx="32">
                  <c:v>17.725997086052548</c:v>
                </c:pt>
                <c:pt idx="33">
                  <c:v>17.333526976388001</c:v>
                </c:pt>
                <c:pt idx="34">
                  <c:v>16.960751659211699</c:v>
                </c:pt>
                <c:pt idx="35">
                  <c:v>16.606161333816168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069-4627-AD12-BFCB1DE71A8A}"/>
            </c:ext>
          </c:extLst>
        </c:ser>
        <c:ser>
          <c:idx val="2"/>
          <c:order val="2"/>
          <c:tx>
            <c:v>Tr = 3 Años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'2.5 IDF CHARALÁ'!$A$105:$A$140</c:f>
              <c:numCache>
                <c:formatCode>General</c:formatCode>
                <c:ptCount val="3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</c:numCache>
            </c:numRef>
          </c:xVal>
          <c:yVal>
            <c:numRef>
              <c:f>'2.5 IDF CHARALÁ'!$D$105:$D$140</c:f>
              <c:numCache>
                <c:formatCode>0.00</c:formatCode>
                <c:ptCount val="36"/>
                <c:pt idx="0">
                  <c:v>255.72814462003669</c:v>
                </c:pt>
                <c:pt idx="1">
                  <c:v>152.05686454429619</c:v>
                </c:pt>
                <c:pt idx="2">
                  <c:v>112.18572183832897</c:v>
                </c:pt>
                <c:pt idx="3">
                  <c:v>90.413552600541024</c:v>
                </c:pt>
                <c:pt idx="4">
                  <c:v>76.480553876307141</c:v>
                </c:pt>
                <c:pt idx="5">
                  <c:v>66.706029305928496</c:v>
                </c:pt>
                <c:pt idx="6">
                  <c:v>59.423058029344752</c:v>
                </c:pt>
                <c:pt idx="7">
                  <c:v>53.760220022618071</c:v>
                </c:pt>
                <c:pt idx="8">
                  <c:v>49.21490437858057</c:v>
                </c:pt>
                <c:pt idx="9">
                  <c:v>45.475609414526708</c:v>
                </c:pt>
                <c:pt idx="10">
                  <c:v>42.338358291703877</c:v>
                </c:pt>
                <c:pt idx="11">
                  <c:v>39.663642332095094</c:v>
                </c:pt>
                <c:pt idx="12">
                  <c:v>37.352615169505683</c:v>
                </c:pt>
                <c:pt idx="13">
                  <c:v>35.333161701858174</c:v>
                </c:pt>
                <c:pt idx="14">
                  <c:v>33.551356484273619</c:v>
                </c:pt>
                <c:pt idx="15">
                  <c:v>31.966018077504579</c:v>
                </c:pt>
                <c:pt idx="16">
                  <c:v>30.545120072787743</c:v>
                </c:pt>
                <c:pt idx="17">
                  <c:v>29.263357225593293</c:v>
                </c:pt>
                <c:pt idx="18">
                  <c:v>28.100453381266782</c:v>
                </c:pt>
                <c:pt idx="19">
                  <c:v>27.039959137419945</c:v>
                </c:pt>
                <c:pt idx="20">
                  <c:v>26.068380814196196</c:v>
                </c:pt>
                <c:pt idx="21">
                  <c:v>25.174538459014361</c:v>
                </c:pt>
                <c:pt idx="22">
                  <c:v>24.349085277132751</c:v>
                </c:pt>
                <c:pt idx="23">
                  <c:v>23.584142834125299</c:v>
                </c:pt>
                <c:pt idx="24">
                  <c:v>22.873020605211963</c:v>
                </c:pt>
                <c:pt idx="25">
                  <c:v>22.209997861767366</c:v>
                </c:pt>
                <c:pt idx="26">
                  <c:v>21.590152234197241</c:v>
                </c:pt>
                <c:pt idx="27">
                  <c:v>21.009223645695698</c:v>
                </c:pt>
                <c:pt idx="28">
                  <c:v>20.463505346541805</c:v>
                </c:pt>
                <c:pt idx="29">
                  <c:v>19.949755924545435</c:v>
                </c:pt>
                <c:pt idx="30">
                  <c:v>19.465127704887148</c:v>
                </c:pt>
                <c:pt idx="31">
                  <c:v>19.007108068037024</c:v>
                </c:pt>
                <c:pt idx="32">
                  <c:v>18.573471032927721</c:v>
                </c:pt>
                <c:pt idx="33">
                  <c:v>18.162237059585813</c:v>
                </c:pt>
                <c:pt idx="34">
                  <c:v>17.771639480123707</c:v>
                </c:pt>
                <c:pt idx="35">
                  <c:v>17.400096310770916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069-4627-AD12-BFCB1DE71A8A}"/>
            </c:ext>
          </c:extLst>
        </c:ser>
        <c:ser>
          <c:idx val="3"/>
          <c:order val="3"/>
          <c:tx>
            <c:v>Tr = 5 Años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'2.5 IDF CHARALÁ'!$A$105:$A$140</c:f>
              <c:numCache>
                <c:formatCode>General</c:formatCode>
                <c:ptCount val="3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</c:numCache>
            </c:numRef>
          </c:xVal>
          <c:yVal>
            <c:numRef>
              <c:f>'2.5 IDF CHARALÁ'!$E$105:$E$140</c:f>
              <c:numCache>
                <c:formatCode>0.00</c:formatCode>
                <c:ptCount val="36"/>
                <c:pt idx="0">
                  <c:v>277.22741464345125</c:v>
                </c:pt>
                <c:pt idx="1">
                  <c:v>164.84040698390083</c:v>
                </c:pt>
                <c:pt idx="2">
                  <c:v>121.61726536341712</c:v>
                </c:pt>
                <c:pt idx="3">
                  <c:v>98.014692412599587</c:v>
                </c:pt>
                <c:pt idx="4">
                  <c:v>82.910335321638925</c:v>
                </c:pt>
                <c:pt idx="5">
                  <c:v>72.314058638674823</c:v>
                </c:pt>
                <c:pt idx="6">
                  <c:v>64.418802131301604</c:v>
                </c:pt>
                <c:pt idx="7">
                  <c:v>58.279884795933313</c:v>
                </c:pt>
                <c:pt idx="8">
                  <c:v>53.352440823713515</c:v>
                </c:pt>
                <c:pt idx="9">
                  <c:v>49.298780335877225</c:v>
                </c:pt>
                <c:pt idx="10">
                  <c:v>45.897777997399025</c:v>
                </c:pt>
                <c:pt idx="11">
                  <c:v>42.99819652391804</c:v>
                </c:pt>
                <c:pt idx="12">
                  <c:v>40.492879456031822</c:v>
                </c:pt>
                <c:pt idx="13">
                  <c:v>38.303648917248154</c:v>
                </c:pt>
                <c:pt idx="14">
                  <c:v>36.372045907328712</c:v>
                </c:pt>
                <c:pt idx="15">
                  <c:v>34.6534268304314</c:v>
                </c:pt>
                <c:pt idx="16">
                  <c:v>33.113072791946649</c:v>
                </c:pt>
                <c:pt idx="17">
                  <c:v>31.723551115160873</c:v>
                </c:pt>
                <c:pt idx="18">
                  <c:v>30.462881012851341</c:v>
                </c:pt>
                <c:pt idx="19">
                  <c:v>29.313230168190721</c:v>
                </c:pt>
                <c:pt idx="20">
                  <c:v>28.259970476844892</c:v>
                </c:pt>
                <c:pt idx="21">
                  <c:v>27.290982078661134</c:v>
                </c:pt>
                <c:pt idx="22">
                  <c:v>26.396132386374589</c:v>
                </c:pt>
                <c:pt idx="23">
                  <c:v>25.5668806192643</c:v>
                </c:pt>
                <c:pt idx="24">
                  <c:v>24.795973774771099</c:v>
                </c:pt>
                <c:pt idx="25">
                  <c:v>24.077210178030281</c:v>
                </c:pt>
                <c:pt idx="26">
                  <c:v>23.405253631891679</c:v>
                </c:pt>
                <c:pt idx="27">
                  <c:v>22.775485911478889</c:v>
                </c:pt>
                <c:pt idx="28">
                  <c:v>22.183888637651869</c:v>
                </c:pt>
                <c:pt idx="29">
                  <c:v>21.626947890100453</c:v>
                </c:pt>
                <c:pt idx="30">
                  <c:v>21.101576587701384</c:v>
                </c:pt>
                <c:pt idx="31">
                  <c:v>20.605050872987604</c:v>
                </c:pt>
                <c:pt idx="32">
                  <c:v>20.134957624879849</c:v>
                </c:pt>
                <c:pt idx="33">
                  <c:v>19.689150881892989</c:v>
                </c:pt>
                <c:pt idx="34">
                  <c:v>19.265715450954563</c:v>
                </c:pt>
                <c:pt idx="35">
                  <c:v>18.862936349650912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069-4627-AD12-BFCB1DE71A8A}"/>
            </c:ext>
          </c:extLst>
        </c:ser>
        <c:ser>
          <c:idx val="4"/>
          <c:order val="4"/>
          <c:tx>
            <c:v>Tr = 10 Años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'2.5 IDF CHARALÁ'!$A$105:$A$140</c:f>
              <c:numCache>
                <c:formatCode>General</c:formatCode>
                <c:ptCount val="3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</c:numCache>
            </c:numRef>
          </c:xVal>
          <c:yVal>
            <c:numRef>
              <c:f>'2.5 IDF CHARALÁ'!$F$105:$F$140</c:f>
              <c:numCache>
                <c:formatCode>0.00</c:formatCode>
                <c:ptCount val="36"/>
                <c:pt idx="0">
                  <c:v>304.24200339837853</c:v>
                </c:pt>
                <c:pt idx="1">
                  <c:v>180.90337756201686</c:v>
                </c:pt>
                <c:pt idx="2">
                  <c:v>133.46833144040326</c:v>
                </c:pt>
                <c:pt idx="3">
                  <c:v>107.56579186238704</c:v>
                </c:pt>
                <c:pt idx="4">
                  <c:v>90.989581795613532</c:v>
                </c:pt>
                <c:pt idx="5">
                  <c:v>79.36074468823449</c:v>
                </c:pt>
                <c:pt idx="6">
                  <c:v>70.696130258825775</c:v>
                </c:pt>
                <c:pt idx="7">
                  <c:v>63.959002506826224</c:v>
                </c:pt>
                <c:pt idx="8">
                  <c:v>58.55140085361495</c:v>
                </c:pt>
                <c:pt idx="9">
                  <c:v>54.10272903123284</c:v>
                </c:pt>
                <c:pt idx="10">
                  <c:v>50.370314016101801</c:v>
                </c:pt>
                <c:pt idx="11">
                  <c:v>47.188181117581422</c:v>
                </c:pt>
                <c:pt idx="12">
                  <c:v>44.438731951949059</c:v>
                </c:pt>
                <c:pt idx="13">
                  <c:v>42.03617055347739</c:v>
                </c:pt>
                <c:pt idx="14">
                  <c:v>39.916341350207389</c:v>
                </c:pt>
                <c:pt idx="15">
                  <c:v>38.030250424797309</c:v>
                </c:pt>
                <c:pt idx="16">
                  <c:v>36.339795679496909</c:v>
                </c:pt>
                <c:pt idx="17">
                  <c:v>34.814871244247648</c:v>
                </c:pt>
                <c:pt idx="18">
                  <c:v>33.43135440106537</c:v>
                </c:pt>
                <c:pt idx="19">
                  <c:v>32.169675152503189</c:v>
                </c:pt>
                <c:pt idx="20">
                  <c:v>31.013779949981661</c:v>
                </c:pt>
                <c:pt idx="21">
                  <c:v>29.950367906434774</c:v>
                </c:pt>
                <c:pt idx="22">
                  <c:v>28.968319058661802</c:v>
                </c:pt>
                <c:pt idx="23">
                  <c:v>28.05826036453244</c:v>
                </c:pt>
                <c:pt idx="24">
                  <c:v>27.21223204837985</c:v>
                </c:pt>
                <c:pt idx="25">
                  <c:v>26.423428109478291</c:v>
                </c:pt>
                <c:pt idx="26">
                  <c:v>25.685992361802342</c:v>
                </c:pt>
                <c:pt idx="27">
                  <c:v>24.994856554831593</c:v>
                </c:pt>
                <c:pt idx="28">
                  <c:v>24.345610736103168</c:v>
                </c:pt>
                <c:pt idx="29">
                  <c:v>23.734398569271974</c:v>
                </c:pt>
                <c:pt idx="30">
                  <c:v>23.157832150775874</c:v>
                </c:pt>
                <c:pt idx="31">
                  <c:v>22.612922195252107</c:v>
                </c:pt>
                <c:pt idx="32">
                  <c:v>22.097020433616088</c:v>
                </c:pt>
                <c:pt idx="33">
                  <c:v>21.607771789901435</c:v>
                </c:pt>
                <c:pt idx="34">
                  <c:v>21.143074443918358</c:v>
                </c:pt>
                <c:pt idx="35">
                  <c:v>20.70104629578147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069-4627-AD12-BFCB1DE71A8A}"/>
            </c:ext>
          </c:extLst>
        </c:ser>
        <c:ser>
          <c:idx val="5"/>
          <c:order val="5"/>
          <c:tx>
            <c:v>Tr = 25 Años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'2.5 IDF CHARALÁ'!$A$105:$A$140</c:f>
              <c:numCache>
                <c:formatCode>General</c:formatCode>
                <c:ptCount val="3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</c:numCache>
            </c:numRef>
          </c:xVal>
          <c:yVal>
            <c:numRef>
              <c:f>'2.5 IDF CHARALÁ'!$G$105:$G$140</c:f>
              <c:numCache>
                <c:formatCode>0.00</c:formatCode>
                <c:ptCount val="36"/>
                <c:pt idx="0">
                  <c:v>338.3750079045156</c:v>
                </c:pt>
                <c:pt idx="1">
                  <c:v>201.19898346957592</c:v>
                </c:pt>
                <c:pt idx="2">
                  <c:v>148.44218484524237</c:v>
                </c:pt>
                <c:pt idx="3">
                  <c:v>119.63363133666731</c:v>
                </c:pt>
                <c:pt idx="4">
                  <c:v>101.19773113314763</c:v>
                </c:pt>
                <c:pt idx="5">
                  <c:v>88.264251192255671</c:v>
                </c:pt>
                <c:pt idx="6">
                  <c:v>78.62755098882684</c:v>
                </c:pt>
                <c:pt idx="7">
                  <c:v>71.134582789588606</c:v>
                </c:pt>
                <c:pt idx="8">
                  <c:v>65.120300633571262</c:v>
                </c:pt>
                <c:pt idx="9">
                  <c:v>60.172530942835778</c:v>
                </c:pt>
                <c:pt idx="10">
                  <c:v>56.021375132195892</c:v>
                </c:pt>
                <c:pt idx="11">
                  <c:v>52.482237759108926</c:v>
                </c:pt>
                <c:pt idx="12">
                  <c:v>49.424327040792662</c:v>
                </c:pt>
                <c:pt idx="13">
                  <c:v>46.752221535576062</c:v>
                </c:pt>
                <c:pt idx="14">
                  <c:v>44.394568038029668</c:v>
                </c:pt>
                <c:pt idx="15">
                  <c:v>42.296875988064443</c:v>
                </c:pt>
                <c:pt idx="16">
                  <c:v>40.416768601793216</c:v>
                </c:pt>
                <c:pt idx="17">
                  <c:v>38.720762422279577</c:v>
                </c:pt>
                <c:pt idx="18">
                  <c:v>37.182028396344194</c:v>
                </c:pt>
                <c:pt idx="19">
                  <c:v>35.778800962470854</c:v>
                </c:pt>
                <c:pt idx="20">
                  <c:v>34.493225519497365</c:v>
                </c:pt>
                <c:pt idx="21">
                  <c:v>33.310508949721935</c:v>
                </c:pt>
                <c:pt idx="22">
                  <c:v>32.218283737831378</c:v>
                </c:pt>
                <c:pt idx="23">
                  <c:v>31.206125277198399</c:v>
                </c:pt>
                <c:pt idx="24">
                  <c:v>30.26518078246102</c:v>
                </c:pt>
                <c:pt idx="25">
                  <c:v>29.38788068556601</c:v>
                </c:pt>
                <c:pt idx="26">
                  <c:v>28.567711793165625</c:v>
                </c:pt>
                <c:pt idx="27">
                  <c:v>27.79903724614525</c:v>
                </c:pt>
                <c:pt idx="28">
                  <c:v>27.076952338110573</c:v>
                </c:pt>
                <c:pt idx="29">
                  <c:v>26.397168089148636</c:v>
                </c:pt>
                <c:pt idx="30">
                  <c:v>25.755916505748313</c:v>
                </c:pt>
                <c:pt idx="31">
                  <c:v>25.14987293369699</c:v>
                </c:pt>
                <c:pt idx="32">
                  <c:v>24.576091993782001</c:v>
                </c:pt>
                <c:pt idx="33">
                  <c:v>24.031954393335536</c:v>
                </c:pt>
                <c:pt idx="34">
                  <c:v>23.51512250831032</c:v>
                </c:pt>
                <c:pt idx="35">
                  <c:v>23.02350308545244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069-4627-AD12-BFCB1DE71A8A}"/>
            </c:ext>
          </c:extLst>
        </c:ser>
        <c:ser>
          <c:idx val="6"/>
          <c:order val="6"/>
          <c:tx>
            <c:v>Tr = 50 Años</c:v>
          </c:tx>
          <c:spPr>
            <a:ln w="1905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xVal>
            <c:numRef>
              <c:f>'2.5 IDF CHARALÁ'!$A$105:$A$140</c:f>
              <c:numCache>
                <c:formatCode>General</c:formatCode>
                <c:ptCount val="3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</c:numCache>
            </c:numRef>
          </c:xVal>
          <c:yVal>
            <c:numRef>
              <c:f>'2.5 IDF CHARALÁ'!$H$105:$H$140</c:f>
              <c:numCache>
                <c:formatCode>0.00</c:formatCode>
                <c:ptCount val="36"/>
                <c:pt idx="0">
                  <c:v>363.69682052077263</c:v>
                </c:pt>
                <c:pt idx="1">
                  <c:v>216.25542333358518</c:v>
                </c:pt>
                <c:pt idx="2">
                  <c:v>159.55064469361184</c:v>
                </c:pt>
                <c:pt idx="3">
                  <c:v>128.58624404311252</c:v>
                </c:pt>
                <c:pt idx="4">
                  <c:v>108.77071945995402</c:v>
                </c:pt>
                <c:pt idx="5">
                  <c:v>94.869380936457191</c:v>
                </c:pt>
                <c:pt idx="6">
                  <c:v>84.511531974727831</c:v>
                </c:pt>
                <c:pt idx="7">
                  <c:v>76.457838153772812</c:v>
                </c:pt>
                <c:pt idx="8">
                  <c:v>69.993485743693014</c:v>
                </c:pt>
                <c:pt idx="9">
                  <c:v>64.675456742871134</c:v>
                </c:pt>
                <c:pt idx="10">
                  <c:v>60.213655089239289</c:v>
                </c:pt>
                <c:pt idx="11">
                  <c:v>56.409671402769192</c:v>
                </c:pt>
                <c:pt idx="12">
                  <c:v>53.122926283573371</c:v>
                </c:pt>
                <c:pt idx="13">
                  <c:v>50.250857562063153</c:v>
                </c:pt>
                <c:pt idx="14">
                  <c:v>47.7167724171305</c:v>
                </c:pt>
                <c:pt idx="15">
                  <c:v>45.462102565096572</c:v>
                </c:pt>
                <c:pt idx="16">
                  <c:v>43.441300015703135</c:v>
                </c:pt>
                <c:pt idx="17">
                  <c:v>41.618375625120635</c:v>
                </c:pt>
                <c:pt idx="18">
                  <c:v>39.964492626120467</c:v>
                </c:pt>
                <c:pt idx="19">
                  <c:v>38.456256662336543</c:v>
                </c:pt>
                <c:pt idx="20">
                  <c:v>37.074477008914322</c:v>
                </c:pt>
                <c:pt idx="21">
                  <c:v>35.803253526221589</c:v>
                </c:pt>
                <c:pt idx="22">
                  <c:v>34.629293193520787</c:v>
                </c:pt>
                <c:pt idx="23">
                  <c:v>33.541391293569326</c:v>
                </c:pt>
                <c:pt idx="24">
                  <c:v>32.530032555399515</c:v>
                </c:pt>
                <c:pt idx="25">
                  <c:v>31.587080953095253</c:v>
                </c:pt>
                <c:pt idx="26">
                  <c:v>30.705535887745047</c:v>
                </c:pt>
                <c:pt idx="27">
                  <c:v>29.879338673896896</c:v>
                </c:pt>
                <c:pt idx="28">
                  <c:v>29.103217568426974</c:v>
                </c:pt>
                <c:pt idx="29">
                  <c:v>28.372562631708586</c:v>
                </c:pt>
                <c:pt idx="30">
                  <c:v>27.683323897793525</c:v>
                </c:pt>
                <c:pt idx="31">
                  <c:v>27.031927916698148</c:v>
                </c:pt>
                <c:pt idx="32">
                  <c:v>26.41520889594414</c:v>
                </c:pt>
                <c:pt idx="33">
                  <c:v>25.830351531820998</c:v>
                </c:pt>
                <c:pt idx="34">
                  <c:v>25.274843267509496</c:v>
                </c:pt>
                <c:pt idx="35">
                  <c:v>24.74643420412464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069-4627-AD12-BFCB1DE71A8A}"/>
            </c:ext>
          </c:extLst>
        </c:ser>
        <c:ser>
          <c:idx val="7"/>
          <c:order val="7"/>
          <c:tx>
            <c:v>Tr = 100 Años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'2.5 IDF CHARALÁ'!$A$105:$A$140</c:f>
              <c:numCache>
                <c:formatCode>General</c:formatCode>
                <c:ptCount val="3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</c:numCache>
            </c:numRef>
          </c:xVal>
          <c:yVal>
            <c:numRef>
              <c:f>'2.5 IDF CHARALÁ'!$I$105:$I$140</c:f>
              <c:numCache>
                <c:formatCode>0.00</c:formatCode>
                <c:ptCount val="36"/>
                <c:pt idx="0">
                  <c:v>388.83166084745716</c:v>
                </c:pt>
                <c:pt idx="1">
                  <c:v>231.20068880906049</c:v>
                </c:pt>
                <c:pt idx="2">
                  <c:v>170.57708141816514</c:v>
                </c:pt>
                <c:pt idx="3">
                  <c:v>137.47275206263237</c:v>
                </c:pt>
                <c:pt idx="4">
                  <c:v>116.28779002969357</c:v>
                </c:pt>
                <c:pt idx="5">
                  <c:v>101.42573943944022</c:v>
                </c:pt>
                <c:pt idx="6">
                  <c:v>90.352066568642314</c:v>
                </c:pt>
                <c:pt idx="7">
                  <c:v>81.741787435943692</c:v>
                </c:pt>
                <c:pt idx="8">
                  <c:v>74.830688019909545</c:v>
                </c:pt>
                <c:pt idx="9">
                  <c:v>69.145133645627055</c:v>
                </c:pt>
                <c:pt idx="10">
                  <c:v>64.374979909145551</c:v>
                </c:pt>
                <c:pt idx="11">
                  <c:v>60.308105492897198</c:v>
                </c:pt>
                <c:pt idx="12">
                  <c:v>56.794215650117579</c:v>
                </c:pt>
                <c:pt idx="13">
                  <c:v>53.723660209314467</c:v>
                </c:pt>
                <c:pt idx="14">
                  <c:v>51.01444616058523</c:v>
                </c:pt>
                <c:pt idx="15">
                  <c:v>48.603957605932138</c:v>
                </c:pt>
                <c:pt idx="16">
                  <c:v>46.443498764415963</c:v>
                </c:pt>
                <c:pt idx="17">
                  <c:v>44.494593306912655</c:v>
                </c:pt>
                <c:pt idx="18">
                  <c:v>42.726411576789779</c:v>
                </c:pt>
                <c:pt idx="19">
                  <c:v>41.11394244959687</c:v>
                </c:pt>
                <c:pt idx="20">
                  <c:v>39.636668942514611</c:v>
                </c:pt>
                <c:pt idx="21">
                  <c:v>38.277592068056563</c:v>
                </c:pt>
                <c:pt idx="22">
                  <c:v>37.022500133847551</c:v>
                </c:pt>
                <c:pt idx="23">
                  <c:v>35.859414072244014</c:v>
                </c:pt>
                <c:pt idx="24">
                  <c:v>34.778161018362304</c:v>
                </c:pt>
                <c:pt idx="25">
                  <c:v>33.770042671059358</c:v>
                </c:pt>
                <c:pt idx="26">
                  <c:v>32.827574624786116</c:v>
                </c:pt>
                <c:pt idx="27">
                  <c:v>31.944279482452671</c:v>
                </c:pt>
                <c:pt idx="28">
                  <c:v>31.11452117434726</c:v>
                </c:pt>
                <c:pt idx="29">
                  <c:v>30.333371171045602</c:v>
                </c:pt>
                <c:pt idx="30">
                  <c:v>29.59649961620261</c:v>
                </c:pt>
                <c:pt idx="31">
                  <c:v>28.900086101132562</c:v>
                </c:pt>
                <c:pt idx="32">
                  <c:v>28.240746047588424</c:v>
                </c:pt>
                <c:pt idx="33">
                  <c:v>27.615469588131777</c:v>
                </c:pt>
                <c:pt idx="34">
                  <c:v>27.021570524847576</c:v>
                </c:pt>
                <c:pt idx="35">
                  <c:v>26.456643469866492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069-4627-AD12-BFCB1DE71A8A}"/>
            </c:ext>
          </c:extLst>
        </c:ser>
        <c:ser>
          <c:idx val="8"/>
          <c:order val="8"/>
          <c:tx>
            <c:v>Tr = 200 Años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'2.5 IDF CHARALÁ'!$A$105:$A$140</c:f>
              <c:numCache>
                <c:formatCode>General</c:formatCode>
                <c:ptCount val="3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</c:numCache>
            </c:numRef>
          </c:xVal>
          <c:yVal>
            <c:numRef>
              <c:f>'2.5 IDF CHARALÁ'!$J$105:$J$140</c:f>
              <c:numCache>
                <c:formatCode>0.00</c:formatCode>
                <c:ptCount val="36"/>
                <c:pt idx="0">
                  <c:v>413.87478836386884</c:v>
                </c:pt>
                <c:pt idx="1">
                  <c:v>246.0914215212791</c:v>
                </c:pt>
                <c:pt idx="2">
                  <c:v>181.56328452730008</c:v>
                </c:pt>
                <c:pt idx="3">
                  <c:v>146.32683470711945</c:v>
                </c:pt>
                <c:pt idx="4">
                  <c:v>123.77743207162032</c:v>
                </c:pt>
                <c:pt idx="5">
                  <c:v>107.95817489156438</c:v>
                </c:pt>
                <c:pt idx="6">
                  <c:v>96.17129003290006</c:v>
                </c:pt>
                <c:pt idx="7">
                  <c:v>87.006456474766765</c:v>
                </c:pt>
                <c:pt idx="8">
                  <c:v>79.650240157559693</c:v>
                </c:pt>
                <c:pt idx="9">
                  <c:v>73.598501448168463</c:v>
                </c:pt>
                <c:pt idx="10">
                  <c:v>68.521120753791536</c:v>
                </c:pt>
                <c:pt idx="11">
                  <c:v>64.192314851878237</c:v>
                </c:pt>
                <c:pt idx="12">
                  <c:v>60.452109098456049</c:v>
                </c:pt>
                <c:pt idx="13">
                  <c:v>57.183791183057515</c:v>
                </c:pt>
                <c:pt idx="14">
                  <c:v>54.300087246483976</c:v>
                </c:pt>
                <c:pt idx="15">
                  <c:v>51.734348545483599</c:v>
                </c:pt>
                <c:pt idx="16">
                  <c:v>49.434742994195574</c:v>
                </c:pt>
                <c:pt idx="17">
                  <c:v>47.360316153522717</c:v>
                </c:pt>
                <c:pt idx="18">
                  <c:v>45.478252749147423</c:v>
                </c:pt>
                <c:pt idx="19">
                  <c:v>43.761930787850005</c:v>
                </c:pt>
                <c:pt idx="20">
                  <c:v>42.189511868138936</c:v>
                </c:pt>
                <c:pt idx="21">
                  <c:v>40.742902164184756</c:v>
                </c:pt>
                <c:pt idx="22">
                  <c:v>39.40697466405318</c:v>
                </c:pt>
                <c:pt idx="23">
                  <c:v>38.168978775174224</c:v>
                </c:pt>
                <c:pt idx="24">
                  <c:v>37.018086438197983</c:v>
                </c:pt>
                <c:pt idx="25">
                  <c:v>35.945039128402328</c:v>
                </c:pt>
                <c:pt idx="26">
                  <c:v>34.94187039892978</c:v>
                </c:pt>
                <c:pt idx="27">
                  <c:v>34.001685668860929</c:v>
                </c:pt>
                <c:pt idx="28">
                  <c:v>33.118485871262621</c:v>
                </c:pt>
                <c:pt idx="29">
                  <c:v>32.287025049393627</c:v>
                </c:pt>
                <c:pt idx="30">
                  <c:v>31.502694477785059</c:v>
                </c:pt>
                <c:pt idx="31">
                  <c:v>30.761427690159888</c:v>
                </c:pt>
                <c:pt idx="32">
                  <c:v>30.059622120814911</c:v>
                </c:pt>
                <c:pt idx="33">
                  <c:v>29.394074048514153</c:v>
                </c:pt>
                <c:pt idx="34">
                  <c:v>28.761924267833923</c:v>
                </c:pt>
                <c:pt idx="35">
                  <c:v>28.160612469273758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069-4627-AD12-BFCB1DE71A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8496"/>
        <c:axId val="971385984"/>
      </c:scatterChart>
      <c:valAx>
        <c:axId val="971398496"/>
        <c:scaling>
          <c:orientation val="minMax"/>
          <c:max val="18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Duración (minutos)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71385984"/>
        <c:crosses val="autoZero"/>
        <c:crossBetween val="midCat"/>
      </c:valAx>
      <c:valAx>
        <c:axId val="971385984"/>
        <c:scaling>
          <c:orientation val="minMax"/>
          <c:max val="22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Intensidad (mm/hora)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71398496"/>
        <c:crosses val="autoZero"/>
        <c:crossBetween val="midCat"/>
        <c:majorUnit val="20"/>
        <c:min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4238569638053007E-3"/>
          <c:y val="0.89007319726288192"/>
          <c:w val="0.98721743037499188"/>
          <c:h val="8.68196986028357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>
      <a:innerShdw blurRad="63500" dist="50800" dir="2700000">
        <a:prstClr val="black">
          <a:alpha val="50000"/>
        </a:prstClr>
      </a:innerShdw>
    </a:effectLst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Distribución de Probabilidad Gumbel Charalá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Esperada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'2.5 IDF CHARALÁ'!$D$11:$D$52</c:f>
              <c:numCache>
                <c:formatCode>0.00</c:formatCode>
                <c:ptCount val="42"/>
                <c:pt idx="0">
                  <c:v>115.71020203467546</c:v>
                </c:pt>
                <c:pt idx="1">
                  <c:v>113.71024979701008</c:v>
                </c:pt>
                <c:pt idx="2">
                  <c:v>112.45956399218358</c:v>
                </c:pt>
                <c:pt idx="3">
                  <c:v>105.96594545541386</c:v>
                </c:pt>
                <c:pt idx="4">
                  <c:v>103.66440591616117</c:v>
                </c:pt>
                <c:pt idx="5">
                  <c:v>102.46558723790419</c:v>
                </c:pt>
                <c:pt idx="6">
                  <c:v>101.727802454984</c:v>
                </c:pt>
                <c:pt idx="7">
                  <c:v>98.222823231599563</c:v>
                </c:pt>
                <c:pt idx="8">
                  <c:v>97.244328222763528</c:v>
                </c:pt>
                <c:pt idx="9">
                  <c:v>93.755098629220996</c:v>
                </c:pt>
                <c:pt idx="10">
                  <c:v>93.155036538185982</c:v>
                </c:pt>
                <c:pt idx="11">
                  <c:v>92.457157185843243</c:v>
                </c:pt>
                <c:pt idx="12">
                  <c:v>88.702727229306973</c:v>
                </c:pt>
                <c:pt idx="13">
                  <c:v>87.042006973300857</c:v>
                </c:pt>
                <c:pt idx="14">
                  <c:v>85.647960548311602</c:v>
                </c:pt>
                <c:pt idx="15">
                  <c:v>83.547786215790225</c:v>
                </c:pt>
                <c:pt idx="16">
                  <c:v>82.864651096145593</c:v>
                </c:pt>
                <c:pt idx="17">
                  <c:v>81.744161054592354</c:v>
                </c:pt>
                <c:pt idx="18">
                  <c:v>81.361445447453463</c:v>
                </c:pt>
                <c:pt idx="19">
                  <c:v>80.166786072503228</c:v>
                </c:pt>
                <c:pt idx="20">
                  <c:v>79.95281081339256</c:v>
                </c:pt>
                <c:pt idx="21">
                  <c:v>78.786168027893197</c:v>
                </c:pt>
                <c:pt idx="22">
                  <c:v>78.529154129053822</c:v>
                </c:pt>
                <c:pt idx="23">
                  <c:v>77.685843244017761</c:v>
                </c:pt>
                <c:pt idx="24">
                  <c:v>77.480835363232558</c:v>
                </c:pt>
                <c:pt idx="25">
                  <c:v>77.321631561350713</c:v>
                </c:pt>
                <c:pt idx="26">
                  <c:v>75.973981468214163</c:v>
                </c:pt>
                <c:pt idx="27">
                  <c:v>75.557701676457953</c:v>
                </c:pt>
                <c:pt idx="28">
                  <c:v>75.300126570186748</c:v>
                </c:pt>
                <c:pt idx="29">
                  <c:v>75.12554329655633</c:v>
                </c:pt>
                <c:pt idx="30">
                  <c:v>74.499355208482584</c:v>
                </c:pt>
                <c:pt idx="31">
                  <c:v>74.161622964130487</c:v>
                </c:pt>
                <c:pt idx="32">
                  <c:v>73.005110569804657</c:v>
                </c:pt>
                <c:pt idx="33">
                  <c:v>69.506065816497113</c:v>
                </c:pt>
                <c:pt idx="34">
                  <c:v>69.189711993122231</c:v>
                </c:pt>
                <c:pt idx="35">
                  <c:v>68.885695180780431</c:v>
                </c:pt>
                <c:pt idx="36">
                  <c:v>68.532110617567</c:v>
                </c:pt>
                <c:pt idx="37">
                  <c:v>68.247993981945839</c:v>
                </c:pt>
                <c:pt idx="38">
                  <c:v>68.214393179538618</c:v>
                </c:pt>
                <c:pt idx="39">
                  <c:v>65.635833691550843</c:v>
                </c:pt>
                <c:pt idx="40">
                  <c:v>64.708148254286669</c:v>
                </c:pt>
                <c:pt idx="41">
                  <c:v>63.466363375841809</c:v>
                </c:pt>
              </c:numCache>
            </c:numRef>
          </c:xVal>
          <c:yVal>
            <c:numRef>
              <c:f>'2.5 IDF CHARALÁ'!$F$11:$F$52</c:f>
              <c:numCache>
                <c:formatCode>0.0000</c:formatCode>
                <c:ptCount val="42"/>
                <c:pt idx="0">
                  <c:v>4.145903858515354E-2</c:v>
                </c:pt>
                <c:pt idx="1">
                  <c:v>4.8562271848744398E-2</c:v>
                </c:pt>
                <c:pt idx="2">
                  <c:v>5.3593180214375979E-2</c:v>
                </c:pt>
                <c:pt idx="3">
                  <c:v>8.8949467717191033E-2</c:v>
                </c:pt>
                <c:pt idx="4">
                  <c:v>0.10615836162956638</c:v>
                </c:pt>
                <c:pt idx="5">
                  <c:v>0.11631870070852057</c:v>
                </c:pt>
                <c:pt idx="6">
                  <c:v>0.12301555903382244</c:v>
                </c:pt>
                <c:pt idx="7">
                  <c:v>0.1599643548027917</c:v>
                </c:pt>
                <c:pt idx="8">
                  <c:v>0.17194322816450458</c:v>
                </c:pt>
                <c:pt idx="9">
                  <c:v>0.22137407277285082</c:v>
                </c:pt>
                <c:pt idx="10">
                  <c:v>0.23100757407361105</c:v>
                </c:pt>
                <c:pt idx="11">
                  <c:v>0.24265349526829327</c:v>
                </c:pt>
                <c:pt idx="12">
                  <c:v>0.31380982495017007</c:v>
                </c:pt>
                <c:pt idx="13">
                  <c:v>0.34998941404674944</c:v>
                </c:pt>
                <c:pt idx="14">
                  <c:v>0.38257956617244182</c:v>
                </c:pt>
                <c:pt idx="15">
                  <c:v>0.43533713242876515</c:v>
                </c:pt>
                <c:pt idx="16">
                  <c:v>0.45338392132875271</c:v>
                </c:pt>
                <c:pt idx="17">
                  <c:v>0.4838366153828304</c:v>
                </c:pt>
                <c:pt idx="18">
                  <c:v>0.49446235866734944</c:v>
                </c:pt>
                <c:pt idx="19">
                  <c:v>0.52827844021482806</c:v>
                </c:pt>
                <c:pt idx="20">
                  <c:v>0.53442827158398032</c:v>
                </c:pt>
                <c:pt idx="21">
                  <c:v>0.56836487284403803</c:v>
                </c:pt>
                <c:pt idx="22">
                  <c:v>0.57591895827983575</c:v>
                </c:pt>
                <c:pt idx="23">
                  <c:v>0.60084740062914532</c:v>
                </c:pt>
                <c:pt idx="24">
                  <c:v>0.60693247359294444</c:v>
                </c:pt>
                <c:pt idx="25">
                  <c:v>0.61166267618215309</c:v>
                </c:pt>
                <c:pt idx="26">
                  <c:v>0.65175958292730241</c:v>
                </c:pt>
                <c:pt idx="27">
                  <c:v>0.66411948675703503</c:v>
                </c:pt>
                <c:pt idx="28">
                  <c:v>0.67174924054346929</c:v>
                </c:pt>
                <c:pt idx="29">
                  <c:v>0.67691058033211093</c:v>
                </c:pt>
                <c:pt idx="30">
                  <c:v>0.69533707182242277</c:v>
                </c:pt>
                <c:pt idx="31">
                  <c:v>0.70520599352892943</c:v>
                </c:pt>
                <c:pt idx="32">
                  <c:v>0.73849625418351694</c:v>
                </c:pt>
                <c:pt idx="33">
                  <c:v>0.83141152234251792</c:v>
                </c:pt>
                <c:pt idx="34">
                  <c:v>0.83901691295284808</c:v>
                </c:pt>
                <c:pt idx="35">
                  <c:v>0.84617575903151254</c:v>
                </c:pt>
                <c:pt idx="36">
                  <c:v>0.85431038292507844</c:v>
                </c:pt>
                <c:pt idx="37">
                  <c:v>0.86069298368360636</c:v>
                </c:pt>
                <c:pt idx="38">
                  <c:v>0.86143856489467741</c:v>
                </c:pt>
                <c:pt idx="39">
                  <c:v>0.91240274007287236</c:v>
                </c:pt>
                <c:pt idx="40">
                  <c:v>0.92754774834680642</c:v>
                </c:pt>
                <c:pt idx="41">
                  <c:v>0.94510223429003104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6F1-4D54-9ED3-B2B03560BEFE}"/>
            </c:ext>
          </c:extLst>
        </c:ser>
        <c:ser>
          <c:idx val="1"/>
          <c:order val="1"/>
          <c:tx>
            <c:v>Real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'2.5 IDF CHARALÁ'!$D$11:$D$52</c:f>
              <c:numCache>
                <c:formatCode>0.00</c:formatCode>
                <c:ptCount val="42"/>
                <c:pt idx="0">
                  <c:v>115.71020203467546</c:v>
                </c:pt>
                <c:pt idx="1">
                  <c:v>113.71024979701008</c:v>
                </c:pt>
                <c:pt idx="2">
                  <c:v>112.45956399218358</c:v>
                </c:pt>
                <c:pt idx="3">
                  <c:v>105.96594545541386</c:v>
                </c:pt>
                <c:pt idx="4">
                  <c:v>103.66440591616117</c:v>
                </c:pt>
                <c:pt idx="5">
                  <c:v>102.46558723790419</c:v>
                </c:pt>
                <c:pt idx="6">
                  <c:v>101.727802454984</c:v>
                </c:pt>
                <c:pt idx="7">
                  <c:v>98.222823231599563</c:v>
                </c:pt>
                <c:pt idx="8">
                  <c:v>97.244328222763528</c:v>
                </c:pt>
                <c:pt idx="9">
                  <c:v>93.755098629220996</c:v>
                </c:pt>
                <c:pt idx="10">
                  <c:v>93.155036538185982</c:v>
                </c:pt>
                <c:pt idx="11">
                  <c:v>92.457157185843243</c:v>
                </c:pt>
                <c:pt idx="12">
                  <c:v>88.702727229306973</c:v>
                </c:pt>
                <c:pt idx="13">
                  <c:v>87.042006973300857</c:v>
                </c:pt>
                <c:pt idx="14">
                  <c:v>85.647960548311602</c:v>
                </c:pt>
                <c:pt idx="15">
                  <c:v>83.547786215790225</c:v>
                </c:pt>
                <c:pt idx="16">
                  <c:v>82.864651096145593</c:v>
                </c:pt>
                <c:pt idx="17">
                  <c:v>81.744161054592354</c:v>
                </c:pt>
                <c:pt idx="18">
                  <c:v>81.361445447453463</c:v>
                </c:pt>
                <c:pt idx="19">
                  <c:v>80.166786072503228</c:v>
                </c:pt>
                <c:pt idx="20">
                  <c:v>79.95281081339256</c:v>
                </c:pt>
                <c:pt idx="21">
                  <c:v>78.786168027893197</c:v>
                </c:pt>
                <c:pt idx="22">
                  <c:v>78.529154129053822</c:v>
                </c:pt>
                <c:pt idx="23">
                  <c:v>77.685843244017761</c:v>
                </c:pt>
                <c:pt idx="24">
                  <c:v>77.480835363232558</c:v>
                </c:pt>
                <c:pt idx="25">
                  <c:v>77.321631561350713</c:v>
                </c:pt>
                <c:pt idx="26">
                  <c:v>75.973981468214163</c:v>
                </c:pt>
                <c:pt idx="27">
                  <c:v>75.557701676457953</c:v>
                </c:pt>
                <c:pt idx="28">
                  <c:v>75.300126570186748</c:v>
                </c:pt>
                <c:pt idx="29">
                  <c:v>75.12554329655633</c:v>
                </c:pt>
                <c:pt idx="30">
                  <c:v>74.499355208482584</c:v>
                </c:pt>
                <c:pt idx="31">
                  <c:v>74.161622964130487</c:v>
                </c:pt>
                <c:pt idx="32">
                  <c:v>73.005110569804657</c:v>
                </c:pt>
                <c:pt idx="33">
                  <c:v>69.506065816497113</c:v>
                </c:pt>
                <c:pt idx="34">
                  <c:v>69.189711993122231</c:v>
                </c:pt>
                <c:pt idx="35">
                  <c:v>68.885695180780431</c:v>
                </c:pt>
                <c:pt idx="36">
                  <c:v>68.532110617567</c:v>
                </c:pt>
                <c:pt idx="37">
                  <c:v>68.247993981945839</c:v>
                </c:pt>
                <c:pt idx="38">
                  <c:v>68.214393179538618</c:v>
                </c:pt>
                <c:pt idx="39">
                  <c:v>65.635833691550843</c:v>
                </c:pt>
                <c:pt idx="40">
                  <c:v>64.708148254286669</c:v>
                </c:pt>
                <c:pt idx="41">
                  <c:v>63.466363375841809</c:v>
                </c:pt>
              </c:numCache>
            </c:numRef>
          </c:xVal>
          <c:yVal>
            <c:numRef>
              <c:f>'2.5 IDF CHARALÁ'!$I$11:$I$52</c:f>
              <c:numCache>
                <c:formatCode>0.0000</c:formatCode>
                <c:ptCount val="42"/>
                <c:pt idx="0">
                  <c:v>2.3255813953488372E-2</c:v>
                </c:pt>
                <c:pt idx="1">
                  <c:v>4.6511627906976744E-2</c:v>
                </c:pt>
                <c:pt idx="2">
                  <c:v>6.9767441860465115E-2</c:v>
                </c:pt>
                <c:pt idx="3">
                  <c:v>9.3023255813953487E-2</c:v>
                </c:pt>
                <c:pt idx="4">
                  <c:v>0.11627906976744186</c:v>
                </c:pt>
                <c:pt idx="5">
                  <c:v>0.13953488372093023</c:v>
                </c:pt>
                <c:pt idx="6">
                  <c:v>0.16279069767441862</c:v>
                </c:pt>
                <c:pt idx="7">
                  <c:v>0.18604651162790697</c:v>
                </c:pt>
                <c:pt idx="8">
                  <c:v>0.20930232558139536</c:v>
                </c:pt>
                <c:pt idx="9">
                  <c:v>0.23255813953488372</c:v>
                </c:pt>
                <c:pt idx="10">
                  <c:v>0.2558139534883721</c:v>
                </c:pt>
                <c:pt idx="11">
                  <c:v>0.27906976744186046</c:v>
                </c:pt>
                <c:pt idx="12">
                  <c:v>0.30232558139534882</c:v>
                </c:pt>
                <c:pt idx="13">
                  <c:v>0.32558139534883723</c:v>
                </c:pt>
                <c:pt idx="14">
                  <c:v>0.34883720930232559</c:v>
                </c:pt>
                <c:pt idx="15">
                  <c:v>0.37209302325581395</c:v>
                </c:pt>
                <c:pt idx="16">
                  <c:v>0.39534883720930231</c:v>
                </c:pt>
                <c:pt idx="17">
                  <c:v>0.41860465116279072</c:v>
                </c:pt>
                <c:pt idx="18">
                  <c:v>0.44186046511627908</c:v>
                </c:pt>
                <c:pt idx="19">
                  <c:v>0.46511627906976744</c:v>
                </c:pt>
                <c:pt idx="20">
                  <c:v>0.48837209302325579</c:v>
                </c:pt>
                <c:pt idx="21">
                  <c:v>0.51162790697674421</c:v>
                </c:pt>
                <c:pt idx="22">
                  <c:v>0.53488372093023251</c:v>
                </c:pt>
                <c:pt idx="23">
                  <c:v>0.55813953488372092</c:v>
                </c:pt>
                <c:pt idx="24">
                  <c:v>0.58139534883720934</c:v>
                </c:pt>
                <c:pt idx="25">
                  <c:v>0.60465116279069764</c:v>
                </c:pt>
                <c:pt idx="26">
                  <c:v>0.62790697674418605</c:v>
                </c:pt>
                <c:pt idx="27">
                  <c:v>0.65116279069767447</c:v>
                </c:pt>
                <c:pt idx="28">
                  <c:v>0.67441860465116277</c:v>
                </c:pt>
                <c:pt idx="29">
                  <c:v>0.69767441860465118</c:v>
                </c:pt>
                <c:pt idx="30">
                  <c:v>0.72093023255813948</c:v>
                </c:pt>
                <c:pt idx="31">
                  <c:v>0.7441860465116279</c:v>
                </c:pt>
                <c:pt idx="32">
                  <c:v>0.76744186046511631</c:v>
                </c:pt>
                <c:pt idx="33">
                  <c:v>0.79069767441860461</c:v>
                </c:pt>
                <c:pt idx="34">
                  <c:v>0.81395348837209303</c:v>
                </c:pt>
                <c:pt idx="35">
                  <c:v>0.83720930232558144</c:v>
                </c:pt>
                <c:pt idx="36">
                  <c:v>0.86046511627906974</c:v>
                </c:pt>
                <c:pt idx="37">
                  <c:v>0.88372093023255816</c:v>
                </c:pt>
                <c:pt idx="38">
                  <c:v>0.90697674418604646</c:v>
                </c:pt>
                <c:pt idx="39">
                  <c:v>0.93023255813953487</c:v>
                </c:pt>
                <c:pt idx="40">
                  <c:v>0.95348837209302328</c:v>
                </c:pt>
                <c:pt idx="41">
                  <c:v>0.97674418604651159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6F1-4D54-9ED3-B2B03560B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97408"/>
        <c:axId val="971378912"/>
      </c:scatterChart>
      <c:valAx>
        <c:axId val="97139740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Precipitación Máxima</a:t>
                </a:r>
                <a:r>
                  <a:rPr lang="en-US" baseline="0">
                    <a:solidFill>
                      <a:schemeClr val="tx1"/>
                    </a:solidFill>
                  </a:rPr>
                  <a:t> en 24 Horas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71378912"/>
        <c:crosses val="autoZero"/>
        <c:crossBetween val="midCat"/>
      </c:valAx>
      <c:valAx>
        <c:axId val="9713789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Probabilidad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71397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>
      <a:innerShdw blurRad="63500" dist="50800" dir="2700000">
        <a:prstClr val="black">
          <a:alpha val="50000"/>
        </a:prstClr>
      </a:innerShdw>
    </a:effectLst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76200</xdr:colOff>
      <xdr:row>0</xdr:row>
      <xdr:rowOff>0</xdr:rowOff>
    </xdr:from>
    <xdr:to>
      <xdr:col>16</xdr:col>
      <xdr:colOff>619125</xdr:colOff>
      <xdr:row>0</xdr:row>
      <xdr:rowOff>180975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9825" y="0"/>
          <a:ext cx="5429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371475</xdr:colOff>
      <xdr:row>3</xdr:row>
      <xdr:rowOff>14287</xdr:rowOff>
    </xdr:from>
    <xdr:ext cx="11323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371475" y="776287"/>
              <a:ext cx="11323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b="1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100" b="1" i="1"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</m:acc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371475" y="776287"/>
              <a:ext cx="11323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1" i="0">
                  <a:latin typeface="Cambria Math" panose="02040503050406030204" pitchFamily="18" charset="0"/>
                </a:rPr>
                <a:t>𝒙 ̅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6</xdr:col>
      <xdr:colOff>28575</xdr:colOff>
      <xdr:row>6</xdr:row>
      <xdr:rowOff>9525</xdr:rowOff>
    </xdr:from>
    <xdr:ext cx="11323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 txBox="1"/>
          </xdr:nvSpPr>
          <xdr:spPr>
            <a:xfrm>
              <a:off x="4914900" y="1152525"/>
              <a:ext cx="11323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b="1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100" b="1" i="1"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</m:acc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6" name="CuadroTexto 5"/>
            <xdr:cNvSpPr txBox="1"/>
          </xdr:nvSpPr>
          <xdr:spPr>
            <a:xfrm>
              <a:off x="4914900" y="1152525"/>
              <a:ext cx="11323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1" i="0">
                  <a:latin typeface="Cambria Math" panose="02040503050406030204" pitchFamily="18" charset="0"/>
                </a:rPr>
                <a:t>𝒙 ̅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3</xdr:col>
      <xdr:colOff>47624</xdr:colOff>
      <xdr:row>94</xdr:row>
      <xdr:rowOff>0</xdr:rowOff>
    </xdr:from>
    <xdr:ext cx="3267075" cy="39741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00000000-0008-0000-0400-00000A000000}"/>
                </a:ext>
              </a:extLst>
            </xdr:cNvPr>
            <xdr:cNvSpPr txBox="1"/>
          </xdr:nvSpPr>
          <xdr:spPr>
            <a:xfrm>
              <a:off x="2390774" y="13925550"/>
              <a:ext cx="3267075" cy="3974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0" i="1">
                        <a:latin typeface="Cambria Math" panose="02040503050406030204" pitchFamily="18" charset="0"/>
                      </a:rPr>
                      <m:t>𝑖</m:t>
                    </m:r>
                    <m:r>
                      <a:rPr lang="en-US" sz="24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2400" b="0" i="1">
                        <a:latin typeface="Cambria Math" panose="02040503050406030204" pitchFamily="18" charset="0"/>
                      </a:rPr>
                      <m:t>𝐾𝐻</m:t>
                    </m:r>
                    <m:r>
                      <a:rPr lang="en-US" sz="2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p>
                      <m:sSupPr>
                        <m:ctrlPr>
                          <a:rPr lang="en-US" sz="2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p>
                        <m:r>
                          <a:rPr lang="en-US" sz="2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−3/4</m:t>
                        </m:r>
                      </m:sup>
                    </m:sSup>
                    <m:r>
                      <a:rPr lang="en-US" sz="2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p>
                      <m:sSupPr>
                        <m:ctrlPr>
                          <a:rPr lang="en-US" sz="2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𝑇𝑟</m:t>
                        </m:r>
                      </m:e>
                      <m:sup>
                        <m:r>
                          <a:rPr lang="en-US" sz="2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1/6</m:t>
                        </m:r>
                      </m:sup>
                    </m:sSup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10" name="CuadroTexto 9"/>
            <xdr:cNvSpPr txBox="1"/>
          </xdr:nvSpPr>
          <xdr:spPr>
            <a:xfrm>
              <a:off x="2390774" y="13925550"/>
              <a:ext cx="3267075" cy="3974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2400" b="0" i="0">
                  <a:latin typeface="Cambria Math" panose="02040503050406030204" pitchFamily="18" charset="0"/>
                </a:rPr>
                <a:t>𝑖=𝐾𝐻</a:t>
              </a:r>
              <a:r>
                <a:rPr lang="en-US" sz="2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∙𝑡^(−3/4)∙〖𝑇𝑟〗^(1/6)</a:t>
              </a:r>
              <a:endParaRPr lang="en-US" sz="2400"/>
            </a:p>
          </xdr:txBody>
        </xdr:sp>
      </mc:Fallback>
    </mc:AlternateContent>
    <xdr:clientData/>
  </xdr:oneCellAnchor>
  <xdr:twoCellAnchor>
    <xdr:from>
      <xdr:col>0</xdr:col>
      <xdr:colOff>95250</xdr:colOff>
      <xdr:row>142</xdr:row>
      <xdr:rowOff>151839</xdr:rowOff>
    </xdr:from>
    <xdr:to>
      <xdr:col>9</xdr:col>
      <xdr:colOff>895350</xdr:colOff>
      <xdr:row>172</xdr:row>
      <xdr:rowOff>89646</xdr:rowOff>
    </xdr:to>
    <xdr:graphicFrame macro="">
      <xdr:nvGraphicFramePr>
        <xdr:cNvPr id="11" name="Gráfico 1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123262</xdr:colOff>
      <xdr:row>54</xdr:row>
      <xdr:rowOff>123264</xdr:rowOff>
    </xdr:from>
    <xdr:to>
      <xdr:col>9</xdr:col>
      <xdr:colOff>874057</xdr:colOff>
      <xdr:row>81</xdr:row>
      <xdr:rowOff>156881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9"/>
  <sheetViews>
    <sheetView showGridLines="0" view="pageBreakPreview" topLeftCell="A83" zoomScaleNormal="100" zoomScaleSheetLayoutView="100" workbookViewId="0">
      <selection activeCell="C99" sqref="C99"/>
    </sheetView>
  </sheetViews>
  <sheetFormatPr baseColWidth="10" defaultRowHeight="15" customHeight="1" x14ac:dyDescent="0.2"/>
  <cols>
    <col min="1" max="1" width="9.7109375" style="14" bestFit="1" customWidth="1"/>
    <col min="2" max="2" width="7.28515625" style="18" bestFit="1" customWidth="1"/>
    <col min="3" max="3" width="9.7109375" style="18" bestFit="1" customWidth="1"/>
    <col min="4" max="4" width="7.7109375" style="18" bestFit="1" customWidth="1"/>
    <col min="5" max="5" width="6.5703125" style="18" bestFit="1" customWidth="1"/>
    <col min="6" max="6" width="6.42578125" style="18" bestFit="1" customWidth="1"/>
    <col min="7" max="7" width="6.5703125" style="18" bestFit="1" customWidth="1"/>
    <col min="8" max="8" width="6.42578125" style="18" bestFit="1" customWidth="1"/>
    <col min="9" max="9" width="8.85546875" style="18" bestFit="1" customWidth="1"/>
    <col min="10" max="10" width="12.5703125" style="18" bestFit="1" customWidth="1"/>
    <col min="11" max="11" width="9.85546875" style="18" bestFit="1" customWidth="1"/>
    <col min="12" max="12" width="11.7109375" style="18" bestFit="1" customWidth="1"/>
    <col min="13" max="13" width="11.140625" style="18" bestFit="1" customWidth="1"/>
    <col min="14" max="14" width="10" style="18" bestFit="1" customWidth="1"/>
    <col min="15" max="16384" width="11.42578125" style="14"/>
  </cols>
  <sheetData>
    <row r="1" spans="1:14" ht="15" customHeight="1" x14ac:dyDescent="0.2">
      <c r="A1" s="42" t="s">
        <v>63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s="16" customFormat="1" ht="15" customHeight="1" x14ac:dyDescent="0.2">
      <c r="A2" s="19" t="s">
        <v>44</v>
      </c>
      <c r="B2" s="20" t="s">
        <v>45</v>
      </c>
      <c r="C2" s="20" t="s">
        <v>46</v>
      </c>
      <c r="D2" s="20" t="s">
        <v>47</v>
      </c>
      <c r="E2" s="20" t="s">
        <v>48</v>
      </c>
      <c r="F2" s="20" t="s">
        <v>49</v>
      </c>
      <c r="G2" s="20" t="s">
        <v>50</v>
      </c>
      <c r="H2" s="20" t="s">
        <v>51</v>
      </c>
      <c r="I2" s="20" t="s">
        <v>52</v>
      </c>
      <c r="J2" s="20" t="s">
        <v>53</v>
      </c>
      <c r="K2" s="20" t="s">
        <v>54</v>
      </c>
      <c r="L2" s="20" t="s">
        <v>55</v>
      </c>
      <c r="M2" s="20" t="s">
        <v>56</v>
      </c>
      <c r="N2" s="20" t="s">
        <v>57</v>
      </c>
    </row>
    <row r="3" spans="1:14" ht="15" customHeight="1" x14ac:dyDescent="0.2">
      <c r="A3" s="17">
        <v>1973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13">
        <v>476</v>
      </c>
      <c r="M3" s="13">
        <v>434</v>
      </c>
      <c r="N3" s="15">
        <f>SUM(B3:M3)</f>
        <v>910</v>
      </c>
    </row>
    <row r="4" spans="1:14" ht="15" customHeight="1" x14ac:dyDescent="0.2">
      <c r="A4" s="17">
        <v>1974</v>
      </c>
      <c r="B4" s="13">
        <v>221</v>
      </c>
      <c r="C4" s="13">
        <v>345</v>
      </c>
      <c r="D4" s="13">
        <v>119</v>
      </c>
      <c r="E4" s="13">
        <v>305</v>
      </c>
      <c r="F4" s="13">
        <v>387</v>
      </c>
      <c r="G4" s="13">
        <v>303</v>
      </c>
      <c r="H4" s="13">
        <v>98</v>
      </c>
      <c r="I4" s="13">
        <v>172</v>
      </c>
      <c r="J4" s="13">
        <v>492</v>
      </c>
      <c r="K4" s="13">
        <v>513</v>
      </c>
      <c r="L4" s="13">
        <v>595</v>
      </c>
      <c r="M4" s="13">
        <v>60</v>
      </c>
      <c r="N4" s="15">
        <f t="shared" ref="N4:N47" si="0">SUM(B4:M4)</f>
        <v>3610</v>
      </c>
    </row>
    <row r="5" spans="1:14" ht="15" customHeight="1" x14ac:dyDescent="0.2">
      <c r="A5" s="17">
        <v>1975</v>
      </c>
      <c r="B5" s="13">
        <v>138</v>
      </c>
      <c r="C5" s="13">
        <v>164</v>
      </c>
      <c r="D5" s="13">
        <v>311</v>
      </c>
      <c r="E5" s="13">
        <v>236</v>
      </c>
      <c r="F5" s="13">
        <v>471</v>
      </c>
      <c r="G5" s="13">
        <v>145</v>
      </c>
      <c r="H5" s="13">
        <v>326</v>
      </c>
      <c r="I5" s="13">
        <v>169</v>
      </c>
      <c r="J5" s="13">
        <v>256</v>
      </c>
      <c r="K5" s="13">
        <v>573</v>
      </c>
      <c r="L5" s="13">
        <v>543</v>
      </c>
      <c r="M5" s="13">
        <v>466</v>
      </c>
      <c r="N5" s="15">
        <f t="shared" si="0"/>
        <v>3798</v>
      </c>
    </row>
    <row r="6" spans="1:14" ht="15" customHeight="1" x14ac:dyDescent="0.2">
      <c r="A6" s="17">
        <v>1976</v>
      </c>
      <c r="B6" s="13">
        <v>89</v>
      </c>
      <c r="C6" s="13">
        <v>175</v>
      </c>
      <c r="D6" s="13">
        <v>269</v>
      </c>
      <c r="E6" s="13">
        <v>305</v>
      </c>
      <c r="F6" s="13">
        <v>243</v>
      </c>
      <c r="G6" s="13">
        <v>264</v>
      </c>
      <c r="H6" s="13">
        <v>42</v>
      </c>
      <c r="I6" s="13">
        <v>85</v>
      </c>
      <c r="J6" s="13">
        <v>160</v>
      </c>
      <c r="K6" s="13">
        <v>550</v>
      </c>
      <c r="L6" s="13">
        <v>163</v>
      </c>
      <c r="M6" s="13">
        <v>115</v>
      </c>
      <c r="N6" s="15">
        <f t="shared" si="0"/>
        <v>2460</v>
      </c>
    </row>
    <row r="7" spans="1:14" ht="15" customHeight="1" x14ac:dyDescent="0.2">
      <c r="A7" s="17">
        <v>1977</v>
      </c>
      <c r="B7" s="13">
        <v>22</v>
      </c>
      <c r="C7" s="13">
        <v>39</v>
      </c>
      <c r="D7" s="13">
        <v>97</v>
      </c>
      <c r="E7" s="13">
        <v>298</v>
      </c>
      <c r="F7" s="13">
        <v>323</v>
      </c>
      <c r="G7" s="13">
        <v>165</v>
      </c>
      <c r="H7" s="13">
        <v>191</v>
      </c>
      <c r="I7" s="13">
        <v>124</v>
      </c>
      <c r="J7" s="13">
        <v>224</v>
      </c>
      <c r="K7" s="13">
        <v>381</v>
      </c>
      <c r="L7" s="13">
        <v>543</v>
      </c>
      <c r="M7" s="13">
        <v>24</v>
      </c>
      <c r="N7" s="15">
        <f t="shared" si="0"/>
        <v>2431</v>
      </c>
    </row>
    <row r="8" spans="1:14" ht="15" customHeight="1" x14ac:dyDescent="0.2">
      <c r="A8" s="17">
        <v>1978</v>
      </c>
      <c r="B8" s="13">
        <v>77</v>
      </c>
      <c r="C8" s="13">
        <v>42</v>
      </c>
      <c r="D8" s="13">
        <v>246</v>
      </c>
      <c r="E8" s="13">
        <v>325</v>
      </c>
      <c r="F8" s="13">
        <v>325</v>
      </c>
      <c r="G8" s="13">
        <v>142</v>
      </c>
      <c r="H8" s="13">
        <v>161</v>
      </c>
      <c r="I8" s="13">
        <v>164</v>
      </c>
      <c r="J8" s="13">
        <v>236</v>
      </c>
      <c r="K8" s="13">
        <v>355</v>
      </c>
      <c r="L8" s="13">
        <v>249</v>
      </c>
      <c r="M8" s="13">
        <v>266</v>
      </c>
      <c r="N8" s="15">
        <f t="shared" si="0"/>
        <v>2588</v>
      </c>
    </row>
    <row r="9" spans="1:14" ht="15" customHeight="1" x14ac:dyDescent="0.2">
      <c r="A9" s="17">
        <v>1979</v>
      </c>
      <c r="B9" s="13">
        <v>81</v>
      </c>
      <c r="C9" s="13">
        <v>206</v>
      </c>
      <c r="D9" s="13">
        <v>285</v>
      </c>
      <c r="E9" s="13">
        <v>460</v>
      </c>
      <c r="F9" s="13">
        <v>415</v>
      </c>
      <c r="G9" s="13">
        <v>213</v>
      </c>
      <c r="H9" s="13">
        <v>214</v>
      </c>
      <c r="I9" s="13">
        <v>262</v>
      </c>
      <c r="J9" s="13">
        <v>169</v>
      </c>
      <c r="K9" s="13">
        <v>392</v>
      </c>
      <c r="L9" s="13">
        <v>341</v>
      </c>
      <c r="M9" s="13">
        <v>79</v>
      </c>
      <c r="N9" s="15">
        <f t="shared" si="0"/>
        <v>3117</v>
      </c>
    </row>
    <row r="10" spans="1:14" ht="15" customHeight="1" x14ac:dyDescent="0.2">
      <c r="A10" s="17">
        <v>1980</v>
      </c>
      <c r="B10" s="13">
        <v>106</v>
      </c>
      <c r="C10" s="13">
        <v>101</v>
      </c>
      <c r="D10" s="13">
        <v>77</v>
      </c>
      <c r="E10" s="13">
        <v>344</v>
      </c>
      <c r="F10" s="13">
        <v>317</v>
      </c>
      <c r="G10" s="13">
        <v>229</v>
      </c>
      <c r="H10" s="13">
        <v>72</v>
      </c>
      <c r="I10" s="13">
        <v>225</v>
      </c>
      <c r="J10" s="13">
        <v>271</v>
      </c>
      <c r="K10" s="13">
        <v>303</v>
      </c>
      <c r="L10" s="13">
        <v>434</v>
      </c>
      <c r="M10" s="13">
        <v>167</v>
      </c>
      <c r="N10" s="15">
        <f t="shared" si="0"/>
        <v>2646</v>
      </c>
    </row>
    <row r="11" spans="1:14" ht="15" customHeight="1" x14ac:dyDescent="0.2">
      <c r="A11" s="17">
        <v>1981</v>
      </c>
      <c r="B11" s="13">
        <v>91</v>
      </c>
      <c r="C11" s="13">
        <v>200</v>
      </c>
      <c r="D11" s="13">
        <v>186</v>
      </c>
      <c r="E11" s="13">
        <v>535</v>
      </c>
      <c r="F11" s="13">
        <v>631</v>
      </c>
      <c r="G11" s="13">
        <v>294</v>
      </c>
      <c r="H11" s="13">
        <v>108</v>
      </c>
      <c r="I11" s="13">
        <v>290</v>
      </c>
      <c r="J11" s="13">
        <v>165</v>
      </c>
      <c r="K11" s="13">
        <v>485</v>
      </c>
      <c r="L11" s="13">
        <v>201</v>
      </c>
      <c r="M11" s="13">
        <v>214</v>
      </c>
      <c r="N11" s="15">
        <f t="shared" si="0"/>
        <v>3400</v>
      </c>
    </row>
    <row r="12" spans="1:14" ht="15" customHeight="1" x14ac:dyDescent="0.2">
      <c r="A12" s="17">
        <v>1982</v>
      </c>
      <c r="B12" s="13">
        <v>225</v>
      </c>
      <c r="C12" s="13">
        <v>332</v>
      </c>
      <c r="D12" s="13">
        <v>476</v>
      </c>
      <c r="E12" s="13">
        <v>558</v>
      </c>
      <c r="F12" s="13">
        <v>380</v>
      </c>
      <c r="G12" s="13">
        <v>78</v>
      </c>
      <c r="H12" s="13">
        <v>109</v>
      </c>
      <c r="I12" s="13">
        <v>99</v>
      </c>
      <c r="J12" s="13">
        <v>230</v>
      </c>
      <c r="K12" s="13">
        <v>657</v>
      </c>
      <c r="L12" s="13">
        <v>159</v>
      </c>
      <c r="M12" s="13">
        <v>313</v>
      </c>
      <c r="N12" s="15">
        <f t="shared" si="0"/>
        <v>3616</v>
      </c>
    </row>
    <row r="13" spans="1:14" ht="15" customHeight="1" x14ac:dyDescent="0.2">
      <c r="A13" s="17">
        <v>1983</v>
      </c>
      <c r="B13" s="13">
        <v>25</v>
      </c>
      <c r="C13" s="13">
        <v>33</v>
      </c>
      <c r="D13" s="13">
        <v>90</v>
      </c>
      <c r="E13" s="13">
        <v>382.5</v>
      </c>
      <c r="F13" s="13">
        <v>403</v>
      </c>
      <c r="G13" s="13">
        <v>96.7</v>
      </c>
      <c r="H13" s="13">
        <v>77.8</v>
      </c>
      <c r="I13" s="13">
        <v>81.099999999999994</v>
      </c>
      <c r="J13" s="13">
        <v>173.4</v>
      </c>
      <c r="K13" s="13">
        <v>349.2</v>
      </c>
      <c r="L13" s="13">
        <v>162.1</v>
      </c>
      <c r="M13" s="13">
        <v>302.7</v>
      </c>
      <c r="N13" s="15">
        <f t="shared" si="0"/>
        <v>2176.5</v>
      </c>
    </row>
    <row r="14" spans="1:14" ht="15" customHeight="1" x14ac:dyDescent="0.2">
      <c r="A14" s="17">
        <v>1984</v>
      </c>
      <c r="B14" s="13">
        <v>63.5</v>
      </c>
      <c r="C14" s="13">
        <v>173.3</v>
      </c>
      <c r="D14" s="13">
        <v>83.2</v>
      </c>
      <c r="E14" s="13">
        <v>246.3</v>
      </c>
      <c r="F14" s="13">
        <v>250.4</v>
      </c>
      <c r="G14" s="13">
        <v>182.4</v>
      </c>
      <c r="H14" s="13">
        <v>180.9</v>
      </c>
      <c r="I14" s="13">
        <v>109</v>
      </c>
      <c r="J14" s="13">
        <v>233.2</v>
      </c>
      <c r="K14" s="13">
        <v>330.2</v>
      </c>
      <c r="L14" s="13">
        <v>186.2</v>
      </c>
      <c r="M14" s="13">
        <v>182.5</v>
      </c>
      <c r="N14" s="15">
        <f t="shared" si="0"/>
        <v>2221.1000000000004</v>
      </c>
    </row>
    <row r="15" spans="1:14" ht="15" customHeight="1" x14ac:dyDescent="0.2">
      <c r="A15" s="17">
        <v>1985</v>
      </c>
      <c r="B15" s="13">
        <v>36</v>
      </c>
      <c r="C15" s="13">
        <v>67.900000000000006</v>
      </c>
      <c r="D15" s="13">
        <v>162.4</v>
      </c>
      <c r="E15" s="13">
        <v>352.9</v>
      </c>
      <c r="F15" s="13">
        <v>305.8</v>
      </c>
      <c r="G15" s="13">
        <v>134.6</v>
      </c>
      <c r="H15" s="13">
        <v>90.1</v>
      </c>
      <c r="I15" s="13">
        <v>130.30000000000001</v>
      </c>
      <c r="J15" s="13">
        <v>157.19999999999999</v>
      </c>
      <c r="K15" s="13">
        <v>305.7</v>
      </c>
      <c r="L15" s="13">
        <v>155.6</v>
      </c>
      <c r="M15" s="13">
        <v>67.5</v>
      </c>
      <c r="N15" s="15">
        <f t="shared" si="0"/>
        <v>1965.9999999999998</v>
      </c>
    </row>
    <row r="16" spans="1:14" ht="15" customHeight="1" x14ac:dyDescent="0.2">
      <c r="A16" s="17">
        <v>1986</v>
      </c>
      <c r="B16" s="13">
        <v>155.80000000000001</v>
      </c>
      <c r="C16" s="13">
        <v>233</v>
      </c>
      <c r="D16" s="21"/>
      <c r="E16" s="21"/>
      <c r="F16" s="21"/>
      <c r="G16" s="21"/>
      <c r="H16" s="13">
        <v>58.8</v>
      </c>
      <c r="I16" s="13">
        <v>166.9</v>
      </c>
      <c r="J16" s="13">
        <v>273.5</v>
      </c>
      <c r="K16" s="13">
        <v>573.9</v>
      </c>
      <c r="L16" s="13">
        <v>57.6</v>
      </c>
      <c r="M16" s="13">
        <v>86</v>
      </c>
      <c r="N16" s="15">
        <f t="shared" si="0"/>
        <v>1605.5</v>
      </c>
    </row>
    <row r="17" spans="1:14" ht="15" customHeight="1" x14ac:dyDescent="0.2">
      <c r="A17" s="17">
        <v>1987</v>
      </c>
      <c r="B17" s="13">
        <v>62.8</v>
      </c>
      <c r="C17" s="13">
        <v>94.7</v>
      </c>
      <c r="D17" s="13">
        <v>190.8</v>
      </c>
      <c r="E17" s="13">
        <v>143.80000000000001</v>
      </c>
      <c r="F17" s="13">
        <v>220.5</v>
      </c>
      <c r="G17" s="13">
        <v>121.5</v>
      </c>
      <c r="H17" s="13">
        <v>246.6</v>
      </c>
      <c r="I17" s="13">
        <v>131.1</v>
      </c>
      <c r="J17" s="13">
        <v>142.4</v>
      </c>
      <c r="K17" s="13">
        <v>93.7</v>
      </c>
      <c r="L17" s="13">
        <v>364</v>
      </c>
      <c r="M17" s="13">
        <v>707.2</v>
      </c>
      <c r="N17" s="15">
        <f t="shared" si="0"/>
        <v>2519.1000000000004</v>
      </c>
    </row>
    <row r="18" spans="1:14" ht="15" customHeight="1" x14ac:dyDescent="0.2">
      <c r="A18" s="17">
        <v>1988</v>
      </c>
      <c r="B18" s="13">
        <v>34.6</v>
      </c>
      <c r="C18" s="13">
        <v>178.8</v>
      </c>
      <c r="D18" s="13">
        <v>38</v>
      </c>
      <c r="E18" s="13">
        <v>339</v>
      </c>
      <c r="F18" s="13">
        <v>216</v>
      </c>
      <c r="G18" s="13">
        <v>305</v>
      </c>
      <c r="H18" s="13">
        <v>171</v>
      </c>
      <c r="I18" s="13">
        <v>273</v>
      </c>
      <c r="J18" s="13">
        <v>228</v>
      </c>
      <c r="K18" s="13">
        <v>365</v>
      </c>
      <c r="L18" s="13">
        <v>455</v>
      </c>
      <c r="M18" s="13">
        <v>251</v>
      </c>
      <c r="N18" s="15">
        <f t="shared" si="0"/>
        <v>2854.4</v>
      </c>
    </row>
    <row r="19" spans="1:14" ht="15" customHeight="1" x14ac:dyDescent="0.2">
      <c r="A19" s="17">
        <v>1989</v>
      </c>
      <c r="B19" s="13">
        <v>383</v>
      </c>
      <c r="C19" s="13">
        <v>404</v>
      </c>
      <c r="D19" s="13">
        <v>159</v>
      </c>
      <c r="E19" s="13">
        <v>236</v>
      </c>
      <c r="F19" s="13">
        <v>235.6</v>
      </c>
      <c r="G19" s="13">
        <v>97.7</v>
      </c>
      <c r="H19" s="13">
        <v>91.3</v>
      </c>
      <c r="I19" s="13">
        <v>143.19999999999999</v>
      </c>
      <c r="J19" s="13">
        <v>445.3</v>
      </c>
      <c r="K19" s="13">
        <v>294.2</v>
      </c>
      <c r="L19" s="13">
        <v>226.1</v>
      </c>
      <c r="M19" s="13">
        <v>77.400000000000006</v>
      </c>
      <c r="N19" s="15">
        <f t="shared" si="0"/>
        <v>2792.7999999999997</v>
      </c>
    </row>
    <row r="20" spans="1:14" ht="15" customHeight="1" x14ac:dyDescent="0.2">
      <c r="A20" s="17">
        <v>1990</v>
      </c>
      <c r="B20" s="13">
        <v>237.8</v>
      </c>
      <c r="C20" s="13">
        <v>228</v>
      </c>
      <c r="D20" s="13">
        <v>118.8</v>
      </c>
      <c r="E20" s="13">
        <v>376.8</v>
      </c>
      <c r="F20" s="13">
        <v>147.5</v>
      </c>
      <c r="G20" s="13">
        <v>145.30000000000001</v>
      </c>
      <c r="H20" s="13">
        <v>124.2</v>
      </c>
      <c r="I20" s="13">
        <v>60.8</v>
      </c>
      <c r="J20" s="13">
        <v>206</v>
      </c>
      <c r="K20" s="13">
        <v>628</v>
      </c>
      <c r="L20" s="13">
        <v>356</v>
      </c>
      <c r="M20" s="13">
        <v>171</v>
      </c>
      <c r="N20" s="15">
        <f t="shared" si="0"/>
        <v>2800.2</v>
      </c>
    </row>
    <row r="21" spans="1:14" ht="15" customHeight="1" x14ac:dyDescent="0.2">
      <c r="A21" s="17">
        <v>1991</v>
      </c>
      <c r="B21" s="13">
        <v>73</v>
      </c>
      <c r="C21" s="13">
        <v>44</v>
      </c>
      <c r="D21" s="13">
        <v>182</v>
      </c>
      <c r="E21" s="13">
        <v>258</v>
      </c>
      <c r="F21" s="13">
        <v>326.5</v>
      </c>
      <c r="G21" s="13">
        <v>109.7</v>
      </c>
      <c r="H21" s="13">
        <v>126.2</v>
      </c>
      <c r="I21" s="13">
        <v>50.3</v>
      </c>
      <c r="J21" s="13">
        <v>248.2</v>
      </c>
      <c r="K21" s="13">
        <v>163.30000000000001</v>
      </c>
      <c r="L21" s="13">
        <v>232.7</v>
      </c>
      <c r="M21" s="13">
        <v>102</v>
      </c>
      <c r="N21" s="15">
        <f t="shared" si="0"/>
        <v>1915.9</v>
      </c>
    </row>
    <row r="22" spans="1:14" ht="15" customHeight="1" x14ac:dyDescent="0.2">
      <c r="A22" s="17">
        <v>1992</v>
      </c>
      <c r="B22" s="13">
        <v>49.4</v>
      </c>
      <c r="C22" s="13">
        <v>164.1</v>
      </c>
      <c r="D22" s="13">
        <v>46.7</v>
      </c>
      <c r="E22" s="13">
        <v>165</v>
      </c>
      <c r="F22" s="13">
        <v>264</v>
      </c>
      <c r="G22" s="13">
        <v>70</v>
      </c>
      <c r="H22" s="13">
        <v>61.2</v>
      </c>
      <c r="I22" s="13">
        <v>163.19999999999999</v>
      </c>
      <c r="J22" s="13">
        <v>140</v>
      </c>
      <c r="K22" s="13">
        <v>293</v>
      </c>
      <c r="L22" s="13">
        <v>491</v>
      </c>
      <c r="M22" s="13">
        <v>125</v>
      </c>
      <c r="N22" s="15">
        <f t="shared" si="0"/>
        <v>2032.6000000000001</v>
      </c>
    </row>
    <row r="23" spans="1:14" ht="15" customHeight="1" x14ac:dyDescent="0.2">
      <c r="A23" s="17">
        <v>1993</v>
      </c>
      <c r="B23" s="13">
        <v>259</v>
      </c>
      <c r="C23" s="13">
        <v>55</v>
      </c>
      <c r="D23" s="13">
        <v>131</v>
      </c>
      <c r="E23" s="13">
        <v>565</v>
      </c>
      <c r="F23" s="13">
        <v>487</v>
      </c>
      <c r="G23" s="13">
        <v>85</v>
      </c>
      <c r="H23" s="13">
        <v>154</v>
      </c>
      <c r="I23" s="13">
        <v>89</v>
      </c>
      <c r="J23" s="13">
        <v>278</v>
      </c>
      <c r="K23" s="13">
        <v>308</v>
      </c>
      <c r="L23" s="13">
        <v>370</v>
      </c>
      <c r="M23" s="13">
        <v>245</v>
      </c>
      <c r="N23" s="15">
        <f t="shared" si="0"/>
        <v>3026</v>
      </c>
    </row>
    <row r="24" spans="1:14" ht="15" customHeight="1" x14ac:dyDescent="0.2">
      <c r="A24" s="17">
        <v>1994</v>
      </c>
      <c r="B24" s="13">
        <v>52</v>
      </c>
      <c r="C24" s="13">
        <v>169</v>
      </c>
      <c r="D24" s="13">
        <v>377</v>
      </c>
      <c r="E24" s="13">
        <v>337</v>
      </c>
      <c r="F24" s="13">
        <v>312</v>
      </c>
      <c r="G24" s="13">
        <v>99</v>
      </c>
      <c r="H24" s="13">
        <v>157</v>
      </c>
      <c r="I24" s="13">
        <v>85</v>
      </c>
      <c r="J24" s="13">
        <v>327</v>
      </c>
      <c r="K24" s="13">
        <v>339</v>
      </c>
      <c r="L24" s="13">
        <v>423</v>
      </c>
      <c r="M24" s="13">
        <v>151</v>
      </c>
      <c r="N24" s="15">
        <f t="shared" si="0"/>
        <v>2828</v>
      </c>
    </row>
    <row r="25" spans="1:14" ht="15" customHeight="1" x14ac:dyDescent="0.2">
      <c r="A25" s="17">
        <v>1995</v>
      </c>
      <c r="B25" s="13">
        <v>29</v>
      </c>
      <c r="C25" s="13">
        <v>57</v>
      </c>
      <c r="D25" s="13">
        <v>404</v>
      </c>
      <c r="E25" s="13">
        <v>229</v>
      </c>
      <c r="F25" s="13">
        <v>186</v>
      </c>
      <c r="G25" s="13">
        <v>167</v>
      </c>
      <c r="H25" s="13">
        <v>194</v>
      </c>
      <c r="I25" s="13">
        <v>232</v>
      </c>
      <c r="J25" s="13">
        <v>242</v>
      </c>
      <c r="K25" s="13">
        <v>470</v>
      </c>
      <c r="L25" s="13">
        <v>208</v>
      </c>
      <c r="M25" s="13">
        <v>264</v>
      </c>
      <c r="N25" s="15">
        <f t="shared" si="0"/>
        <v>2682</v>
      </c>
    </row>
    <row r="26" spans="1:14" ht="15" customHeight="1" x14ac:dyDescent="0.2">
      <c r="A26" s="17">
        <v>1996</v>
      </c>
      <c r="B26" s="13">
        <v>209</v>
      </c>
      <c r="C26" s="13">
        <v>308</v>
      </c>
      <c r="D26" s="13">
        <v>338</v>
      </c>
      <c r="E26" s="13">
        <v>313</v>
      </c>
      <c r="F26" s="13">
        <v>363</v>
      </c>
      <c r="G26" s="13">
        <v>440</v>
      </c>
      <c r="H26" s="13">
        <v>217</v>
      </c>
      <c r="I26" s="13">
        <v>278</v>
      </c>
      <c r="J26" s="13">
        <v>286</v>
      </c>
      <c r="K26" s="13">
        <v>335</v>
      </c>
      <c r="L26" s="13">
        <v>116</v>
      </c>
      <c r="M26" s="13">
        <v>123</v>
      </c>
      <c r="N26" s="15">
        <f t="shared" si="0"/>
        <v>3326</v>
      </c>
    </row>
    <row r="27" spans="1:14" ht="15" customHeight="1" x14ac:dyDescent="0.2">
      <c r="A27" s="17">
        <v>1997</v>
      </c>
      <c r="B27" s="13">
        <v>84</v>
      </c>
      <c r="C27" s="13">
        <v>255</v>
      </c>
      <c r="D27" s="13">
        <v>150</v>
      </c>
      <c r="E27" s="13">
        <v>315</v>
      </c>
      <c r="F27" s="13">
        <v>486</v>
      </c>
      <c r="G27" s="13">
        <v>256</v>
      </c>
      <c r="H27" s="13">
        <v>25</v>
      </c>
      <c r="I27" s="13">
        <v>239</v>
      </c>
      <c r="J27" s="13">
        <v>327</v>
      </c>
      <c r="K27" s="13">
        <v>392</v>
      </c>
      <c r="L27" s="13">
        <v>431</v>
      </c>
      <c r="M27" s="13">
        <v>92</v>
      </c>
      <c r="N27" s="15">
        <f t="shared" si="0"/>
        <v>3052</v>
      </c>
    </row>
    <row r="28" spans="1:14" ht="15" customHeight="1" x14ac:dyDescent="0.2">
      <c r="A28" s="17">
        <v>1998</v>
      </c>
      <c r="B28" s="13">
        <v>91</v>
      </c>
      <c r="C28" s="13">
        <v>214</v>
      </c>
      <c r="D28" s="13">
        <v>327</v>
      </c>
      <c r="E28" s="13">
        <v>440</v>
      </c>
      <c r="F28" s="13">
        <v>430</v>
      </c>
      <c r="G28" s="13">
        <v>64</v>
      </c>
      <c r="H28" s="13">
        <v>152</v>
      </c>
      <c r="I28" s="13">
        <v>196</v>
      </c>
      <c r="J28" s="13">
        <v>221</v>
      </c>
      <c r="K28" s="13">
        <v>516</v>
      </c>
      <c r="L28" s="13">
        <v>297</v>
      </c>
      <c r="M28" s="13">
        <v>247</v>
      </c>
      <c r="N28" s="15">
        <f t="shared" si="0"/>
        <v>3195</v>
      </c>
    </row>
    <row r="29" spans="1:14" ht="15" customHeight="1" x14ac:dyDescent="0.2">
      <c r="A29" s="17">
        <v>1999</v>
      </c>
      <c r="B29" s="13">
        <v>274</v>
      </c>
      <c r="C29" s="13">
        <v>329</v>
      </c>
      <c r="D29" s="13">
        <v>325</v>
      </c>
      <c r="E29" s="13">
        <v>278</v>
      </c>
      <c r="F29" s="13">
        <v>168</v>
      </c>
      <c r="G29" s="13">
        <v>310</v>
      </c>
      <c r="H29" s="13">
        <v>195</v>
      </c>
      <c r="I29" s="13">
        <v>170</v>
      </c>
      <c r="J29" s="13">
        <v>275</v>
      </c>
      <c r="K29" s="13">
        <v>316</v>
      </c>
      <c r="L29" s="13">
        <v>397</v>
      </c>
      <c r="M29" s="13">
        <v>305</v>
      </c>
      <c r="N29" s="15">
        <f t="shared" si="0"/>
        <v>3342</v>
      </c>
    </row>
    <row r="30" spans="1:14" ht="15" customHeight="1" x14ac:dyDescent="0.2">
      <c r="A30" s="17">
        <v>2000</v>
      </c>
      <c r="B30" s="13">
        <v>48</v>
      </c>
      <c r="C30" s="13">
        <v>237</v>
      </c>
      <c r="D30" s="13">
        <v>222</v>
      </c>
      <c r="E30" s="13">
        <v>349</v>
      </c>
      <c r="F30" s="13">
        <v>215</v>
      </c>
      <c r="G30" s="13">
        <v>319</v>
      </c>
      <c r="H30" s="13">
        <v>209</v>
      </c>
      <c r="I30" s="13">
        <v>112</v>
      </c>
      <c r="J30" s="13">
        <v>294</v>
      </c>
      <c r="K30" s="13">
        <v>238</v>
      </c>
      <c r="L30" s="13">
        <v>273</v>
      </c>
      <c r="M30" s="13">
        <v>163</v>
      </c>
      <c r="N30" s="15">
        <f t="shared" si="0"/>
        <v>2679</v>
      </c>
    </row>
    <row r="31" spans="1:14" ht="15" customHeight="1" x14ac:dyDescent="0.2">
      <c r="A31" s="17">
        <v>2001</v>
      </c>
      <c r="B31" s="13">
        <v>102</v>
      </c>
      <c r="C31" s="13">
        <v>77</v>
      </c>
      <c r="D31" s="13">
        <v>260</v>
      </c>
      <c r="E31" s="13">
        <v>236</v>
      </c>
      <c r="F31" s="13">
        <v>232</v>
      </c>
      <c r="G31" s="13">
        <v>64</v>
      </c>
      <c r="H31" s="13">
        <v>133</v>
      </c>
      <c r="I31" s="13">
        <v>127</v>
      </c>
      <c r="J31" s="13">
        <v>192</v>
      </c>
      <c r="K31" s="13">
        <v>475</v>
      </c>
      <c r="L31" s="13">
        <v>231</v>
      </c>
      <c r="M31" s="13">
        <v>219</v>
      </c>
      <c r="N31" s="15">
        <f t="shared" si="0"/>
        <v>2348</v>
      </c>
    </row>
    <row r="32" spans="1:14" ht="15" customHeight="1" x14ac:dyDescent="0.2">
      <c r="A32" s="17">
        <v>2002</v>
      </c>
      <c r="B32" s="13">
        <v>79</v>
      </c>
      <c r="C32" s="13">
        <v>42</v>
      </c>
      <c r="D32" s="13">
        <v>266.2</v>
      </c>
      <c r="E32" s="13">
        <v>464</v>
      </c>
      <c r="F32" s="13">
        <v>177</v>
      </c>
      <c r="G32" s="13">
        <v>137</v>
      </c>
      <c r="H32" s="13">
        <v>126</v>
      </c>
      <c r="I32" s="13">
        <v>158</v>
      </c>
      <c r="J32" s="13">
        <v>231.8</v>
      </c>
      <c r="K32" s="13">
        <v>277.89999999999998</v>
      </c>
      <c r="L32" s="13">
        <v>289</v>
      </c>
      <c r="M32" s="13">
        <v>328</v>
      </c>
      <c r="N32" s="15">
        <f t="shared" si="0"/>
        <v>2575.9</v>
      </c>
    </row>
    <row r="33" spans="1:14" ht="15" customHeight="1" x14ac:dyDescent="0.2">
      <c r="A33" s="17">
        <v>2003</v>
      </c>
      <c r="B33" s="13">
        <v>94</v>
      </c>
      <c r="C33" s="13">
        <v>128</v>
      </c>
      <c r="D33" s="13">
        <v>169</v>
      </c>
      <c r="E33" s="13">
        <v>318</v>
      </c>
      <c r="F33" s="13">
        <v>260</v>
      </c>
      <c r="G33" s="13">
        <v>183.3</v>
      </c>
      <c r="H33" s="13">
        <v>121</v>
      </c>
      <c r="I33" s="13">
        <v>288</v>
      </c>
      <c r="J33" s="13">
        <v>216.9</v>
      </c>
      <c r="K33" s="13">
        <v>371</v>
      </c>
      <c r="L33" s="13">
        <v>314.8</v>
      </c>
      <c r="M33" s="13">
        <v>128</v>
      </c>
      <c r="N33" s="15">
        <f t="shared" si="0"/>
        <v>2592</v>
      </c>
    </row>
    <row r="34" spans="1:14" ht="15" customHeight="1" x14ac:dyDescent="0.2">
      <c r="A34" s="17">
        <v>2004</v>
      </c>
      <c r="B34" s="13">
        <v>93</v>
      </c>
      <c r="C34" s="13">
        <v>82</v>
      </c>
      <c r="D34" s="13">
        <v>157.19999999999999</v>
      </c>
      <c r="E34" s="13">
        <v>406</v>
      </c>
      <c r="F34" s="13">
        <v>420</v>
      </c>
      <c r="G34" s="13">
        <v>101</v>
      </c>
      <c r="H34" s="13">
        <v>100</v>
      </c>
      <c r="I34" s="13">
        <v>112.2</v>
      </c>
      <c r="J34" s="13">
        <v>247</v>
      </c>
      <c r="K34" s="13">
        <v>355.2</v>
      </c>
      <c r="L34" s="13">
        <v>304.89999999999998</v>
      </c>
      <c r="M34" s="13">
        <v>106.8</v>
      </c>
      <c r="N34" s="15">
        <f t="shared" si="0"/>
        <v>2485.3000000000002</v>
      </c>
    </row>
    <row r="35" spans="1:14" ht="15" customHeight="1" x14ac:dyDescent="0.2">
      <c r="A35" s="17">
        <v>2005</v>
      </c>
      <c r="B35" s="13">
        <v>213</v>
      </c>
      <c r="C35" s="13">
        <v>182.8</v>
      </c>
      <c r="D35" s="13">
        <v>97</v>
      </c>
      <c r="E35" s="13">
        <v>216.5</v>
      </c>
      <c r="F35" s="13">
        <v>284.8</v>
      </c>
      <c r="G35" s="13">
        <v>191.4</v>
      </c>
      <c r="H35" s="13">
        <v>131.19999999999999</v>
      </c>
      <c r="I35" s="13">
        <v>137.80000000000001</v>
      </c>
      <c r="J35" s="13">
        <v>94.6</v>
      </c>
      <c r="K35" s="13">
        <v>403.7</v>
      </c>
      <c r="L35" s="13">
        <v>311.60000000000002</v>
      </c>
      <c r="M35" s="13">
        <v>83.7</v>
      </c>
      <c r="N35" s="15">
        <f t="shared" si="0"/>
        <v>2348.1</v>
      </c>
    </row>
    <row r="36" spans="1:14" ht="15" customHeight="1" x14ac:dyDescent="0.2">
      <c r="A36" s="17">
        <v>2006</v>
      </c>
      <c r="B36" s="13">
        <v>83.4</v>
      </c>
      <c r="C36" s="13">
        <v>57.5</v>
      </c>
      <c r="D36" s="13">
        <v>267.2</v>
      </c>
      <c r="E36" s="13">
        <v>475.5</v>
      </c>
      <c r="F36" s="13">
        <v>305.8</v>
      </c>
      <c r="G36" s="13">
        <v>173.9</v>
      </c>
      <c r="H36" s="13">
        <v>101.9</v>
      </c>
      <c r="I36" s="13">
        <v>208.9</v>
      </c>
      <c r="J36" s="13">
        <v>148.19999999999999</v>
      </c>
      <c r="K36" s="13">
        <v>313.7</v>
      </c>
      <c r="L36" s="13">
        <v>316.89999999999998</v>
      </c>
      <c r="M36" s="13">
        <v>180.4</v>
      </c>
      <c r="N36" s="15">
        <f t="shared" si="0"/>
        <v>2633.3000000000006</v>
      </c>
    </row>
    <row r="37" spans="1:14" ht="15" customHeight="1" x14ac:dyDescent="0.2">
      <c r="A37" s="17">
        <v>2007</v>
      </c>
      <c r="B37" s="13">
        <v>91.3</v>
      </c>
      <c r="C37" s="13">
        <v>22.1</v>
      </c>
      <c r="D37" s="13">
        <v>292.89999999999998</v>
      </c>
      <c r="E37" s="13">
        <v>322.10000000000002</v>
      </c>
      <c r="F37" s="13">
        <v>249.4</v>
      </c>
      <c r="G37" s="13">
        <v>171</v>
      </c>
      <c r="H37" s="13">
        <v>207.4</v>
      </c>
      <c r="I37" s="13">
        <v>113.6</v>
      </c>
      <c r="J37" s="13">
        <v>142.1</v>
      </c>
      <c r="K37" s="13">
        <v>360</v>
      </c>
      <c r="L37" s="13">
        <v>197.1</v>
      </c>
      <c r="M37" s="13">
        <v>256</v>
      </c>
      <c r="N37" s="15">
        <f t="shared" si="0"/>
        <v>2425</v>
      </c>
    </row>
    <row r="38" spans="1:14" ht="15" customHeight="1" x14ac:dyDescent="0.2">
      <c r="A38" s="17">
        <v>2008</v>
      </c>
      <c r="B38" s="13">
        <v>112.4</v>
      </c>
      <c r="C38" s="13">
        <v>98</v>
      </c>
      <c r="D38" s="13">
        <v>122.6</v>
      </c>
      <c r="E38" s="13">
        <v>195.2</v>
      </c>
      <c r="F38" s="13">
        <v>368.9</v>
      </c>
      <c r="G38" s="13">
        <v>223</v>
      </c>
      <c r="H38" s="13">
        <v>141.80000000000001</v>
      </c>
      <c r="I38" s="13">
        <v>230.5</v>
      </c>
      <c r="J38" s="13">
        <v>215</v>
      </c>
      <c r="K38" s="13">
        <v>241.4</v>
      </c>
      <c r="L38" s="13">
        <v>413.8</v>
      </c>
      <c r="M38" s="13">
        <v>52.8</v>
      </c>
      <c r="N38" s="15">
        <f t="shared" si="0"/>
        <v>2415.4</v>
      </c>
    </row>
    <row r="39" spans="1:14" ht="15" customHeight="1" x14ac:dyDescent="0.2">
      <c r="A39" s="17">
        <v>2009</v>
      </c>
      <c r="B39" s="13">
        <v>170.4</v>
      </c>
      <c r="C39" s="13">
        <v>207.7</v>
      </c>
      <c r="D39" s="13">
        <v>328.2</v>
      </c>
      <c r="E39" s="13">
        <v>254.3</v>
      </c>
      <c r="F39" s="13">
        <v>213.1</v>
      </c>
      <c r="G39" s="13">
        <v>176.9</v>
      </c>
      <c r="H39" s="13">
        <v>51.6</v>
      </c>
      <c r="I39" s="13">
        <v>208.2</v>
      </c>
      <c r="J39" s="13">
        <v>118.8</v>
      </c>
      <c r="K39" s="13">
        <v>189.4</v>
      </c>
      <c r="L39" s="13">
        <v>31.5</v>
      </c>
      <c r="M39" s="13">
        <v>55.9</v>
      </c>
      <c r="N39" s="15">
        <f t="shared" si="0"/>
        <v>2006</v>
      </c>
    </row>
    <row r="40" spans="1:14" ht="15" customHeight="1" x14ac:dyDescent="0.2">
      <c r="A40" s="17">
        <v>2010</v>
      </c>
      <c r="B40" s="13">
        <v>37.9</v>
      </c>
      <c r="C40" s="13">
        <v>56.3</v>
      </c>
      <c r="D40" s="13">
        <v>190.2</v>
      </c>
      <c r="E40" s="13">
        <v>268.39999999999998</v>
      </c>
      <c r="F40" s="13">
        <v>260.60000000000002</v>
      </c>
      <c r="G40" s="13">
        <v>435</v>
      </c>
      <c r="H40" s="13">
        <v>281.5</v>
      </c>
      <c r="I40" s="13">
        <v>245.1</v>
      </c>
      <c r="J40" s="13">
        <v>368.6</v>
      </c>
      <c r="K40" s="13">
        <v>318</v>
      </c>
      <c r="L40" s="13">
        <v>288.7</v>
      </c>
      <c r="M40" s="13">
        <v>237.6</v>
      </c>
      <c r="N40" s="15">
        <f t="shared" si="0"/>
        <v>2987.8999999999996</v>
      </c>
    </row>
    <row r="41" spans="1:14" ht="15" customHeight="1" x14ac:dyDescent="0.2">
      <c r="A41" s="17">
        <v>2011</v>
      </c>
      <c r="B41" s="13">
        <v>76</v>
      </c>
      <c r="C41" s="13">
        <v>190.9</v>
      </c>
      <c r="D41" s="13">
        <v>275.2</v>
      </c>
      <c r="E41" s="13">
        <v>414.1</v>
      </c>
      <c r="F41" s="13">
        <v>329.4</v>
      </c>
      <c r="G41" s="13">
        <v>185</v>
      </c>
      <c r="H41" s="13">
        <v>127.4</v>
      </c>
      <c r="I41" s="13">
        <v>190.4</v>
      </c>
      <c r="J41" s="13">
        <v>164.2</v>
      </c>
      <c r="K41" s="13">
        <v>391.3</v>
      </c>
      <c r="L41" s="13">
        <v>402.5</v>
      </c>
      <c r="M41" s="13">
        <v>215.1</v>
      </c>
      <c r="N41" s="15">
        <f t="shared" si="0"/>
        <v>2961.5</v>
      </c>
    </row>
    <row r="42" spans="1:14" ht="15" customHeight="1" x14ac:dyDescent="0.2">
      <c r="A42" s="17">
        <v>2012</v>
      </c>
      <c r="B42" s="13">
        <v>131.80000000000001</v>
      </c>
      <c r="C42" s="13">
        <v>80.3</v>
      </c>
      <c r="D42" s="13">
        <v>234.9</v>
      </c>
      <c r="E42" s="13">
        <v>329.2</v>
      </c>
      <c r="F42" s="13">
        <v>251.5</v>
      </c>
      <c r="G42" s="13">
        <v>123.7</v>
      </c>
      <c r="H42" s="13">
        <v>88.7</v>
      </c>
      <c r="I42" s="13">
        <v>169.3</v>
      </c>
      <c r="J42" s="13">
        <v>107.8</v>
      </c>
      <c r="K42" s="13">
        <v>287.39999999999998</v>
      </c>
      <c r="L42" s="13">
        <v>239.5</v>
      </c>
      <c r="M42" s="13">
        <v>192.8</v>
      </c>
      <c r="N42" s="15">
        <f t="shared" si="0"/>
        <v>2236.9</v>
      </c>
    </row>
    <row r="43" spans="1:14" ht="15" customHeight="1" x14ac:dyDescent="0.2">
      <c r="A43" s="17">
        <v>2013</v>
      </c>
      <c r="B43" s="13">
        <v>21.2</v>
      </c>
      <c r="C43" s="13">
        <v>246.7</v>
      </c>
      <c r="D43" s="13">
        <v>287.8</v>
      </c>
      <c r="E43" s="13">
        <v>380.4</v>
      </c>
      <c r="F43" s="13">
        <v>311.8</v>
      </c>
      <c r="G43" s="13">
        <v>106.6</v>
      </c>
      <c r="H43" s="13">
        <v>80</v>
      </c>
      <c r="I43" s="13">
        <v>201.7</v>
      </c>
      <c r="J43" s="13">
        <v>164.9</v>
      </c>
      <c r="K43" s="13">
        <v>288.2</v>
      </c>
      <c r="L43" s="13">
        <v>314.7</v>
      </c>
      <c r="M43" s="13">
        <v>187.7</v>
      </c>
      <c r="N43" s="15">
        <f t="shared" si="0"/>
        <v>2591.6999999999998</v>
      </c>
    </row>
    <row r="44" spans="1:14" ht="15" customHeight="1" x14ac:dyDescent="0.2">
      <c r="A44" s="17">
        <v>2014</v>
      </c>
      <c r="B44" s="13">
        <v>53.9</v>
      </c>
      <c r="C44" s="13">
        <v>188.4</v>
      </c>
      <c r="D44" s="13">
        <v>224.1</v>
      </c>
      <c r="E44" s="13">
        <v>205.7</v>
      </c>
      <c r="F44" s="13">
        <v>230</v>
      </c>
      <c r="G44" s="13">
        <v>57.6</v>
      </c>
      <c r="H44" s="13">
        <v>73.900000000000006</v>
      </c>
      <c r="I44" s="13">
        <v>98.2</v>
      </c>
      <c r="J44" s="13">
        <v>184.7</v>
      </c>
      <c r="K44" s="13">
        <v>236.4</v>
      </c>
      <c r="L44" s="13">
        <v>428.1</v>
      </c>
      <c r="M44" s="13">
        <v>73.2</v>
      </c>
      <c r="N44" s="15">
        <f t="shared" si="0"/>
        <v>2054.1999999999998</v>
      </c>
    </row>
    <row r="45" spans="1:14" ht="15" customHeight="1" x14ac:dyDescent="0.2">
      <c r="A45" s="17">
        <v>2015</v>
      </c>
      <c r="B45" s="13">
        <v>65.599999999999994</v>
      </c>
      <c r="C45" s="13">
        <v>154</v>
      </c>
      <c r="D45" s="13">
        <v>230.3</v>
      </c>
      <c r="E45" s="13">
        <v>315</v>
      </c>
      <c r="F45" s="13">
        <v>126.9</v>
      </c>
      <c r="G45" s="13">
        <v>31.6</v>
      </c>
      <c r="H45" s="13">
        <v>90.6</v>
      </c>
      <c r="I45" s="13">
        <v>139.4</v>
      </c>
      <c r="J45" s="13">
        <v>106.6</v>
      </c>
      <c r="K45" s="13">
        <v>283.8</v>
      </c>
      <c r="L45" s="13">
        <v>203.2</v>
      </c>
      <c r="M45" s="13">
        <v>160.69999999999999</v>
      </c>
      <c r="N45" s="15">
        <f t="shared" si="0"/>
        <v>1907.7</v>
      </c>
    </row>
    <row r="46" spans="1:14" ht="15" customHeight="1" x14ac:dyDescent="0.2">
      <c r="A46" s="17">
        <v>2016</v>
      </c>
      <c r="B46" s="13">
        <v>21.9</v>
      </c>
      <c r="C46" s="13">
        <v>64.3</v>
      </c>
      <c r="D46" s="13">
        <v>276.39999999999998</v>
      </c>
      <c r="E46" s="13">
        <v>224.1</v>
      </c>
      <c r="F46" s="13">
        <v>216.5</v>
      </c>
      <c r="G46" s="13">
        <v>62.6</v>
      </c>
      <c r="H46" s="13">
        <v>93.6</v>
      </c>
      <c r="I46" s="21"/>
      <c r="J46" s="21"/>
      <c r="K46" s="21"/>
      <c r="L46" s="21"/>
      <c r="M46" s="21"/>
      <c r="N46" s="15">
        <f t="shared" si="0"/>
        <v>959.4</v>
      </c>
    </row>
    <row r="47" spans="1:14" ht="15" customHeight="1" x14ac:dyDescent="0.2">
      <c r="A47" s="19" t="s">
        <v>58</v>
      </c>
      <c r="B47" s="20">
        <f>AVERAGE(B3:B46)</f>
        <v>108.45813953488371</v>
      </c>
      <c r="C47" s="20">
        <f>AVERAGE(C3:C46)</f>
        <v>156.43720930232556</v>
      </c>
      <c r="D47" s="20">
        <f t="shared" ref="D47:M47" si="1">AVERAGE(D3:D46)</f>
        <v>216.43095238095231</v>
      </c>
      <c r="E47" s="20">
        <f t="shared" si="1"/>
        <v>326.59047619047624</v>
      </c>
      <c r="F47" s="20">
        <f t="shared" si="1"/>
        <v>303.47619047619037</v>
      </c>
      <c r="G47" s="20">
        <f t="shared" si="1"/>
        <v>172.8452380952381</v>
      </c>
      <c r="H47" s="20">
        <f t="shared" si="1"/>
        <v>134.92325581395346</v>
      </c>
      <c r="I47" s="20">
        <f t="shared" si="1"/>
        <v>164.95714285714283</v>
      </c>
      <c r="J47" s="20">
        <f t="shared" si="1"/>
        <v>223.89047619047622</v>
      </c>
      <c r="K47" s="20">
        <f t="shared" si="1"/>
        <v>364.56190476190471</v>
      </c>
      <c r="L47" s="20">
        <f t="shared" si="1"/>
        <v>306.80465116279072</v>
      </c>
      <c r="M47" s="20">
        <f t="shared" si="1"/>
        <v>192.51162790697674</v>
      </c>
      <c r="N47" s="20">
        <f t="shared" si="0"/>
        <v>2671.8872646733107</v>
      </c>
    </row>
    <row r="48" spans="1:14" ht="15" customHeight="1" x14ac:dyDescent="0.2">
      <c r="A48" s="19" t="s">
        <v>59</v>
      </c>
      <c r="B48" s="20">
        <f>MAX(B3:B46)</f>
        <v>383</v>
      </c>
      <c r="C48" s="20">
        <f t="shared" ref="C48:M48" si="2">MAX(C3:C46)</f>
        <v>404</v>
      </c>
      <c r="D48" s="20">
        <f t="shared" si="2"/>
        <v>476</v>
      </c>
      <c r="E48" s="20">
        <f t="shared" si="2"/>
        <v>565</v>
      </c>
      <c r="F48" s="20">
        <f t="shared" si="2"/>
        <v>631</v>
      </c>
      <c r="G48" s="20">
        <f t="shared" si="2"/>
        <v>440</v>
      </c>
      <c r="H48" s="20">
        <f t="shared" si="2"/>
        <v>326</v>
      </c>
      <c r="I48" s="20">
        <f t="shared" si="2"/>
        <v>290</v>
      </c>
      <c r="J48" s="20">
        <f t="shared" si="2"/>
        <v>492</v>
      </c>
      <c r="K48" s="20">
        <f t="shared" si="2"/>
        <v>657</v>
      </c>
      <c r="L48" s="20">
        <f t="shared" si="2"/>
        <v>595</v>
      </c>
      <c r="M48" s="20">
        <f t="shared" si="2"/>
        <v>707.2</v>
      </c>
      <c r="N48" s="20">
        <f>MAX(B48:M48)</f>
        <v>707.2</v>
      </c>
    </row>
    <row r="49" spans="1:14" ht="15" customHeight="1" x14ac:dyDescent="0.2">
      <c r="A49" s="19" t="s">
        <v>60</v>
      </c>
      <c r="B49" s="20">
        <f>MIN(B3:B46)</f>
        <v>21.2</v>
      </c>
      <c r="C49" s="20">
        <f t="shared" ref="C49:M49" si="3">MIN(C3:C46)</f>
        <v>22.1</v>
      </c>
      <c r="D49" s="20">
        <f t="shared" si="3"/>
        <v>38</v>
      </c>
      <c r="E49" s="20">
        <f t="shared" si="3"/>
        <v>143.80000000000001</v>
      </c>
      <c r="F49" s="20">
        <f t="shared" si="3"/>
        <v>126.9</v>
      </c>
      <c r="G49" s="20">
        <f t="shared" si="3"/>
        <v>31.6</v>
      </c>
      <c r="H49" s="20">
        <f t="shared" si="3"/>
        <v>25</v>
      </c>
      <c r="I49" s="20">
        <f t="shared" si="3"/>
        <v>50.3</v>
      </c>
      <c r="J49" s="20">
        <f t="shared" si="3"/>
        <v>94.6</v>
      </c>
      <c r="K49" s="20">
        <f t="shared" si="3"/>
        <v>93.7</v>
      </c>
      <c r="L49" s="20">
        <f t="shared" si="3"/>
        <v>31.5</v>
      </c>
      <c r="M49" s="20">
        <f t="shared" si="3"/>
        <v>24</v>
      </c>
      <c r="N49" s="20">
        <f>MIN(B49:M49)</f>
        <v>21.2</v>
      </c>
    </row>
    <row r="50" spans="1:14" ht="15" customHeight="1" x14ac:dyDescent="0.2">
      <c r="A50" s="16"/>
    </row>
    <row r="51" spans="1:14" ht="15" customHeight="1" x14ac:dyDescent="0.2">
      <c r="A51" s="42" t="s">
        <v>62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</row>
    <row r="52" spans="1:14" s="16" customFormat="1" ht="15" customHeight="1" x14ac:dyDescent="0.2">
      <c r="A52" s="19" t="s">
        <v>44</v>
      </c>
      <c r="B52" s="20" t="s">
        <v>45</v>
      </c>
      <c r="C52" s="20" t="s">
        <v>46</v>
      </c>
      <c r="D52" s="20" t="s">
        <v>47</v>
      </c>
      <c r="E52" s="20" t="s">
        <v>48</v>
      </c>
      <c r="F52" s="20" t="s">
        <v>49</v>
      </c>
      <c r="G52" s="20" t="s">
        <v>50</v>
      </c>
      <c r="H52" s="20" t="s">
        <v>51</v>
      </c>
      <c r="I52" s="20" t="s">
        <v>52</v>
      </c>
      <c r="J52" s="20" t="s">
        <v>53</v>
      </c>
      <c r="K52" s="20" t="s">
        <v>54</v>
      </c>
      <c r="L52" s="20" t="s">
        <v>55</v>
      </c>
      <c r="M52" s="20" t="s">
        <v>56</v>
      </c>
      <c r="N52" s="20" t="s">
        <v>57</v>
      </c>
    </row>
    <row r="53" spans="1:14" ht="15" customHeight="1" x14ac:dyDescent="0.2">
      <c r="A53" s="17">
        <v>1973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13">
        <v>21</v>
      </c>
      <c r="M53" s="13">
        <v>21</v>
      </c>
      <c r="N53" s="15">
        <f t="shared" ref="N53:N96" si="4">SUM(B53:M53)</f>
        <v>42</v>
      </c>
    </row>
    <row r="54" spans="1:14" ht="15" customHeight="1" x14ac:dyDescent="0.2">
      <c r="A54" s="17">
        <v>1974</v>
      </c>
      <c r="B54" s="13">
        <v>16</v>
      </c>
      <c r="C54" s="13">
        <v>15</v>
      </c>
      <c r="D54" s="13">
        <v>14</v>
      </c>
      <c r="E54" s="13">
        <v>27</v>
      </c>
      <c r="F54" s="13">
        <v>24</v>
      </c>
      <c r="G54" s="13">
        <v>18</v>
      </c>
      <c r="H54" s="13">
        <v>15</v>
      </c>
      <c r="I54" s="13">
        <v>15</v>
      </c>
      <c r="J54" s="13">
        <v>23</v>
      </c>
      <c r="K54" s="13">
        <v>29</v>
      </c>
      <c r="L54" s="13">
        <v>25</v>
      </c>
      <c r="M54" s="13">
        <v>3</v>
      </c>
      <c r="N54" s="15">
        <f t="shared" si="4"/>
        <v>224</v>
      </c>
    </row>
    <row r="55" spans="1:14" ht="15" customHeight="1" x14ac:dyDescent="0.2">
      <c r="A55" s="17">
        <v>1975</v>
      </c>
      <c r="B55" s="13">
        <v>11</v>
      </c>
      <c r="C55" s="13">
        <v>10</v>
      </c>
      <c r="D55" s="13">
        <v>16</v>
      </c>
      <c r="E55" s="13">
        <v>18</v>
      </c>
      <c r="F55" s="13">
        <v>28</v>
      </c>
      <c r="G55" s="13">
        <v>15</v>
      </c>
      <c r="H55" s="13">
        <v>28</v>
      </c>
      <c r="I55" s="13">
        <v>26</v>
      </c>
      <c r="J55" s="13">
        <v>23</v>
      </c>
      <c r="K55" s="13">
        <v>30</v>
      </c>
      <c r="L55" s="13">
        <v>27</v>
      </c>
      <c r="M55" s="13">
        <v>25</v>
      </c>
      <c r="N55" s="15">
        <f t="shared" si="4"/>
        <v>257</v>
      </c>
    </row>
    <row r="56" spans="1:14" ht="15" customHeight="1" x14ac:dyDescent="0.2">
      <c r="A56" s="17">
        <v>1976</v>
      </c>
      <c r="B56" s="13">
        <v>7</v>
      </c>
      <c r="C56" s="13">
        <v>13</v>
      </c>
      <c r="D56" s="13">
        <v>19</v>
      </c>
      <c r="E56" s="13">
        <v>25</v>
      </c>
      <c r="F56" s="13">
        <v>24</v>
      </c>
      <c r="G56" s="13">
        <v>22</v>
      </c>
      <c r="H56" s="13">
        <v>5</v>
      </c>
      <c r="I56" s="13">
        <v>8</v>
      </c>
      <c r="J56" s="13">
        <v>10</v>
      </c>
      <c r="K56" s="13">
        <v>27</v>
      </c>
      <c r="L56" s="13">
        <v>10</v>
      </c>
      <c r="M56" s="13">
        <v>4</v>
      </c>
      <c r="N56" s="15">
        <f t="shared" si="4"/>
        <v>174</v>
      </c>
    </row>
    <row r="57" spans="1:14" ht="15" customHeight="1" x14ac:dyDescent="0.2">
      <c r="A57" s="17">
        <v>1977</v>
      </c>
      <c r="B57" s="13">
        <v>3</v>
      </c>
      <c r="C57" s="13">
        <v>7</v>
      </c>
      <c r="D57" s="13">
        <v>12</v>
      </c>
      <c r="E57" s="13">
        <v>19</v>
      </c>
      <c r="F57" s="13">
        <v>18</v>
      </c>
      <c r="G57" s="13">
        <v>20</v>
      </c>
      <c r="H57" s="13">
        <v>14</v>
      </c>
      <c r="I57" s="13">
        <v>13</v>
      </c>
      <c r="J57" s="13">
        <v>19</v>
      </c>
      <c r="K57" s="13">
        <v>24</v>
      </c>
      <c r="L57" s="13">
        <v>21</v>
      </c>
      <c r="M57" s="13">
        <v>7</v>
      </c>
      <c r="N57" s="15">
        <f t="shared" si="4"/>
        <v>177</v>
      </c>
    </row>
    <row r="58" spans="1:14" ht="15" customHeight="1" x14ac:dyDescent="0.2">
      <c r="A58" s="17">
        <v>1978</v>
      </c>
      <c r="B58" s="13">
        <v>11</v>
      </c>
      <c r="C58" s="13">
        <v>3</v>
      </c>
      <c r="D58" s="13">
        <v>16</v>
      </c>
      <c r="E58" s="13">
        <v>23</v>
      </c>
      <c r="F58" s="13">
        <v>21</v>
      </c>
      <c r="G58" s="13">
        <v>18</v>
      </c>
      <c r="H58" s="13">
        <v>12</v>
      </c>
      <c r="I58" s="13">
        <v>12</v>
      </c>
      <c r="J58" s="13">
        <v>17</v>
      </c>
      <c r="K58" s="13">
        <v>23</v>
      </c>
      <c r="L58" s="13">
        <v>18</v>
      </c>
      <c r="M58" s="13">
        <v>15</v>
      </c>
      <c r="N58" s="15">
        <f t="shared" si="4"/>
        <v>189</v>
      </c>
    </row>
    <row r="59" spans="1:14" ht="15" customHeight="1" x14ac:dyDescent="0.2">
      <c r="A59" s="17">
        <v>1979</v>
      </c>
      <c r="B59" s="13">
        <v>7</v>
      </c>
      <c r="C59" s="13">
        <v>11</v>
      </c>
      <c r="D59" s="13">
        <v>19</v>
      </c>
      <c r="E59" s="13">
        <v>26</v>
      </c>
      <c r="F59" s="13">
        <v>24</v>
      </c>
      <c r="G59" s="13">
        <v>19</v>
      </c>
      <c r="H59" s="13">
        <v>12</v>
      </c>
      <c r="I59" s="13">
        <v>15</v>
      </c>
      <c r="J59" s="13">
        <v>14</v>
      </c>
      <c r="K59" s="13">
        <v>25</v>
      </c>
      <c r="L59" s="13">
        <v>22</v>
      </c>
      <c r="M59" s="13">
        <v>9</v>
      </c>
      <c r="N59" s="15">
        <f t="shared" si="4"/>
        <v>203</v>
      </c>
    </row>
    <row r="60" spans="1:14" ht="15" customHeight="1" x14ac:dyDescent="0.2">
      <c r="A60" s="17">
        <v>1980</v>
      </c>
      <c r="B60" s="13">
        <v>6</v>
      </c>
      <c r="C60" s="13">
        <v>8</v>
      </c>
      <c r="D60" s="13">
        <v>10</v>
      </c>
      <c r="E60" s="13">
        <v>19</v>
      </c>
      <c r="F60" s="13">
        <v>21</v>
      </c>
      <c r="G60" s="13">
        <v>14</v>
      </c>
      <c r="H60" s="13">
        <v>13</v>
      </c>
      <c r="I60" s="13">
        <v>16</v>
      </c>
      <c r="J60" s="13">
        <v>16</v>
      </c>
      <c r="K60" s="13">
        <v>18</v>
      </c>
      <c r="L60" s="13">
        <v>21</v>
      </c>
      <c r="M60" s="13">
        <v>12</v>
      </c>
      <c r="N60" s="15">
        <f t="shared" si="4"/>
        <v>174</v>
      </c>
    </row>
    <row r="61" spans="1:14" ht="15" customHeight="1" x14ac:dyDescent="0.2">
      <c r="A61" s="17">
        <v>1981</v>
      </c>
      <c r="B61" s="13">
        <v>5</v>
      </c>
      <c r="C61" s="13">
        <v>18</v>
      </c>
      <c r="D61" s="13">
        <v>11</v>
      </c>
      <c r="E61" s="13">
        <v>24</v>
      </c>
      <c r="F61" s="13">
        <v>30</v>
      </c>
      <c r="G61" s="13">
        <v>24</v>
      </c>
      <c r="H61" s="13">
        <v>15</v>
      </c>
      <c r="I61" s="13">
        <v>22</v>
      </c>
      <c r="J61" s="13">
        <v>16</v>
      </c>
      <c r="K61" s="13">
        <v>29</v>
      </c>
      <c r="L61" s="13">
        <v>22</v>
      </c>
      <c r="M61" s="13">
        <v>17</v>
      </c>
      <c r="N61" s="15">
        <f t="shared" si="4"/>
        <v>233</v>
      </c>
    </row>
    <row r="62" spans="1:14" ht="15" customHeight="1" x14ac:dyDescent="0.2">
      <c r="A62" s="17">
        <v>1982</v>
      </c>
      <c r="B62" s="13">
        <v>10</v>
      </c>
      <c r="C62" s="13">
        <v>19</v>
      </c>
      <c r="D62" s="13">
        <v>17</v>
      </c>
      <c r="E62" s="13">
        <v>20</v>
      </c>
      <c r="F62" s="13">
        <v>23</v>
      </c>
      <c r="G62" s="13">
        <v>12</v>
      </c>
      <c r="H62" s="13">
        <v>9</v>
      </c>
      <c r="I62" s="13">
        <v>9</v>
      </c>
      <c r="J62" s="13">
        <v>20</v>
      </c>
      <c r="K62" s="13">
        <v>28</v>
      </c>
      <c r="L62" s="13">
        <v>15</v>
      </c>
      <c r="M62" s="13">
        <v>12</v>
      </c>
      <c r="N62" s="15">
        <f t="shared" si="4"/>
        <v>194</v>
      </c>
    </row>
    <row r="63" spans="1:14" ht="15" customHeight="1" x14ac:dyDescent="0.2">
      <c r="A63" s="17">
        <v>1983</v>
      </c>
      <c r="B63" s="13">
        <v>7</v>
      </c>
      <c r="C63" s="13">
        <v>6</v>
      </c>
      <c r="D63" s="13">
        <v>8</v>
      </c>
      <c r="E63" s="13">
        <v>27</v>
      </c>
      <c r="F63" s="13">
        <v>27</v>
      </c>
      <c r="G63" s="13">
        <v>23</v>
      </c>
      <c r="H63" s="13">
        <v>15</v>
      </c>
      <c r="I63" s="13">
        <v>10</v>
      </c>
      <c r="J63" s="13">
        <v>26</v>
      </c>
      <c r="K63" s="13">
        <v>25</v>
      </c>
      <c r="L63" s="13">
        <v>21</v>
      </c>
      <c r="M63" s="13">
        <v>24</v>
      </c>
      <c r="N63" s="15">
        <f t="shared" si="4"/>
        <v>219</v>
      </c>
    </row>
    <row r="64" spans="1:14" ht="15" customHeight="1" x14ac:dyDescent="0.2">
      <c r="A64" s="17">
        <v>1984</v>
      </c>
      <c r="B64" s="13">
        <v>12</v>
      </c>
      <c r="C64" s="13">
        <v>19</v>
      </c>
      <c r="D64" s="13">
        <v>14</v>
      </c>
      <c r="E64" s="13">
        <v>18</v>
      </c>
      <c r="F64" s="13">
        <v>21</v>
      </c>
      <c r="G64" s="13">
        <v>20</v>
      </c>
      <c r="H64" s="13">
        <v>27</v>
      </c>
      <c r="I64" s="13">
        <v>18</v>
      </c>
      <c r="J64" s="13">
        <v>28</v>
      </c>
      <c r="K64" s="13">
        <v>30</v>
      </c>
      <c r="L64" s="13">
        <v>26</v>
      </c>
      <c r="M64" s="13">
        <v>13</v>
      </c>
      <c r="N64" s="15">
        <f t="shared" si="4"/>
        <v>246</v>
      </c>
    </row>
    <row r="65" spans="1:14" ht="15" customHeight="1" x14ac:dyDescent="0.2">
      <c r="A65" s="17">
        <v>1985</v>
      </c>
      <c r="B65" s="13">
        <v>11</v>
      </c>
      <c r="C65" s="13">
        <v>11</v>
      </c>
      <c r="D65" s="13">
        <v>19</v>
      </c>
      <c r="E65" s="13">
        <v>23</v>
      </c>
      <c r="F65" s="13">
        <v>20</v>
      </c>
      <c r="G65" s="13">
        <v>16</v>
      </c>
      <c r="H65" s="13">
        <v>19</v>
      </c>
      <c r="I65" s="13">
        <v>24</v>
      </c>
      <c r="J65" s="13">
        <v>21</v>
      </c>
      <c r="K65" s="13">
        <v>20</v>
      </c>
      <c r="L65" s="13">
        <v>25</v>
      </c>
      <c r="M65" s="13">
        <v>8</v>
      </c>
      <c r="N65" s="15">
        <f t="shared" si="4"/>
        <v>217</v>
      </c>
    </row>
    <row r="66" spans="1:14" ht="15" customHeight="1" x14ac:dyDescent="0.2">
      <c r="A66" s="17">
        <v>1986</v>
      </c>
      <c r="B66" s="13">
        <v>12</v>
      </c>
      <c r="C66" s="13">
        <v>12</v>
      </c>
      <c r="D66" s="21"/>
      <c r="E66" s="21"/>
      <c r="F66" s="21"/>
      <c r="G66" s="21"/>
      <c r="H66" s="13">
        <v>20</v>
      </c>
      <c r="I66" s="13">
        <v>23</v>
      </c>
      <c r="J66" s="13">
        <v>19</v>
      </c>
      <c r="K66" s="13">
        <v>29</v>
      </c>
      <c r="L66" s="13">
        <v>6</v>
      </c>
      <c r="M66" s="13">
        <v>11</v>
      </c>
      <c r="N66" s="15">
        <f t="shared" si="4"/>
        <v>132</v>
      </c>
    </row>
    <row r="67" spans="1:14" ht="15" customHeight="1" x14ac:dyDescent="0.2">
      <c r="A67" s="17">
        <v>1987</v>
      </c>
      <c r="B67" s="13">
        <v>10</v>
      </c>
      <c r="C67" s="13">
        <v>8</v>
      </c>
      <c r="D67" s="13">
        <v>16</v>
      </c>
      <c r="E67" s="13">
        <v>16</v>
      </c>
      <c r="F67" s="13">
        <v>22</v>
      </c>
      <c r="G67" s="13">
        <v>17</v>
      </c>
      <c r="H67" s="13">
        <v>22</v>
      </c>
      <c r="I67" s="13">
        <v>18</v>
      </c>
      <c r="J67" s="13">
        <v>16</v>
      </c>
      <c r="K67" s="13">
        <v>12</v>
      </c>
      <c r="L67" s="13">
        <v>21</v>
      </c>
      <c r="M67" s="13">
        <v>28</v>
      </c>
      <c r="N67" s="15">
        <f t="shared" si="4"/>
        <v>206</v>
      </c>
    </row>
    <row r="68" spans="1:14" ht="15" customHeight="1" x14ac:dyDescent="0.2">
      <c r="A68" s="17">
        <v>1988</v>
      </c>
      <c r="B68" s="13">
        <v>11</v>
      </c>
      <c r="C68" s="13">
        <v>17</v>
      </c>
      <c r="D68" s="13">
        <v>8</v>
      </c>
      <c r="E68" s="13">
        <v>19</v>
      </c>
      <c r="F68" s="13">
        <v>18</v>
      </c>
      <c r="G68" s="13">
        <v>22</v>
      </c>
      <c r="H68" s="13">
        <v>18</v>
      </c>
      <c r="I68" s="13">
        <v>28</v>
      </c>
      <c r="J68" s="13">
        <v>23</v>
      </c>
      <c r="K68" s="13">
        <v>25</v>
      </c>
      <c r="L68" s="13">
        <v>24</v>
      </c>
      <c r="M68" s="13">
        <v>19</v>
      </c>
      <c r="N68" s="15">
        <f t="shared" si="4"/>
        <v>232</v>
      </c>
    </row>
    <row r="69" spans="1:14" ht="15" customHeight="1" x14ac:dyDescent="0.2">
      <c r="A69" s="17">
        <v>1989</v>
      </c>
      <c r="B69" s="13">
        <v>21</v>
      </c>
      <c r="C69" s="13">
        <v>22</v>
      </c>
      <c r="D69" s="13">
        <v>20</v>
      </c>
      <c r="E69" s="13">
        <v>20</v>
      </c>
      <c r="F69" s="13">
        <v>25</v>
      </c>
      <c r="G69" s="13">
        <v>19</v>
      </c>
      <c r="H69" s="13">
        <v>19</v>
      </c>
      <c r="I69" s="13">
        <v>21</v>
      </c>
      <c r="J69" s="13">
        <v>26</v>
      </c>
      <c r="K69" s="13">
        <v>29</v>
      </c>
      <c r="L69" s="13">
        <v>25</v>
      </c>
      <c r="M69" s="13">
        <v>6</v>
      </c>
      <c r="N69" s="15">
        <f t="shared" si="4"/>
        <v>253</v>
      </c>
    </row>
    <row r="70" spans="1:14" ht="15" customHeight="1" x14ac:dyDescent="0.2">
      <c r="A70" s="17">
        <v>1990</v>
      </c>
      <c r="B70" s="13">
        <v>21</v>
      </c>
      <c r="C70" s="13">
        <v>8</v>
      </c>
      <c r="D70" s="13">
        <v>20</v>
      </c>
      <c r="E70" s="13">
        <v>21</v>
      </c>
      <c r="F70" s="13">
        <v>23</v>
      </c>
      <c r="G70" s="13">
        <v>19</v>
      </c>
      <c r="H70" s="13">
        <v>24</v>
      </c>
      <c r="I70" s="13">
        <v>19</v>
      </c>
      <c r="J70" s="13">
        <v>23</v>
      </c>
      <c r="K70" s="13">
        <v>27</v>
      </c>
      <c r="L70" s="13">
        <v>19</v>
      </c>
      <c r="M70" s="13">
        <v>10</v>
      </c>
      <c r="N70" s="15">
        <f t="shared" si="4"/>
        <v>234</v>
      </c>
    </row>
    <row r="71" spans="1:14" ht="15" customHeight="1" x14ac:dyDescent="0.2">
      <c r="A71" s="17">
        <v>1991</v>
      </c>
      <c r="B71" s="13">
        <v>4</v>
      </c>
      <c r="C71" s="13">
        <v>6</v>
      </c>
      <c r="D71" s="13">
        <v>11</v>
      </c>
      <c r="E71" s="13">
        <v>17</v>
      </c>
      <c r="F71" s="13">
        <v>26</v>
      </c>
      <c r="G71" s="13">
        <v>18</v>
      </c>
      <c r="H71" s="13">
        <v>21</v>
      </c>
      <c r="I71" s="13">
        <v>16</v>
      </c>
      <c r="J71" s="13">
        <v>25</v>
      </c>
      <c r="K71" s="13">
        <v>25</v>
      </c>
      <c r="L71" s="13">
        <v>28</v>
      </c>
      <c r="M71" s="13">
        <v>10</v>
      </c>
      <c r="N71" s="15">
        <f t="shared" si="4"/>
        <v>207</v>
      </c>
    </row>
    <row r="72" spans="1:14" ht="15" customHeight="1" x14ac:dyDescent="0.2">
      <c r="A72" s="17">
        <v>1992</v>
      </c>
      <c r="B72" s="13">
        <v>14</v>
      </c>
      <c r="C72" s="13">
        <v>19</v>
      </c>
      <c r="D72" s="13">
        <v>6</v>
      </c>
      <c r="E72" s="13">
        <v>16</v>
      </c>
      <c r="F72" s="13">
        <v>23</v>
      </c>
      <c r="G72" s="13">
        <v>12</v>
      </c>
      <c r="H72" s="13">
        <v>17</v>
      </c>
      <c r="I72" s="13">
        <v>14</v>
      </c>
      <c r="J72" s="13">
        <v>15</v>
      </c>
      <c r="K72" s="13">
        <v>15</v>
      </c>
      <c r="L72" s="13">
        <v>20</v>
      </c>
      <c r="M72" s="13">
        <v>10</v>
      </c>
      <c r="N72" s="15">
        <f t="shared" si="4"/>
        <v>181</v>
      </c>
    </row>
    <row r="73" spans="1:14" ht="15" customHeight="1" x14ac:dyDescent="0.2">
      <c r="A73" s="17">
        <v>1993</v>
      </c>
      <c r="B73" s="13">
        <v>15</v>
      </c>
      <c r="C73" s="13">
        <v>6</v>
      </c>
      <c r="D73" s="13">
        <v>10</v>
      </c>
      <c r="E73" s="13">
        <v>22</v>
      </c>
      <c r="F73" s="13">
        <v>25</v>
      </c>
      <c r="G73" s="13">
        <v>11</v>
      </c>
      <c r="H73" s="13">
        <v>11</v>
      </c>
      <c r="I73" s="13">
        <v>15</v>
      </c>
      <c r="J73" s="13">
        <v>20</v>
      </c>
      <c r="K73" s="13">
        <v>27</v>
      </c>
      <c r="L73" s="13">
        <v>26</v>
      </c>
      <c r="M73" s="13">
        <v>14</v>
      </c>
      <c r="N73" s="15">
        <f t="shared" si="4"/>
        <v>202</v>
      </c>
    </row>
    <row r="74" spans="1:14" ht="15" customHeight="1" x14ac:dyDescent="0.2">
      <c r="A74" s="17">
        <v>1994</v>
      </c>
      <c r="B74" s="13">
        <v>9</v>
      </c>
      <c r="C74" s="13">
        <v>13</v>
      </c>
      <c r="D74" s="13">
        <v>20</v>
      </c>
      <c r="E74" s="13">
        <v>22</v>
      </c>
      <c r="F74" s="13">
        <v>20</v>
      </c>
      <c r="G74" s="13">
        <v>8</v>
      </c>
      <c r="H74" s="13">
        <v>14</v>
      </c>
      <c r="I74" s="13">
        <v>8</v>
      </c>
      <c r="J74" s="13">
        <v>14</v>
      </c>
      <c r="K74" s="13">
        <v>19</v>
      </c>
      <c r="L74" s="13">
        <v>20</v>
      </c>
      <c r="M74" s="13">
        <v>8</v>
      </c>
      <c r="N74" s="15">
        <f t="shared" si="4"/>
        <v>175</v>
      </c>
    </row>
    <row r="75" spans="1:14" ht="15" customHeight="1" x14ac:dyDescent="0.2">
      <c r="A75" s="17">
        <v>1995</v>
      </c>
      <c r="B75" s="13">
        <v>3</v>
      </c>
      <c r="C75" s="13">
        <v>5</v>
      </c>
      <c r="D75" s="13">
        <v>21</v>
      </c>
      <c r="E75" s="13">
        <v>19</v>
      </c>
      <c r="F75" s="13">
        <v>16</v>
      </c>
      <c r="G75" s="13">
        <v>16</v>
      </c>
      <c r="H75" s="13">
        <v>20</v>
      </c>
      <c r="I75" s="13">
        <v>20</v>
      </c>
      <c r="J75" s="13">
        <v>17</v>
      </c>
      <c r="K75" s="13">
        <v>24</v>
      </c>
      <c r="L75" s="13">
        <v>12</v>
      </c>
      <c r="M75" s="13">
        <v>15</v>
      </c>
      <c r="N75" s="15">
        <f t="shared" si="4"/>
        <v>188</v>
      </c>
    </row>
    <row r="76" spans="1:14" ht="15" customHeight="1" x14ac:dyDescent="0.2">
      <c r="A76" s="17">
        <v>1996</v>
      </c>
      <c r="B76" s="13">
        <v>13</v>
      </c>
      <c r="C76" s="13">
        <v>16</v>
      </c>
      <c r="D76" s="13">
        <v>18</v>
      </c>
      <c r="E76" s="13">
        <v>19</v>
      </c>
      <c r="F76" s="13">
        <v>26</v>
      </c>
      <c r="G76" s="13">
        <v>25</v>
      </c>
      <c r="H76" s="13">
        <v>17</v>
      </c>
      <c r="I76" s="13">
        <v>18</v>
      </c>
      <c r="J76" s="13">
        <v>18</v>
      </c>
      <c r="K76" s="13">
        <v>27</v>
      </c>
      <c r="L76" s="13">
        <v>15</v>
      </c>
      <c r="M76" s="13">
        <v>14</v>
      </c>
      <c r="N76" s="15">
        <f t="shared" si="4"/>
        <v>226</v>
      </c>
    </row>
    <row r="77" spans="1:14" ht="15" customHeight="1" x14ac:dyDescent="0.2">
      <c r="A77" s="17">
        <v>1997</v>
      </c>
      <c r="B77" s="13">
        <v>6</v>
      </c>
      <c r="C77" s="13">
        <v>21</v>
      </c>
      <c r="D77" s="13">
        <v>10</v>
      </c>
      <c r="E77" s="13">
        <v>19</v>
      </c>
      <c r="F77" s="13">
        <v>26</v>
      </c>
      <c r="G77" s="13">
        <v>18</v>
      </c>
      <c r="H77" s="13">
        <v>5</v>
      </c>
      <c r="I77" s="13">
        <v>10</v>
      </c>
      <c r="J77" s="13">
        <v>17</v>
      </c>
      <c r="K77" s="13">
        <v>20</v>
      </c>
      <c r="L77" s="13">
        <v>22</v>
      </c>
      <c r="M77" s="13">
        <v>7</v>
      </c>
      <c r="N77" s="15">
        <f t="shared" si="4"/>
        <v>181</v>
      </c>
    </row>
    <row r="78" spans="1:14" ht="15" customHeight="1" x14ac:dyDescent="0.2">
      <c r="A78" s="17">
        <v>1998</v>
      </c>
      <c r="B78" s="13">
        <v>11</v>
      </c>
      <c r="C78" s="13">
        <v>9</v>
      </c>
      <c r="D78" s="13">
        <v>14</v>
      </c>
      <c r="E78" s="13">
        <v>28</v>
      </c>
      <c r="F78" s="13">
        <v>23</v>
      </c>
      <c r="G78" s="13">
        <v>9</v>
      </c>
      <c r="H78" s="13">
        <v>13</v>
      </c>
      <c r="I78" s="13">
        <v>21</v>
      </c>
      <c r="J78" s="13">
        <v>20</v>
      </c>
      <c r="K78" s="13">
        <v>26</v>
      </c>
      <c r="L78" s="13">
        <v>23</v>
      </c>
      <c r="M78" s="13">
        <v>19</v>
      </c>
      <c r="N78" s="15">
        <f t="shared" si="4"/>
        <v>216</v>
      </c>
    </row>
    <row r="79" spans="1:14" ht="15" customHeight="1" x14ac:dyDescent="0.2">
      <c r="A79" s="17">
        <v>1999</v>
      </c>
      <c r="B79" s="13">
        <v>20</v>
      </c>
      <c r="C79" s="13">
        <v>23</v>
      </c>
      <c r="D79" s="13">
        <v>19</v>
      </c>
      <c r="E79" s="13">
        <v>20</v>
      </c>
      <c r="F79" s="13">
        <v>21</v>
      </c>
      <c r="G79" s="13">
        <v>26</v>
      </c>
      <c r="H79" s="13">
        <v>22</v>
      </c>
      <c r="I79" s="13">
        <v>22</v>
      </c>
      <c r="J79" s="13">
        <v>22</v>
      </c>
      <c r="K79" s="13">
        <v>24</v>
      </c>
      <c r="L79" s="13">
        <v>24</v>
      </c>
      <c r="M79" s="13">
        <v>14</v>
      </c>
      <c r="N79" s="15">
        <f t="shared" si="4"/>
        <v>257</v>
      </c>
    </row>
    <row r="80" spans="1:14" ht="15" customHeight="1" x14ac:dyDescent="0.2">
      <c r="A80" s="17">
        <v>2000</v>
      </c>
      <c r="B80" s="13">
        <v>8</v>
      </c>
      <c r="C80" s="13">
        <v>14</v>
      </c>
      <c r="D80" s="13">
        <v>21</v>
      </c>
      <c r="E80" s="13">
        <v>22</v>
      </c>
      <c r="F80" s="13">
        <v>23</v>
      </c>
      <c r="G80" s="13">
        <v>21</v>
      </c>
      <c r="H80" s="13">
        <v>20</v>
      </c>
      <c r="I80" s="13">
        <v>17</v>
      </c>
      <c r="J80" s="13">
        <v>25</v>
      </c>
      <c r="K80" s="13">
        <v>23</v>
      </c>
      <c r="L80" s="13">
        <v>20</v>
      </c>
      <c r="M80" s="13">
        <v>12</v>
      </c>
      <c r="N80" s="15">
        <f t="shared" si="4"/>
        <v>226</v>
      </c>
    </row>
    <row r="81" spans="1:14" ht="15" customHeight="1" x14ac:dyDescent="0.2">
      <c r="A81" s="17">
        <v>2001</v>
      </c>
      <c r="B81" s="13">
        <v>15</v>
      </c>
      <c r="C81" s="13">
        <v>8</v>
      </c>
      <c r="D81" s="13">
        <v>20</v>
      </c>
      <c r="E81" s="13">
        <v>21</v>
      </c>
      <c r="F81" s="13">
        <v>21</v>
      </c>
      <c r="G81" s="13">
        <v>12</v>
      </c>
      <c r="H81" s="13">
        <v>16</v>
      </c>
      <c r="I81" s="13">
        <v>12</v>
      </c>
      <c r="J81" s="13">
        <v>19</v>
      </c>
      <c r="K81" s="13">
        <v>22</v>
      </c>
      <c r="L81" s="13">
        <v>24</v>
      </c>
      <c r="M81" s="13">
        <v>16</v>
      </c>
      <c r="N81" s="15">
        <f t="shared" si="4"/>
        <v>206</v>
      </c>
    </row>
    <row r="82" spans="1:14" ht="15" customHeight="1" x14ac:dyDescent="0.2">
      <c r="A82" s="17">
        <v>2002</v>
      </c>
      <c r="B82" s="13">
        <v>8</v>
      </c>
      <c r="C82" s="13">
        <v>11</v>
      </c>
      <c r="D82" s="13">
        <v>23</v>
      </c>
      <c r="E82" s="13">
        <v>28</v>
      </c>
      <c r="F82" s="13">
        <v>22</v>
      </c>
      <c r="G82" s="13">
        <v>20</v>
      </c>
      <c r="H82" s="13">
        <v>16</v>
      </c>
      <c r="I82" s="13">
        <v>16</v>
      </c>
      <c r="J82" s="13">
        <v>21</v>
      </c>
      <c r="K82" s="13">
        <v>24</v>
      </c>
      <c r="L82" s="13">
        <v>22</v>
      </c>
      <c r="M82" s="13">
        <v>11</v>
      </c>
      <c r="N82" s="15">
        <f t="shared" si="4"/>
        <v>222</v>
      </c>
    </row>
    <row r="83" spans="1:14" ht="15" customHeight="1" x14ac:dyDescent="0.2">
      <c r="A83" s="17">
        <v>2003</v>
      </c>
      <c r="B83" s="13">
        <v>6</v>
      </c>
      <c r="C83" s="13">
        <v>12</v>
      </c>
      <c r="D83" s="13">
        <v>18</v>
      </c>
      <c r="E83" s="13">
        <v>25</v>
      </c>
      <c r="F83" s="13">
        <v>20</v>
      </c>
      <c r="G83" s="13">
        <v>24</v>
      </c>
      <c r="H83" s="13">
        <v>17</v>
      </c>
      <c r="I83" s="13">
        <v>23</v>
      </c>
      <c r="J83" s="13">
        <v>25</v>
      </c>
      <c r="K83" s="13">
        <v>26</v>
      </c>
      <c r="L83" s="13">
        <v>24</v>
      </c>
      <c r="M83" s="13">
        <v>17</v>
      </c>
      <c r="N83" s="15">
        <f t="shared" si="4"/>
        <v>237</v>
      </c>
    </row>
    <row r="84" spans="1:14" ht="15" customHeight="1" x14ac:dyDescent="0.2">
      <c r="A84" s="17">
        <v>2004</v>
      </c>
      <c r="B84" s="13">
        <v>6</v>
      </c>
      <c r="C84" s="13">
        <v>8</v>
      </c>
      <c r="D84" s="13">
        <v>15</v>
      </c>
      <c r="E84" s="13">
        <v>24</v>
      </c>
      <c r="F84" s="13">
        <v>21</v>
      </c>
      <c r="G84" s="13">
        <v>11</v>
      </c>
      <c r="H84" s="13">
        <v>16</v>
      </c>
      <c r="I84" s="13">
        <v>16</v>
      </c>
      <c r="J84" s="13">
        <v>20</v>
      </c>
      <c r="K84" s="13">
        <v>24</v>
      </c>
      <c r="L84" s="13">
        <v>20</v>
      </c>
      <c r="M84" s="13">
        <v>17</v>
      </c>
      <c r="N84" s="15">
        <f t="shared" si="4"/>
        <v>198</v>
      </c>
    </row>
    <row r="85" spans="1:14" ht="15" customHeight="1" x14ac:dyDescent="0.2">
      <c r="A85" s="17">
        <v>2005</v>
      </c>
      <c r="B85" s="13">
        <v>14</v>
      </c>
      <c r="C85" s="13">
        <v>13</v>
      </c>
      <c r="D85" s="13">
        <v>12</v>
      </c>
      <c r="E85" s="13">
        <v>24</v>
      </c>
      <c r="F85" s="13">
        <v>22</v>
      </c>
      <c r="G85" s="13">
        <v>19</v>
      </c>
      <c r="H85" s="13">
        <v>16</v>
      </c>
      <c r="I85" s="13">
        <v>16</v>
      </c>
      <c r="J85" s="13">
        <v>17</v>
      </c>
      <c r="K85" s="13">
        <v>27</v>
      </c>
      <c r="L85" s="13">
        <v>20</v>
      </c>
      <c r="M85" s="13">
        <v>12</v>
      </c>
      <c r="N85" s="15">
        <f t="shared" si="4"/>
        <v>212</v>
      </c>
    </row>
    <row r="86" spans="1:14" ht="15" customHeight="1" x14ac:dyDescent="0.2">
      <c r="A86" s="17">
        <v>2006</v>
      </c>
      <c r="B86" s="13">
        <v>16</v>
      </c>
      <c r="C86" s="13">
        <v>5</v>
      </c>
      <c r="D86" s="13">
        <v>22</v>
      </c>
      <c r="E86" s="13">
        <v>26</v>
      </c>
      <c r="F86" s="13">
        <v>25</v>
      </c>
      <c r="G86" s="13">
        <v>14</v>
      </c>
      <c r="H86" s="13">
        <v>14</v>
      </c>
      <c r="I86" s="13">
        <v>21</v>
      </c>
      <c r="J86" s="13">
        <v>16</v>
      </c>
      <c r="K86" s="13">
        <v>24</v>
      </c>
      <c r="L86" s="13">
        <v>28</v>
      </c>
      <c r="M86" s="13">
        <v>18</v>
      </c>
      <c r="N86" s="15">
        <f t="shared" si="4"/>
        <v>229</v>
      </c>
    </row>
    <row r="87" spans="1:14" ht="15" customHeight="1" x14ac:dyDescent="0.2">
      <c r="A87" s="17">
        <v>2007</v>
      </c>
      <c r="B87" s="13">
        <v>18</v>
      </c>
      <c r="C87" s="13">
        <v>5</v>
      </c>
      <c r="D87" s="13">
        <v>27</v>
      </c>
      <c r="E87" s="13">
        <v>27</v>
      </c>
      <c r="F87" s="13">
        <v>27</v>
      </c>
      <c r="G87" s="13">
        <v>17</v>
      </c>
      <c r="H87" s="13">
        <v>21</v>
      </c>
      <c r="I87" s="13">
        <v>20</v>
      </c>
      <c r="J87" s="13">
        <v>18</v>
      </c>
      <c r="K87" s="13">
        <v>26</v>
      </c>
      <c r="L87" s="13">
        <v>19</v>
      </c>
      <c r="M87" s="13">
        <v>19</v>
      </c>
      <c r="N87" s="15">
        <f t="shared" si="4"/>
        <v>244</v>
      </c>
    </row>
    <row r="88" spans="1:14" ht="15" customHeight="1" x14ac:dyDescent="0.2">
      <c r="A88" s="17">
        <v>2008</v>
      </c>
      <c r="B88" s="13">
        <v>14</v>
      </c>
      <c r="C88" s="13">
        <v>15</v>
      </c>
      <c r="D88" s="13">
        <v>17</v>
      </c>
      <c r="E88" s="13">
        <v>21</v>
      </c>
      <c r="F88" s="13">
        <v>29</v>
      </c>
      <c r="G88" s="13">
        <v>23</v>
      </c>
      <c r="H88" s="13">
        <v>21</v>
      </c>
      <c r="I88" s="13">
        <v>25</v>
      </c>
      <c r="J88" s="13">
        <v>23</v>
      </c>
      <c r="K88" s="13">
        <v>25</v>
      </c>
      <c r="L88" s="13">
        <v>23</v>
      </c>
      <c r="M88" s="13">
        <v>10</v>
      </c>
      <c r="N88" s="15">
        <f t="shared" si="4"/>
        <v>246</v>
      </c>
    </row>
    <row r="89" spans="1:14" ht="15" customHeight="1" x14ac:dyDescent="0.2">
      <c r="A89" s="17">
        <v>2009</v>
      </c>
      <c r="B89" s="13">
        <v>18</v>
      </c>
      <c r="C89" s="13">
        <v>22</v>
      </c>
      <c r="D89" s="13">
        <v>24</v>
      </c>
      <c r="E89" s="13">
        <v>22</v>
      </c>
      <c r="F89" s="13">
        <v>20</v>
      </c>
      <c r="G89" s="13">
        <v>19</v>
      </c>
      <c r="H89" s="13">
        <v>16</v>
      </c>
      <c r="I89" s="13">
        <v>22</v>
      </c>
      <c r="J89" s="13">
        <v>15</v>
      </c>
      <c r="K89" s="13">
        <v>23</v>
      </c>
      <c r="L89" s="13">
        <v>3</v>
      </c>
      <c r="M89" s="13">
        <v>5</v>
      </c>
      <c r="N89" s="15">
        <f t="shared" si="4"/>
        <v>209</v>
      </c>
    </row>
    <row r="90" spans="1:14" ht="15" customHeight="1" x14ac:dyDescent="0.2">
      <c r="A90" s="17">
        <v>2010</v>
      </c>
      <c r="B90" s="13">
        <v>7</v>
      </c>
      <c r="C90" s="13">
        <v>10</v>
      </c>
      <c r="D90" s="13">
        <v>15</v>
      </c>
      <c r="E90" s="13">
        <v>20</v>
      </c>
      <c r="F90" s="13">
        <v>26</v>
      </c>
      <c r="G90" s="13">
        <v>24</v>
      </c>
      <c r="H90" s="13">
        <v>28</v>
      </c>
      <c r="I90" s="13">
        <v>26</v>
      </c>
      <c r="J90" s="13">
        <v>24</v>
      </c>
      <c r="K90" s="13">
        <v>24</v>
      </c>
      <c r="L90" s="13">
        <v>25</v>
      </c>
      <c r="M90" s="13">
        <v>19</v>
      </c>
      <c r="N90" s="15">
        <f t="shared" si="4"/>
        <v>248</v>
      </c>
    </row>
    <row r="91" spans="1:14" ht="15" customHeight="1" x14ac:dyDescent="0.2">
      <c r="A91" s="17">
        <v>2011</v>
      </c>
      <c r="B91" s="13">
        <v>7</v>
      </c>
      <c r="C91" s="13">
        <v>15</v>
      </c>
      <c r="D91" s="13">
        <v>25</v>
      </c>
      <c r="E91" s="13">
        <v>24</v>
      </c>
      <c r="F91" s="13">
        <v>27</v>
      </c>
      <c r="G91" s="13">
        <v>19</v>
      </c>
      <c r="H91" s="13">
        <v>15</v>
      </c>
      <c r="I91" s="13">
        <v>18</v>
      </c>
      <c r="J91" s="13">
        <v>16</v>
      </c>
      <c r="K91" s="13">
        <v>26</v>
      </c>
      <c r="L91" s="13">
        <v>28</v>
      </c>
      <c r="M91" s="13">
        <v>18</v>
      </c>
      <c r="N91" s="15">
        <f t="shared" si="4"/>
        <v>238</v>
      </c>
    </row>
    <row r="92" spans="1:14" ht="15" customHeight="1" x14ac:dyDescent="0.2">
      <c r="A92" s="17">
        <v>2012</v>
      </c>
      <c r="B92" s="13">
        <v>16</v>
      </c>
      <c r="C92" s="13">
        <v>9</v>
      </c>
      <c r="D92" s="13">
        <v>22</v>
      </c>
      <c r="E92" s="13">
        <v>25</v>
      </c>
      <c r="F92" s="13">
        <v>22</v>
      </c>
      <c r="G92" s="13">
        <v>12</v>
      </c>
      <c r="H92" s="13">
        <v>15</v>
      </c>
      <c r="I92" s="13">
        <v>20</v>
      </c>
      <c r="J92" s="13">
        <v>14</v>
      </c>
      <c r="K92" s="13">
        <v>23</v>
      </c>
      <c r="L92" s="13">
        <v>17</v>
      </c>
      <c r="M92" s="13">
        <v>10</v>
      </c>
      <c r="N92" s="15">
        <f t="shared" si="4"/>
        <v>205</v>
      </c>
    </row>
    <row r="93" spans="1:14" ht="15" customHeight="1" x14ac:dyDescent="0.2">
      <c r="A93" s="17">
        <v>2013</v>
      </c>
      <c r="B93" s="13">
        <v>3</v>
      </c>
      <c r="C93" s="13">
        <v>16</v>
      </c>
      <c r="D93" s="13">
        <v>18</v>
      </c>
      <c r="E93" s="13">
        <v>22</v>
      </c>
      <c r="F93" s="13">
        <v>25</v>
      </c>
      <c r="G93" s="13">
        <v>15</v>
      </c>
      <c r="H93" s="13">
        <v>6</v>
      </c>
      <c r="I93" s="13">
        <v>20</v>
      </c>
      <c r="J93" s="13">
        <v>22</v>
      </c>
      <c r="K93" s="13">
        <v>21</v>
      </c>
      <c r="L93" s="13">
        <v>21</v>
      </c>
      <c r="M93" s="13">
        <v>16</v>
      </c>
      <c r="N93" s="15">
        <f t="shared" si="4"/>
        <v>205</v>
      </c>
    </row>
    <row r="94" spans="1:14" ht="15" customHeight="1" x14ac:dyDescent="0.2">
      <c r="A94" s="17">
        <v>2014</v>
      </c>
      <c r="B94" s="13">
        <v>10</v>
      </c>
      <c r="C94" s="13">
        <v>19</v>
      </c>
      <c r="D94" s="13">
        <v>14</v>
      </c>
      <c r="E94" s="13">
        <v>19</v>
      </c>
      <c r="F94" s="13">
        <v>24</v>
      </c>
      <c r="G94" s="13">
        <v>8</v>
      </c>
      <c r="H94" s="13">
        <v>9</v>
      </c>
      <c r="I94" s="13">
        <v>16</v>
      </c>
      <c r="J94" s="13">
        <v>17</v>
      </c>
      <c r="K94" s="13">
        <v>26</v>
      </c>
      <c r="L94" s="13">
        <v>19</v>
      </c>
      <c r="M94" s="13">
        <v>4</v>
      </c>
      <c r="N94" s="15">
        <f t="shared" si="4"/>
        <v>185</v>
      </c>
    </row>
    <row r="95" spans="1:14" ht="15" customHeight="1" x14ac:dyDescent="0.2">
      <c r="A95" s="17">
        <v>2015</v>
      </c>
      <c r="B95" s="13">
        <v>12</v>
      </c>
      <c r="C95" s="13">
        <v>12</v>
      </c>
      <c r="D95" s="13">
        <v>12</v>
      </c>
      <c r="E95" s="13">
        <v>24</v>
      </c>
      <c r="F95" s="13">
        <v>19</v>
      </c>
      <c r="G95" s="13">
        <v>7</v>
      </c>
      <c r="H95" s="13">
        <v>13</v>
      </c>
      <c r="I95" s="13">
        <v>13</v>
      </c>
      <c r="J95" s="13">
        <v>11</v>
      </c>
      <c r="K95" s="13">
        <v>21</v>
      </c>
      <c r="L95" s="13">
        <v>16</v>
      </c>
      <c r="M95" s="13">
        <v>13</v>
      </c>
      <c r="N95" s="15">
        <f t="shared" si="4"/>
        <v>173</v>
      </c>
    </row>
    <row r="96" spans="1:14" ht="15" customHeight="1" x14ac:dyDescent="0.2">
      <c r="A96" s="17">
        <v>2016</v>
      </c>
      <c r="B96" s="13">
        <v>4</v>
      </c>
      <c r="C96" s="13">
        <v>9</v>
      </c>
      <c r="D96" s="13">
        <v>12</v>
      </c>
      <c r="E96" s="13">
        <v>20</v>
      </c>
      <c r="F96" s="13">
        <v>20</v>
      </c>
      <c r="G96" s="13">
        <v>8</v>
      </c>
      <c r="H96" s="13">
        <v>14</v>
      </c>
      <c r="I96" s="21"/>
      <c r="J96" s="21"/>
      <c r="K96" s="21"/>
      <c r="L96" s="21"/>
      <c r="M96" s="21"/>
      <c r="N96" s="15">
        <f t="shared" si="4"/>
        <v>87</v>
      </c>
    </row>
    <row r="97" spans="1:17" ht="15" customHeight="1" x14ac:dyDescent="0.2">
      <c r="A97" s="19" t="s">
        <v>58</v>
      </c>
      <c r="B97" s="20">
        <f>ROUND(AVERAGE(B53:B96),0)</f>
        <v>11</v>
      </c>
      <c r="C97" s="20">
        <f t="shared" ref="C97:M97" si="5">ROUND(AVERAGE(C53:C96),0)</f>
        <v>12</v>
      </c>
      <c r="D97" s="20">
        <f t="shared" si="5"/>
        <v>16</v>
      </c>
      <c r="E97" s="20">
        <f t="shared" si="5"/>
        <v>22</v>
      </c>
      <c r="F97" s="20">
        <f t="shared" si="5"/>
        <v>23</v>
      </c>
      <c r="G97" s="20">
        <f t="shared" si="5"/>
        <v>17</v>
      </c>
      <c r="H97" s="20">
        <f t="shared" si="5"/>
        <v>16</v>
      </c>
      <c r="I97" s="20">
        <f t="shared" si="5"/>
        <v>18</v>
      </c>
      <c r="J97" s="20">
        <f t="shared" si="5"/>
        <v>19</v>
      </c>
      <c r="K97" s="20">
        <f t="shared" si="5"/>
        <v>24</v>
      </c>
      <c r="L97" s="20">
        <f t="shared" si="5"/>
        <v>21</v>
      </c>
      <c r="M97" s="20">
        <f t="shared" si="5"/>
        <v>13</v>
      </c>
      <c r="N97" s="20">
        <f>SUM(B97:M97)</f>
        <v>212</v>
      </c>
    </row>
    <row r="98" spans="1:17" ht="15" customHeight="1" x14ac:dyDescent="0.2">
      <c r="A98" s="19" t="s">
        <v>59</v>
      </c>
      <c r="B98" s="20">
        <f>MAX(B53:B96)</f>
        <v>21</v>
      </c>
      <c r="C98" s="20">
        <f t="shared" ref="C98:M98" si="6">MAX(C53:C96)</f>
        <v>23</v>
      </c>
      <c r="D98" s="20">
        <f t="shared" si="6"/>
        <v>27</v>
      </c>
      <c r="E98" s="20">
        <f t="shared" si="6"/>
        <v>28</v>
      </c>
      <c r="F98" s="20">
        <f t="shared" si="6"/>
        <v>30</v>
      </c>
      <c r="G98" s="20">
        <f t="shared" si="6"/>
        <v>26</v>
      </c>
      <c r="H98" s="20">
        <f t="shared" si="6"/>
        <v>28</v>
      </c>
      <c r="I98" s="20">
        <f t="shared" si="6"/>
        <v>28</v>
      </c>
      <c r="J98" s="20">
        <f t="shared" si="6"/>
        <v>28</v>
      </c>
      <c r="K98" s="20">
        <f t="shared" si="6"/>
        <v>30</v>
      </c>
      <c r="L98" s="20">
        <f t="shared" si="6"/>
        <v>28</v>
      </c>
      <c r="M98" s="20">
        <f t="shared" si="6"/>
        <v>28</v>
      </c>
      <c r="N98" s="20">
        <f>MAX(B98:M98)</f>
        <v>30</v>
      </c>
    </row>
    <row r="99" spans="1:17" ht="15" customHeight="1" x14ac:dyDescent="0.2">
      <c r="A99" s="19" t="s">
        <v>60</v>
      </c>
      <c r="B99" s="20">
        <f>MIN(B53:B96)</f>
        <v>3</v>
      </c>
      <c r="C99" s="20">
        <f t="shared" ref="C99:M99" si="7">MIN(C53:C96)</f>
        <v>3</v>
      </c>
      <c r="D99" s="20">
        <f t="shared" si="7"/>
        <v>6</v>
      </c>
      <c r="E99" s="20">
        <f t="shared" si="7"/>
        <v>16</v>
      </c>
      <c r="F99" s="20">
        <f t="shared" si="7"/>
        <v>16</v>
      </c>
      <c r="G99" s="20">
        <f t="shared" si="7"/>
        <v>7</v>
      </c>
      <c r="H99" s="20">
        <f t="shared" si="7"/>
        <v>5</v>
      </c>
      <c r="I99" s="20">
        <f t="shared" si="7"/>
        <v>8</v>
      </c>
      <c r="J99" s="20">
        <f t="shared" si="7"/>
        <v>10</v>
      </c>
      <c r="K99" s="20">
        <f t="shared" si="7"/>
        <v>12</v>
      </c>
      <c r="L99" s="20">
        <f t="shared" si="7"/>
        <v>3</v>
      </c>
      <c r="M99" s="20">
        <f t="shared" si="7"/>
        <v>3</v>
      </c>
      <c r="N99" s="20">
        <f>MIN(B99:M99)</f>
        <v>3</v>
      </c>
    </row>
    <row r="101" spans="1:17" ht="15" customHeight="1" x14ac:dyDescent="0.2">
      <c r="A101" s="42" t="s">
        <v>64</v>
      </c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7" s="16" customFormat="1" ht="15" customHeight="1" x14ac:dyDescent="0.2">
      <c r="A102" s="19" t="s">
        <v>44</v>
      </c>
      <c r="B102" s="20" t="s">
        <v>45</v>
      </c>
      <c r="C102" s="20" t="s">
        <v>46</v>
      </c>
      <c r="D102" s="20" t="s">
        <v>47</v>
      </c>
      <c r="E102" s="20" t="s">
        <v>48</v>
      </c>
      <c r="F102" s="20" t="s">
        <v>49</v>
      </c>
      <c r="G102" s="20" t="s">
        <v>50</v>
      </c>
      <c r="H102" s="20" t="s">
        <v>51</v>
      </c>
      <c r="I102" s="20" t="s">
        <v>52</v>
      </c>
      <c r="J102" s="20" t="s">
        <v>53</v>
      </c>
      <c r="K102" s="20" t="s">
        <v>54</v>
      </c>
      <c r="L102" s="20" t="s">
        <v>55</v>
      </c>
      <c r="M102" s="20" t="s">
        <v>56</v>
      </c>
      <c r="N102" s="20" t="s">
        <v>57</v>
      </c>
      <c r="O102" s="14" t="s">
        <v>71</v>
      </c>
      <c r="P102" s="14" t="s">
        <v>72</v>
      </c>
      <c r="Q102" s="14" t="s">
        <v>73</v>
      </c>
    </row>
    <row r="103" spans="1:17" ht="15" customHeight="1" x14ac:dyDescent="0.2">
      <c r="A103" s="17">
        <v>1973</v>
      </c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13">
        <v>55</v>
      </c>
      <c r="M103" s="13">
        <v>54</v>
      </c>
      <c r="N103" s="15">
        <f>MAX(B103:M103)</f>
        <v>55</v>
      </c>
      <c r="O103" s="14">
        <f>COUNT(B104:M145)</f>
        <v>499</v>
      </c>
      <c r="P103" s="14">
        <f>Q103-O103</f>
        <v>5</v>
      </c>
      <c r="Q103" s="14">
        <f>COUNT(B104:M104)*COUNT(A104:A145)</f>
        <v>504</v>
      </c>
    </row>
    <row r="104" spans="1:17" ht="15" customHeight="1" x14ac:dyDescent="0.2">
      <c r="A104" s="17">
        <v>1974</v>
      </c>
      <c r="B104" s="13">
        <v>49</v>
      </c>
      <c r="C104" s="13">
        <v>55</v>
      </c>
      <c r="D104" s="13">
        <v>20</v>
      </c>
      <c r="E104" s="13">
        <v>33</v>
      </c>
      <c r="F104" s="13">
        <v>36</v>
      </c>
      <c r="G104" s="13">
        <v>61</v>
      </c>
      <c r="H104" s="13">
        <v>15</v>
      </c>
      <c r="I104" s="13">
        <v>51</v>
      </c>
      <c r="J104" s="13">
        <v>54</v>
      </c>
      <c r="K104" s="13">
        <v>39</v>
      </c>
      <c r="L104" s="13">
        <v>66</v>
      </c>
      <c r="M104" s="13">
        <v>39</v>
      </c>
      <c r="N104" s="15">
        <f t="shared" ref="N104:N146" si="8">MAX(B104:M104)</f>
        <v>66</v>
      </c>
    </row>
    <row r="105" spans="1:17" ht="15" customHeight="1" x14ac:dyDescent="0.2">
      <c r="A105" s="17">
        <v>1975</v>
      </c>
      <c r="B105" s="13">
        <v>53</v>
      </c>
      <c r="C105" s="13">
        <v>46</v>
      </c>
      <c r="D105" s="13">
        <v>92</v>
      </c>
      <c r="E105" s="13">
        <v>43</v>
      </c>
      <c r="F105" s="13">
        <v>45</v>
      </c>
      <c r="G105" s="13">
        <v>27</v>
      </c>
      <c r="H105" s="13">
        <v>68</v>
      </c>
      <c r="I105" s="13">
        <v>23</v>
      </c>
      <c r="J105" s="13">
        <v>35</v>
      </c>
      <c r="K105" s="13">
        <v>93</v>
      </c>
      <c r="L105" s="13">
        <v>59</v>
      </c>
      <c r="M105" s="13">
        <v>83</v>
      </c>
      <c r="N105" s="15">
        <f t="shared" si="8"/>
        <v>93</v>
      </c>
    </row>
    <row r="106" spans="1:17" ht="15" customHeight="1" x14ac:dyDescent="0.2">
      <c r="A106" s="17">
        <v>1976</v>
      </c>
      <c r="B106" s="13">
        <v>23</v>
      </c>
      <c r="C106" s="13">
        <v>34</v>
      </c>
      <c r="D106" s="13">
        <v>48</v>
      </c>
      <c r="E106" s="13">
        <v>53</v>
      </c>
      <c r="F106" s="13">
        <v>31</v>
      </c>
      <c r="G106" s="13">
        <v>80</v>
      </c>
      <c r="H106" s="13">
        <v>28</v>
      </c>
      <c r="I106" s="13">
        <v>28</v>
      </c>
      <c r="J106" s="13">
        <v>51</v>
      </c>
      <c r="K106" s="13">
        <v>68</v>
      </c>
      <c r="L106" s="13">
        <v>73</v>
      </c>
      <c r="M106" s="13">
        <v>57</v>
      </c>
      <c r="N106" s="15">
        <f t="shared" si="8"/>
        <v>80</v>
      </c>
    </row>
    <row r="107" spans="1:17" ht="15" customHeight="1" x14ac:dyDescent="0.2">
      <c r="A107" s="17">
        <v>1977</v>
      </c>
      <c r="B107" s="13">
        <v>18</v>
      </c>
      <c r="C107" s="13">
        <v>10</v>
      </c>
      <c r="D107" s="13">
        <v>21</v>
      </c>
      <c r="E107" s="13">
        <v>38</v>
      </c>
      <c r="F107" s="13">
        <v>76</v>
      </c>
      <c r="G107" s="13">
        <v>24</v>
      </c>
      <c r="H107" s="13">
        <v>47</v>
      </c>
      <c r="I107" s="13">
        <v>23</v>
      </c>
      <c r="J107" s="13">
        <v>46</v>
      </c>
      <c r="K107" s="13">
        <v>46</v>
      </c>
      <c r="L107" s="13">
        <v>51</v>
      </c>
      <c r="M107" s="13">
        <v>6</v>
      </c>
      <c r="N107" s="15">
        <f t="shared" si="8"/>
        <v>76</v>
      </c>
    </row>
    <row r="108" spans="1:17" ht="15" customHeight="1" x14ac:dyDescent="0.2">
      <c r="A108" s="17">
        <v>1978</v>
      </c>
      <c r="B108" s="13">
        <v>23</v>
      </c>
      <c r="C108" s="13">
        <v>18</v>
      </c>
      <c r="D108" s="13">
        <v>78</v>
      </c>
      <c r="E108" s="13">
        <v>46</v>
      </c>
      <c r="F108" s="13">
        <v>44</v>
      </c>
      <c r="G108" s="13">
        <v>21</v>
      </c>
      <c r="H108" s="13">
        <v>34</v>
      </c>
      <c r="I108" s="13">
        <v>25</v>
      </c>
      <c r="J108" s="13">
        <v>44</v>
      </c>
      <c r="K108" s="13">
        <v>43</v>
      </c>
      <c r="L108" s="13">
        <v>45</v>
      </c>
      <c r="M108" s="13">
        <v>65</v>
      </c>
      <c r="N108" s="15">
        <f t="shared" si="8"/>
        <v>78</v>
      </c>
    </row>
    <row r="109" spans="1:17" ht="15" customHeight="1" x14ac:dyDescent="0.2">
      <c r="A109" s="17">
        <v>1979</v>
      </c>
      <c r="B109" s="13">
        <v>45</v>
      </c>
      <c r="C109" s="13">
        <v>41</v>
      </c>
      <c r="D109" s="13">
        <v>66</v>
      </c>
      <c r="E109" s="13">
        <v>58</v>
      </c>
      <c r="F109" s="13">
        <v>67</v>
      </c>
      <c r="G109" s="13">
        <v>35</v>
      </c>
      <c r="H109" s="13">
        <v>63</v>
      </c>
      <c r="I109" s="13">
        <v>57</v>
      </c>
      <c r="J109" s="13">
        <v>22</v>
      </c>
      <c r="K109" s="13">
        <v>83</v>
      </c>
      <c r="L109" s="13">
        <v>40</v>
      </c>
      <c r="M109" s="13">
        <v>28</v>
      </c>
      <c r="N109" s="15">
        <f t="shared" si="8"/>
        <v>83</v>
      </c>
    </row>
    <row r="110" spans="1:17" ht="15" customHeight="1" x14ac:dyDescent="0.2">
      <c r="A110" s="17">
        <v>1980</v>
      </c>
      <c r="B110" s="13">
        <v>33</v>
      </c>
      <c r="C110" s="13">
        <v>19</v>
      </c>
      <c r="D110" s="13">
        <v>26</v>
      </c>
      <c r="E110" s="13">
        <v>81</v>
      </c>
      <c r="F110" s="13">
        <v>64</v>
      </c>
      <c r="G110" s="13">
        <v>53</v>
      </c>
      <c r="H110" s="13">
        <v>12</v>
      </c>
      <c r="I110" s="13">
        <v>48</v>
      </c>
      <c r="J110" s="13">
        <v>57</v>
      </c>
      <c r="K110" s="13">
        <v>48</v>
      </c>
      <c r="L110" s="13">
        <v>65</v>
      </c>
      <c r="M110" s="13">
        <v>35</v>
      </c>
      <c r="N110" s="15">
        <f t="shared" si="8"/>
        <v>81</v>
      </c>
    </row>
    <row r="111" spans="1:17" ht="15" customHeight="1" x14ac:dyDescent="0.2">
      <c r="A111" s="17">
        <v>1981</v>
      </c>
      <c r="B111" s="13">
        <v>49</v>
      </c>
      <c r="C111" s="13">
        <v>35</v>
      </c>
      <c r="D111" s="13">
        <v>63</v>
      </c>
      <c r="E111" s="13">
        <v>87</v>
      </c>
      <c r="F111" s="13">
        <v>81</v>
      </c>
      <c r="G111" s="13">
        <v>39</v>
      </c>
      <c r="H111" s="13">
        <v>16</v>
      </c>
      <c r="I111" s="13">
        <v>37</v>
      </c>
      <c r="J111" s="13">
        <v>26</v>
      </c>
      <c r="K111" s="13">
        <v>52</v>
      </c>
      <c r="L111" s="13">
        <v>32</v>
      </c>
      <c r="M111" s="13">
        <v>49</v>
      </c>
      <c r="N111" s="15">
        <f t="shared" si="8"/>
        <v>87</v>
      </c>
    </row>
    <row r="112" spans="1:17" ht="15" customHeight="1" x14ac:dyDescent="0.2">
      <c r="A112" s="17">
        <v>1982</v>
      </c>
      <c r="B112" s="13">
        <v>81</v>
      </c>
      <c r="C112" s="13">
        <v>63</v>
      </c>
      <c r="D112" s="13">
        <v>126</v>
      </c>
      <c r="E112" s="13">
        <v>70</v>
      </c>
      <c r="F112" s="13">
        <v>45</v>
      </c>
      <c r="G112" s="13">
        <v>16</v>
      </c>
      <c r="H112" s="13">
        <v>30</v>
      </c>
      <c r="I112" s="13">
        <v>20</v>
      </c>
      <c r="J112" s="13">
        <v>33</v>
      </c>
      <c r="K112" s="13">
        <v>56</v>
      </c>
      <c r="L112" s="13">
        <v>53</v>
      </c>
      <c r="M112" s="13">
        <v>89</v>
      </c>
      <c r="N112" s="15">
        <f t="shared" si="8"/>
        <v>126</v>
      </c>
    </row>
    <row r="113" spans="1:14" ht="15" customHeight="1" x14ac:dyDescent="0.2">
      <c r="A113" s="17">
        <v>1983</v>
      </c>
      <c r="B113" s="13">
        <v>7</v>
      </c>
      <c r="C113" s="13">
        <v>16</v>
      </c>
      <c r="D113" s="13">
        <v>35</v>
      </c>
      <c r="E113" s="13">
        <v>48</v>
      </c>
      <c r="F113" s="13">
        <v>55.5</v>
      </c>
      <c r="G113" s="13">
        <v>18.399999999999999</v>
      </c>
      <c r="H113" s="13">
        <v>20.100000000000001</v>
      </c>
      <c r="I113" s="13">
        <v>12.8</v>
      </c>
      <c r="J113" s="13">
        <v>29.4</v>
      </c>
      <c r="K113" s="13">
        <v>42</v>
      </c>
      <c r="L113" s="13">
        <v>34.4</v>
      </c>
      <c r="M113" s="13">
        <v>37.700000000000003</v>
      </c>
      <c r="N113" s="15">
        <f t="shared" si="8"/>
        <v>55.5</v>
      </c>
    </row>
    <row r="114" spans="1:14" ht="15" customHeight="1" x14ac:dyDescent="0.2">
      <c r="A114" s="17">
        <v>1984</v>
      </c>
      <c r="B114" s="13">
        <v>23.4</v>
      </c>
      <c r="C114" s="13">
        <v>26.5</v>
      </c>
      <c r="D114" s="13">
        <v>40.6</v>
      </c>
      <c r="E114" s="13">
        <v>56.2</v>
      </c>
      <c r="F114" s="13">
        <v>35.1</v>
      </c>
      <c r="G114" s="13">
        <v>41.3</v>
      </c>
      <c r="H114" s="13">
        <v>17.8</v>
      </c>
      <c r="I114" s="13">
        <v>19.7</v>
      </c>
      <c r="J114" s="13">
        <v>52.5</v>
      </c>
      <c r="K114" s="13">
        <v>42.8</v>
      </c>
      <c r="L114" s="13">
        <v>31.8</v>
      </c>
      <c r="M114" s="13">
        <v>38.299999999999997</v>
      </c>
      <c r="N114" s="15">
        <f t="shared" si="8"/>
        <v>56.2</v>
      </c>
    </row>
    <row r="115" spans="1:14" ht="15" customHeight="1" x14ac:dyDescent="0.2">
      <c r="A115" s="17">
        <v>1985</v>
      </c>
      <c r="B115" s="13">
        <v>5.9</v>
      </c>
      <c r="C115" s="13">
        <v>30.4</v>
      </c>
      <c r="D115" s="13">
        <v>18.8</v>
      </c>
      <c r="E115" s="13">
        <v>68.2</v>
      </c>
      <c r="F115" s="13">
        <v>69.5</v>
      </c>
      <c r="G115" s="13">
        <v>24</v>
      </c>
      <c r="H115" s="13">
        <v>18.8</v>
      </c>
      <c r="I115" s="13">
        <v>22.2</v>
      </c>
      <c r="J115" s="13">
        <v>37.6</v>
      </c>
      <c r="K115" s="13">
        <v>50</v>
      </c>
      <c r="L115" s="13">
        <v>34</v>
      </c>
      <c r="M115" s="13">
        <v>30</v>
      </c>
      <c r="N115" s="15">
        <f t="shared" si="8"/>
        <v>69.5</v>
      </c>
    </row>
    <row r="116" spans="1:14" ht="15" customHeight="1" x14ac:dyDescent="0.2">
      <c r="A116" s="17">
        <v>1986</v>
      </c>
      <c r="B116" s="13">
        <v>48</v>
      </c>
      <c r="C116" s="13">
        <v>70</v>
      </c>
      <c r="D116" s="21"/>
      <c r="E116" s="21"/>
      <c r="F116" s="21"/>
      <c r="G116" s="21"/>
      <c r="H116" s="13">
        <v>20</v>
      </c>
      <c r="I116" s="13">
        <v>49</v>
      </c>
      <c r="J116" s="13">
        <v>33.799999999999997</v>
      </c>
      <c r="K116" s="13">
        <v>68</v>
      </c>
      <c r="L116" s="13">
        <v>22</v>
      </c>
      <c r="M116" s="13">
        <v>22</v>
      </c>
      <c r="N116" s="15">
        <f t="shared" si="8"/>
        <v>70</v>
      </c>
    </row>
    <row r="117" spans="1:14" ht="15" customHeight="1" x14ac:dyDescent="0.2">
      <c r="A117" s="17">
        <v>1987</v>
      </c>
      <c r="B117" s="13">
        <v>19.7</v>
      </c>
      <c r="C117" s="13">
        <v>31</v>
      </c>
      <c r="D117" s="13">
        <v>44.6</v>
      </c>
      <c r="E117" s="13">
        <v>24</v>
      </c>
      <c r="F117" s="13">
        <v>67.8</v>
      </c>
      <c r="G117" s="13">
        <v>29</v>
      </c>
      <c r="H117" s="13">
        <v>57</v>
      </c>
      <c r="I117" s="13">
        <v>28</v>
      </c>
      <c r="J117" s="13">
        <v>35.200000000000003</v>
      </c>
      <c r="K117" s="13">
        <v>40</v>
      </c>
      <c r="L117" s="13">
        <v>74</v>
      </c>
      <c r="M117" s="13">
        <v>71</v>
      </c>
      <c r="N117" s="15">
        <f t="shared" si="8"/>
        <v>74</v>
      </c>
    </row>
    <row r="118" spans="1:14" ht="15" customHeight="1" x14ac:dyDescent="0.2">
      <c r="A118" s="17">
        <v>1988</v>
      </c>
      <c r="B118" s="13">
        <v>8</v>
      </c>
      <c r="C118" s="13">
        <v>30.1</v>
      </c>
      <c r="D118" s="13">
        <v>10</v>
      </c>
      <c r="E118" s="13">
        <v>61</v>
      </c>
      <c r="F118" s="13">
        <v>51</v>
      </c>
      <c r="G118" s="13">
        <v>41</v>
      </c>
      <c r="H118" s="13">
        <v>27</v>
      </c>
      <c r="I118" s="13">
        <v>39</v>
      </c>
      <c r="J118" s="13">
        <v>37</v>
      </c>
      <c r="K118" s="13">
        <v>50</v>
      </c>
      <c r="L118" s="13">
        <v>73</v>
      </c>
      <c r="M118" s="13">
        <v>55</v>
      </c>
      <c r="N118" s="15">
        <f t="shared" si="8"/>
        <v>73</v>
      </c>
    </row>
    <row r="119" spans="1:14" ht="15" customHeight="1" x14ac:dyDescent="0.2">
      <c r="A119" s="17">
        <v>1989</v>
      </c>
      <c r="B119" s="13">
        <v>63</v>
      </c>
      <c r="C119" s="13">
        <v>61</v>
      </c>
      <c r="D119" s="13">
        <v>21</v>
      </c>
      <c r="E119" s="21"/>
      <c r="F119" s="13">
        <v>35.9</v>
      </c>
      <c r="G119" s="13">
        <v>30</v>
      </c>
      <c r="H119" s="13">
        <v>22.8</v>
      </c>
      <c r="I119" s="13">
        <v>31</v>
      </c>
      <c r="J119" s="13">
        <v>58</v>
      </c>
      <c r="K119" s="13">
        <v>42.1</v>
      </c>
      <c r="L119" s="13">
        <v>28.2</v>
      </c>
      <c r="M119" s="13">
        <v>55</v>
      </c>
      <c r="N119" s="15">
        <f t="shared" si="8"/>
        <v>63</v>
      </c>
    </row>
    <row r="120" spans="1:14" ht="15" customHeight="1" x14ac:dyDescent="0.2">
      <c r="A120" s="17">
        <v>1990</v>
      </c>
      <c r="B120" s="13">
        <v>38</v>
      </c>
      <c r="C120" s="13">
        <v>110</v>
      </c>
      <c r="D120" s="13">
        <v>28.8</v>
      </c>
      <c r="E120" s="13">
        <v>73.900000000000006</v>
      </c>
      <c r="F120" s="13">
        <v>25.9</v>
      </c>
      <c r="G120" s="13">
        <v>42</v>
      </c>
      <c r="H120" s="13">
        <v>18</v>
      </c>
      <c r="I120" s="13">
        <v>13.4</v>
      </c>
      <c r="J120" s="13">
        <v>36</v>
      </c>
      <c r="K120" s="13">
        <v>65</v>
      </c>
      <c r="L120" s="13">
        <v>80</v>
      </c>
      <c r="M120" s="13">
        <v>33</v>
      </c>
      <c r="N120" s="15">
        <f t="shared" si="8"/>
        <v>110</v>
      </c>
    </row>
    <row r="121" spans="1:14" ht="15" customHeight="1" x14ac:dyDescent="0.2">
      <c r="A121" s="17">
        <v>1991</v>
      </c>
      <c r="B121" s="13">
        <v>36</v>
      </c>
      <c r="C121" s="13">
        <v>11</v>
      </c>
      <c r="D121" s="13">
        <v>82</v>
      </c>
      <c r="E121" s="13">
        <v>45</v>
      </c>
      <c r="F121" s="13">
        <v>37</v>
      </c>
      <c r="G121" s="13">
        <v>28</v>
      </c>
      <c r="H121" s="13">
        <v>18.3</v>
      </c>
      <c r="I121" s="13">
        <v>11</v>
      </c>
      <c r="J121" s="13">
        <v>46.3</v>
      </c>
      <c r="K121" s="13">
        <v>33.6</v>
      </c>
      <c r="L121" s="13">
        <v>31.1</v>
      </c>
      <c r="M121" s="13">
        <v>29</v>
      </c>
      <c r="N121" s="15">
        <f t="shared" si="8"/>
        <v>82</v>
      </c>
    </row>
    <row r="122" spans="1:14" ht="15" customHeight="1" x14ac:dyDescent="0.2">
      <c r="A122" s="17">
        <v>1992</v>
      </c>
      <c r="B122" s="13">
        <v>12.1</v>
      </c>
      <c r="C122" s="13">
        <v>57</v>
      </c>
      <c r="D122" s="13">
        <v>20</v>
      </c>
      <c r="E122" s="13">
        <v>25</v>
      </c>
      <c r="F122" s="13">
        <v>32</v>
      </c>
      <c r="G122" s="13">
        <v>27</v>
      </c>
      <c r="H122" s="13">
        <v>14</v>
      </c>
      <c r="I122" s="13">
        <v>31</v>
      </c>
      <c r="J122" s="13">
        <v>29</v>
      </c>
      <c r="K122" s="13">
        <v>63</v>
      </c>
      <c r="L122" s="13">
        <v>80</v>
      </c>
      <c r="M122" s="13">
        <v>37</v>
      </c>
      <c r="N122" s="15">
        <f t="shared" si="8"/>
        <v>80</v>
      </c>
    </row>
    <row r="123" spans="1:14" ht="15" customHeight="1" x14ac:dyDescent="0.2">
      <c r="A123" s="17">
        <v>1993</v>
      </c>
      <c r="B123" s="13">
        <v>39</v>
      </c>
      <c r="C123" s="13">
        <v>22</v>
      </c>
      <c r="D123" s="13">
        <v>25</v>
      </c>
      <c r="E123" s="13">
        <v>54</v>
      </c>
      <c r="F123" s="13">
        <v>63</v>
      </c>
      <c r="G123" s="13">
        <v>21</v>
      </c>
      <c r="H123" s="13">
        <v>38</v>
      </c>
      <c r="I123" s="13">
        <v>11</v>
      </c>
      <c r="J123" s="13">
        <v>33</v>
      </c>
      <c r="K123" s="13">
        <v>45</v>
      </c>
      <c r="L123" s="13">
        <v>30</v>
      </c>
      <c r="M123" s="13">
        <v>65</v>
      </c>
      <c r="N123" s="15">
        <f t="shared" si="8"/>
        <v>65</v>
      </c>
    </row>
    <row r="124" spans="1:14" ht="15" customHeight="1" x14ac:dyDescent="0.2">
      <c r="A124" s="17">
        <v>1994</v>
      </c>
      <c r="B124" s="13">
        <v>18</v>
      </c>
      <c r="C124" s="13">
        <v>42</v>
      </c>
      <c r="D124" s="13">
        <v>59</v>
      </c>
      <c r="E124" s="13">
        <v>70</v>
      </c>
      <c r="F124" s="13">
        <v>62</v>
      </c>
      <c r="G124" s="13">
        <v>26</v>
      </c>
      <c r="H124" s="13">
        <v>44</v>
      </c>
      <c r="I124" s="13">
        <v>20</v>
      </c>
      <c r="J124" s="13">
        <v>62</v>
      </c>
      <c r="K124" s="13">
        <v>45</v>
      </c>
      <c r="L124" s="13">
        <v>56</v>
      </c>
      <c r="M124" s="13">
        <v>68</v>
      </c>
      <c r="N124" s="15">
        <f t="shared" si="8"/>
        <v>70</v>
      </c>
    </row>
    <row r="125" spans="1:14" ht="15" customHeight="1" x14ac:dyDescent="0.2">
      <c r="A125" s="17">
        <v>1995</v>
      </c>
      <c r="B125" s="13">
        <v>14</v>
      </c>
      <c r="C125" s="13">
        <v>31</v>
      </c>
      <c r="D125" s="13">
        <v>82</v>
      </c>
      <c r="E125" s="13">
        <v>34</v>
      </c>
      <c r="F125" s="13">
        <v>59</v>
      </c>
      <c r="G125" s="13">
        <v>32</v>
      </c>
      <c r="H125" s="13">
        <v>23</v>
      </c>
      <c r="I125" s="13">
        <v>39</v>
      </c>
      <c r="J125" s="13">
        <v>66</v>
      </c>
      <c r="K125" s="13">
        <v>71</v>
      </c>
      <c r="L125" s="13">
        <v>81</v>
      </c>
      <c r="M125" s="13">
        <v>71</v>
      </c>
      <c r="N125" s="15">
        <f t="shared" si="8"/>
        <v>82</v>
      </c>
    </row>
    <row r="126" spans="1:14" ht="15" customHeight="1" x14ac:dyDescent="0.2">
      <c r="A126" s="17">
        <v>1996</v>
      </c>
      <c r="B126" s="13">
        <v>36</v>
      </c>
      <c r="C126" s="13">
        <v>64</v>
      </c>
      <c r="D126" s="13">
        <v>55</v>
      </c>
      <c r="E126" s="13">
        <v>42</v>
      </c>
      <c r="F126" s="13">
        <v>41</v>
      </c>
      <c r="G126" s="13">
        <v>73</v>
      </c>
      <c r="H126" s="13">
        <v>36</v>
      </c>
      <c r="I126" s="13">
        <v>48</v>
      </c>
      <c r="J126" s="13">
        <v>61</v>
      </c>
      <c r="K126" s="13">
        <v>49</v>
      </c>
      <c r="L126" s="13">
        <v>36</v>
      </c>
      <c r="M126" s="13">
        <v>28</v>
      </c>
      <c r="N126" s="15">
        <f t="shared" si="8"/>
        <v>73</v>
      </c>
    </row>
    <row r="127" spans="1:14" ht="15" customHeight="1" x14ac:dyDescent="0.2">
      <c r="A127" s="17">
        <v>1997</v>
      </c>
      <c r="B127" s="13">
        <v>40</v>
      </c>
      <c r="C127" s="13">
        <v>36</v>
      </c>
      <c r="D127" s="13">
        <v>28</v>
      </c>
      <c r="E127" s="13">
        <v>55</v>
      </c>
      <c r="F127" s="13">
        <v>65</v>
      </c>
      <c r="G127" s="13">
        <v>45</v>
      </c>
      <c r="H127" s="13">
        <v>10</v>
      </c>
      <c r="I127" s="13">
        <v>70</v>
      </c>
      <c r="J127" s="13">
        <v>37</v>
      </c>
      <c r="K127" s="13">
        <v>76</v>
      </c>
      <c r="L127" s="13">
        <v>67</v>
      </c>
      <c r="M127" s="13">
        <v>33</v>
      </c>
      <c r="N127" s="15">
        <f t="shared" si="8"/>
        <v>76</v>
      </c>
    </row>
    <row r="128" spans="1:14" ht="15" customHeight="1" x14ac:dyDescent="0.2">
      <c r="A128" s="17">
        <v>1998</v>
      </c>
      <c r="B128" s="13">
        <v>15</v>
      </c>
      <c r="C128" s="13">
        <v>50</v>
      </c>
      <c r="D128" s="13">
        <v>58</v>
      </c>
      <c r="E128" s="13">
        <v>39</v>
      </c>
      <c r="F128" s="13">
        <v>90</v>
      </c>
      <c r="G128" s="13">
        <v>16</v>
      </c>
      <c r="H128" s="13">
        <v>44</v>
      </c>
      <c r="I128" s="13">
        <v>28</v>
      </c>
      <c r="J128" s="13">
        <v>48</v>
      </c>
      <c r="K128" s="13">
        <v>75</v>
      </c>
      <c r="L128" s="13">
        <v>42</v>
      </c>
      <c r="M128" s="13">
        <v>36</v>
      </c>
      <c r="N128" s="15">
        <f t="shared" si="8"/>
        <v>90</v>
      </c>
    </row>
    <row r="129" spans="1:14" ht="15" customHeight="1" x14ac:dyDescent="0.2">
      <c r="A129" s="17">
        <v>1999</v>
      </c>
      <c r="B129" s="13">
        <v>56</v>
      </c>
      <c r="C129" s="13">
        <v>35</v>
      </c>
      <c r="D129" s="13">
        <v>55</v>
      </c>
      <c r="E129" s="13">
        <v>45</v>
      </c>
      <c r="F129" s="13">
        <v>24</v>
      </c>
      <c r="G129" s="13">
        <v>44</v>
      </c>
      <c r="H129" s="13">
        <v>39</v>
      </c>
      <c r="I129" s="13">
        <v>35</v>
      </c>
      <c r="J129" s="13">
        <v>50</v>
      </c>
      <c r="K129" s="13">
        <v>67</v>
      </c>
      <c r="L129" s="13">
        <v>51</v>
      </c>
      <c r="M129" s="13">
        <v>62</v>
      </c>
      <c r="N129" s="15">
        <f t="shared" si="8"/>
        <v>67</v>
      </c>
    </row>
    <row r="130" spans="1:14" ht="15" customHeight="1" x14ac:dyDescent="0.2">
      <c r="A130" s="17">
        <v>2000</v>
      </c>
      <c r="B130" s="13">
        <v>16</v>
      </c>
      <c r="C130" s="13">
        <v>52</v>
      </c>
      <c r="D130" s="13">
        <v>31</v>
      </c>
      <c r="E130" s="13">
        <v>38</v>
      </c>
      <c r="F130" s="13">
        <v>50</v>
      </c>
      <c r="G130" s="13">
        <v>60</v>
      </c>
      <c r="H130" s="13">
        <v>56</v>
      </c>
      <c r="I130" s="13">
        <v>30</v>
      </c>
      <c r="J130" s="13">
        <v>64</v>
      </c>
      <c r="K130" s="13">
        <v>55</v>
      </c>
      <c r="L130" s="13">
        <v>39</v>
      </c>
      <c r="M130" s="13">
        <v>55</v>
      </c>
      <c r="N130" s="15">
        <f t="shared" si="8"/>
        <v>64</v>
      </c>
    </row>
    <row r="131" spans="1:14" ht="15" customHeight="1" x14ac:dyDescent="0.2">
      <c r="A131" s="17">
        <v>2001</v>
      </c>
      <c r="B131" s="13">
        <v>18</v>
      </c>
      <c r="C131" s="13">
        <v>26</v>
      </c>
      <c r="D131" s="13">
        <v>49</v>
      </c>
      <c r="E131" s="13">
        <v>42</v>
      </c>
      <c r="F131" s="13">
        <v>46</v>
      </c>
      <c r="G131" s="13">
        <v>10</v>
      </c>
      <c r="H131" s="13">
        <v>22</v>
      </c>
      <c r="I131" s="13">
        <v>36</v>
      </c>
      <c r="J131" s="13">
        <v>46</v>
      </c>
      <c r="K131" s="13">
        <v>74</v>
      </c>
      <c r="L131" s="13">
        <v>25</v>
      </c>
      <c r="M131" s="13">
        <v>25</v>
      </c>
      <c r="N131" s="15">
        <f t="shared" si="8"/>
        <v>74</v>
      </c>
    </row>
    <row r="132" spans="1:14" ht="15" customHeight="1" x14ac:dyDescent="0.2">
      <c r="A132" s="17">
        <v>2002</v>
      </c>
      <c r="B132" s="13">
        <v>30</v>
      </c>
      <c r="C132" s="13">
        <v>8</v>
      </c>
      <c r="D132" s="13">
        <v>41</v>
      </c>
      <c r="E132" s="13">
        <v>60</v>
      </c>
      <c r="F132" s="13">
        <v>26</v>
      </c>
      <c r="G132" s="13">
        <v>21</v>
      </c>
      <c r="H132" s="13">
        <v>25</v>
      </c>
      <c r="I132" s="13">
        <v>47</v>
      </c>
      <c r="J132" s="13">
        <v>51</v>
      </c>
      <c r="K132" s="13">
        <v>55</v>
      </c>
      <c r="L132" s="13">
        <v>46</v>
      </c>
      <c r="M132" s="13">
        <v>86</v>
      </c>
      <c r="N132" s="15">
        <f t="shared" si="8"/>
        <v>86</v>
      </c>
    </row>
    <row r="133" spans="1:14" ht="15" customHeight="1" x14ac:dyDescent="0.2">
      <c r="A133" s="17">
        <v>2003</v>
      </c>
      <c r="B133" s="13">
        <v>50</v>
      </c>
      <c r="C133" s="13">
        <v>43</v>
      </c>
      <c r="D133" s="13">
        <v>27</v>
      </c>
      <c r="E133" s="13">
        <v>33</v>
      </c>
      <c r="F133" s="13">
        <v>55</v>
      </c>
      <c r="G133" s="13">
        <v>36</v>
      </c>
      <c r="H133" s="13">
        <v>18</v>
      </c>
      <c r="I133" s="13">
        <v>41</v>
      </c>
      <c r="J133" s="13">
        <v>36</v>
      </c>
      <c r="K133" s="13">
        <v>56</v>
      </c>
      <c r="L133" s="13">
        <v>49</v>
      </c>
      <c r="M133" s="13">
        <v>23</v>
      </c>
      <c r="N133" s="15">
        <f t="shared" si="8"/>
        <v>56</v>
      </c>
    </row>
    <row r="134" spans="1:14" ht="15" customHeight="1" x14ac:dyDescent="0.2">
      <c r="A134" s="17">
        <v>2004</v>
      </c>
      <c r="B134" s="13">
        <v>45</v>
      </c>
      <c r="C134" s="13">
        <v>24</v>
      </c>
      <c r="D134" s="13">
        <v>42</v>
      </c>
      <c r="E134" s="13">
        <v>78</v>
      </c>
      <c r="F134" s="13">
        <v>87</v>
      </c>
      <c r="G134" s="13">
        <v>27</v>
      </c>
      <c r="H134" s="13">
        <v>21</v>
      </c>
      <c r="I134" s="13">
        <v>24</v>
      </c>
      <c r="J134" s="13">
        <v>30</v>
      </c>
      <c r="K134" s="13">
        <v>56</v>
      </c>
      <c r="L134" s="13">
        <v>43</v>
      </c>
      <c r="M134" s="13">
        <v>45</v>
      </c>
      <c r="N134" s="15">
        <f t="shared" si="8"/>
        <v>87</v>
      </c>
    </row>
    <row r="135" spans="1:14" ht="15" customHeight="1" x14ac:dyDescent="0.2">
      <c r="A135" s="17">
        <v>2005</v>
      </c>
      <c r="B135" s="13">
        <v>59</v>
      </c>
      <c r="C135" s="13">
        <v>78</v>
      </c>
      <c r="D135" s="13">
        <v>19</v>
      </c>
      <c r="E135" s="13">
        <v>38</v>
      </c>
      <c r="F135" s="13">
        <v>35.799999999999997</v>
      </c>
      <c r="G135" s="13">
        <v>35.299999999999997</v>
      </c>
      <c r="H135" s="13">
        <v>27.9</v>
      </c>
      <c r="I135" s="13">
        <v>16.899999999999999</v>
      </c>
      <c r="J135" s="13">
        <v>14.6</v>
      </c>
      <c r="K135" s="13">
        <v>40.299999999999997</v>
      </c>
      <c r="L135" s="13">
        <v>55.2</v>
      </c>
      <c r="M135" s="13">
        <v>36.4</v>
      </c>
      <c r="N135" s="15">
        <f t="shared" si="8"/>
        <v>78</v>
      </c>
    </row>
    <row r="136" spans="1:14" ht="15" customHeight="1" x14ac:dyDescent="0.2">
      <c r="A136" s="17">
        <v>2006</v>
      </c>
      <c r="B136" s="13">
        <v>26.3</v>
      </c>
      <c r="C136" s="13">
        <v>30.4</v>
      </c>
      <c r="D136" s="13">
        <v>36.200000000000003</v>
      </c>
      <c r="E136" s="13">
        <v>82.1</v>
      </c>
      <c r="F136" s="13">
        <v>50.9</v>
      </c>
      <c r="G136" s="13">
        <v>38.9</v>
      </c>
      <c r="H136" s="13">
        <v>35.5</v>
      </c>
      <c r="I136" s="13">
        <v>63.3</v>
      </c>
      <c r="J136" s="13">
        <v>42.8</v>
      </c>
      <c r="K136" s="13">
        <v>38.1</v>
      </c>
      <c r="L136" s="13">
        <v>48</v>
      </c>
      <c r="M136" s="13">
        <v>35.799999999999997</v>
      </c>
      <c r="N136" s="15">
        <f t="shared" si="8"/>
        <v>82.1</v>
      </c>
    </row>
    <row r="137" spans="1:14" ht="15" customHeight="1" x14ac:dyDescent="0.2">
      <c r="A137" s="17">
        <v>2007</v>
      </c>
      <c r="B137" s="13">
        <v>13.7</v>
      </c>
      <c r="C137" s="13">
        <v>10.199999999999999</v>
      </c>
      <c r="D137" s="13">
        <v>44.4</v>
      </c>
      <c r="E137" s="13">
        <v>60.2</v>
      </c>
      <c r="F137" s="13">
        <v>56.1</v>
      </c>
      <c r="G137" s="13">
        <v>40.6</v>
      </c>
      <c r="H137" s="13">
        <v>51.1</v>
      </c>
      <c r="I137" s="13">
        <v>18.5</v>
      </c>
      <c r="J137" s="13">
        <v>42.3</v>
      </c>
      <c r="K137" s="13">
        <v>47.3</v>
      </c>
      <c r="L137" s="13">
        <v>48.5</v>
      </c>
      <c r="M137" s="13">
        <v>46.2</v>
      </c>
      <c r="N137" s="15">
        <f t="shared" si="8"/>
        <v>60.2</v>
      </c>
    </row>
    <row r="138" spans="1:14" ht="15" customHeight="1" x14ac:dyDescent="0.2">
      <c r="A138" s="17">
        <v>2008</v>
      </c>
      <c r="B138" s="13">
        <v>20.2</v>
      </c>
      <c r="C138" s="13">
        <v>18.600000000000001</v>
      </c>
      <c r="D138" s="13">
        <v>17.600000000000001</v>
      </c>
      <c r="E138" s="13">
        <v>46.9</v>
      </c>
      <c r="F138" s="13">
        <v>60.2</v>
      </c>
      <c r="G138" s="13">
        <v>37.5</v>
      </c>
      <c r="H138" s="13">
        <v>20.2</v>
      </c>
      <c r="I138" s="13">
        <v>49.4</v>
      </c>
      <c r="J138" s="13">
        <v>29.4</v>
      </c>
      <c r="K138" s="13">
        <v>50.1</v>
      </c>
      <c r="L138" s="13">
        <v>44.6</v>
      </c>
      <c r="M138" s="13">
        <v>8.6</v>
      </c>
      <c r="N138" s="15">
        <f t="shared" si="8"/>
        <v>60.2</v>
      </c>
    </row>
    <row r="139" spans="1:14" ht="15" customHeight="1" x14ac:dyDescent="0.2">
      <c r="A139" s="17">
        <v>2009</v>
      </c>
      <c r="B139" s="13">
        <v>30.2</v>
      </c>
      <c r="C139" s="13">
        <v>30.1</v>
      </c>
      <c r="D139" s="13">
        <v>41.6</v>
      </c>
      <c r="E139" s="13">
        <v>36.5</v>
      </c>
      <c r="F139" s="13">
        <v>36.4</v>
      </c>
      <c r="G139" s="13">
        <v>39.1</v>
      </c>
      <c r="H139" s="13">
        <v>8.6999999999999993</v>
      </c>
      <c r="I139" s="13">
        <v>40.5</v>
      </c>
      <c r="J139" s="13">
        <v>19.899999999999999</v>
      </c>
      <c r="K139" s="13">
        <v>22.3</v>
      </c>
      <c r="L139" s="13">
        <v>14</v>
      </c>
      <c r="M139" s="13">
        <v>30.2</v>
      </c>
      <c r="N139" s="15">
        <f t="shared" si="8"/>
        <v>41.6</v>
      </c>
    </row>
    <row r="140" spans="1:14" ht="15" customHeight="1" x14ac:dyDescent="0.2">
      <c r="A140" s="17">
        <v>2010</v>
      </c>
      <c r="B140" s="13">
        <v>11.4</v>
      </c>
      <c r="C140" s="13">
        <v>16.8</v>
      </c>
      <c r="D140" s="13">
        <v>86.2</v>
      </c>
      <c r="E140" s="13">
        <v>58.6</v>
      </c>
      <c r="F140" s="13">
        <v>39</v>
      </c>
      <c r="G140" s="13">
        <v>59.1</v>
      </c>
      <c r="H140" s="13">
        <v>41.7</v>
      </c>
      <c r="I140" s="13">
        <v>29.5</v>
      </c>
      <c r="J140" s="13">
        <v>48.7</v>
      </c>
      <c r="K140" s="13">
        <v>31.4</v>
      </c>
      <c r="L140" s="13">
        <v>36.5</v>
      </c>
      <c r="M140" s="13">
        <v>35.200000000000003</v>
      </c>
      <c r="N140" s="15">
        <f t="shared" si="8"/>
        <v>86.2</v>
      </c>
    </row>
    <row r="141" spans="1:14" ht="15" customHeight="1" x14ac:dyDescent="0.2">
      <c r="A141" s="17">
        <v>2011</v>
      </c>
      <c r="B141" s="13">
        <v>21.1</v>
      </c>
      <c r="C141" s="13">
        <v>37.9</v>
      </c>
      <c r="D141" s="13">
        <v>33.9</v>
      </c>
      <c r="E141" s="13">
        <v>70.400000000000006</v>
      </c>
      <c r="F141" s="13">
        <v>53.2</v>
      </c>
      <c r="G141" s="13">
        <v>30.3</v>
      </c>
      <c r="H141" s="13">
        <v>25.5</v>
      </c>
      <c r="I141" s="13">
        <v>35.6</v>
      </c>
      <c r="J141" s="13">
        <v>26.5</v>
      </c>
      <c r="K141" s="13">
        <v>45.9</v>
      </c>
      <c r="L141" s="13">
        <v>52.2</v>
      </c>
      <c r="M141" s="13">
        <v>35.799999999999997</v>
      </c>
      <c r="N141" s="15">
        <f t="shared" si="8"/>
        <v>70.400000000000006</v>
      </c>
    </row>
    <row r="142" spans="1:14" ht="15" customHeight="1" x14ac:dyDescent="0.2">
      <c r="A142" s="17">
        <v>2012</v>
      </c>
      <c r="B142" s="13">
        <v>64.5</v>
      </c>
      <c r="C142" s="13">
        <v>23.2</v>
      </c>
      <c r="D142" s="13">
        <v>26.5</v>
      </c>
      <c r="E142" s="13">
        <v>45.5</v>
      </c>
      <c r="F142" s="13">
        <v>55.8</v>
      </c>
      <c r="G142" s="13">
        <v>50.2</v>
      </c>
      <c r="H142" s="13">
        <v>16.100000000000001</v>
      </c>
      <c r="I142" s="13">
        <v>44.9</v>
      </c>
      <c r="J142" s="13">
        <v>22.3</v>
      </c>
      <c r="K142" s="13">
        <v>52.4</v>
      </c>
      <c r="L142" s="13">
        <v>82.4</v>
      </c>
      <c r="M142" s="13">
        <v>87.3</v>
      </c>
      <c r="N142" s="15">
        <f t="shared" si="8"/>
        <v>87.3</v>
      </c>
    </row>
    <row r="143" spans="1:14" ht="15" customHeight="1" x14ac:dyDescent="0.2">
      <c r="A143" s="17">
        <v>2013</v>
      </c>
      <c r="B143" s="13">
        <v>16</v>
      </c>
      <c r="C143" s="13">
        <v>45.1</v>
      </c>
      <c r="D143" s="13">
        <v>46.4</v>
      </c>
      <c r="E143" s="13">
        <v>89.8</v>
      </c>
      <c r="F143" s="13">
        <v>54.2</v>
      </c>
      <c r="G143" s="13">
        <v>23.1</v>
      </c>
      <c r="H143" s="13">
        <v>55</v>
      </c>
      <c r="I143" s="13">
        <v>40.299999999999997</v>
      </c>
      <c r="J143" s="13">
        <v>27.7</v>
      </c>
      <c r="K143" s="13">
        <v>67.7</v>
      </c>
      <c r="L143" s="13">
        <v>42</v>
      </c>
      <c r="M143" s="13">
        <v>32.299999999999997</v>
      </c>
      <c r="N143" s="15">
        <f t="shared" si="8"/>
        <v>89.8</v>
      </c>
    </row>
    <row r="144" spans="1:14" ht="15" customHeight="1" x14ac:dyDescent="0.2">
      <c r="A144" s="17">
        <v>2014</v>
      </c>
      <c r="B144" s="13">
        <v>14.2</v>
      </c>
      <c r="C144" s="13">
        <v>49.1</v>
      </c>
      <c r="D144" s="13">
        <v>74.400000000000006</v>
      </c>
      <c r="E144" s="13">
        <v>31.8</v>
      </c>
      <c r="F144" s="13">
        <v>46.7</v>
      </c>
      <c r="G144" s="13">
        <v>18.899999999999999</v>
      </c>
      <c r="H144" s="13">
        <v>15.7</v>
      </c>
      <c r="I144" s="13">
        <v>15.5</v>
      </c>
      <c r="J144" s="13">
        <v>47.9</v>
      </c>
      <c r="K144" s="13">
        <v>36.5</v>
      </c>
      <c r="L144" s="13">
        <v>64.7</v>
      </c>
      <c r="M144" s="13">
        <v>40.799999999999997</v>
      </c>
      <c r="N144" s="15">
        <f t="shared" si="8"/>
        <v>74.400000000000006</v>
      </c>
    </row>
    <row r="145" spans="1:14" ht="15" customHeight="1" x14ac:dyDescent="0.2">
      <c r="A145" s="17">
        <v>2015</v>
      </c>
      <c r="B145" s="13">
        <v>12.5</v>
      </c>
      <c r="C145" s="13">
        <v>34.200000000000003</v>
      </c>
      <c r="D145" s="13">
        <v>56.5</v>
      </c>
      <c r="E145" s="13">
        <v>41.7</v>
      </c>
      <c r="F145" s="13">
        <v>50.4</v>
      </c>
      <c r="G145" s="13">
        <v>12.1</v>
      </c>
      <c r="H145" s="13">
        <v>26.7</v>
      </c>
      <c r="I145" s="13">
        <v>25.1</v>
      </c>
      <c r="J145" s="13">
        <v>25.7</v>
      </c>
      <c r="K145" s="13">
        <v>57</v>
      </c>
      <c r="L145" s="13">
        <v>42.6</v>
      </c>
      <c r="M145" s="13">
        <v>34.5</v>
      </c>
      <c r="N145" s="15">
        <f t="shared" si="8"/>
        <v>57</v>
      </c>
    </row>
    <row r="146" spans="1:14" ht="15" customHeight="1" x14ac:dyDescent="0.2">
      <c r="A146" s="17">
        <v>2016</v>
      </c>
      <c r="B146" s="13">
        <v>11.1</v>
      </c>
      <c r="C146" s="13">
        <v>16.8</v>
      </c>
      <c r="D146" s="13">
        <v>55.4</v>
      </c>
      <c r="E146" s="13">
        <v>39</v>
      </c>
      <c r="F146" s="13">
        <v>47.2</v>
      </c>
      <c r="G146" s="13">
        <v>16.7</v>
      </c>
      <c r="H146" s="13">
        <v>30</v>
      </c>
      <c r="I146" s="21"/>
      <c r="J146" s="21"/>
      <c r="K146" s="21"/>
      <c r="L146" s="21"/>
      <c r="M146" s="21"/>
      <c r="N146" s="15">
        <f t="shared" si="8"/>
        <v>55.4</v>
      </c>
    </row>
    <row r="147" spans="1:14" ht="15" customHeight="1" x14ac:dyDescent="0.2">
      <c r="A147" s="19" t="s">
        <v>58</v>
      </c>
      <c r="B147" s="20">
        <f>AVERAGE(B103:B146)</f>
        <v>30.518604651162789</v>
      </c>
      <c r="C147" s="20">
        <f t="shared" ref="C147:M147" si="9">AVERAGE(C103:C146)</f>
        <v>36.916279069767441</v>
      </c>
      <c r="D147" s="20">
        <f t="shared" si="9"/>
        <v>45.973809523809528</v>
      </c>
      <c r="E147" s="20">
        <f t="shared" si="9"/>
        <v>52.214634146341467</v>
      </c>
      <c r="F147" s="20">
        <f t="shared" si="9"/>
        <v>51.252380952380953</v>
      </c>
      <c r="G147" s="20">
        <f t="shared" si="9"/>
        <v>34.511904761904759</v>
      </c>
      <c r="H147" s="20">
        <f t="shared" si="9"/>
        <v>29.695348837209306</v>
      </c>
      <c r="I147" s="20">
        <f t="shared" si="9"/>
        <v>32.799999999999997</v>
      </c>
      <c r="J147" s="20">
        <f t="shared" si="9"/>
        <v>40.347619047619048</v>
      </c>
      <c r="K147" s="20">
        <f t="shared" si="9"/>
        <v>53.273809523809511</v>
      </c>
      <c r="L147" s="20">
        <f t="shared" si="9"/>
        <v>49.376744186046508</v>
      </c>
      <c r="M147" s="20">
        <f t="shared" si="9"/>
        <v>44.955813953488367</v>
      </c>
      <c r="N147" s="20">
        <f>AVERAGE(B147:M147)</f>
        <v>41.819745721128307</v>
      </c>
    </row>
    <row r="148" spans="1:14" ht="15" customHeight="1" x14ac:dyDescent="0.2">
      <c r="A148" s="19" t="s">
        <v>59</v>
      </c>
      <c r="B148" s="20">
        <f>MAX(B103:B146)</f>
        <v>81</v>
      </c>
      <c r="C148" s="20">
        <f t="shared" ref="C148:M148" si="10">MAX(C103:C146)</f>
        <v>110</v>
      </c>
      <c r="D148" s="20">
        <f t="shared" si="10"/>
        <v>126</v>
      </c>
      <c r="E148" s="20">
        <f t="shared" si="10"/>
        <v>89.8</v>
      </c>
      <c r="F148" s="20">
        <f t="shared" si="10"/>
        <v>90</v>
      </c>
      <c r="G148" s="20">
        <f t="shared" si="10"/>
        <v>80</v>
      </c>
      <c r="H148" s="20">
        <f t="shared" si="10"/>
        <v>68</v>
      </c>
      <c r="I148" s="20">
        <f t="shared" si="10"/>
        <v>70</v>
      </c>
      <c r="J148" s="20">
        <f t="shared" si="10"/>
        <v>66</v>
      </c>
      <c r="K148" s="20">
        <f t="shared" si="10"/>
        <v>93</v>
      </c>
      <c r="L148" s="20">
        <f t="shared" si="10"/>
        <v>82.4</v>
      </c>
      <c r="M148" s="20">
        <f t="shared" si="10"/>
        <v>89</v>
      </c>
      <c r="N148" s="20">
        <f>MAX(B148:M148)</f>
        <v>126</v>
      </c>
    </row>
    <row r="149" spans="1:14" ht="15" customHeight="1" x14ac:dyDescent="0.2">
      <c r="A149" s="19" t="s">
        <v>60</v>
      </c>
      <c r="B149" s="20">
        <f>MIN(B103:B146)</f>
        <v>5.9</v>
      </c>
      <c r="C149" s="20">
        <f t="shared" ref="C149:M149" si="11">MIN(C103:C146)</f>
        <v>8</v>
      </c>
      <c r="D149" s="20">
        <f t="shared" si="11"/>
        <v>10</v>
      </c>
      <c r="E149" s="20">
        <f t="shared" si="11"/>
        <v>24</v>
      </c>
      <c r="F149" s="20">
        <f t="shared" si="11"/>
        <v>24</v>
      </c>
      <c r="G149" s="20">
        <f t="shared" si="11"/>
        <v>10</v>
      </c>
      <c r="H149" s="20">
        <f t="shared" si="11"/>
        <v>8.6999999999999993</v>
      </c>
      <c r="I149" s="20">
        <f t="shared" si="11"/>
        <v>11</v>
      </c>
      <c r="J149" s="20">
        <f t="shared" si="11"/>
        <v>14.6</v>
      </c>
      <c r="K149" s="20">
        <f t="shared" si="11"/>
        <v>22.3</v>
      </c>
      <c r="L149" s="20">
        <f t="shared" si="11"/>
        <v>14</v>
      </c>
      <c r="M149" s="20">
        <f t="shared" si="11"/>
        <v>6</v>
      </c>
      <c r="N149" s="20">
        <f>MIN(B149:M149)</f>
        <v>5.9</v>
      </c>
    </row>
  </sheetData>
  <mergeCells count="3">
    <mergeCell ref="A1:N1"/>
    <mergeCell ref="A51:N51"/>
    <mergeCell ref="A101:N101"/>
  </mergeCells>
  <printOptions horizontalCentered="1"/>
  <pageMargins left="0.70866141732283472" right="0.70866141732283472" top="0.74803149606299213" bottom="0.74803149606299213" header="0.31496062992125984" footer="0.31496062992125984"/>
  <pageSetup scale="72" orientation="portrait" r:id="rId1"/>
  <headerFooter>
    <oddHeader>&amp;COptimización del Sistema de Alcantarillado para el Municipio de Charalá - Santander (Anexo 2)</oddHeader>
    <oddFooter>&amp;CPágina &amp;P</oddFooter>
  </headerFooter>
  <rowBreaks count="2" manualBreakCount="2">
    <brk id="50" max="16383" man="1"/>
    <brk id="10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4"/>
  <sheetViews>
    <sheetView showGridLines="0" view="pageBreakPreview" topLeftCell="A113" zoomScaleNormal="100" zoomScaleSheetLayoutView="100" workbookViewId="0">
      <selection activeCell="P138" sqref="P138"/>
    </sheetView>
  </sheetViews>
  <sheetFormatPr baseColWidth="10" defaultRowHeight="15" customHeight="1" x14ac:dyDescent="0.2"/>
  <cols>
    <col min="1" max="1" width="9.7109375" style="14" bestFit="1" customWidth="1"/>
    <col min="2" max="2" width="7.28515625" style="18" bestFit="1" customWidth="1"/>
    <col min="3" max="3" width="9.7109375" style="18" bestFit="1" customWidth="1"/>
    <col min="4" max="4" width="7.7109375" style="18" bestFit="1" customWidth="1"/>
    <col min="5" max="5" width="6.5703125" style="18" bestFit="1" customWidth="1"/>
    <col min="6" max="6" width="6.42578125" style="18" bestFit="1" customWidth="1"/>
    <col min="7" max="7" width="6.5703125" style="18" bestFit="1" customWidth="1"/>
    <col min="8" max="8" width="6.42578125" style="18" bestFit="1" customWidth="1"/>
    <col min="9" max="9" width="8.85546875" style="18" bestFit="1" customWidth="1"/>
    <col min="10" max="10" width="12.5703125" style="18" bestFit="1" customWidth="1"/>
    <col min="11" max="11" width="9.85546875" style="18" bestFit="1" customWidth="1"/>
    <col min="12" max="12" width="11.7109375" style="18" bestFit="1" customWidth="1"/>
    <col min="13" max="13" width="11.140625" style="18" bestFit="1" customWidth="1"/>
    <col min="14" max="14" width="10" style="18" bestFit="1" customWidth="1"/>
    <col min="15" max="16384" width="11.42578125" style="14"/>
  </cols>
  <sheetData>
    <row r="1" spans="1:14" ht="15" customHeight="1" x14ac:dyDescent="0.2">
      <c r="A1" s="42" t="s">
        <v>65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s="16" customFormat="1" ht="15" customHeight="1" x14ac:dyDescent="0.2">
      <c r="A2" s="19" t="s">
        <v>44</v>
      </c>
      <c r="B2" s="20" t="s">
        <v>45</v>
      </c>
      <c r="C2" s="20" t="s">
        <v>46</v>
      </c>
      <c r="D2" s="20" t="s">
        <v>47</v>
      </c>
      <c r="E2" s="20" t="s">
        <v>48</v>
      </c>
      <c r="F2" s="20" t="s">
        <v>49</v>
      </c>
      <c r="G2" s="20" t="s">
        <v>50</v>
      </c>
      <c r="H2" s="20" t="s">
        <v>51</v>
      </c>
      <c r="I2" s="20" t="s">
        <v>52</v>
      </c>
      <c r="J2" s="20" t="s">
        <v>53</v>
      </c>
      <c r="K2" s="20" t="s">
        <v>54</v>
      </c>
      <c r="L2" s="20" t="s">
        <v>55</v>
      </c>
      <c r="M2" s="20" t="s">
        <v>56</v>
      </c>
      <c r="N2" s="20" t="s">
        <v>57</v>
      </c>
    </row>
    <row r="3" spans="1:14" ht="15" customHeight="1" x14ac:dyDescent="0.2">
      <c r="A3" s="17">
        <v>1958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13">
        <v>218.2</v>
      </c>
      <c r="N3" s="15">
        <f>SUM(B3:M3)</f>
        <v>218.2</v>
      </c>
    </row>
    <row r="4" spans="1:14" ht="15" customHeight="1" x14ac:dyDescent="0.2">
      <c r="A4" s="17">
        <v>1959</v>
      </c>
      <c r="B4" s="13">
        <v>21.6</v>
      </c>
      <c r="C4" s="13">
        <v>96</v>
      </c>
      <c r="D4" s="13">
        <v>356</v>
      </c>
      <c r="E4" s="13">
        <v>423</v>
      </c>
      <c r="F4" s="13">
        <v>357</v>
      </c>
      <c r="G4" s="13">
        <v>247</v>
      </c>
      <c r="H4" s="13">
        <v>281</v>
      </c>
      <c r="I4" s="13">
        <v>168</v>
      </c>
      <c r="J4" s="13">
        <v>266</v>
      </c>
      <c r="K4" s="13">
        <v>413</v>
      </c>
      <c r="L4" s="13">
        <v>491</v>
      </c>
      <c r="M4" s="13">
        <v>138</v>
      </c>
      <c r="N4" s="15">
        <f t="shared" ref="N4:N62" si="0">SUM(B4:M4)</f>
        <v>3257.6</v>
      </c>
    </row>
    <row r="5" spans="1:14" ht="15" customHeight="1" x14ac:dyDescent="0.2">
      <c r="A5" s="17">
        <v>1960</v>
      </c>
      <c r="B5" s="13">
        <v>56</v>
      </c>
      <c r="C5" s="13">
        <v>146</v>
      </c>
      <c r="D5" s="13">
        <v>194</v>
      </c>
      <c r="E5" s="13">
        <v>484</v>
      </c>
      <c r="F5" s="13">
        <v>390</v>
      </c>
      <c r="G5" s="13">
        <v>224</v>
      </c>
      <c r="H5" s="13">
        <v>239</v>
      </c>
      <c r="I5" s="13">
        <v>254</v>
      </c>
      <c r="J5" s="13">
        <v>199</v>
      </c>
      <c r="K5" s="13">
        <v>198</v>
      </c>
      <c r="L5" s="13">
        <v>196</v>
      </c>
      <c r="M5" s="13">
        <v>431</v>
      </c>
      <c r="N5" s="15">
        <f t="shared" si="0"/>
        <v>3011</v>
      </c>
    </row>
    <row r="6" spans="1:14" ht="15" customHeight="1" x14ac:dyDescent="0.2">
      <c r="A6" s="17">
        <v>1961</v>
      </c>
      <c r="B6" s="13">
        <v>113.8</v>
      </c>
      <c r="C6" s="13">
        <v>28</v>
      </c>
      <c r="D6" s="13">
        <v>247</v>
      </c>
      <c r="E6" s="13">
        <v>254</v>
      </c>
      <c r="F6" s="13">
        <v>208</v>
      </c>
      <c r="G6" s="13">
        <v>459</v>
      </c>
      <c r="H6" s="13">
        <v>344</v>
      </c>
      <c r="I6" s="13">
        <v>190</v>
      </c>
      <c r="J6" s="13">
        <v>236</v>
      </c>
      <c r="K6" s="13">
        <v>531</v>
      </c>
      <c r="L6" s="13">
        <v>449.5</v>
      </c>
      <c r="M6" s="13">
        <v>135</v>
      </c>
      <c r="N6" s="15">
        <f t="shared" si="0"/>
        <v>3195.3</v>
      </c>
    </row>
    <row r="7" spans="1:14" ht="15" customHeight="1" x14ac:dyDescent="0.2">
      <c r="A7" s="17">
        <v>1962</v>
      </c>
      <c r="B7" s="13">
        <v>186</v>
      </c>
      <c r="C7" s="13">
        <v>13</v>
      </c>
      <c r="D7" s="13">
        <v>551</v>
      </c>
      <c r="E7" s="13">
        <v>296</v>
      </c>
      <c r="F7" s="13">
        <v>432</v>
      </c>
      <c r="G7" s="13">
        <v>466</v>
      </c>
      <c r="H7" s="13">
        <v>142</v>
      </c>
      <c r="I7" s="13">
        <v>144</v>
      </c>
      <c r="J7" s="13">
        <v>233</v>
      </c>
      <c r="K7" s="13">
        <v>284</v>
      </c>
      <c r="L7" s="13">
        <v>391</v>
      </c>
      <c r="M7" s="13">
        <v>108</v>
      </c>
      <c r="N7" s="15">
        <f t="shared" si="0"/>
        <v>3246</v>
      </c>
    </row>
    <row r="8" spans="1:14" ht="15" customHeight="1" x14ac:dyDescent="0.2">
      <c r="A8" s="17">
        <v>1963</v>
      </c>
      <c r="B8" s="13">
        <v>66</v>
      </c>
      <c r="C8" s="13">
        <v>70</v>
      </c>
      <c r="D8" s="13">
        <v>87</v>
      </c>
      <c r="E8" s="13">
        <v>397</v>
      </c>
      <c r="F8" s="13">
        <v>322</v>
      </c>
      <c r="G8" s="13">
        <v>250</v>
      </c>
      <c r="H8" s="13">
        <v>316</v>
      </c>
      <c r="I8" s="13">
        <v>141</v>
      </c>
      <c r="J8" s="13">
        <v>189</v>
      </c>
      <c r="K8" s="13">
        <v>103</v>
      </c>
      <c r="L8" s="13">
        <v>174</v>
      </c>
      <c r="M8" s="13">
        <v>13</v>
      </c>
      <c r="N8" s="15">
        <f t="shared" si="0"/>
        <v>2128</v>
      </c>
    </row>
    <row r="9" spans="1:14" ht="15" customHeight="1" x14ac:dyDescent="0.2">
      <c r="A9" s="17">
        <v>1964</v>
      </c>
      <c r="B9" s="13">
        <v>15</v>
      </c>
      <c r="C9" s="13">
        <v>16</v>
      </c>
      <c r="D9" s="13">
        <v>27</v>
      </c>
      <c r="E9" s="13">
        <v>147</v>
      </c>
      <c r="F9" s="13">
        <v>208</v>
      </c>
      <c r="G9" s="13">
        <v>294</v>
      </c>
      <c r="H9" s="13">
        <v>198</v>
      </c>
      <c r="I9" s="13">
        <v>214</v>
      </c>
      <c r="J9" s="13">
        <v>226</v>
      </c>
      <c r="K9" s="13">
        <v>323</v>
      </c>
      <c r="L9" s="13">
        <v>117</v>
      </c>
      <c r="M9" s="13">
        <v>90</v>
      </c>
      <c r="N9" s="15">
        <f t="shared" si="0"/>
        <v>1875</v>
      </c>
    </row>
    <row r="10" spans="1:14" ht="15" customHeight="1" x14ac:dyDescent="0.2">
      <c r="A10" s="17">
        <v>1965</v>
      </c>
      <c r="B10" s="13">
        <v>72</v>
      </c>
      <c r="C10" s="13">
        <v>55</v>
      </c>
      <c r="D10" s="13">
        <v>21</v>
      </c>
      <c r="E10" s="13">
        <v>131</v>
      </c>
      <c r="F10" s="13">
        <v>662</v>
      </c>
      <c r="G10" s="13">
        <v>148</v>
      </c>
      <c r="H10" s="13">
        <v>204</v>
      </c>
      <c r="I10" s="13">
        <v>50</v>
      </c>
      <c r="J10" s="13">
        <v>232</v>
      </c>
      <c r="K10" s="13">
        <v>505</v>
      </c>
      <c r="L10" s="13">
        <v>533</v>
      </c>
      <c r="M10" s="13">
        <v>183</v>
      </c>
      <c r="N10" s="15">
        <f t="shared" si="0"/>
        <v>2796</v>
      </c>
    </row>
    <row r="11" spans="1:14" ht="15" customHeight="1" x14ac:dyDescent="0.2">
      <c r="A11" s="17">
        <v>1966</v>
      </c>
      <c r="B11" s="13">
        <v>146</v>
      </c>
      <c r="C11" s="13">
        <v>50</v>
      </c>
      <c r="D11" s="13">
        <v>148</v>
      </c>
      <c r="E11" s="13">
        <v>541</v>
      </c>
      <c r="F11" s="13">
        <v>428</v>
      </c>
      <c r="G11" s="13">
        <v>241</v>
      </c>
      <c r="H11" s="13">
        <v>119</v>
      </c>
      <c r="I11" s="13">
        <v>127</v>
      </c>
      <c r="J11" s="13">
        <v>339</v>
      </c>
      <c r="K11" s="13">
        <v>620</v>
      </c>
      <c r="L11" s="13">
        <v>575</v>
      </c>
      <c r="M11" s="13">
        <v>43</v>
      </c>
      <c r="N11" s="15">
        <f t="shared" si="0"/>
        <v>3377</v>
      </c>
    </row>
    <row r="12" spans="1:14" ht="15" customHeight="1" x14ac:dyDescent="0.2">
      <c r="A12" s="17">
        <v>1967</v>
      </c>
      <c r="B12" s="13">
        <v>26</v>
      </c>
      <c r="C12" s="13">
        <v>107</v>
      </c>
      <c r="D12" s="13">
        <v>114</v>
      </c>
      <c r="E12" s="13">
        <v>196</v>
      </c>
      <c r="F12" s="13">
        <v>205</v>
      </c>
      <c r="G12" s="13">
        <v>191</v>
      </c>
      <c r="H12" s="13">
        <v>128</v>
      </c>
      <c r="I12" s="13">
        <v>52</v>
      </c>
      <c r="J12" s="13">
        <v>73</v>
      </c>
      <c r="K12" s="13">
        <v>157</v>
      </c>
      <c r="L12" s="13">
        <v>323</v>
      </c>
      <c r="M12" s="13">
        <v>38</v>
      </c>
      <c r="N12" s="15">
        <f t="shared" si="0"/>
        <v>1610</v>
      </c>
    </row>
    <row r="13" spans="1:14" ht="15" customHeight="1" x14ac:dyDescent="0.2">
      <c r="A13" s="17">
        <v>1968</v>
      </c>
      <c r="B13" s="13">
        <v>46</v>
      </c>
      <c r="C13" s="13">
        <v>36</v>
      </c>
      <c r="D13" s="13">
        <v>209</v>
      </c>
      <c r="E13" s="13">
        <v>471</v>
      </c>
      <c r="F13" s="13">
        <v>277</v>
      </c>
      <c r="G13" s="13">
        <v>151</v>
      </c>
      <c r="H13" s="13">
        <v>252</v>
      </c>
      <c r="I13" s="13">
        <v>92</v>
      </c>
      <c r="J13" s="13">
        <v>189</v>
      </c>
      <c r="K13" s="13">
        <v>318</v>
      </c>
      <c r="L13" s="13">
        <v>377</v>
      </c>
      <c r="M13" s="13">
        <v>33</v>
      </c>
      <c r="N13" s="15">
        <f t="shared" si="0"/>
        <v>2451</v>
      </c>
    </row>
    <row r="14" spans="1:14" ht="15" customHeight="1" x14ac:dyDescent="0.2">
      <c r="A14" s="17">
        <v>1969</v>
      </c>
      <c r="B14" s="13">
        <v>86</v>
      </c>
      <c r="C14" s="13">
        <v>168</v>
      </c>
      <c r="D14" s="13">
        <v>65</v>
      </c>
      <c r="E14" s="13">
        <v>243</v>
      </c>
      <c r="F14" s="13">
        <v>166</v>
      </c>
      <c r="G14" s="13">
        <v>147</v>
      </c>
      <c r="H14" s="13">
        <v>139</v>
      </c>
      <c r="I14" s="13">
        <v>234</v>
      </c>
      <c r="J14" s="13">
        <v>479</v>
      </c>
      <c r="K14" s="13">
        <v>411</v>
      </c>
      <c r="L14" s="13">
        <v>407</v>
      </c>
      <c r="M14" s="13">
        <v>192</v>
      </c>
      <c r="N14" s="15">
        <f t="shared" si="0"/>
        <v>2737</v>
      </c>
    </row>
    <row r="15" spans="1:14" ht="15" customHeight="1" x14ac:dyDescent="0.2">
      <c r="A15" s="17">
        <v>1970</v>
      </c>
      <c r="B15" s="13">
        <v>256</v>
      </c>
      <c r="C15" s="13">
        <v>90</v>
      </c>
      <c r="D15" s="13">
        <v>168</v>
      </c>
      <c r="E15" s="13">
        <v>419</v>
      </c>
      <c r="F15" s="13">
        <v>565</v>
      </c>
      <c r="G15" s="13">
        <v>161</v>
      </c>
      <c r="H15" s="13">
        <v>115</v>
      </c>
      <c r="I15" s="13">
        <v>143</v>
      </c>
      <c r="J15" s="13">
        <v>331</v>
      </c>
      <c r="K15" s="13">
        <v>397</v>
      </c>
      <c r="L15" s="13">
        <v>422</v>
      </c>
      <c r="M15" s="13">
        <v>204</v>
      </c>
      <c r="N15" s="15">
        <f t="shared" si="0"/>
        <v>3271</v>
      </c>
    </row>
    <row r="16" spans="1:14" ht="15" customHeight="1" x14ac:dyDescent="0.2">
      <c r="A16" s="17">
        <v>1971</v>
      </c>
      <c r="B16" s="13">
        <v>236</v>
      </c>
      <c r="C16" s="13">
        <v>317</v>
      </c>
      <c r="D16" s="13">
        <v>389</v>
      </c>
      <c r="E16" s="13">
        <v>343</v>
      </c>
      <c r="F16" s="13">
        <v>728</v>
      </c>
      <c r="G16" s="13">
        <v>185</v>
      </c>
      <c r="H16" s="13">
        <v>286</v>
      </c>
      <c r="I16" s="13">
        <v>300</v>
      </c>
      <c r="J16" s="13">
        <v>472</v>
      </c>
      <c r="K16" s="13">
        <v>598</v>
      </c>
      <c r="L16" s="13">
        <v>329</v>
      </c>
      <c r="M16" s="13">
        <v>158</v>
      </c>
      <c r="N16" s="15">
        <f t="shared" si="0"/>
        <v>4341</v>
      </c>
    </row>
    <row r="17" spans="1:14" ht="15" customHeight="1" x14ac:dyDescent="0.2">
      <c r="A17" s="17">
        <v>1972</v>
      </c>
      <c r="B17" s="13">
        <v>293</v>
      </c>
      <c r="C17" s="13">
        <v>73</v>
      </c>
      <c r="D17" s="13">
        <v>58</v>
      </c>
      <c r="E17" s="13">
        <v>299</v>
      </c>
      <c r="F17" s="13">
        <v>252</v>
      </c>
      <c r="G17" s="13">
        <v>131</v>
      </c>
      <c r="H17" s="13">
        <v>130</v>
      </c>
      <c r="I17" s="13">
        <v>205</v>
      </c>
      <c r="J17" s="13">
        <v>160</v>
      </c>
      <c r="K17" s="13">
        <v>404</v>
      </c>
      <c r="L17" s="13">
        <v>220</v>
      </c>
      <c r="M17" s="13">
        <v>154</v>
      </c>
      <c r="N17" s="15">
        <f t="shared" si="0"/>
        <v>2379</v>
      </c>
    </row>
    <row r="18" spans="1:14" ht="15" customHeight="1" x14ac:dyDescent="0.2">
      <c r="A18" s="17">
        <v>1973</v>
      </c>
      <c r="B18" s="13">
        <v>14</v>
      </c>
      <c r="C18" s="13">
        <v>0</v>
      </c>
      <c r="D18" s="13">
        <v>216</v>
      </c>
      <c r="E18" s="13">
        <v>501</v>
      </c>
      <c r="F18" s="13">
        <v>410</v>
      </c>
      <c r="G18" s="13">
        <v>324</v>
      </c>
      <c r="H18" s="13">
        <v>328</v>
      </c>
      <c r="I18" s="13">
        <v>567</v>
      </c>
      <c r="J18" s="13">
        <v>529</v>
      </c>
      <c r="K18" s="13">
        <v>642</v>
      </c>
      <c r="L18" s="13">
        <v>540</v>
      </c>
      <c r="M18" s="13">
        <v>669</v>
      </c>
      <c r="N18" s="15">
        <f t="shared" si="0"/>
        <v>4740</v>
      </c>
    </row>
    <row r="19" spans="1:14" ht="15" customHeight="1" x14ac:dyDescent="0.2">
      <c r="A19" s="17">
        <v>1974</v>
      </c>
      <c r="B19" s="13">
        <v>221</v>
      </c>
      <c r="C19" s="13">
        <v>566</v>
      </c>
      <c r="D19" s="13">
        <v>380</v>
      </c>
      <c r="E19" s="13">
        <v>675</v>
      </c>
      <c r="F19" s="13">
        <v>528</v>
      </c>
      <c r="G19" s="13">
        <v>234</v>
      </c>
      <c r="H19" s="13">
        <v>783</v>
      </c>
      <c r="I19" s="13">
        <v>117</v>
      </c>
      <c r="J19" s="13">
        <v>438</v>
      </c>
      <c r="K19" s="13">
        <v>738</v>
      </c>
      <c r="L19" s="13">
        <v>389</v>
      </c>
      <c r="M19" s="13">
        <v>0</v>
      </c>
      <c r="N19" s="15">
        <f t="shared" si="0"/>
        <v>5069</v>
      </c>
    </row>
    <row r="20" spans="1:14" ht="15" customHeight="1" x14ac:dyDescent="0.2">
      <c r="A20" s="17">
        <v>1975</v>
      </c>
      <c r="B20" s="13">
        <v>96</v>
      </c>
      <c r="C20" s="13">
        <v>208</v>
      </c>
      <c r="D20" s="13">
        <v>204.7</v>
      </c>
      <c r="E20" s="13">
        <v>352.2</v>
      </c>
      <c r="F20" s="13">
        <v>528</v>
      </c>
      <c r="G20" s="13">
        <v>234</v>
      </c>
      <c r="H20" s="13">
        <v>775</v>
      </c>
      <c r="I20" s="13">
        <v>359</v>
      </c>
      <c r="J20" s="13">
        <v>404</v>
      </c>
      <c r="K20" s="13">
        <v>342</v>
      </c>
      <c r="L20" s="13">
        <v>405</v>
      </c>
      <c r="M20" s="13">
        <v>180</v>
      </c>
      <c r="N20" s="15">
        <f t="shared" si="0"/>
        <v>4087.9</v>
      </c>
    </row>
    <row r="21" spans="1:14" ht="15" customHeight="1" x14ac:dyDescent="0.2">
      <c r="A21" s="17">
        <v>1976</v>
      </c>
      <c r="B21" s="13">
        <v>194</v>
      </c>
      <c r="C21" s="13">
        <v>150</v>
      </c>
      <c r="D21" s="13">
        <v>339</v>
      </c>
      <c r="E21" s="13">
        <v>304</v>
      </c>
      <c r="F21" s="13">
        <v>320</v>
      </c>
      <c r="G21" s="13">
        <v>130</v>
      </c>
      <c r="H21" s="13">
        <v>206</v>
      </c>
      <c r="I21" s="13">
        <v>0</v>
      </c>
      <c r="J21" s="13">
        <v>0</v>
      </c>
      <c r="K21" s="21"/>
      <c r="L21" s="13">
        <v>365.7</v>
      </c>
      <c r="M21" s="13">
        <v>157</v>
      </c>
      <c r="N21" s="15">
        <f t="shared" si="0"/>
        <v>2165.6999999999998</v>
      </c>
    </row>
    <row r="22" spans="1:14" ht="15" customHeight="1" x14ac:dyDescent="0.2">
      <c r="A22" s="17">
        <v>1977</v>
      </c>
      <c r="B22" s="13">
        <v>113.8</v>
      </c>
      <c r="C22" s="13">
        <v>145</v>
      </c>
      <c r="D22" s="13">
        <v>209</v>
      </c>
      <c r="E22" s="13">
        <v>353</v>
      </c>
      <c r="F22" s="13">
        <v>184</v>
      </c>
      <c r="G22" s="13">
        <v>139</v>
      </c>
      <c r="H22" s="13">
        <v>232</v>
      </c>
      <c r="I22" s="13">
        <v>203</v>
      </c>
      <c r="J22" s="13">
        <v>398</v>
      </c>
      <c r="K22" s="13">
        <v>512</v>
      </c>
      <c r="L22" s="13">
        <v>362</v>
      </c>
      <c r="M22" s="13">
        <v>60</v>
      </c>
      <c r="N22" s="15">
        <f t="shared" si="0"/>
        <v>2910.8</v>
      </c>
    </row>
    <row r="23" spans="1:14" ht="15" customHeight="1" x14ac:dyDescent="0.2">
      <c r="A23" s="17">
        <v>1978</v>
      </c>
      <c r="B23" s="13">
        <v>55</v>
      </c>
      <c r="C23" s="13">
        <v>70</v>
      </c>
      <c r="D23" s="13">
        <v>290.5</v>
      </c>
      <c r="E23" s="13">
        <v>294</v>
      </c>
      <c r="F23" s="13">
        <v>302.5</v>
      </c>
      <c r="G23" s="13">
        <v>149</v>
      </c>
      <c r="H23" s="13">
        <v>123</v>
      </c>
      <c r="I23" s="13">
        <v>121.5</v>
      </c>
      <c r="J23" s="13">
        <v>275</v>
      </c>
      <c r="K23" s="13">
        <v>528</v>
      </c>
      <c r="L23" s="13">
        <v>405</v>
      </c>
      <c r="M23" s="13">
        <v>265.5</v>
      </c>
      <c r="N23" s="15">
        <f t="shared" si="0"/>
        <v>2879</v>
      </c>
    </row>
    <row r="24" spans="1:14" ht="15" customHeight="1" x14ac:dyDescent="0.2">
      <c r="A24" s="17">
        <v>1979</v>
      </c>
      <c r="B24" s="13">
        <v>183</v>
      </c>
      <c r="C24" s="13">
        <v>319</v>
      </c>
      <c r="D24" s="13">
        <v>104</v>
      </c>
      <c r="E24" s="13">
        <v>474</v>
      </c>
      <c r="F24" s="13">
        <v>230</v>
      </c>
      <c r="G24" s="13">
        <v>110</v>
      </c>
      <c r="H24" s="13">
        <v>138</v>
      </c>
      <c r="I24" s="13">
        <v>352</v>
      </c>
      <c r="J24" s="13">
        <v>72</v>
      </c>
      <c r="K24" s="13">
        <v>311</v>
      </c>
      <c r="L24" s="13">
        <v>210</v>
      </c>
      <c r="M24" s="13">
        <v>168</v>
      </c>
      <c r="N24" s="15">
        <f t="shared" si="0"/>
        <v>2671</v>
      </c>
    </row>
    <row r="25" spans="1:14" ht="15" customHeight="1" x14ac:dyDescent="0.2">
      <c r="A25" s="17">
        <v>1980</v>
      </c>
      <c r="B25" s="13">
        <v>5</v>
      </c>
      <c r="C25" s="13">
        <v>58</v>
      </c>
      <c r="D25" s="13">
        <v>126</v>
      </c>
      <c r="E25" s="13">
        <v>151</v>
      </c>
      <c r="F25" s="13">
        <v>236</v>
      </c>
      <c r="G25" s="13">
        <v>175</v>
      </c>
      <c r="H25" s="13">
        <v>155</v>
      </c>
      <c r="I25" s="13">
        <v>157</v>
      </c>
      <c r="J25" s="13">
        <v>277.60000000000002</v>
      </c>
      <c r="K25" s="13">
        <v>141</v>
      </c>
      <c r="L25" s="13">
        <v>321</v>
      </c>
      <c r="M25" s="13">
        <v>291</v>
      </c>
      <c r="N25" s="15">
        <f t="shared" si="0"/>
        <v>2093.6</v>
      </c>
    </row>
    <row r="26" spans="1:14" ht="15" customHeight="1" x14ac:dyDescent="0.2">
      <c r="A26" s="17">
        <v>1981</v>
      </c>
      <c r="B26" s="13">
        <v>63</v>
      </c>
      <c r="C26" s="13">
        <v>287</v>
      </c>
      <c r="D26" s="13">
        <v>35</v>
      </c>
      <c r="E26" s="13">
        <v>588</v>
      </c>
      <c r="F26" s="13">
        <v>450</v>
      </c>
      <c r="G26" s="13">
        <v>313</v>
      </c>
      <c r="H26" s="13">
        <v>184</v>
      </c>
      <c r="I26" s="13">
        <v>248</v>
      </c>
      <c r="J26" s="13">
        <v>250</v>
      </c>
      <c r="K26" s="13">
        <v>790</v>
      </c>
      <c r="L26" s="13">
        <v>143</v>
      </c>
      <c r="M26" s="13">
        <v>161</v>
      </c>
      <c r="N26" s="15">
        <f t="shared" si="0"/>
        <v>3512</v>
      </c>
    </row>
    <row r="27" spans="1:14" ht="15" customHeight="1" x14ac:dyDescent="0.2">
      <c r="A27" s="17">
        <v>1982</v>
      </c>
      <c r="B27" s="13">
        <v>120</v>
      </c>
      <c r="C27" s="13">
        <v>188</v>
      </c>
      <c r="D27" s="13">
        <v>295</v>
      </c>
      <c r="E27" s="13">
        <v>503</v>
      </c>
      <c r="F27" s="13">
        <v>692</v>
      </c>
      <c r="G27" s="13">
        <v>41</v>
      </c>
      <c r="H27" s="13">
        <v>74</v>
      </c>
      <c r="I27" s="13">
        <v>145</v>
      </c>
      <c r="J27" s="13">
        <v>151</v>
      </c>
      <c r="K27" s="13">
        <v>404</v>
      </c>
      <c r="L27" s="13">
        <v>152</v>
      </c>
      <c r="M27" s="13">
        <v>53</v>
      </c>
      <c r="N27" s="15">
        <f t="shared" si="0"/>
        <v>2818</v>
      </c>
    </row>
    <row r="28" spans="1:14" ht="15" customHeight="1" x14ac:dyDescent="0.2">
      <c r="A28" s="17">
        <v>1983</v>
      </c>
      <c r="B28" s="13">
        <v>152</v>
      </c>
      <c r="C28" s="13">
        <v>36</v>
      </c>
      <c r="D28" s="13">
        <v>78</v>
      </c>
      <c r="E28" s="13">
        <v>283</v>
      </c>
      <c r="F28" s="13">
        <v>237</v>
      </c>
      <c r="G28" s="13">
        <v>154</v>
      </c>
      <c r="H28" s="13">
        <v>189</v>
      </c>
      <c r="I28" s="13">
        <v>178</v>
      </c>
      <c r="J28" s="13">
        <v>138</v>
      </c>
      <c r="K28" s="13">
        <v>163</v>
      </c>
      <c r="L28" s="13">
        <v>335.4</v>
      </c>
      <c r="M28" s="13">
        <v>116.6</v>
      </c>
      <c r="N28" s="15">
        <f t="shared" si="0"/>
        <v>2060</v>
      </c>
    </row>
    <row r="29" spans="1:14" ht="15" customHeight="1" x14ac:dyDescent="0.2">
      <c r="A29" s="17">
        <v>1984</v>
      </c>
      <c r="B29" s="13">
        <v>71.099999999999994</v>
      </c>
      <c r="C29" s="13">
        <v>88.6</v>
      </c>
      <c r="D29" s="13">
        <v>164.3</v>
      </c>
      <c r="E29" s="13">
        <v>148.80000000000001</v>
      </c>
      <c r="F29" s="13">
        <v>191.8</v>
      </c>
      <c r="G29" s="13">
        <v>260.5</v>
      </c>
      <c r="H29" s="13">
        <v>301.5</v>
      </c>
      <c r="I29" s="13">
        <v>226.8</v>
      </c>
      <c r="J29" s="13">
        <v>203.8</v>
      </c>
      <c r="K29" s="13">
        <v>427.2</v>
      </c>
      <c r="L29" s="13">
        <v>176.7</v>
      </c>
      <c r="M29" s="13">
        <v>151.19999999999999</v>
      </c>
      <c r="N29" s="15">
        <f t="shared" si="0"/>
        <v>2412.2999999999993</v>
      </c>
    </row>
    <row r="30" spans="1:14" ht="15" customHeight="1" x14ac:dyDescent="0.2">
      <c r="A30" s="17">
        <v>1985</v>
      </c>
      <c r="B30" s="13">
        <v>115.5</v>
      </c>
      <c r="C30" s="13">
        <v>111.4</v>
      </c>
      <c r="D30" s="13">
        <v>220.9</v>
      </c>
      <c r="E30" s="13">
        <v>136.30000000000001</v>
      </c>
      <c r="F30" s="13">
        <v>154.6</v>
      </c>
      <c r="G30" s="13">
        <v>105.4</v>
      </c>
      <c r="H30" s="13">
        <v>93.2</v>
      </c>
      <c r="I30" s="13">
        <v>93.4</v>
      </c>
      <c r="J30" s="13">
        <v>274.5</v>
      </c>
      <c r="K30" s="21"/>
      <c r="L30" s="13">
        <v>161</v>
      </c>
      <c r="M30" s="13">
        <v>72.3</v>
      </c>
      <c r="N30" s="15">
        <f t="shared" si="0"/>
        <v>1538.5</v>
      </c>
    </row>
    <row r="31" spans="1:14" ht="15" customHeight="1" x14ac:dyDescent="0.2">
      <c r="A31" s="17">
        <v>1986</v>
      </c>
      <c r="B31" s="13">
        <v>144.69999999999999</v>
      </c>
      <c r="C31" s="13">
        <v>211.3</v>
      </c>
      <c r="D31" s="13">
        <v>277.2</v>
      </c>
      <c r="E31" s="13">
        <v>665</v>
      </c>
      <c r="F31" s="13">
        <v>430</v>
      </c>
      <c r="G31" s="13">
        <v>538.79999999999995</v>
      </c>
      <c r="H31" s="13">
        <v>731</v>
      </c>
      <c r="I31" s="13">
        <v>262</v>
      </c>
      <c r="J31" s="13">
        <v>318</v>
      </c>
      <c r="K31" s="13">
        <v>595</v>
      </c>
      <c r="L31" s="13">
        <v>110</v>
      </c>
      <c r="M31" s="13">
        <v>149</v>
      </c>
      <c r="N31" s="15">
        <f t="shared" si="0"/>
        <v>4432</v>
      </c>
    </row>
    <row r="32" spans="1:14" ht="15" customHeight="1" x14ac:dyDescent="0.2">
      <c r="A32" s="17">
        <v>1987</v>
      </c>
      <c r="B32" s="13">
        <v>50</v>
      </c>
      <c r="C32" s="13">
        <v>89</v>
      </c>
      <c r="D32" s="13">
        <v>280</v>
      </c>
      <c r="E32" s="13">
        <v>364</v>
      </c>
      <c r="F32" s="13">
        <v>364</v>
      </c>
      <c r="G32" s="13">
        <v>195</v>
      </c>
      <c r="H32" s="13">
        <v>431</v>
      </c>
      <c r="I32" s="13">
        <v>241</v>
      </c>
      <c r="J32" s="13">
        <v>262</v>
      </c>
      <c r="K32" s="13">
        <v>414</v>
      </c>
      <c r="L32" s="13">
        <v>186</v>
      </c>
      <c r="M32" s="13">
        <v>50</v>
      </c>
      <c r="N32" s="15">
        <f t="shared" si="0"/>
        <v>2926</v>
      </c>
    </row>
    <row r="33" spans="1:14" ht="15" customHeight="1" x14ac:dyDescent="0.2">
      <c r="A33" s="17">
        <v>1988</v>
      </c>
      <c r="B33" s="13">
        <v>75</v>
      </c>
      <c r="C33" s="13">
        <v>225</v>
      </c>
      <c r="D33" s="21"/>
      <c r="E33" s="13">
        <v>294</v>
      </c>
      <c r="F33" s="13">
        <v>376</v>
      </c>
      <c r="G33" s="13">
        <v>464</v>
      </c>
      <c r="H33" s="13">
        <v>491</v>
      </c>
      <c r="I33" s="13">
        <v>302</v>
      </c>
      <c r="J33" s="13">
        <v>230</v>
      </c>
      <c r="K33" s="13">
        <v>353</v>
      </c>
      <c r="L33" s="13">
        <v>369</v>
      </c>
      <c r="M33" s="13">
        <v>193</v>
      </c>
      <c r="N33" s="15">
        <f t="shared" si="0"/>
        <v>3372</v>
      </c>
    </row>
    <row r="34" spans="1:14" ht="15" customHeight="1" x14ac:dyDescent="0.2">
      <c r="A34" s="17">
        <v>1989</v>
      </c>
      <c r="B34" s="13">
        <v>137</v>
      </c>
      <c r="C34" s="13">
        <v>108</v>
      </c>
      <c r="D34" s="13">
        <v>176</v>
      </c>
      <c r="E34" s="13">
        <v>244</v>
      </c>
      <c r="F34" s="13">
        <v>255</v>
      </c>
      <c r="G34" s="13">
        <v>182</v>
      </c>
      <c r="H34" s="13">
        <v>213</v>
      </c>
      <c r="I34" s="13">
        <v>185</v>
      </c>
      <c r="J34" s="13">
        <v>458</v>
      </c>
      <c r="K34" s="13">
        <v>256</v>
      </c>
      <c r="L34" s="13">
        <v>181</v>
      </c>
      <c r="M34" s="13">
        <v>104</v>
      </c>
      <c r="N34" s="15">
        <f t="shared" si="0"/>
        <v>2499</v>
      </c>
    </row>
    <row r="35" spans="1:14" ht="15" customHeight="1" x14ac:dyDescent="0.2">
      <c r="A35" s="17">
        <v>1990</v>
      </c>
      <c r="B35" s="13">
        <v>66</v>
      </c>
      <c r="C35" s="13">
        <v>151</v>
      </c>
      <c r="D35" s="13">
        <v>142</v>
      </c>
      <c r="E35" s="13">
        <v>341</v>
      </c>
      <c r="F35" s="13">
        <v>256</v>
      </c>
      <c r="G35" s="13">
        <v>161</v>
      </c>
      <c r="H35" s="13">
        <v>188</v>
      </c>
      <c r="I35" s="13">
        <v>240</v>
      </c>
      <c r="J35" s="13">
        <v>292</v>
      </c>
      <c r="K35" s="13">
        <v>544.70000000000005</v>
      </c>
      <c r="L35" s="13">
        <v>319.2</v>
      </c>
      <c r="M35" s="13">
        <v>148.80000000000001</v>
      </c>
      <c r="N35" s="15">
        <f t="shared" si="0"/>
        <v>2849.7</v>
      </c>
    </row>
    <row r="36" spans="1:14" ht="15" customHeight="1" x14ac:dyDescent="0.2">
      <c r="A36" s="17">
        <v>1991</v>
      </c>
      <c r="B36" s="13">
        <v>53.8</v>
      </c>
      <c r="C36" s="13">
        <v>165</v>
      </c>
      <c r="D36" s="13">
        <v>154.30000000000001</v>
      </c>
      <c r="E36" s="13">
        <v>214.2</v>
      </c>
      <c r="F36" s="13">
        <v>357.1</v>
      </c>
      <c r="G36" s="13">
        <v>192.1</v>
      </c>
      <c r="H36" s="13">
        <v>170.4</v>
      </c>
      <c r="I36" s="13">
        <v>201.2</v>
      </c>
      <c r="J36" s="13">
        <v>289.8</v>
      </c>
      <c r="K36" s="13">
        <v>368.8</v>
      </c>
      <c r="L36" s="13">
        <v>414.5</v>
      </c>
      <c r="M36" s="13">
        <v>58.5</v>
      </c>
      <c r="N36" s="15">
        <f t="shared" si="0"/>
        <v>2639.7000000000003</v>
      </c>
    </row>
    <row r="37" spans="1:14" ht="15" customHeight="1" x14ac:dyDescent="0.2">
      <c r="A37" s="17">
        <v>1992</v>
      </c>
      <c r="B37" s="13">
        <v>44.7</v>
      </c>
      <c r="C37" s="13">
        <v>150</v>
      </c>
      <c r="D37" s="13">
        <v>82.6</v>
      </c>
      <c r="E37" s="13">
        <v>283.10000000000002</v>
      </c>
      <c r="F37" s="13">
        <v>298.7</v>
      </c>
      <c r="G37" s="13">
        <v>125</v>
      </c>
      <c r="H37" s="13">
        <v>101.2</v>
      </c>
      <c r="I37" s="13">
        <v>226.8</v>
      </c>
      <c r="J37" s="13">
        <v>296.5</v>
      </c>
      <c r="K37" s="13">
        <v>313</v>
      </c>
      <c r="L37" s="13">
        <v>287.3</v>
      </c>
      <c r="M37" s="13">
        <v>123.6</v>
      </c>
      <c r="N37" s="15">
        <f t="shared" si="0"/>
        <v>2332.5</v>
      </c>
    </row>
    <row r="38" spans="1:14" ht="15" customHeight="1" x14ac:dyDescent="0.2">
      <c r="A38" s="17">
        <v>1993</v>
      </c>
      <c r="B38" s="13">
        <v>161.80000000000001</v>
      </c>
      <c r="C38" s="13">
        <v>63.5</v>
      </c>
      <c r="D38" s="13">
        <v>272.10000000000002</v>
      </c>
      <c r="E38" s="13">
        <v>293.8</v>
      </c>
      <c r="F38" s="13">
        <v>381.6</v>
      </c>
      <c r="G38" s="13">
        <v>112.3</v>
      </c>
      <c r="H38" s="13">
        <v>233.7</v>
      </c>
      <c r="I38" s="13">
        <v>264.10000000000002</v>
      </c>
      <c r="J38" s="13">
        <v>333.8</v>
      </c>
      <c r="K38" s="13">
        <v>245.3</v>
      </c>
      <c r="L38" s="13">
        <v>197.3</v>
      </c>
      <c r="M38" s="13">
        <v>199.4</v>
      </c>
      <c r="N38" s="15">
        <f t="shared" si="0"/>
        <v>2758.7000000000007</v>
      </c>
    </row>
    <row r="39" spans="1:14" ht="15" customHeight="1" x14ac:dyDescent="0.2">
      <c r="A39" s="17">
        <v>1994</v>
      </c>
      <c r="B39" s="13">
        <v>186.8</v>
      </c>
      <c r="C39" s="13">
        <v>188.5</v>
      </c>
      <c r="D39" s="13">
        <v>275.7</v>
      </c>
      <c r="E39" s="13">
        <v>427.3</v>
      </c>
      <c r="F39" s="13">
        <v>250.3</v>
      </c>
      <c r="G39" s="13">
        <v>100.3</v>
      </c>
      <c r="H39" s="13">
        <v>214.5</v>
      </c>
      <c r="I39" s="13">
        <v>259.89999999999998</v>
      </c>
      <c r="J39" s="13">
        <v>429.1</v>
      </c>
      <c r="K39" s="13">
        <v>263.89999999999998</v>
      </c>
      <c r="L39" s="13">
        <v>329.5</v>
      </c>
      <c r="M39" s="13">
        <v>66</v>
      </c>
      <c r="N39" s="15">
        <f t="shared" si="0"/>
        <v>2991.7999999999997</v>
      </c>
    </row>
    <row r="40" spans="1:14" ht="15" customHeight="1" x14ac:dyDescent="0.2">
      <c r="A40" s="17">
        <v>1995</v>
      </c>
      <c r="B40" s="13">
        <v>7</v>
      </c>
      <c r="C40" s="13">
        <v>23</v>
      </c>
      <c r="D40" s="13">
        <v>288.89999999999998</v>
      </c>
      <c r="E40" s="13">
        <v>249.8</v>
      </c>
      <c r="F40" s="13">
        <v>337.7</v>
      </c>
      <c r="G40" s="13">
        <v>540.4</v>
      </c>
      <c r="H40" s="13">
        <v>574.6</v>
      </c>
      <c r="I40" s="13">
        <v>555.4</v>
      </c>
      <c r="J40" s="13">
        <v>563</v>
      </c>
      <c r="K40" s="13">
        <v>788.9</v>
      </c>
      <c r="L40" s="13">
        <v>243.6</v>
      </c>
      <c r="M40" s="13">
        <v>212.1</v>
      </c>
      <c r="N40" s="15">
        <f t="shared" si="0"/>
        <v>4384.4000000000005</v>
      </c>
    </row>
    <row r="41" spans="1:14" ht="15" customHeight="1" x14ac:dyDescent="0.2">
      <c r="A41" s="17">
        <v>1996</v>
      </c>
      <c r="B41" s="13">
        <v>65.2</v>
      </c>
      <c r="C41" s="13">
        <v>181.5</v>
      </c>
      <c r="D41" s="13">
        <v>310.39999999999998</v>
      </c>
      <c r="E41" s="13">
        <v>312.5</v>
      </c>
      <c r="F41" s="13">
        <v>259.60000000000002</v>
      </c>
      <c r="G41" s="13">
        <v>245.8</v>
      </c>
      <c r="H41" s="13">
        <v>302.39999999999998</v>
      </c>
      <c r="I41" s="13">
        <v>273.2</v>
      </c>
      <c r="J41" s="13">
        <v>269.60000000000002</v>
      </c>
      <c r="K41" s="13">
        <v>408.6</v>
      </c>
      <c r="L41" s="13">
        <v>83.8</v>
      </c>
      <c r="M41" s="13">
        <v>159.6</v>
      </c>
      <c r="N41" s="15">
        <f t="shared" si="0"/>
        <v>2872.2</v>
      </c>
    </row>
    <row r="42" spans="1:14" ht="15" customHeight="1" x14ac:dyDescent="0.2">
      <c r="A42" s="17">
        <v>1997</v>
      </c>
      <c r="B42" s="13">
        <v>51.3</v>
      </c>
      <c r="C42" s="13">
        <v>211.6</v>
      </c>
      <c r="D42" s="13">
        <v>183.5</v>
      </c>
      <c r="E42" s="13">
        <v>399.2</v>
      </c>
      <c r="F42" s="13">
        <v>454</v>
      </c>
      <c r="G42" s="13">
        <v>201.2</v>
      </c>
      <c r="H42" s="13">
        <v>82.8</v>
      </c>
      <c r="I42" s="13">
        <v>378.8</v>
      </c>
      <c r="J42" s="13">
        <v>409.2</v>
      </c>
      <c r="K42" s="13">
        <v>133.4</v>
      </c>
      <c r="L42" s="13">
        <v>434.3</v>
      </c>
      <c r="M42" s="21"/>
      <c r="N42" s="15">
        <f t="shared" si="0"/>
        <v>2939.3</v>
      </c>
    </row>
    <row r="43" spans="1:14" ht="15" customHeight="1" x14ac:dyDescent="0.2">
      <c r="A43" s="17">
        <v>1998</v>
      </c>
      <c r="B43" s="13">
        <v>235.5</v>
      </c>
      <c r="C43" s="13">
        <v>186.6</v>
      </c>
      <c r="D43" s="13">
        <v>317.5</v>
      </c>
      <c r="E43" s="13">
        <v>429</v>
      </c>
      <c r="F43" s="13">
        <v>347</v>
      </c>
      <c r="G43" s="13">
        <v>203</v>
      </c>
      <c r="H43" s="13">
        <v>320</v>
      </c>
      <c r="I43" s="13">
        <v>275</v>
      </c>
      <c r="J43" s="13">
        <v>237</v>
      </c>
      <c r="K43" s="13">
        <v>640</v>
      </c>
      <c r="L43" s="13">
        <v>235</v>
      </c>
      <c r="M43" s="13">
        <v>223</v>
      </c>
      <c r="N43" s="15">
        <f t="shared" si="0"/>
        <v>3648.6</v>
      </c>
    </row>
    <row r="44" spans="1:14" ht="15" customHeight="1" x14ac:dyDescent="0.2">
      <c r="A44" s="17">
        <v>1999</v>
      </c>
      <c r="B44" s="13">
        <v>167</v>
      </c>
      <c r="C44" s="13">
        <v>410</v>
      </c>
      <c r="D44" s="13">
        <v>213</v>
      </c>
      <c r="E44" s="13">
        <v>228</v>
      </c>
      <c r="F44" s="13">
        <v>440</v>
      </c>
      <c r="G44" s="13">
        <v>318</v>
      </c>
      <c r="H44" s="13">
        <v>349</v>
      </c>
      <c r="I44" s="13">
        <v>372</v>
      </c>
      <c r="J44" s="13">
        <v>369</v>
      </c>
      <c r="K44" s="13">
        <v>489</v>
      </c>
      <c r="L44" s="13">
        <v>376</v>
      </c>
      <c r="M44" s="13">
        <v>280</v>
      </c>
      <c r="N44" s="15">
        <f t="shared" si="0"/>
        <v>4011</v>
      </c>
    </row>
    <row r="45" spans="1:14" ht="15" customHeight="1" x14ac:dyDescent="0.2">
      <c r="A45" s="17">
        <v>2000</v>
      </c>
      <c r="B45" s="13">
        <v>125</v>
      </c>
      <c r="C45" s="13">
        <v>297</v>
      </c>
      <c r="D45" s="13">
        <v>208</v>
      </c>
      <c r="E45" s="13">
        <v>339</v>
      </c>
      <c r="F45" s="13">
        <v>294</v>
      </c>
      <c r="G45" s="13">
        <v>304</v>
      </c>
      <c r="H45" s="13">
        <v>348</v>
      </c>
      <c r="I45" s="13">
        <v>344</v>
      </c>
      <c r="J45" s="13">
        <v>405</v>
      </c>
      <c r="K45" s="13">
        <v>280</v>
      </c>
      <c r="L45" s="13">
        <v>341</v>
      </c>
      <c r="M45" s="13">
        <v>183</v>
      </c>
      <c r="N45" s="15">
        <f t="shared" si="0"/>
        <v>3468</v>
      </c>
    </row>
    <row r="46" spans="1:14" ht="15" customHeight="1" x14ac:dyDescent="0.2">
      <c r="A46" s="17">
        <v>2001</v>
      </c>
      <c r="B46" s="13">
        <v>172</v>
      </c>
      <c r="C46" s="13">
        <v>247</v>
      </c>
      <c r="D46" s="13">
        <v>193</v>
      </c>
      <c r="E46" s="13">
        <v>237</v>
      </c>
      <c r="F46" s="13">
        <v>417</v>
      </c>
      <c r="G46" s="13">
        <v>281</v>
      </c>
      <c r="H46" s="13">
        <v>224</v>
      </c>
      <c r="I46" s="13">
        <v>309</v>
      </c>
      <c r="J46" s="13">
        <v>220</v>
      </c>
      <c r="K46" s="13">
        <v>515</v>
      </c>
      <c r="L46" s="13">
        <v>373</v>
      </c>
      <c r="M46" s="13">
        <v>164</v>
      </c>
      <c r="N46" s="15">
        <f t="shared" si="0"/>
        <v>3352</v>
      </c>
    </row>
    <row r="47" spans="1:14" ht="15" customHeight="1" x14ac:dyDescent="0.2">
      <c r="A47" s="17">
        <v>2002</v>
      </c>
      <c r="B47" s="13">
        <v>65</v>
      </c>
      <c r="C47" s="13">
        <v>169</v>
      </c>
      <c r="D47" s="13">
        <v>333</v>
      </c>
      <c r="E47" s="13">
        <v>265</v>
      </c>
      <c r="F47" s="13">
        <v>323</v>
      </c>
      <c r="G47" s="13">
        <v>177</v>
      </c>
      <c r="H47" s="13">
        <v>178</v>
      </c>
      <c r="I47" s="13">
        <v>211</v>
      </c>
      <c r="J47" s="13">
        <v>174</v>
      </c>
      <c r="K47" s="13">
        <v>266</v>
      </c>
      <c r="L47" s="13">
        <v>218</v>
      </c>
      <c r="M47" s="13">
        <v>189</v>
      </c>
      <c r="N47" s="15">
        <f t="shared" si="0"/>
        <v>2568</v>
      </c>
    </row>
    <row r="48" spans="1:14" ht="15" customHeight="1" x14ac:dyDescent="0.2">
      <c r="A48" s="17">
        <v>2003</v>
      </c>
      <c r="B48" s="13">
        <v>20</v>
      </c>
      <c r="C48" s="13">
        <v>133</v>
      </c>
      <c r="D48" s="13">
        <v>196</v>
      </c>
      <c r="E48" s="13">
        <v>392</v>
      </c>
      <c r="F48" s="13">
        <v>327</v>
      </c>
      <c r="G48" s="13">
        <v>307</v>
      </c>
      <c r="H48" s="13">
        <v>175</v>
      </c>
      <c r="I48" s="13">
        <v>253</v>
      </c>
      <c r="J48" s="13">
        <v>394</v>
      </c>
      <c r="K48" s="13">
        <v>335</v>
      </c>
      <c r="L48" s="13">
        <v>281</v>
      </c>
      <c r="M48" s="13">
        <v>169</v>
      </c>
      <c r="N48" s="15">
        <f t="shared" si="0"/>
        <v>2982</v>
      </c>
    </row>
    <row r="49" spans="1:14" ht="15" customHeight="1" x14ac:dyDescent="0.2">
      <c r="A49" s="17">
        <v>2004</v>
      </c>
      <c r="B49" s="13">
        <v>65</v>
      </c>
      <c r="C49" s="13">
        <v>148</v>
      </c>
      <c r="D49" s="13">
        <v>111</v>
      </c>
      <c r="E49" s="13">
        <v>393</v>
      </c>
      <c r="F49" s="13">
        <v>307.5</v>
      </c>
      <c r="G49" s="13">
        <v>173</v>
      </c>
      <c r="H49" s="13">
        <v>147</v>
      </c>
      <c r="I49" s="13">
        <v>291</v>
      </c>
      <c r="J49" s="13">
        <v>291</v>
      </c>
      <c r="K49" s="13">
        <v>468</v>
      </c>
      <c r="L49" s="13">
        <v>330</v>
      </c>
      <c r="M49" s="13">
        <v>126</v>
      </c>
      <c r="N49" s="15">
        <f t="shared" si="0"/>
        <v>2850.5</v>
      </c>
    </row>
    <row r="50" spans="1:14" ht="15" customHeight="1" x14ac:dyDescent="0.2">
      <c r="A50" s="17">
        <v>2005</v>
      </c>
      <c r="B50" s="13">
        <v>205</v>
      </c>
      <c r="C50" s="13">
        <v>178</v>
      </c>
      <c r="D50" s="13">
        <v>98</v>
      </c>
      <c r="E50" s="13">
        <v>480</v>
      </c>
      <c r="F50" s="13">
        <v>394</v>
      </c>
      <c r="G50" s="13">
        <v>257</v>
      </c>
      <c r="H50" s="13">
        <v>212</v>
      </c>
      <c r="I50" s="13">
        <v>223</v>
      </c>
      <c r="J50" s="13">
        <v>182</v>
      </c>
      <c r="K50" s="13">
        <v>419</v>
      </c>
      <c r="L50" s="13">
        <v>229</v>
      </c>
      <c r="M50" s="13">
        <v>121</v>
      </c>
      <c r="N50" s="15">
        <f t="shared" si="0"/>
        <v>2998</v>
      </c>
    </row>
    <row r="51" spans="1:14" ht="15" customHeight="1" x14ac:dyDescent="0.2">
      <c r="A51" s="17">
        <v>2006</v>
      </c>
      <c r="B51" s="13">
        <v>211</v>
      </c>
      <c r="C51" s="13">
        <v>93</v>
      </c>
      <c r="D51" s="13">
        <v>425</v>
      </c>
      <c r="E51" s="13">
        <v>321</v>
      </c>
      <c r="F51" s="13">
        <v>238</v>
      </c>
      <c r="G51" s="13">
        <v>223</v>
      </c>
      <c r="H51" s="13">
        <v>121</v>
      </c>
      <c r="I51" s="13">
        <v>270</v>
      </c>
      <c r="J51" s="13">
        <v>193</v>
      </c>
      <c r="K51" s="13">
        <v>334.3</v>
      </c>
      <c r="L51" s="13">
        <v>271.3</v>
      </c>
      <c r="M51" s="13">
        <v>157.9</v>
      </c>
      <c r="N51" s="15">
        <f t="shared" si="0"/>
        <v>2858.5000000000005</v>
      </c>
    </row>
    <row r="52" spans="1:14" ht="15" customHeight="1" x14ac:dyDescent="0.2">
      <c r="A52" s="17">
        <v>2007</v>
      </c>
      <c r="B52" s="13">
        <v>71.3</v>
      </c>
      <c r="C52" s="13">
        <v>33.4</v>
      </c>
      <c r="D52" s="13">
        <v>444.1</v>
      </c>
      <c r="E52" s="13">
        <v>351.5</v>
      </c>
      <c r="F52" s="13">
        <v>253.9</v>
      </c>
      <c r="G52" s="13">
        <v>194.7</v>
      </c>
      <c r="H52" s="13">
        <v>306.7</v>
      </c>
      <c r="I52" s="13">
        <v>220.9</v>
      </c>
      <c r="J52" s="13">
        <v>213.3</v>
      </c>
      <c r="K52" s="13">
        <v>365.9</v>
      </c>
      <c r="L52" s="13">
        <v>382.8</v>
      </c>
      <c r="M52" s="13">
        <v>255.5</v>
      </c>
      <c r="N52" s="15">
        <f t="shared" si="0"/>
        <v>3094.0000000000005</v>
      </c>
    </row>
    <row r="53" spans="1:14" ht="15" customHeight="1" x14ac:dyDescent="0.2">
      <c r="A53" s="17">
        <v>2008</v>
      </c>
      <c r="B53" s="13">
        <v>106</v>
      </c>
      <c r="C53" s="13">
        <v>116.7</v>
      </c>
      <c r="D53" s="13">
        <v>136.9</v>
      </c>
      <c r="E53" s="13">
        <v>362.5</v>
      </c>
      <c r="F53" s="13">
        <v>357.5</v>
      </c>
      <c r="G53" s="13">
        <v>207.5</v>
      </c>
      <c r="H53" s="13">
        <v>243.4</v>
      </c>
      <c r="I53" s="13">
        <v>378.9</v>
      </c>
      <c r="J53" s="13">
        <v>254.9</v>
      </c>
      <c r="K53" s="13">
        <v>342</v>
      </c>
      <c r="L53" s="13">
        <v>305.3</v>
      </c>
      <c r="M53" s="13">
        <v>165.2</v>
      </c>
      <c r="N53" s="15">
        <f t="shared" si="0"/>
        <v>2976.8</v>
      </c>
    </row>
    <row r="54" spans="1:14" ht="15" customHeight="1" x14ac:dyDescent="0.2">
      <c r="A54" s="17">
        <v>2009</v>
      </c>
      <c r="B54" s="13">
        <v>251.3</v>
      </c>
      <c r="C54" s="13">
        <v>243.4</v>
      </c>
      <c r="D54" s="13">
        <v>589.29999999999995</v>
      </c>
      <c r="E54" s="13">
        <v>336.7</v>
      </c>
      <c r="F54" s="13">
        <v>380.9</v>
      </c>
      <c r="G54" s="13">
        <v>204.1</v>
      </c>
      <c r="H54" s="13">
        <v>150.69999999999999</v>
      </c>
      <c r="I54" s="13">
        <v>337.6</v>
      </c>
      <c r="J54" s="13">
        <v>140.4</v>
      </c>
      <c r="K54" s="13">
        <v>421.3</v>
      </c>
      <c r="L54" s="13">
        <v>297.89999999999998</v>
      </c>
      <c r="M54" s="13">
        <v>227.2</v>
      </c>
      <c r="N54" s="15">
        <f t="shared" si="0"/>
        <v>3580.7999999999997</v>
      </c>
    </row>
    <row r="55" spans="1:14" ht="15" customHeight="1" x14ac:dyDescent="0.2">
      <c r="A55" s="17">
        <v>2010</v>
      </c>
      <c r="B55" s="13">
        <v>61.1</v>
      </c>
      <c r="C55" s="13">
        <v>111.3</v>
      </c>
      <c r="D55" s="13">
        <v>280.5</v>
      </c>
      <c r="E55" s="13">
        <v>311.89999999999998</v>
      </c>
      <c r="F55" s="13">
        <v>408.5</v>
      </c>
      <c r="G55" s="13">
        <v>378.3</v>
      </c>
      <c r="H55" s="13">
        <v>317.7</v>
      </c>
      <c r="I55" s="13">
        <v>344.4</v>
      </c>
      <c r="J55" s="13">
        <v>371.8</v>
      </c>
      <c r="K55" s="13">
        <v>356.4</v>
      </c>
      <c r="L55" s="13">
        <v>249.8</v>
      </c>
      <c r="M55" s="13">
        <v>158.9</v>
      </c>
      <c r="N55" s="15">
        <f t="shared" si="0"/>
        <v>3350.6000000000004</v>
      </c>
    </row>
    <row r="56" spans="1:14" ht="15" customHeight="1" x14ac:dyDescent="0.2">
      <c r="A56" s="17">
        <v>2011</v>
      </c>
      <c r="B56" s="13">
        <v>68.3</v>
      </c>
      <c r="C56" s="13">
        <v>163.6</v>
      </c>
      <c r="D56" s="13">
        <v>396.8</v>
      </c>
      <c r="E56" s="13">
        <v>534.5</v>
      </c>
      <c r="F56" s="13">
        <v>326.39999999999998</v>
      </c>
      <c r="G56" s="13">
        <v>202.5</v>
      </c>
      <c r="H56" s="13">
        <v>138.1</v>
      </c>
      <c r="I56" s="13">
        <v>215.8</v>
      </c>
      <c r="J56" s="13">
        <v>290</v>
      </c>
      <c r="K56" s="13">
        <v>402.6</v>
      </c>
      <c r="L56" s="21"/>
      <c r="M56" s="21"/>
      <c r="N56" s="15">
        <f t="shared" si="0"/>
        <v>2738.6</v>
      </c>
    </row>
    <row r="57" spans="1:14" ht="15" customHeight="1" x14ac:dyDescent="0.2">
      <c r="A57" s="17">
        <v>2012</v>
      </c>
      <c r="B57" s="21"/>
      <c r="C57" s="21"/>
      <c r="D57" s="13">
        <v>279.89999999999998</v>
      </c>
      <c r="E57" s="13">
        <v>402.7</v>
      </c>
      <c r="F57" s="13">
        <v>247</v>
      </c>
      <c r="G57" s="13">
        <v>113.3</v>
      </c>
      <c r="H57" s="13">
        <v>176.9</v>
      </c>
      <c r="I57" s="13">
        <v>315</v>
      </c>
      <c r="J57" s="13">
        <v>134.69999999999999</v>
      </c>
      <c r="K57" s="13">
        <v>361.8</v>
      </c>
      <c r="L57" s="13">
        <v>191.4</v>
      </c>
      <c r="M57" s="13">
        <v>75.099999999999994</v>
      </c>
      <c r="N57" s="15">
        <f t="shared" si="0"/>
        <v>2297.7999999999997</v>
      </c>
    </row>
    <row r="58" spans="1:14" ht="15" customHeight="1" x14ac:dyDescent="0.2">
      <c r="A58" s="17">
        <v>2013</v>
      </c>
      <c r="B58" s="13">
        <v>48.4</v>
      </c>
      <c r="C58" s="13">
        <v>222.8</v>
      </c>
      <c r="D58" s="13">
        <v>264.89999999999998</v>
      </c>
      <c r="E58" s="13">
        <v>288.10000000000002</v>
      </c>
      <c r="F58" s="13">
        <v>394.1</v>
      </c>
      <c r="G58" s="13">
        <v>106.8</v>
      </c>
      <c r="H58" s="13">
        <v>156.4</v>
      </c>
      <c r="I58" s="13">
        <v>294.7</v>
      </c>
      <c r="J58" s="13">
        <v>234.9</v>
      </c>
      <c r="K58" s="13">
        <v>337.4</v>
      </c>
      <c r="L58" s="13">
        <v>269.89999999999998</v>
      </c>
      <c r="M58" s="13">
        <v>61.6</v>
      </c>
      <c r="N58" s="15">
        <f t="shared" si="0"/>
        <v>2680</v>
      </c>
    </row>
    <row r="59" spans="1:14" ht="15" customHeight="1" x14ac:dyDescent="0.2">
      <c r="A59" s="17">
        <v>2014</v>
      </c>
      <c r="B59" s="13">
        <v>65</v>
      </c>
      <c r="C59" s="13">
        <v>180.7</v>
      </c>
      <c r="D59" s="13">
        <v>141</v>
      </c>
      <c r="E59" s="13">
        <v>302.5</v>
      </c>
      <c r="F59" s="13">
        <v>228.4</v>
      </c>
      <c r="G59" s="13">
        <v>179</v>
      </c>
      <c r="H59" s="13">
        <v>130.4</v>
      </c>
      <c r="I59" s="13">
        <v>341.2</v>
      </c>
      <c r="J59" s="13">
        <v>312.39999999999998</v>
      </c>
      <c r="K59" s="13">
        <v>343.9</v>
      </c>
      <c r="L59" s="13">
        <v>320.5</v>
      </c>
      <c r="M59" s="13">
        <v>93.1</v>
      </c>
      <c r="N59" s="15">
        <f t="shared" si="0"/>
        <v>2638.1</v>
      </c>
    </row>
    <row r="60" spans="1:14" ht="15" customHeight="1" x14ac:dyDescent="0.2">
      <c r="A60" s="17">
        <v>2015</v>
      </c>
      <c r="B60" s="13">
        <v>92.7</v>
      </c>
      <c r="C60" s="13">
        <v>208.2</v>
      </c>
      <c r="D60" s="13">
        <v>246.8</v>
      </c>
      <c r="E60" s="13">
        <v>372.4</v>
      </c>
      <c r="F60" s="13">
        <v>160.1</v>
      </c>
      <c r="G60" s="13">
        <v>90.8</v>
      </c>
      <c r="H60" s="13">
        <v>223.3</v>
      </c>
      <c r="I60" s="13">
        <v>121.7</v>
      </c>
      <c r="J60" s="13">
        <v>176.1</v>
      </c>
      <c r="K60" s="13">
        <v>269.60000000000002</v>
      </c>
      <c r="L60" s="13">
        <v>159.80000000000001</v>
      </c>
      <c r="M60" s="13">
        <v>45.1</v>
      </c>
      <c r="N60" s="15">
        <f t="shared" si="0"/>
        <v>2166.6</v>
      </c>
    </row>
    <row r="61" spans="1:14" ht="15" customHeight="1" x14ac:dyDescent="0.2">
      <c r="A61" s="17">
        <v>2016</v>
      </c>
      <c r="B61" s="13">
        <v>22.5</v>
      </c>
      <c r="C61" s="13">
        <v>127.5</v>
      </c>
      <c r="D61" s="13">
        <v>193.2</v>
      </c>
      <c r="E61" s="13">
        <v>284.10000000000002</v>
      </c>
      <c r="F61" s="13">
        <v>175.7</v>
      </c>
      <c r="G61" s="13">
        <v>203.9</v>
      </c>
      <c r="H61" s="13">
        <v>325.8</v>
      </c>
      <c r="I61" s="13">
        <v>221.2</v>
      </c>
      <c r="J61" s="21"/>
      <c r="K61" s="21"/>
      <c r="L61" s="21"/>
      <c r="M61" s="21"/>
      <c r="N61" s="15">
        <f t="shared" si="0"/>
        <v>1553.9</v>
      </c>
    </row>
    <row r="62" spans="1:14" ht="15" customHeight="1" x14ac:dyDescent="0.2">
      <c r="A62" s="19" t="s">
        <v>58</v>
      </c>
      <c r="B62" s="20">
        <f>AVERAGE(B3:B61)</f>
        <v>107.33684210526317</v>
      </c>
      <c r="C62" s="20">
        <f t="shared" ref="C62:M62" si="1">AVERAGE(C3:C61)</f>
        <v>149.62456140350881</v>
      </c>
      <c r="D62" s="20">
        <f t="shared" si="1"/>
        <v>224.68421052631572</v>
      </c>
      <c r="E62" s="20">
        <f t="shared" si="1"/>
        <v>347.00172413793103</v>
      </c>
      <c r="F62" s="20">
        <f t="shared" si="1"/>
        <v>339.72241379310356</v>
      </c>
      <c r="G62" s="20">
        <f t="shared" si="1"/>
        <v>221.47758620689655</v>
      </c>
      <c r="H62" s="20">
        <f t="shared" si="1"/>
        <v>249.16724137931035</v>
      </c>
      <c r="I62" s="20">
        <f t="shared" si="1"/>
        <v>238.11206896551724</v>
      </c>
      <c r="J62" s="20">
        <f t="shared" si="1"/>
        <v>276.83157894736843</v>
      </c>
      <c r="K62" s="20">
        <f t="shared" si="1"/>
        <v>398.03636363636366</v>
      </c>
      <c r="L62" s="20">
        <f t="shared" si="1"/>
        <v>302.81249999999994</v>
      </c>
      <c r="M62" s="20">
        <f t="shared" si="1"/>
        <v>154.31071428571431</v>
      </c>
      <c r="N62" s="20">
        <f t="shared" si="0"/>
        <v>3009.1178053872927</v>
      </c>
    </row>
    <row r="63" spans="1:14" ht="15" customHeight="1" x14ac:dyDescent="0.2">
      <c r="A63" s="19" t="s">
        <v>59</v>
      </c>
      <c r="B63" s="20">
        <f>MAX(B3:B61)</f>
        <v>293</v>
      </c>
      <c r="C63" s="20">
        <f t="shared" ref="C63:M63" si="2">MAX(C3:C61)</f>
        <v>566</v>
      </c>
      <c r="D63" s="20">
        <f t="shared" si="2"/>
        <v>589.29999999999995</v>
      </c>
      <c r="E63" s="20">
        <f t="shared" si="2"/>
        <v>675</v>
      </c>
      <c r="F63" s="20">
        <f t="shared" si="2"/>
        <v>728</v>
      </c>
      <c r="G63" s="20">
        <f t="shared" si="2"/>
        <v>540.4</v>
      </c>
      <c r="H63" s="20">
        <f t="shared" si="2"/>
        <v>783</v>
      </c>
      <c r="I63" s="20">
        <f t="shared" si="2"/>
        <v>567</v>
      </c>
      <c r="J63" s="20">
        <f t="shared" si="2"/>
        <v>563</v>
      </c>
      <c r="K63" s="20">
        <f t="shared" si="2"/>
        <v>790</v>
      </c>
      <c r="L63" s="20">
        <f t="shared" si="2"/>
        <v>575</v>
      </c>
      <c r="M63" s="20">
        <f t="shared" si="2"/>
        <v>669</v>
      </c>
      <c r="N63" s="20">
        <f>MAX(B63:M63)</f>
        <v>790</v>
      </c>
    </row>
    <row r="64" spans="1:14" ht="15" customHeight="1" x14ac:dyDescent="0.2">
      <c r="A64" s="19" t="s">
        <v>60</v>
      </c>
      <c r="B64" s="20">
        <f>MIN(B3:B61)</f>
        <v>5</v>
      </c>
      <c r="C64" s="20">
        <f t="shared" ref="C64:M64" si="3">MIN(C3:C61)</f>
        <v>0</v>
      </c>
      <c r="D64" s="20">
        <f t="shared" si="3"/>
        <v>21</v>
      </c>
      <c r="E64" s="20">
        <f t="shared" si="3"/>
        <v>131</v>
      </c>
      <c r="F64" s="20">
        <f t="shared" si="3"/>
        <v>154.6</v>
      </c>
      <c r="G64" s="20">
        <f t="shared" si="3"/>
        <v>41</v>
      </c>
      <c r="H64" s="20">
        <f t="shared" si="3"/>
        <v>74</v>
      </c>
      <c r="I64" s="20">
        <f t="shared" si="3"/>
        <v>0</v>
      </c>
      <c r="J64" s="20">
        <f t="shared" si="3"/>
        <v>0</v>
      </c>
      <c r="K64" s="20">
        <f t="shared" si="3"/>
        <v>103</v>
      </c>
      <c r="L64" s="20">
        <f t="shared" si="3"/>
        <v>83.8</v>
      </c>
      <c r="M64" s="20">
        <f t="shared" si="3"/>
        <v>0</v>
      </c>
      <c r="N64" s="20">
        <f>MIN(B64:M64)</f>
        <v>0</v>
      </c>
    </row>
    <row r="66" spans="1:14" ht="15" customHeight="1" x14ac:dyDescent="0.2">
      <c r="A66" s="42" t="s">
        <v>66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</row>
    <row r="67" spans="1:14" s="16" customFormat="1" ht="15" customHeight="1" x14ac:dyDescent="0.2">
      <c r="A67" s="19" t="s">
        <v>44</v>
      </c>
      <c r="B67" s="20" t="s">
        <v>45</v>
      </c>
      <c r="C67" s="20" t="s">
        <v>46</v>
      </c>
      <c r="D67" s="20" t="s">
        <v>47</v>
      </c>
      <c r="E67" s="20" t="s">
        <v>48</v>
      </c>
      <c r="F67" s="20" t="s">
        <v>49</v>
      </c>
      <c r="G67" s="20" t="s">
        <v>50</v>
      </c>
      <c r="H67" s="20" t="s">
        <v>51</v>
      </c>
      <c r="I67" s="20" t="s">
        <v>52</v>
      </c>
      <c r="J67" s="20" t="s">
        <v>53</v>
      </c>
      <c r="K67" s="20" t="s">
        <v>54</v>
      </c>
      <c r="L67" s="20" t="s">
        <v>55</v>
      </c>
      <c r="M67" s="20" t="s">
        <v>56</v>
      </c>
      <c r="N67" s="20" t="s">
        <v>57</v>
      </c>
    </row>
    <row r="68" spans="1:14" ht="15" customHeight="1" x14ac:dyDescent="0.2">
      <c r="A68" s="17">
        <v>1958</v>
      </c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13">
        <v>31</v>
      </c>
      <c r="N68" s="13">
        <v>31</v>
      </c>
    </row>
    <row r="69" spans="1:14" ht="15" customHeight="1" x14ac:dyDescent="0.2">
      <c r="A69" s="17">
        <v>1959</v>
      </c>
      <c r="B69" s="13">
        <v>17</v>
      </c>
      <c r="C69" s="13">
        <v>9</v>
      </c>
      <c r="D69" s="13">
        <v>28</v>
      </c>
      <c r="E69" s="13">
        <v>30</v>
      </c>
      <c r="F69" s="13">
        <v>31</v>
      </c>
      <c r="G69" s="13">
        <v>26</v>
      </c>
      <c r="H69" s="13">
        <v>30</v>
      </c>
      <c r="I69" s="13">
        <v>16</v>
      </c>
      <c r="J69" s="13">
        <v>24</v>
      </c>
      <c r="K69" s="13">
        <v>27</v>
      </c>
      <c r="L69" s="13">
        <v>30</v>
      </c>
      <c r="M69" s="13">
        <v>10</v>
      </c>
      <c r="N69" s="13">
        <v>278</v>
      </c>
    </row>
    <row r="70" spans="1:14" ht="15" customHeight="1" x14ac:dyDescent="0.2">
      <c r="A70" s="17">
        <v>1960</v>
      </c>
      <c r="B70" s="13">
        <v>6</v>
      </c>
      <c r="C70" s="13">
        <v>10</v>
      </c>
      <c r="D70" s="13">
        <v>18</v>
      </c>
      <c r="E70" s="13">
        <v>28</v>
      </c>
      <c r="F70" s="13">
        <v>24</v>
      </c>
      <c r="G70" s="13">
        <v>19</v>
      </c>
      <c r="H70" s="13">
        <v>15</v>
      </c>
      <c r="I70" s="13">
        <v>24</v>
      </c>
      <c r="J70" s="13">
        <v>16</v>
      </c>
      <c r="K70" s="13">
        <v>23</v>
      </c>
      <c r="L70" s="13">
        <v>20</v>
      </c>
      <c r="M70" s="13">
        <v>13</v>
      </c>
      <c r="N70" s="13">
        <v>216</v>
      </c>
    </row>
    <row r="71" spans="1:14" ht="15" customHeight="1" x14ac:dyDescent="0.2">
      <c r="A71" s="17">
        <v>1961</v>
      </c>
      <c r="B71" s="21"/>
      <c r="C71" s="13">
        <v>6</v>
      </c>
      <c r="D71" s="13">
        <v>15</v>
      </c>
      <c r="E71" s="13">
        <v>22</v>
      </c>
      <c r="F71" s="13">
        <v>18</v>
      </c>
      <c r="G71" s="13">
        <v>25</v>
      </c>
      <c r="H71" s="13">
        <v>22</v>
      </c>
      <c r="I71" s="13">
        <v>20</v>
      </c>
      <c r="J71" s="13">
        <v>26</v>
      </c>
      <c r="K71" s="13">
        <v>29</v>
      </c>
      <c r="L71" s="13">
        <v>28</v>
      </c>
      <c r="M71" s="13">
        <v>15</v>
      </c>
      <c r="N71" s="13">
        <v>226</v>
      </c>
    </row>
    <row r="72" spans="1:14" ht="15" customHeight="1" x14ac:dyDescent="0.2">
      <c r="A72" s="17">
        <v>1962</v>
      </c>
      <c r="B72" s="13">
        <v>10</v>
      </c>
      <c r="C72" s="13">
        <v>3</v>
      </c>
      <c r="D72" s="13">
        <v>27</v>
      </c>
      <c r="E72" s="13">
        <v>21</v>
      </c>
      <c r="F72" s="13">
        <v>31</v>
      </c>
      <c r="G72" s="13">
        <v>29</v>
      </c>
      <c r="H72" s="13">
        <v>22</v>
      </c>
      <c r="I72" s="13">
        <v>22</v>
      </c>
      <c r="J72" s="13">
        <v>24</v>
      </c>
      <c r="K72" s="13">
        <v>24</v>
      </c>
      <c r="L72" s="13">
        <v>28</v>
      </c>
      <c r="M72" s="13">
        <v>20</v>
      </c>
      <c r="N72" s="13">
        <v>261</v>
      </c>
    </row>
    <row r="73" spans="1:14" ht="15" customHeight="1" x14ac:dyDescent="0.2">
      <c r="A73" s="17">
        <v>1963</v>
      </c>
      <c r="B73" s="13">
        <v>14</v>
      </c>
      <c r="C73" s="13">
        <v>14</v>
      </c>
      <c r="D73" s="13">
        <v>15</v>
      </c>
      <c r="E73" s="13">
        <v>30</v>
      </c>
      <c r="F73" s="13">
        <v>25</v>
      </c>
      <c r="G73" s="13">
        <v>25</v>
      </c>
      <c r="H73" s="13">
        <v>20</v>
      </c>
      <c r="I73" s="13">
        <v>16</v>
      </c>
      <c r="J73" s="13">
        <v>21</v>
      </c>
      <c r="K73" s="13">
        <v>20</v>
      </c>
      <c r="L73" s="13">
        <v>23</v>
      </c>
      <c r="M73" s="13">
        <v>5</v>
      </c>
      <c r="N73" s="13">
        <v>228</v>
      </c>
    </row>
    <row r="74" spans="1:14" ht="15" customHeight="1" x14ac:dyDescent="0.2">
      <c r="A74" s="17">
        <v>1964</v>
      </c>
      <c r="B74" s="13">
        <v>3</v>
      </c>
      <c r="C74" s="13">
        <v>3</v>
      </c>
      <c r="D74" s="13">
        <v>7</v>
      </c>
      <c r="E74" s="13">
        <v>23</v>
      </c>
      <c r="F74" s="13">
        <v>30</v>
      </c>
      <c r="G74" s="13">
        <v>27</v>
      </c>
      <c r="H74" s="13">
        <v>22</v>
      </c>
      <c r="I74" s="13">
        <v>25</v>
      </c>
      <c r="J74" s="13">
        <v>14</v>
      </c>
      <c r="K74" s="13">
        <v>22</v>
      </c>
      <c r="L74" s="13">
        <v>23</v>
      </c>
      <c r="M74" s="13">
        <v>13</v>
      </c>
      <c r="N74" s="13">
        <v>212</v>
      </c>
    </row>
    <row r="75" spans="1:14" ht="15" customHeight="1" x14ac:dyDescent="0.2">
      <c r="A75" s="17">
        <v>1965</v>
      </c>
      <c r="B75" s="13">
        <v>11</v>
      </c>
      <c r="C75" s="13">
        <v>8</v>
      </c>
      <c r="D75" s="13">
        <v>6</v>
      </c>
      <c r="E75" s="13">
        <v>23</v>
      </c>
      <c r="F75" s="13">
        <v>27</v>
      </c>
      <c r="G75" s="13">
        <v>21</v>
      </c>
      <c r="H75" s="13">
        <v>17</v>
      </c>
      <c r="I75" s="13">
        <v>16</v>
      </c>
      <c r="J75" s="13">
        <v>25</v>
      </c>
      <c r="K75" s="13">
        <v>24</v>
      </c>
      <c r="L75" s="13">
        <v>26</v>
      </c>
      <c r="M75" s="13">
        <v>15</v>
      </c>
      <c r="N75" s="13">
        <v>219</v>
      </c>
    </row>
    <row r="76" spans="1:14" ht="15" customHeight="1" x14ac:dyDescent="0.2">
      <c r="A76" s="17">
        <v>1966</v>
      </c>
      <c r="B76" s="13">
        <v>15</v>
      </c>
      <c r="C76" s="13">
        <v>8</v>
      </c>
      <c r="D76" s="13">
        <v>17</v>
      </c>
      <c r="E76" s="13">
        <v>20</v>
      </c>
      <c r="F76" s="13">
        <v>27</v>
      </c>
      <c r="G76" s="13">
        <v>21</v>
      </c>
      <c r="H76" s="13">
        <v>21</v>
      </c>
      <c r="I76" s="13">
        <v>17</v>
      </c>
      <c r="J76" s="13">
        <v>18</v>
      </c>
      <c r="K76" s="13">
        <v>28</v>
      </c>
      <c r="L76" s="13">
        <v>26</v>
      </c>
      <c r="M76" s="13">
        <v>12</v>
      </c>
      <c r="N76" s="13">
        <v>230</v>
      </c>
    </row>
    <row r="77" spans="1:14" ht="15" customHeight="1" x14ac:dyDescent="0.2">
      <c r="A77" s="17">
        <v>1967</v>
      </c>
      <c r="B77" s="13">
        <v>8</v>
      </c>
      <c r="C77" s="13">
        <v>12</v>
      </c>
      <c r="D77" s="13">
        <v>8</v>
      </c>
      <c r="E77" s="13">
        <v>18</v>
      </c>
      <c r="F77" s="13">
        <v>23</v>
      </c>
      <c r="G77" s="13">
        <v>24</v>
      </c>
      <c r="H77" s="13">
        <v>20</v>
      </c>
      <c r="I77" s="13">
        <v>10</v>
      </c>
      <c r="J77" s="13">
        <v>11</v>
      </c>
      <c r="K77" s="13">
        <v>22</v>
      </c>
      <c r="L77" s="13">
        <v>23</v>
      </c>
      <c r="M77" s="13">
        <v>7</v>
      </c>
      <c r="N77" s="13">
        <v>186</v>
      </c>
    </row>
    <row r="78" spans="1:14" ht="15" customHeight="1" x14ac:dyDescent="0.2">
      <c r="A78" s="17">
        <v>1968</v>
      </c>
      <c r="B78" s="13">
        <v>6</v>
      </c>
      <c r="C78" s="13">
        <v>4</v>
      </c>
      <c r="D78" s="13">
        <v>17</v>
      </c>
      <c r="E78" s="13">
        <v>23</v>
      </c>
      <c r="F78" s="13">
        <v>27</v>
      </c>
      <c r="G78" s="13">
        <v>20</v>
      </c>
      <c r="H78" s="13">
        <v>17</v>
      </c>
      <c r="I78" s="13">
        <v>17</v>
      </c>
      <c r="J78" s="13">
        <v>15</v>
      </c>
      <c r="K78" s="13">
        <v>25</v>
      </c>
      <c r="L78" s="13">
        <v>23</v>
      </c>
      <c r="M78" s="13">
        <v>1</v>
      </c>
      <c r="N78" s="13">
        <v>195</v>
      </c>
    </row>
    <row r="79" spans="1:14" ht="15" customHeight="1" x14ac:dyDescent="0.2">
      <c r="A79" s="17">
        <v>1969</v>
      </c>
      <c r="B79" s="13">
        <v>6</v>
      </c>
      <c r="C79" s="13">
        <v>9</v>
      </c>
      <c r="D79" s="13">
        <v>8</v>
      </c>
      <c r="E79" s="13">
        <v>19</v>
      </c>
      <c r="F79" s="13">
        <v>19</v>
      </c>
      <c r="G79" s="13">
        <v>16</v>
      </c>
      <c r="H79" s="13">
        <v>14</v>
      </c>
      <c r="I79" s="13">
        <v>19</v>
      </c>
      <c r="J79" s="13">
        <v>22</v>
      </c>
      <c r="K79" s="13">
        <v>25</v>
      </c>
      <c r="L79" s="13">
        <v>21</v>
      </c>
      <c r="M79" s="13">
        <v>10</v>
      </c>
      <c r="N79" s="13">
        <v>188</v>
      </c>
    </row>
    <row r="80" spans="1:14" ht="15" customHeight="1" x14ac:dyDescent="0.2">
      <c r="A80" s="17">
        <v>1970</v>
      </c>
      <c r="B80" s="13">
        <v>14</v>
      </c>
      <c r="C80" s="13">
        <v>5</v>
      </c>
      <c r="D80" s="13">
        <v>8</v>
      </c>
      <c r="E80" s="13">
        <v>21</v>
      </c>
      <c r="F80" s="13">
        <v>24</v>
      </c>
      <c r="G80" s="13">
        <v>14</v>
      </c>
      <c r="H80" s="13">
        <v>15</v>
      </c>
      <c r="I80" s="13">
        <v>19</v>
      </c>
      <c r="J80" s="13">
        <v>21</v>
      </c>
      <c r="K80" s="13">
        <v>26</v>
      </c>
      <c r="L80" s="13">
        <v>19</v>
      </c>
      <c r="M80" s="13">
        <v>12</v>
      </c>
      <c r="N80" s="13">
        <v>198</v>
      </c>
    </row>
    <row r="81" spans="1:14" ht="15" customHeight="1" x14ac:dyDescent="0.2">
      <c r="A81" s="17">
        <v>1971</v>
      </c>
      <c r="B81" s="13">
        <v>18</v>
      </c>
      <c r="C81" s="13">
        <v>18</v>
      </c>
      <c r="D81" s="13">
        <v>26</v>
      </c>
      <c r="E81" s="13">
        <v>20</v>
      </c>
      <c r="F81" s="13">
        <v>30</v>
      </c>
      <c r="G81" s="13">
        <v>17</v>
      </c>
      <c r="H81" s="13">
        <v>22</v>
      </c>
      <c r="I81" s="13">
        <v>22</v>
      </c>
      <c r="J81" s="13">
        <v>21</v>
      </c>
      <c r="K81" s="13">
        <v>23</v>
      </c>
      <c r="L81" s="13">
        <v>18</v>
      </c>
      <c r="M81" s="13">
        <v>14</v>
      </c>
      <c r="N81" s="13">
        <v>249</v>
      </c>
    </row>
    <row r="82" spans="1:14" ht="15" customHeight="1" x14ac:dyDescent="0.2">
      <c r="A82" s="17">
        <v>1972</v>
      </c>
      <c r="B82" s="13">
        <v>17</v>
      </c>
      <c r="C82" s="13">
        <v>5</v>
      </c>
      <c r="D82" s="13">
        <v>9</v>
      </c>
      <c r="E82" s="13">
        <v>22</v>
      </c>
      <c r="F82" s="13">
        <v>19</v>
      </c>
      <c r="G82" s="13">
        <v>15</v>
      </c>
      <c r="H82" s="13">
        <v>15</v>
      </c>
      <c r="I82" s="13">
        <v>18</v>
      </c>
      <c r="J82" s="13">
        <v>16</v>
      </c>
      <c r="K82" s="13">
        <v>20</v>
      </c>
      <c r="L82" s="13">
        <v>23</v>
      </c>
      <c r="M82" s="13">
        <v>11</v>
      </c>
      <c r="N82" s="13">
        <v>190</v>
      </c>
    </row>
    <row r="83" spans="1:14" ht="15" customHeight="1" x14ac:dyDescent="0.2">
      <c r="A83" s="17">
        <v>1973</v>
      </c>
      <c r="B83" s="13">
        <v>3</v>
      </c>
      <c r="C83" s="13">
        <v>0</v>
      </c>
      <c r="D83" s="13">
        <v>14</v>
      </c>
      <c r="E83" s="13">
        <v>24</v>
      </c>
      <c r="F83" s="13">
        <v>25</v>
      </c>
      <c r="G83" s="13">
        <v>24</v>
      </c>
      <c r="H83" s="13">
        <v>18</v>
      </c>
      <c r="I83" s="13">
        <v>24</v>
      </c>
      <c r="J83" s="13">
        <v>17</v>
      </c>
      <c r="K83" s="13">
        <v>26</v>
      </c>
      <c r="L83" s="13">
        <v>23</v>
      </c>
      <c r="M83" s="13">
        <v>25</v>
      </c>
      <c r="N83" s="13">
        <v>223</v>
      </c>
    </row>
    <row r="84" spans="1:14" ht="15" customHeight="1" x14ac:dyDescent="0.2">
      <c r="A84" s="17">
        <v>1974</v>
      </c>
      <c r="B84" s="13">
        <v>15</v>
      </c>
      <c r="C84" s="13">
        <v>19</v>
      </c>
      <c r="D84" s="13">
        <v>16</v>
      </c>
      <c r="E84" s="13">
        <v>22</v>
      </c>
      <c r="F84" s="13">
        <v>16</v>
      </c>
      <c r="G84" s="13">
        <v>15</v>
      </c>
      <c r="H84" s="13">
        <v>28</v>
      </c>
      <c r="I84" s="13">
        <v>20</v>
      </c>
      <c r="J84" s="13">
        <v>27</v>
      </c>
      <c r="K84" s="13">
        <v>27</v>
      </c>
      <c r="L84" s="13">
        <v>24</v>
      </c>
      <c r="M84" s="13">
        <v>0</v>
      </c>
      <c r="N84" s="13">
        <v>229</v>
      </c>
    </row>
    <row r="85" spans="1:14" ht="15" customHeight="1" x14ac:dyDescent="0.2">
      <c r="A85" s="17">
        <v>1975</v>
      </c>
      <c r="B85" s="13">
        <v>6</v>
      </c>
      <c r="C85" s="13">
        <v>6</v>
      </c>
      <c r="D85" s="21"/>
      <c r="E85" s="21"/>
      <c r="F85" s="13">
        <v>16</v>
      </c>
      <c r="G85" s="13">
        <v>15</v>
      </c>
      <c r="H85" s="13">
        <v>28</v>
      </c>
      <c r="I85" s="13">
        <v>29</v>
      </c>
      <c r="J85" s="13">
        <v>29</v>
      </c>
      <c r="K85" s="13">
        <v>30</v>
      </c>
      <c r="L85" s="13">
        <v>27</v>
      </c>
      <c r="M85" s="13">
        <v>17</v>
      </c>
      <c r="N85" s="13">
        <v>203</v>
      </c>
    </row>
    <row r="86" spans="1:14" ht="15" customHeight="1" x14ac:dyDescent="0.2">
      <c r="A86" s="17">
        <v>1976</v>
      </c>
      <c r="B86" s="13">
        <v>9</v>
      </c>
      <c r="C86" s="13">
        <v>13</v>
      </c>
      <c r="D86" s="13">
        <v>19</v>
      </c>
      <c r="E86" s="13">
        <v>17</v>
      </c>
      <c r="F86" s="13">
        <v>17</v>
      </c>
      <c r="G86" s="13">
        <v>10</v>
      </c>
      <c r="H86" s="13">
        <v>10</v>
      </c>
      <c r="I86" s="13">
        <v>0</v>
      </c>
      <c r="J86" s="13">
        <v>0</v>
      </c>
      <c r="K86" s="21"/>
      <c r="L86" s="21"/>
      <c r="M86" s="21"/>
      <c r="N86" s="13">
        <v>95</v>
      </c>
    </row>
    <row r="87" spans="1:14" ht="15" customHeight="1" x14ac:dyDescent="0.2">
      <c r="A87" s="17">
        <v>1977</v>
      </c>
      <c r="B87" s="21"/>
      <c r="C87" s="13">
        <v>10</v>
      </c>
      <c r="D87" s="13">
        <v>18</v>
      </c>
      <c r="E87" s="13">
        <v>20</v>
      </c>
      <c r="F87" s="13">
        <v>19</v>
      </c>
      <c r="G87" s="13">
        <v>13</v>
      </c>
      <c r="H87" s="13">
        <v>13</v>
      </c>
      <c r="I87" s="13">
        <v>16</v>
      </c>
      <c r="J87" s="13">
        <v>16</v>
      </c>
      <c r="K87" s="13">
        <v>16</v>
      </c>
      <c r="L87" s="13">
        <v>14</v>
      </c>
      <c r="M87" s="13">
        <v>6</v>
      </c>
      <c r="N87" s="13">
        <v>161</v>
      </c>
    </row>
    <row r="88" spans="1:14" ht="15" customHeight="1" x14ac:dyDescent="0.2">
      <c r="A88" s="17">
        <v>1978</v>
      </c>
      <c r="B88" s="13">
        <v>7</v>
      </c>
      <c r="C88" s="13">
        <v>5</v>
      </c>
      <c r="D88" s="13">
        <v>16</v>
      </c>
      <c r="E88" s="13">
        <v>22</v>
      </c>
      <c r="F88" s="13">
        <v>26</v>
      </c>
      <c r="G88" s="13">
        <v>23</v>
      </c>
      <c r="H88" s="13">
        <v>16</v>
      </c>
      <c r="I88" s="13">
        <v>14</v>
      </c>
      <c r="J88" s="13">
        <v>20</v>
      </c>
      <c r="K88" s="13">
        <v>23</v>
      </c>
      <c r="L88" s="13">
        <v>17</v>
      </c>
      <c r="M88" s="13">
        <v>10</v>
      </c>
      <c r="N88" s="13">
        <v>199</v>
      </c>
    </row>
    <row r="89" spans="1:14" ht="15" customHeight="1" x14ac:dyDescent="0.2">
      <c r="A89" s="17">
        <v>1979</v>
      </c>
      <c r="B89" s="13">
        <v>5</v>
      </c>
      <c r="C89" s="13">
        <v>10</v>
      </c>
      <c r="D89" s="13">
        <v>10</v>
      </c>
      <c r="E89" s="13">
        <v>26</v>
      </c>
      <c r="F89" s="13">
        <v>19</v>
      </c>
      <c r="G89" s="13">
        <v>19</v>
      </c>
      <c r="H89" s="13">
        <v>12</v>
      </c>
      <c r="I89" s="13">
        <v>22</v>
      </c>
      <c r="J89" s="13">
        <v>15</v>
      </c>
      <c r="K89" s="13">
        <v>22</v>
      </c>
      <c r="L89" s="13">
        <v>22</v>
      </c>
      <c r="M89" s="13">
        <v>9</v>
      </c>
      <c r="N89" s="13">
        <v>191</v>
      </c>
    </row>
    <row r="90" spans="1:14" ht="15" customHeight="1" x14ac:dyDescent="0.2">
      <c r="A90" s="17">
        <v>1980</v>
      </c>
      <c r="B90" s="13">
        <v>1</v>
      </c>
      <c r="C90" s="13">
        <v>5</v>
      </c>
      <c r="D90" s="13">
        <v>8</v>
      </c>
      <c r="E90" s="13">
        <v>13</v>
      </c>
      <c r="F90" s="13">
        <v>24</v>
      </c>
      <c r="G90" s="13">
        <v>19</v>
      </c>
      <c r="H90" s="13">
        <v>20</v>
      </c>
      <c r="I90" s="13">
        <v>20</v>
      </c>
      <c r="J90" s="21"/>
      <c r="K90" s="13">
        <v>12</v>
      </c>
      <c r="L90" s="13">
        <v>20</v>
      </c>
      <c r="M90" s="13">
        <v>17</v>
      </c>
      <c r="N90" s="13">
        <v>159</v>
      </c>
    </row>
    <row r="91" spans="1:14" ht="15" customHeight="1" x14ac:dyDescent="0.2">
      <c r="A91" s="17">
        <v>1981</v>
      </c>
      <c r="B91" s="13">
        <v>5</v>
      </c>
      <c r="C91" s="13">
        <v>18</v>
      </c>
      <c r="D91" s="13">
        <v>6</v>
      </c>
      <c r="E91" s="13">
        <v>24</v>
      </c>
      <c r="F91" s="13">
        <v>27</v>
      </c>
      <c r="G91" s="13">
        <v>24</v>
      </c>
      <c r="H91" s="13">
        <v>18</v>
      </c>
      <c r="I91" s="13">
        <v>18</v>
      </c>
      <c r="J91" s="13">
        <v>21</v>
      </c>
      <c r="K91" s="13">
        <v>28</v>
      </c>
      <c r="L91" s="13">
        <v>15</v>
      </c>
      <c r="M91" s="13">
        <v>18</v>
      </c>
      <c r="N91" s="13">
        <v>222</v>
      </c>
    </row>
    <row r="92" spans="1:14" ht="15" customHeight="1" x14ac:dyDescent="0.2">
      <c r="A92" s="17">
        <v>1982</v>
      </c>
      <c r="B92" s="13">
        <v>10</v>
      </c>
      <c r="C92" s="13">
        <v>18</v>
      </c>
      <c r="D92" s="13">
        <v>14</v>
      </c>
      <c r="E92" s="13">
        <v>27</v>
      </c>
      <c r="F92" s="13">
        <v>31</v>
      </c>
      <c r="G92" s="13">
        <v>10</v>
      </c>
      <c r="H92" s="13">
        <v>14</v>
      </c>
      <c r="I92" s="13">
        <v>13</v>
      </c>
      <c r="J92" s="13">
        <v>18</v>
      </c>
      <c r="K92" s="13">
        <v>27</v>
      </c>
      <c r="L92" s="13">
        <v>13</v>
      </c>
      <c r="M92" s="13">
        <v>3</v>
      </c>
      <c r="N92" s="13">
        <v>198</v>
      </c>
    </row>
    <row r="93" spans="1:14" ht="15" customHeight="1" x14ac:dyDescent="0.2">
      <c r="A93" s="17">
        <v>1983</v>
      </c>
      <c r="B93" s="13">
        <v>8</v>
      </c>
      <c r="C93" s="13">
        <v>4</v>
      </c>
      <c r="D93" s="13">
        <v>6</v>
      </c>
      <c r="E93" s="13">
        <v>23</v>
      </c>
      <c r="F93" s="13">
        <v>29</v>
      </c>
      <c r="G93" s="13">
        <v>26</v>
      </c>
      <c r="H93" s="13">
        <v>16</v>
      </c>
      <c r="I93" s="13">
        <v>16</v>
      </c>
      <c r="J93" s="13">
        <v>17</v>
      </c>
      <c r="K93" s="13">
        <v>21</v>
      </c>
      <c r="L93" s="13">
        <v>18</v>
      </c>
      <c r="M93" s="13">
        <v>22</v>
      </c>
      <c r="N93" s="13">
        <v>206</v>
      </c>
    </row>
    <row r="94" spans="1:14" ht="15" customHeight="1" x14ac:dyDescent="0.2">
      <c r="A94" s="17">
        <v>1984</v>
      </c>
      <c r="B94" s="13">
        <v>6</v>
      </c>
      <c r="C94" s="13">
        <v>13</v>
      </c>
      <c r="D94" s="13">
        <v>19</v>
      </c>
      <c r="E94" s="13">
        <v>20</v>
      </c>
      <c r="F94" s="13">
        <v>24</v>
      </c>
      <c r="G94" s="13">
        <v>23</v>
      </c>
      <c r="H94" s="13">
        <v>23</v>
      </c>
      <c r="I94" s="13">
        <v>21</v>
      </c>
      <c r="J94" s="13">
        <v>22</v>
      </c>
      <c r="K94" s="13">
        <v>24</v>
      </c>
      <c r="L94" s="13">
        <v>22</v>
      </c>
      <c r="M94" s="13">
        <v>10</v>
      </c>
      <c r="N94" s="13">
        <v>227</v>
      </c>
    </row>
    <row r="95" spans="1:14" ht="15" customHeight="1" x14ac:dyDescent="0.2">
      <c r="A95" s="17">
        <v>1985</v>
      </c>
      <c r="B95" s="13">
        <v>6</v>
      </c>
      <c r="C95" s="13">
        <v>11</v>
      </c>
      <c r="D95" s="13">
        <v>17</v>
      </c>
      <c r="E95" s="13">
        <v>15</v>
      </c>
      <c r="F95" s="13">
        <v>20</v>
      </c>
      <c r="G95" s="13">
        <v>14</v>
      </c>
      <c r="H95" s="13">
        <v>15</v>
      </c>
      <c r="I95" s="13">
        <v>16</v>
      </c>
      <c r="J95" s="13">
        <v>16</v>
      </c>
      <c r="K95" s="21"/>
      <c r="L95" s="13">
        <v>11</v>
      </c>
      <c r="M95" s="13">
        <v>8</v>
      </c>
      <c r="N95" s="13">
        <v>149</v>
      </c>
    </row>
    <row r="96" spans="1:14" ht="15" customHeight="1" x14ac:dyDescent="0.2">
      <c r="A96" s="17">
        <v>1986</v>
      </c>
      <c r="B96" s="13">
        <v>9</v>
      </c>
      <c r="C96" s="13">
        <v>8</v>
      </c>
      <c r="D96" s="13">
        <v>17</v>
      </c>
      <c r="E96" s="13">
        <v>26</v>
      </c>
      <c r="F96" s="13">
        <v>22</v>
      </c>
      <c r="G96" s="13">
        <v>21</v>
      </c>
      <c r="H96" s="13">
        <v>22</v>
      </c>
      <c r="I96" s="13">
        <v>18</v>
      </c>
      <c r="J96" s="13">
        <v>22</v>
      </c>
      <c r="K96" s="13">
        <v>31</v>
      </c>
      <c r="L96" s="13">
        <v>11</v>
      </c>
      <c r="M96" s="13">
        <v>13</v>
      </c>
      <c r="N96" s="13">
        <v>220</v>
      </c>
    </row>
    <row r="97" spans="1:14" ht="15" customHeight="1" x14ac:dyDescent="0.2">
      <c r="A97" s="17">
        <v>1987</v>
      </c>
      <c r="B97" s="13">
        <v>5</v>
      </c>
      <c r="C97" s="13">
        <v>8</v>
      </c>
      <c r="D97" s="13">
        <v>16</v>
      </c>
      <c r="E97" s="13">
        <v>17</v>
      </c>
      <c r="F97" s="13">
        <v>20</v>
      </c>
      <c r="G97" s="13">
        <v>15</v>
      </c>
      <c r="H97" s="13">
        <v>22</v>
      </c>
      <c r="I97" s="13">
        <v>21</v>
      </c>
      <c r="J97" s="13">
        <v>20</v>
      </c>
      <c r="K97" s="13">
        <v>24</v>
      </c>
      <c r="L97" s="13">
        <v>10</v>
      </c>
      <c r="M97" s="13">
        <v>11</v>
      </c>
      <c r="N97" s="13">
        <v>189</v>
      </c>
    </row>
    <row r="98" spans="1:14" ht="15" customHeight="1" x14ac:dyDescent="0.2">
      <c r="A98" s="17">
        <v>1988</v>
      </c>
      <c r="B98" s="13">
        <v>9</v>
      </c>
      <c r="C98" s="13">
        <v>15</v>
      </c>
      <c r="D98" s="21"/>
      <c r="E98" s="13">
        <v>20</v>
      </c>
      <c r="F98" s="13">
        <v>24</v>
      </c>
      <c r="G98" s="13">
        <v>24</v>
      </c>
      <c r="H98" s="13">
        <v>28</v>
      </c>
      <c r="I98" s="13">
        <v>29</v>
      </c>
      <c r="J98" s="13">
        <v>23</v>
      </c>
      <c r="K98" s="13">
        <v>22</v>
      </c>
      <c r="L98" s="13">
        <v>20</v>
      </c>
      <c r="M98" s="13">
        <v>16</v>
      </c>
      <c r="N98" s="13">
        <v>230</v>
      </c>
    </row>
    <row r="99" spans="1:14" ht="15" customHeight="1" x14ac:dyDescent="0.2">
      <c r="A99" s="17">
        <v>1989</v>
      </c>
      <c r="B99" s="13">
        <v>14</v>
      </c>
      <c r="C99" s="13">
        <v>17</v>
      </c>
      <c r="D99" s="13">
        <v>15</v>
      </c>
      <c r="E99" s="13">
        <v>15</v>
      </c>
      <c r="F99" s="13">
        <v>20</v>
      </c>
      <c r="G99" s="13">
        <v>20</v>
      </c>
      <c r="H99" s="13">
        <v>18</v>
      </c>
      <c r="I99" s="13">
        <v>22</v>
      </c>
      <c r="J99" s="13">
        <v>28</v>
      </c>
      <c r="K99" s="13">
        <v>24</v>
      </c>
      <c r="L99" s="13">
        <v>22</v>
      </c>
      <c r="M99" s="13">
        <v>13</v>
      </c>
      <c r="N99" s="13">
        <v>228</v>
      </c>
    </row>
    <row r="100" spans="1:14" ht="15" customHeight="1" x14ac:dyDescent="0.2">
      <c r="A100" s="17">
        <v>1990</v>
      </c>
      <c r="B100" s="13">
        <v>15</v>
      </c>
      <c r="C100" s="13">
        <v>9</v>
      </c>
      <c r="D100" s="13">
        <v>18</v>
      </c>
      <c r="E100" s="13">
        <v>21</v>
      </c>
      <c r="F100" s="13">
        <v>25</v>
      </c>
      <c r="G100" s="13">
        <v>13</v>
      </c>
      <c r="H100" s="13">
        <v>21</v>
      </c>
      <c r="I100" s="13">
        <v>22</v>
      </c>
      <c r="J100" s="13">
        <v>22</v>
      </c>
      <c r="K100" s="13">
        <v>27</v>
      </c>
      <c r="L100" s="13">
        <v>26</v>
      </c>
      <c r="M100" s="13">
        <v>15</v>
      </c>
      <c r="N100" s="13">
        <v>234</v>
      </c>
    </row>
    <row r="101" spans="1:14" ht="15" customHeight="1" x14ac:dyDescent="0.2">
      <c r="A101" s="17">
        <v>1991</v>
      </c>
      <c r="B101" s="13">
        <v>6</v>
      </c>
      <c r="C101" s="13">
        <v>10</v>
      </c>
      <c r="D101" s="13">
        <v>19</v>
      </c>
      <c r="E101" s="13">
        <v>22</v>
      </c>
      <c r="F101" s="13">
        <v>24</v>
      </c>
      <c r="G101" s="13">
        <v>23</v>
      </c>
      <c r="H101" s="13">
        <v>23</v>
      </c>
      <c r="I101" s="13">
        <v>20</v>
      </c>
      <c r="J101" s="13">
        <v>25</v>
      </c>
      <c r="K101" s="13">
        <v>28</v>
      </c>
      <c r="L101" s="13">
        <v>28</v>
      </c>
      <c r="M101" s="13">
        <v>9</v>
      </c>
      <c r="N101" s="13">
        <v>237</v>
      </c>
    </row>
    <row r="102" spans="1:14" ht="15" customHeight="1" x14ac:dyDescent="0.2">
      <c r="A102" s="17">
        <v>1992</v>
      </c>
      <c r="B102" s="13">
        <v>12</v>
      </c>
      <c r="C102" s="13">
        <v>15</v>
      </c>
      <c r="D102" s="13">
        <v>14</v>
      </c>
      <c r="E102" s="13">
        <v>24</v>
      </c>
      <c r="F102" s="13">
        <v>24</v>
      </c>
      <c r="G102" s="13">
        <v>18</v>
      </c>
      <c r="H102" s="13">
        <v>21</v>
      </c>
      <c r="I102" s="13">
        <v>25</v>
      </c>
      <c r="J102" s="13">
        <v>23</v>
      </c>
      <c r="K102" s="13">
        <v>28</v>
      </c>
      <c r="L102" s="13">
        <v>24</v>
      </c>
      <c r="M102" s="13">
        <v>17</v>
      </c>
      <c r="N102" s="13">
        <v>245</v>
      </c>
    </row>
    <row r="103" spans="1:14" ht="15" customHeight="1" x14ac:dyDescent="0.2">
      <c r="A103" s="17">
        <v>1993</v>
      </c>
      <c r="B103" s="13">
        <v>19</v>
      </c>
      <c r="C103" s="13">
        <v>13</v>
      </c>
      <c r="D103" s="13">
        <v>23</v>
      </c>
      <c r="E103" s="13">
        <v>29</v>
      </c>
      <c r="F103" s="13">
        <v>29</v>
      </c>
      <c r="G103" s="13">
        <v>25</v>
      </c>
      <c r="H103" s="13">
        <v>23</v>
      </c>
      <c r="I103" s="13">
        <v>24</v>
      </c>
      <c r="J103" s="13">
        <v>27</v>
      </c>
      <c r="K103" s="13">
        <v>24</v>
      </c>
      <c r="L103" s="13">
        <v>24</v>
      </c>
      <c r="M103" s="13">
        <v>16</v>
      </c>
      <c r="N103" s="13">
        <v>276</v>
      </c>
    </row>
    <row r="104" spans="1:14" ht="15" customHeight="1" x14ac:dyDescent="0.2">
      <c r="A104" s="17">
        <v>1994</v>
      </c>
      <c r="B104" s="13">
        <v>11</v>
      </c>
      <c r="C104" s="13">
        <v>17</v>
      </c>
      <c r="D104" s="13">
        <v>26</v>
      </c>
      <c r="E104" s="13">
        <v>26</v>
      </c>
      <c r="F104" s="13">
        <v>26</v>
      </c>
      <c r="G104" s="13">
        <v>16</v>
      </c>
      <c r="H104" s="13">
        <v>20</v>
      </c>
      <c r="I104" s="13">
        <v>26</v>
      </c>
      <c r="J104" s="13">
        <v>21</v>
      </c>
      <c r="K104" s="13">
        <v>20</v>
      </c>
      <c r="L104" s="13">
        <v>22</v>
      </c>
      <c r="M104" s="13">
        <v>7</v>
      </c>
      <c r="N104" s="13">
        <v>238</v>
      </c>
    </row>
    <row r="105" spans="1:14" ht="15" customHeight="1" x14ac:dyDescent="0.2">
      <c r="A105" s="17">
        <v>1995</v>
      </c>
      <c r="B105" s="13">
        <v>3</v>
      </c>
      <c r="C105" s="13">
        <v>3</v>
      </c>
      <c r="D105" s="13">
        <v>22</v>
      </c>
      <c r="E105" s="13">
        <v>19</v>
      </c>
      <c r="F105" s="13">
        <v>22</v>
      </c>
      <c r="G105" s="13">
        <v>25</v>
      </c>
      <c r="H105" s="13">
        <v>24</v>
      </c>
      <c r="I105" s="13">
        <v>26</v>
      </c>
      <c r="J105" s="13">
        <v>24</v>
      </c>
      <c r="K105" s="13">
        <v>27</v>
      </c>
      <c r="L105" s="13">
        <v>18</v>
      </c>
      <c r="M105" s="13">
        <v>17</v>
      </c>
      <c r="N105" s="13">
        <v>230</v>
      </c>
    </row>
    <row r="106" spans="1:14" ht="15" customHeight="1" x14ac:dyDescent="0.2">
      <c r="A106" s="17">
        <v>1996</v>
      </c>
      <c r="B106" s="13">
        <v>10</v>
      </c>
      <c r="C106" s="13">
        <v>16</v>
      </c>
      <c r="D106" s="13">
        <v>24</v>
      </c>
      <c r="E106" s="13">
        <v>25</v>
      </c>
      <c r="F106" s="13">
        <v>22</v>
      </c>
      <c r="G106" s="13">
        <v>26</v>
      </c>
      <c r="H106" s="13">
        <v>19</v>
      </c>
      <c r="I106" s="13">
        <v>20</v>
      </c>
      <c r="J106" s="13">
        <v>24</v>
      </c>
      <c r="K106" s="13">
        <v>21</v>
      </c>
      <c r="L106" s="13">
        <v>9</v>
      </c>
      <c r="M106" s="13">
        <v>10</v>
      </c>
      <c r="N106" s="13">
        <v>226</v>
      </c>
    </row>
    <row r="107" spans="1:14" ht="15" customHeight="1" x14ac:dyDescent="0.2">
      <c r="A107" s="17">
        <v>1997</v>
      </c>
      <c r="B107" s="13">
        <v>6</v>
      </c>
      <c r="C107" s="13">
        <v>18</v>
      </c>
      <c r="D107" s="13">
        <v>10</v>
      </c>
      <c r="E107" s="13">
        <v>22</v>
      </c>
      <c r="F107" s="13">
        <v>24</v>
      </c>
      <c r="G107" s="13">
        <v>13</v>
      </c>
      <c r="H107" s="13">
        <v>7</v>
      </c>
      <c r="I107" s="13">
        <v>11</v>
      </c>
      <c r="J107" s="13">
        <v>18</v>
      </c>
      <c r="K107" s="13">
        <v>9</v>
      </c>
      <c r="L107" s="13">
        <v>21</v>
      </c>
      <c r="M107" s="21"/>
      <c r="N107" s="13">
        <v>159</v>
      </c>
    </row>
    <row r="108" spans="1:14" ht="15" customHeight="1" x14ac:dyDescent="0.2">
      <c r="A108" s="17">
        <v>1998</v>
      </c>
      <c r="B108" s="13">
        <v>9</v>
      </c>
      <c r="C108" s="13">
        <v>15</v>
      </c>
      <c r="D108" s="13">
        <v>15</v>
      </c>
      <c r="E108" s="13">
        <v>25</v>
      </c>
      <c r="F108" s="13">
        <v>24</v>
      </c>
      <c r="G108" s="13">
        <v>17</v>
      </c>
      <c r="H108" s="13">
        <v>24</v>
      </c>
      <c r="I108" s="13">
        <v>24</v>
      </c>
      <c r="J108" s="13">
        <v>20</v>
      </c>
      <c r="K108" s="13">
        <v>26</v>
      </c>
      <c r="L108" s="13">
        <v>21</v>
      </c>
      <c r="M108" s="13">
        <v>19</v>
      </c>
      <c r="N108" s="13">
        <v>239</v>
      </c>
    </row>
    <row r="109" spans="1:14" ht="15" customHeight="1" x14ac:dyDescent="0.2">
      <c r="A109" s="17">
        <v>1999</v>
      </c>
      <c r="B109" s="13">
        <v>16</v>
      </c>
      <c r="C109" s="13">
        <v>24</v>
      </c>
      <c r="D109" s="13">
        <v>18</v>
      </c>
      <c r="E109" s="13">
        <v>18</v>
      </c>
      <c r="F109" s="13">
        <v>21</v>
      </c>
      <c r="G109" s="13">
        <v>27</v>
      </c>
      <c r="H109" s="13">
        <v>17</v>
      </c>
      <c r="I109" s="13">
        <v>26</v>
      </c>
      <c r="J109" s="13">
        <v>28</v>
      </c>
      <c r="K109" s="13">
        <v>27</v>
      </c>
      <c r="L109" s="13">
        <v>21</v>
      </c>
      <c r="M109" s="13">
        <v>14</v>
      </c>
      <c r="N109" s="13">
        <v>257</v>
      </c>
    </row>
    <row r="110" spans="1:14" ht="15" customHeight="1" x14ac:dyDescent="0.2">
      <c r="A110" s="17">
        <v>2000</v>
      </c>
      <c r="B110" s="13">
        <v>15</v>
      </c>
      <c r="C110" s="13">
        <v>20</v>
      </c>
      <c r="D110" s="13">
        <v>20</v>
      </c>
      <c r="E110" s="13">
        <v>21</v>
      </c>
      <c r="F110" s="13">
        <v>24</v>
      </c>
      <c r="G110" s="13">
        <v>19</v>
      </c>
      <c r="H110" s="13">
        <v>20</v>
      </c>
      <c r="I110" s="13">
        <v>22</v>
      </c>
      <c r="J110" s="13">
        <v>24</v>
      </c>
      <c r="K110" s="13">
        <v>23</v>
      </c>
      <c r="L110" s="13">
        <v>19</v>
      </c>
      <c r="M110" s="13">
        <v>15</v>
      </c>
      <c r="N110" s="13">
        <v>242</v>
      </c>
    </row>
    <row r="111" spans="1:14" ht="15" customHeight="1" x14ac:dyDescent="0.2">
      <c r="A111" s="17">
        <v>2001</v>
      </c>
      <c r="B111" s="13">
        <v>13</v>
      </c>
      <c r="C111" s="13">
        <v>11</v>
      </c>
      <c r="D111" s="13">
        <v>21</v>
      </c>
      <c r="E111" s="13">
        <v>18</v>
      </c>
      <c r="F111" s="13">
        <v>24</v>
      </c>
      <c r="G111" s="13">
        <v>20</v>
      </c>
      <c r="H111" s="13">
        <v>21</v>
      </c>
      <c r="I111" s="13">
        <v>21</v>
      </c>
      <c r="J111" s="13">
        <v>21</v>
      </c>
      <c r="K111" s="13">
        <v>24</v>
      </c>
      <c r="L111" s="13">
        <v>24</v>
      </c>
      <c r="M111" s="13">
        <v>14</v>
      </c>
      <c r="N111" s="13">
        <v>232</v>
      </c>
    </row>
    <row r="112" spans="1:14" ht="15" customHeight="1" x14ac:dyDescent="0.2">
      <c r="A112" s="17">
        <v>2002</v>
      </c>
      <c r="B112" s="13">
        <v>4</v>
      </c>
      <c r="C112" s="13">
        <v>11</v>
      </c>
      <c r="D112" s="13">
        <v>19</v>
      </c>
      <c r="E112" s="13">
        <v>27</v>
      </c>
      <c r="F112" s="13">
        <v>22</v>
      </c>
      <c r="G112" s="13">
        <v>21</v>
      </c>
      <c r="H112" s="13">
        <v>16</v>
      </c>
      <c r="I112" s="13">
        <v>16</v>
      </c>
      <c r="J112" s="13">
        <v>23</v>
      </c>
      <c r="K112" s="13">
        <v>22</v>
      </c>
      <c r="L112" s="13">
        <v>20</v>
      </c>
      <c r="M112" s="13">
        <v>9</v>
      </c>
      <c r="N112" s="13">
        <v>210</v>
      </c>
    </row>
    <row r="113" spans="1:14" ht="15" customHeight="1" x14ac:dyDescent="0.2">
      <c r="A113" s="17">
        <v>2003</v>
      </c>
      <c r="B113" s="13">
        <v>3</v>
      </c>
      <c r="C113" s="13">
        <v>8</v>
      </c>
      <c r="D113" s="13">
        <v>15</v>
      </c>
      <c r="E113" s="13">
        <v>26</v>
      </c>
      <c r="F113" s="13">
        <v>27</v>
      </c>
      <c r="G113" s="13">
        <v>22</v>
      </c>
      <c r="H113" s="13">
        <v>19</v>
      </c>
      <c r="I113" s="13">
        <v>23</v>
      </c>
      <c r="J113" s="13">
        <v>26</v>
      </c>
      <c r="K113" s="13">
        <v>26</v>
      </c>
      <c r="L113" s="13">
        <v>22</v>
      </c>
      <c r="M113" s="13">
        <v>14</v>
      </c>
      <c r="N113" s="13">
        <v>231</v>
      </c>
    </row>
    <row r="114" spans="1:14" ht="15" customHeight="1" x14ac:dyDescent="0.2">
      <c r="A114" s="17">
        <v>2004</v>
      </c>
      <c r="B114" s="13">
        <v>8</v>
      </c>
      <c r="C114" s="13">
        <v>8</v>
      </c>
      <c r="D114" s="13">
        <v>15</v>
      </c>
      <c r="E114" s="13">
        <v>23</v>
      </c>
      <c r="F114" s="13">
        <v>21</v>
      </c>
      <c r="G114" s="13">
        <v>16</v>
      </c>
      <c r="H114" s="13">
        <v>19</v>
      </c>
      <c r="I114" s="13">
        <v>21</v>
      </c>
      <c r="J114" s="13">
        <v>26</v>
      </c>
      <c r="K114" s="13">
        <v>28</v>
      </c>
      <c r="L114" s="13">
        <v>21</v>
      </c>
      <c r="M114" s="13">
        <v>9</v>
      </c>
      <c r="N114" s="13">
        <v>215</v>
      </c>
    </row>
    <row r="115" spans="1:14" ht="15" customHeight="1" x14ac:dyDescent="0.2">
      <c r="A115" s="17">
        <v>2005</v>
      </c>
      <c r="B115" s="13">
        <v>12</v>
      </c>
      <c r="C115" s="13">
        <v>11</v>
      </c>
      <c r="D115" s="13">
        <v>16</v>
      </c>
      <c r="E115" s="13">
        <v>23</v>
      </c>
      <c r="F115" s="13">
        <v>23</v>
      </c>
      <c r="G115" s="13">
        <v>21</v>
      </c>
      <c r="H115" s="13">
        <v>20</v>
      </c>
      <c r="I115" s="13">
        <v>21</v>
      </c>
      <c r="J115" s="13">
        <v>20</v>
      </c>
      <c r="K115" s="13">
        <v>23</v>
      </c>
      <c r="L115" s="13">
        <v>14</v>
      </c>
      <c r="M115" s="13">
        <v>16</v>
      </c>
      <c r="N115" s="13">
        <v>220</v>
      </c>
    </row>
    <row r="116" spans="1:14" ht="15" customHeight="1" x14ac:dyDescent="0.2">
      <c r="A116" s="17">
        <v>2006</v>
      </c>
      <c r="B116" s="13">
        <v>13</v>
      </c>
      <c r="C116" s="13">
        <v>8</v>
      </c>
      <c r="D116" s="13">
        <v>25</v>
      </c>
      <c r="E116" s="13">
        <v>21</v>
      </c>
      <c r="F116" s="13">
        <v>23</v>
      </c>
      <c r="G116" s="13">
        <v>19</v>
      </c>
      <c r="H116" s="13">
        <v>17</v>
      </c>
      <c r="I116" s="13">
        <v>22</v>
      </c>
      <c r="J116" s="13">
        <v>22</v>
      </c>
      <c r="K116" s="13">
        <v>26</v>
      </c>
      <c r="L116" s="13">
        <v>24</v>
      </c>
      <c r="M116" s="13">
        <v>13</v>
      </c>
      <c r="N116" s="13">
        <v>233</v>
      </c>
    </row>
    <row r="117" spans="1:14" ht="15" customHeight="1" x14ac:dyDescent="0.2">
      <c r="A117" s="17">
        <v>2007</v>
      </c>
      <c r="B117" s="13">
        <v>15</v>
      </c>
      <c r="C117" s="13">
        <v>6</v>
      </c>
      <c r="D117" s="13">
        <v>22</v>
      </c>
      <c r="E117" s="13">
        <v>23</v>
      </c>
      <c r="F117" s="13">
        <v>24</v>
      </c>
      <c r="G117" s="13">
        <v>23</v>
      </c>
      <c r="H117" s="13">
        <v>22</v>
      </c>
      <c r="I117" s="13">
        <v>22</v>
      </c>
      <c r="J117" s="13">
        <v>20</v>
      </c>
      <c r="K117" s="13">
        <v>27</v>
      </c>
      <c r="L117" s="13">
        <v>18</v>
      </c>
      <c r="M117" s="13">
        <v>18</v>
      </c>
      <c r="N117" s="13">
        <v>240</v>
      </c>
    </row>
    <row r="118" spans="1:14" ht="15" customHeight="1" x14ac:dyDescent="0.2">
      <c r="A118" s="17">
        <v>2008</v>
      </c>
      <c r="B118" s="13">
        <v>12</v>
      </c>
      <c r="C118" s="13">
        <v>15</v>
      </c>
      <c r="D118" s="13">
        <v>14</v>
      </c>
      <c r="E118" s="13">
        <v>21</v>
      </c>
      <c r="F118" s="13">
        <v>24</v>
      </c>
      <c r="G118" s="13">
        <v>21</v>
      </c>
      <c r="H118" s="13">
        <v>20</v>
      </c>
      <c r="I118" s="13">
        <v>26</v>
      </c>
      <c r="J118" s="13">
        <v>22</v>
      </c>
      <c r="K118" s="13">
        <v>26</v>
      </c>
      <c r="L118" s="13">
        <v>17</v>
      </c>
      <c r="M118" s="13">
        <v>16</v>
      </c>
      <c r="N118" s="13">
        <v>234</v>
      </c>
    </row>
    <row r="119" spans="1:14" ht="15" customHeight="1" x14ac:dyDescent="0.2">
      <c r="A119" s="17">
        <v>2009</v>
      </c>
      <c r="B119" s="13">
        <v>14</v>
      </c>
      <c r="C119" s="13">
        <v>22</v>
      </c>
      <c r="D119" s="13">
        <v>24</v>
      </c>
      <c r="E119" s="13">
        <v>21</v>
      </c>
      <c r="F119" s="13">
        <v>20</v>
      </c>
      <c r="G119" s="13">
        <v>22</v>
      </c>
      <c r="H119" s="13">
        <v>14</v>
      </c>
      <c r="I119" s="13">
        <v>25</v>
      </c>
      <c r="J119" s="13">
        <v>15</v>
      </c>
      <c r="K119" s="13">
        <v>22</v>
      </c>
      <c r="L119" s="13">
        <v>16</v>
      </c>
      <c r="M119" s="13">
        <v>9</v>
      </c>
      <c r="N119" s="13">
        <v>224</v>
      </c>
    </row>
    <row r="120" spans="1:14" ht="15" customHeight="1" x14ac:dyDescent="0.2">
      <c r="A120" s="17">
        <v>2010</v>
      </c>
      <c r="B120" s="13">
        <v>6</v>
      </c>
      <c r="C120" s="13">
        <v>10</v>
      </c>
      <c r="D120" s="13">
        <v>22</v>
      </c>
      <c r="E120" s="13">
        <v>20</v>
      </c>
      <c r="F120" s="13">
        <v>27</v>
      </c>
      <c r="G120" s="13">
        <v>26</v>
      </c>
      <c r="H120" s="13">
        <v>28</v>
      </c>
      <c r="I120" s="13">
        <v>27</v>
      </c>
      <c r="J120" s="13">
        <v>24</v>
      </c>
      <c r="K120" s="13">
        <v>25</v>
      </c>
      <c r="L120" s="13">
        <v>24</v>
      </c>
      <c r="M120" s="13">
        <v>19</v>
      </c>
      <c r="N120" s="13">
        <v>258</v>
      </c>
    </row>
    <row r="121" spans="1:14" ht="15" customHeight="1" x14ac:dyDescent="0.2">
      <c r="A121" s="17">
        <v>2011</v>
      </c>
      <c r="B121" s="13">
        <v>9</v>
      </c>
      <c r="C121" s="13">
        <v>15</v>
      </c>
      <c r="D121" s="13">
        <v>24</v>
      </c>
      <c r="E121" s="13">
        <v>23</v>
      </c>
      <c r="F121" s="13">
        <v>27</v>
      </c>
      <c r="G121" s="13">
        <v>19</v>
      </c>
      <c r="H121" s="13">
        <v>19</v>
      </c>
      <c r="I121" s="13">
        <v>26</v>
      </c>
      <c r="J121" s="13">
        <v>18</v>
      </c>
      <c r="K121" s="13">
        <v>22</v>
      </c>
      <c r="L121" s="21"/>
      <c r="M121" s="21"/>
      <c r="N121" s="13">
        <v>202</v>
      </c>
    </row>
    <row r="122" spans="1:14" ht="15" customHeight="1" x14ac:dyDescent="0.2">
      <c r="A122" s="17">
        <v>2012</v>
      </c>
      <c r="B122" s="21"/>
      <c r="C122" s="21"/>
      <c r="D122" s="13">
        <v>18</v>
      </c>
      <c r="E122" s="13">
        <v>22</v>
      </c>
      <c r="F122" s="13">
        <v>20</v>
      </c>
      <c r="G122" s="13">
        <v>14</v>
      </c>
      <c r="H122" s="13">
        <v>14</v>
      </c>
      <c r="I122" s="13">
        <v>25</v>
      </c>
      <c r="J122" s="13">
        <v>19</v>
      </c>
      <c r="K122" s="13">
        <v>21</v>
      </c>
      <c r="L122" s="13">
        <v>15</v>
      </c>
      <c r="M122" s="13">
        <v>10</v>
      </c>
      <c r="N122" s="13">
        <v>178</v>
      </c>
    </row>
    <row r="123" spans="1:14" ht="15" customHeight="1" x14ac:dyDescent="0.2">
      <c r="A123" s="17">
        <v>2013</v>
      </c>
      <c r="B123" s="13">
        <v>8</v>
      </c>
      <c r="C123" s="13">
        <v>17</v>
      </c>
      <c r="D123" s="13">
        <v>14</v>
      </c>
      <c r="E123" s="13">
        <v>15</v>
      </c>
      <c r="F123" s="13">
        <v>26</v>
      </c>
      <c r="G123" s="13">
        <v>19</v>
      </c>
      <c r="H123" s="13">
        <v>15</v>
      </c>
      <c r="I123" s="13">
        <v>15</v>
      </c>
      <c r="J123" s="13">
        <v>24</v>
      </c>
      <c r="K123" s="13">
        <v>26</v>
      </c>
      <c r="L123" s="13">
        <v>19</v>
      </c>
      <c r="M123" s="13">
        <v>12</v>
      </c>
      <c r="N123" s="13">
        <v>210</v>
      </c>
    </row>
    <row r="124" spans="1:14" ht="15" customHeight="1" x14ac:dyDescent="0.2">
      <c r="A124" s="17">
        <v>2014</v>
      </c>
      <c r="B124" s="13">
        <v>9</v>
      </c>
      <c r="C124" s="13">
        <v>12</v>
      </c>
      <c r="D124" s="13">
        <v>16</v>
      </c>
      <c r="E124" s="13">
        <v>17</v>
      </c>
      <c r="F124" s="13">
        <v>19</v>
      </c>
      <c r="G124" s="13">
        <v>20</v>
      </c>
      <c r="H124" s="13">
        <v>16</v>
      </c>
      <c r="I124" s="13">
        <v>23</v>
      </c>
      <c r="J124" s="13">
        <v>20</v>
      </c>
      <c r="K124" s="13">
        <v>28</v>
      </c>
      <c r="L124" s="13">
        <v>20</v>
      </c>
      <c r="M124" s="13">
        <v>8</v>
      </c>
      <c r="N124" s="13">
        <v>208</v>
      </c>
    </row>
    <row r="125" spans="1:14" ht="15" customHeight="1" x14ac:dyDescent="0.2">
      <c r="A125" s="17">
        <v>2015</v>
      </c>
      <c r="B125" s="13">
        <v>10</v>
      </c>
      <c r="C125" s="13">
        <v>12</v>
      </c>
      <c r="D125" s="13">
        <v>16</v>
      </c>
      <c r="E125" s="13">
        <v>24</v>
      </c>
      <c r="F125" s="13">
        <v>23</v>
      </c>
      <c r="G125" s="13">
        <v>13</v>
      </c>
      <c r="H125" s="13">
        <v>20</v>
      </c>
      <c r="I125" s="13">
        <v>20</v>
      </c>
      <c r="J125" s="13">
        <v>16</v>
      </c>
      <c r="K125" s="13">
        <v>20</v>
      </c>
      <c r="L125" s="13">
        <v>19</v>
      </c>
      <c r="M125" s="13">
        <v>7</v>
      </c>
      <c r="N125" s="13">
        <v>200</v>
      </c>
    </row>
    <row r="126" spans="1:14" ht="15" customHeight="1" x14ac:dyDescent="0.2">
      <c r="A126" s="17">
        <v>2016</v>
      </c>
      <c r="B126" s="13">
        <v>4</v>
      </c>
      <c r="C126" s="13">
        <v>14</v>
      </c>
      <c r="D126" s="13">
        <v>18</v>
      </c>
      <c r="E126" s="13">
        <v>22</v>
      </c>
      <c r="F126" s="13">
        <v>22</v>
      </c>
      <c r="G126" s="13">
        <v>14</v>
      </c>
      <c r="H126" s="13">
        <v>22</v>
      </c>
      <c r="I126" s="13">
        <v>21</v>
      </c>
      <c r="J126" s="21"/>
      <c r="K126" s="21"/>
      <c r="L126" s="21"/>
      <c r="M126" s="21"/>
      <c r="N126" s="13">
        <v>137</v>
      </c>
    </row>
    <row r="127" spans="1:14" ht="15" customHeight="1" x14ac:dyDescent="0.2">
      <c r="A127" s="19" t="s">
        <v>58</v>
      </c>
      <c r="B127" s="20">
        <f>ROUND(AVERAGE(B68:B126),0)</f>
        <v>10</v>
      </c>
      <c r="C127" s="20">
        <f t="shared" ref="C127:M127" si="4">ROUND(AVERAGE(C68:C126),0)</f>
        <v>11</v>
      </c>
      <c r="D127" s="20">
        <f t="shared" si="4"/>
        <v>17</v>
      </c>
      <c r="E127" s="20">
        <f t="shared" si="4"/>
        <v>22</v>
      </c>
      <c r="F127" s="20">
        <f t="shared" si="4"/>
        <v>24</v>
      </c>
      <c r="G127" s="20">
        <f t="shared" si="4"/>
        <v>20</v>
      </c>
      <c r="H127" s="20">
        <f t="shared" si="4"/>
        <v>19</v>
      </c>
      <c r="I127" s="20">
        <f t="shared" si="4"/>
        <v>20</v>
      </c>
      <c r="J127" s="20">
        <f t="shared" si="4"/>
        <v>21</v>
      </c>
      <c r="K127" s="20">
        <f t="shared" si="4"/>
        <v>24</v>
      </c>
      <c r="L127" s="20">
        <f t="shared" si="4"/>
        <v>20</v>
      </c>
      <c r="M127" s="20">
        <f t="shared" si="4"/>
        <v>13</v>
      </c>
      <c r="N127" s="20">
        <f>SUM(B127:M127)</f>
        <v>221</v>
      </c>
    </row>
    <row r="128" spans="1:14" ht="15" customHeight="1" x14ac:dyDescent="0.2">
      <c r="A128" s="19" t="s">
        <v>59</v>
      </c>
      <c r="B128" s="20">
        <f>MAX(B68:B126)</f>
        <v>19</v>
      </c>
      <c r="C128" s="20">
        <f t="shared" ref="C128:M128" si="5">MAX(C68:C126)</f>
        <v>24</v>
      </c>
      <c r="D128" s="20">
        <f t="shared" si="5"/>
        <v>28</v>
      </c>
      <c r="E128" s="20">
        <f t="shared" si="5"/>
        <v>30</v>
      </c>
      <c r="F128" s="20">
        <f t="shared" si="5"/>
        <v>31</v>
      </c>
      <c r="G128" s="20">
        <f t="shared" si="5"/>
        <v>29</v>
      </c>
      <c r="H128" s="20">
        <f t="shared" si="5"/>
        <v>30</v>
      </c>
      <c r="I128" s="20">
        <f t="shared" si="5"/>
        <v>29</v>
      </c>
      <c r="J128" s="20">
        <f t="shared" si="5"/>
        <v>29</v>
      </c>
      <c r="K128" s="20">
        <f t="shared" si="5"/>
        <v>31</v>
      </c>
      <c r="L128" s="20">
        <f t="shared" si="5"/>
        <v>30</v>
      </c>
      <c r="M128" s="20">
        <f t="shared" si="5"/>
        <v>31</v>
      </c>
      <c r="N128" s="20">
        <f>MAX(B128:M128)</f>
        <v>31</v>
      </c>
    </row>
    <row r="129" spans="1:14" ht="15" customHeight="1" x14ac:dyDescent="0.2">
      <c r="A129" s="19" t="s">
        <v>60</v>
      </c>
      <c r="B129" s="20">
        <f>MIN(B68:B126)</f>
        <v>1</v>
      </c>
      <c r="C129" s="20">
        <f t="shared" ref="C129:M129" si="6">MIN(C68:C126)</f>
        <v>0</v>
      </c>
      <c r="D129" s="20">
        <f t="shared" si="6"/>
        <v>6</v>
      </c>
      <c r="E129" s="20">
        <f t="shared" si="6"/>
        <v>13</v>
      </c>
      <c r="F129" s="20">
        <f t="shared" si="6"/>
        <v>16</v>
      </c>
      <c r="G129" s="20">
        <f t="shared" si="6"/>
        <v>10</v>
      </c>
      <c r="H129" s="20">
        <f t="shared" si="6"/>
        <v>7</v>
      </c>
      <c r="I129" s="20">
        <f t="shared" si="6"/>
        <v>0</v>
      </c>
      <c r="J129" s="20">
        <f t="shared" si="6"/>
        <v>0</v>
      </c>
      <c r="K129" s="20">
        <f t="shared" si="6"/>
        <v>9</v>
      </c>
      <c r="L129" s="20">
        <f t="shared" si="6"/>
        <v>9</v>
      </c>
      <c r="M129" s="20">
        <f t="shared" si="6"/>
        <v>0</v>
      </c>
      <c r="N129" s="20">
        <f>MIN(B129:M129)</f>
        <v>0</v>
      </c>
    </row>
    <row r="131" spans="1:14" ht="15" customHeight="1" x14ac:dyDescent="0.2">
      <c r="A131" s="42" t="s">
        <v>67</v>
      </c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 s="16" customFormat="1" ht="15" customHeight="1" x14ac:dyDescent="0.2">
      <c r="A132" s="19" t="s">
        <v>44</v>
      </c>
      <c r="B132" s="20" t="s">
        <v>45</v>
      </c>
      <c r="C132" s="20" t="s">
        <v>46</v>
      </c>
      <c r="D132" s="20" t="s">
        <v>47</v>
      </c>
      <c r="E132" s="20" t="s">
        <v>48</v>
      </c>
      <c r="F132" s="20" t="s">
        <v>49</v>
      </c>
      <c r="G132" s="20" t="s">
        <v>50</v>
      </c>
      <c r="H132" s="20" t="s">
        <v>51</v>
      </c>
      <c r="I132" s="20" t="s">
        <v>52</v>
      </c>
      <c r="J132" s="20" t="s">
        <v>53</v>
      </c>
      <c r="K132" s="20" t="s">
        <v>54</v>
      </c>
      <c r="L132" s="20" t="s">
        <v>55</v>
      </c>
      <c r="M132" s="20" t="s">
        <v>56</v>
      </c>
      <c r="N132" s="20" t="s">
        <v>57</v>
      </c>
    </row>
    <row r="133" spans="1:14" ht="15" customHeight="1" x14ac:dyDescent="0.2">
      <c r="A133" s="17">
        <v>1958</v>
      </c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13">
        <v>39</v>
      </c>
      <c r="N133" s="15">
        <f>MAX(B133:M133)</f>
        <v>39</v>
      </c>
    </row>
    <row r="134" spans="1:14" ht="15" customHeight="1" x14ac:dyDescent="0.2">
      <c r="A134" s="17">
        <v>1959</v>
      </c>
      <c r="B134" s="13">
        <v>19</v>
      </c>
      <c r="C134" s="13">
        <v>50</v>
      </c>
      <c r="D134" s="13">
        <v>80</v>
      </c>
      <c r="E134" s="13">
        <v>46</v>
      </c>
      <c r="F134" s="13">
        <v>40</v>
      </c>
      <c r="G134" s="13">
        <v>35</v>
      </c>
      <c r="H134" s="13">
        <v>27</v>
      </c>
      <c r="I134" s="13">
        <v>33</v>
      </c>
      <c r="J134" s="13">
        <v>24</v>
      </c>
      <c r="K134" s="13">
        <v>56</v>
      </c>
      <c r="L134" s="13">
        <v>55</v>
      </c>
      <c r="M134" s="13">
        <v>38</v>
      </c>
      <c r="N134" s="15">
        <f t="shared" ref="N134:N191" si="7">MAX(B134:M134)</f>
        <v>80</v>
      </c>
    </row>
    <row r="135" spans="1:14" ht="15" customHeight="1" x14ac:dyDescent="0.2">
      <c r="A135" s="17">
        <v>1960</v>
      </c>
      <c r="B135" s="13">
        <v>13</v>
      </c>
      <c r="C135" s="13">
        <v>28</v>
      </c>
      <c r="D135" s="13">
        <v>20</v>
      </c>
      <c r="E135" s="13">
        <v>39</v>
      </c>
      <c r="F135" s="13">
        <v>48</v>
      </c>
      <c r="G135" s="13">
        <v>72</v>
      </c>
      <c r="H135" s="13">
        <v>28</v>
      </c>
      <c r="I135" s="13">
        <v>25</v>
      </c>
      <c r="J135" s="13">
        <v>46</v>
      </c>
      <c r="K135" s="13">
        <v>28</v>
      </c>
      <c r="L135" s="13">
        <v>28</v>
      </c>
      <c r="M135" s="13">
        <v>56</v>
      </c>
      <c r="N135" s="15">
        <f t="shared" si="7"/>
        <v>72</v>
      </c>
    </row>
    <row r="136" spans="1:14" ht="15" customHeight="1" x14ac:dyDescent="0.2">
      <c r="A136" s="17">
        <v>1961</v>
      </c>
      <c r="B136" s="21"/>
      <c r="C136" s="13">
        <v>11</v>
      </c>
      <c r="D136" s="13">
        <v>36</v>
      </c>
      <c r="E136" s="13">
        <v>36</v>
      </c>
      <c r="F136" s="13">
        <v>26</v>
      </c>
      <c r="G136" s="13">
        <v>65</v>
      </c>
      <c r="H136" s="13">
        <v>41</v>
      </c>
      <c r="I136" s="13">
        <v>46</v>
      </c>
      <c r="J136" s="13">
        <v>22</v>
      </c>
      <c r="K136" s="13">
        <v>51</v>
      </c>
      <c r="L136" s="13">
        <v>58</v>
      </c>
      <c r="M136" s="13">
        <v>36</v>
      </c>
      <c r="N136" s="15">
        <f t="shared" si="7"/>
        <v>65</v>
      </c>
    </row>
    <row r="137" spans="1:14" ht="15" customHeight="1" x14ac:dyDescent="0.2">
      <c r="A137" s="17">
        <v>1962</v>
      </c>
      <c r="B137" s="13">
        <v>51</v>
      </c>
      <c r="C137" s="13">
        <v>7</v>
      </c>
      <c r="D137" s="13">
        <v>80</v>
      </c>
      <c r="E137" s="13">
        <v>54</v>
      </c>
      <c r="F137" s="13">
        <v>31</v>
      </c>
      <c r="G137" s="13">
        <v>53</v>
      </c>
      <c r="H137" s="13">
        <v>13</v>
      </c>
      <c r="I137" s="13">
        <v>17</v>
      </c>
      <c r="J137" s="13">
        <v>24</v>
      </c>
      <c r="K137" s="13">
        <v>32</v>
      </c>
      <c r="L137" s="13">
        <v>26</v>
      </c>
      <c r="M137" s="13">
        <v>13</v>
      </c>
      <c r="N137" s="15">
        <f t="shared" si="7"/>
        <v>80</v>
      </c>
    </row>
    <row r="138" spans="1:14" ht="15" customHeight="1" x14ac:dyDescent="0.2">
      <c r="A138" s="17">
        <v>1963</v>
      </c>
      <c r="B138" s="13">
        <v>10</v>
      </c>
      <c r="C138" s="13">
        <v>12</v>
      </c>
      <c r="D138" s="13">
        <v>14</v>
      </c>
      <c r="E138" s="13">
        <v>26</v>
      </c>
      <c r="F138" s="13">
        <v>56</v>
      </c>
      <c r="G138" s="13">
        <v>34</v>
      </c>
      <c r="H138" s="13">
        <v>54</v>
      </c>
      <c r="I138" s="13">
        <v>19</v>
      </c>
      <c r="J138" s="13">
        <v>20</v>
      </c>
      <c r="K138" s="13">
        <v>24</v>
      </c>
      <c r="L138" s="13">
        <v>16</v>
      </c>
      <c r="M138" s="13">
        <v>5</v>
      </c>
      <c r="N138" s="15">
        <f t="shared" si="7"/>
        <v>56</v>
      </c>
    </row>
    <row r="139" spans="1:14" ht="15" customHeight="1" x14ac:dyDescent="0.2">
      <c r="A139" s="17">
        <v>1964</v>
      </c>
      <c r="B139" s="13">
        <v>11</v>
      </c>
      <c r="C139" s="13">
        <v>8</v>
      </c>
      <c r="D139" s="13">
        <v>8</v>
      </c>
      <c r="E139" s="13">
        <v>14</v>
      </c>
      <c r="F139" s="13">
        <v>15</v>
      </c>
      <c r="G139" s="13">
        <v>22</v>
      </c>
      <c r="H139" s="13">
        <v>43</v>
      </c>
      <c r="I139" s="13">
        <v>26</v>
      </c>
      <c r="J139" s="13">
        <v>40</v>
      </c>
      <c r="K139" s="13">
        <v>46</v>
      </c>
      <c r="L139" s="13">
        <v>23</v>
      </c>
      <c r="M139" s="13">
        <v>25</v>
      </c>
      <c r="N139" s="15">
        <f t="shared" si="7"/>
        <v>46</v>
      </c>
    </row>
    <row r="140" spans="1:14" ht="15" customHeight="1" x14ac:dyDescent="0.2">
      <c r="A140" s="17">
        <v>1965</v>
      </c>
      <c r="B140" s="13">
        <v>16</v>
      </c>
      <c r="C140" s="13">
        <v>16</v>
      </c>
      <c r="D140" s="13">
        <v>6</v>
      </c>
      <c r="E140" s="13">
        <v>26</v>
      </c>
      <c r="F140" s="13">
        <v>81</v>
      </c>
      <c r="G140" s="13">
        <v>51</v>
      </c>
      <c r="H140" s="13">
        <v>82</v>
      </c>
      <c r="I140" s="13">
        <v>8</v>
      </c>
      <c r="J140" s="13">
        <v>28</v>
      </c>
      <c r="K140" s="13">
        <v>62</v>
      </c>
      <c r="L140" s="13">
        <v>51</v>
      </c>
      <c r="M140" s="13">
        <v>27</v>
      </c>
      <c r="N140" s="15">
        <f t="shared" si="7"/>
        <v>82</v>
      </c>
    </row>
    <row r="141" spans="1:14" ht="15" customHeight="1" x14ac:dyDescent="0.2">
      <c r="A141" s="17">
        <v>1966</v>
      </c>
      <c r="B141" s="13">
        <v>23</v>
      </c>
      <c r="C141" s="13">
        <v>22</v>
      </c>
      <c r="D141" s="13">
        <v>24</v>
      </c>
      <c r="E141" s="13">
        <v>82</v>
      </c>
      <c r="F141" s="13">
        <v>51</v>
      </c>
      <c r="G141" s="13">
        <v>36</v>
      </c>
      <c r="H141" s="13">
        <v>19</v>
      </c>
      <c r="I141" s="13">
        <v>29</v>
      </c>
      <c r="J141" s="13">
        <v>82</v>
      </c>
      <c r="K141" s="13">
        <v>80</v>
      </c>
      <c r="L141" s="13">
        <v>65</v>
      </c>
      <c r="M141" s="13">
        <v>11</v>
      </c>
      <c r="N141" s="15">
        <f t="shared" si="7"/>
        <v>82</v>
      </c>
    </row>
    <row r="142" spans="1:14" ht="15" customHeight="1" x14ac:dyDescent="0.2">
      <c r="A142" s="17">
        <v>1967</v>
      </c>
      <c r="B142" s="13">
        <v>6</v>
      </c>
      <c r="C142" s="13">
        <v>32</v>
      </c>
      <c r="D142" s="13">
        <v>55</v>
      </c>
      <c r="E142" s="13">
        <v>40</v>
      </c>
      <c r="F142" s="13">
        <v>27</v>
      </c>
      <c r="G142" s="13">
        <v>21</v>
      </c>
      <c r="H142" s="13">
        <v>25</v>
      </c>
      <c r="I142" s="13">
        <v>12</v>
      </c>
      <c r="J142" s="13">
        <v>17</v>
      </c>
      <c r="K142" s="13">
        <v>23</v>
      </c>
      <c r="L142" s="13">
        <v>26</v>
      </c>
      <c r="M142" s="13">
        <v>14</v>
      </c>
      <c r="N142" s="15">
        <f t="shared" si="7"/>
        <v>55</v>
      </c>
    </row>
    <row r="143" spans="1:14" ht="15" customHeight="1" x14ac:dyDescent="0.2">
      <c r="A143" s="17">
        <v>1968</v>
      </c>
      <c r="B143" s="13">
        <v>14</v>
      </c>
      <c r="C143" s="13">
        <v>16</v>
      </c>
      <c r="D143" s="13">
        <v>34</v>
      </c>
      <c r="E143" s="13">
        <v>47</v>
      </c>
      <c r="F143" s="13">
        <v>26</v>
      </c>
      <c r="G143" s="13">
        <v>17</v>
      </c>
      <c r="H143" s="13">
        <v>160</v>
      </c>
      <c r="I143" s="13">
        <v>16</v>
      </c>
      <c r="J143" s="13">
        <v>52</v>
      </c>
      <c r="K143" s="13">
        <v>49</v>
      </c>
      <c r="L143" s="13">
        <v>56</v>
      </c>
      <c r="M143" s="13">
        <v>33</v>
      </c>
      <c r="N143" s="15">
        <f t="shared" si="7"/>
        <v>160</v>
      </c>
    </row>
    <row r="144" spans="1:14" ht="15" customHeight="1" x14ac:dyDescent="0.2">
      <c r="A144" s="17">
        <v>1969</v>
      </c>
      <c r="B144" s="13">
        <v>24</v>
      </c>
      <c r="C144" s="13">
        <v>44</v>
      </c>
      <c r="D144" s="13">
        <v>16</v>
      </c>
      <c r="E144" s="13">
        <v>28</v>
      </c>
      <c r="F144" s="13">
        <v>25</v>
      </c>
      <c r="G144" s="13">
        <v>32</v>
      </c>
      <c r="H144" s="13">
        <v>28</v>
      </c>
      <c r="I144" s="13">
        <v>40</v>
      </c>
      <c r="J144" s="13">
        <v>90</v>
      </c>
      <c r="K144" s="13">
        <v>85</v>
      </c>
      <c r="L144" s="13">
        <v>90</v>
      </c>
      <c r="M144" s="13">
        <v>80</v>
      </c>
      <c r="N144" s="15">
        <f t="shared" si="7"/>
        <v>90</v>
      </c>
    </row>
    <row r="145" spans="1:17" ht="15" customHeight="1" x14ac:dyDescent="0.2">
      <c r="A145" s="17">
        <v>1970</v>
      </c>
      <c r="B145" s="13">
        <v>55</v>
      </c>
      <c r="C145" s="13">
        <v>51</v>
      </c>
      <c r="D145" s="13">
        <v>40</v>
      </c>
      <c r="E145" s="13">
        <v>80</v>
      </c>
      <c r="F145" s="13">
        <v>94</v>
      </c>
      <c r="G145" s="13">
        <v>36</v>
      </c>
      <c r="H145" s="13">
        <v>22</v>
      </c>
      <c r="I145" s="13">
        <v>32</v>
      </c>
      <c r="J145" s="13">
        <v>65</v>
      </c>
      <c r="K145" s="13">
        <v>70</v>
      </c>
      <c r="L145" s="13">
        <v>80</v>
      </c>
      <c r="M145" s="13">
        <v>50</v>
      </c>
      <c r="N145" s="15">
        <f t="shared" si="7"/>
        <v>94</v>
      </c>
    </row>
    <row r="146" spans="1:17" ht="15" customHeight="1" x14ac:dyDescent="0.2">
      <c r="A146" s="17">
        <v>1971</v>
      </c>
      <c r="B146" s="13">
        <v>40</v>
      </c>
      <c r="C146" s="13">
        <v>48</v>
      </c>
      <c r="D146" s="13">
        <v>44</v>
      </c>
      <c r="E146" s="13">
        <v>67</v>
      </c>
      <c r="F146" s="13">
        <v>92</v>
      </c>
      <c r="G146" s="13">
        <v>50</v>
      </c>
      <c r="H146" s="13">
        <v>40</v>
      </c>
      <c r="I146" s="13">
        <v>40</v>
      </c>
      <c r="J146" s="13">
        <v>90</v>
      </c>
      <c r="K146" s="13">
        <v>80</v>
      </c>
      <c r="L146" s="13">
        <v>80</v>
      </c>
      <c r="M146" s="13">
        <v>25</v>
      </c>
      <c r="N146" s="15">
        <f t="shared" si="7"/>
        <v>92</v>
      </c>
    </row>
    <row r="147" spans="1:17" ht="15" customHeight="1" x14ac:dyDescent="0.2">
      <c r="A147" s="17">
        <v>1972</v>
      </c>
      <c r="B147" s="13">
        <v>30</v>
      </c>
      <c r="C147" s="13">
        <v>40</v>
      </c>
      <c r="D147" s="13">
        <v>17</v>
      </c>
      <c r="E147" s="13">
        <v>40</v>
      </c>
      <c r="F147" s="21"/>
      <c r="G147" s="13">
        <v>25</v>
      </c>
      <c r="H147" s="13">
        <v>18</v>
      </c>
      <c r="I147" s="13">
        <v>22</v>
      </c>
      <c r="J147" s="13">
        <v>23</v>
      </c>
      <c r="K147" s="13">
        <v>56</v>
      </c>
      <c r="L147" s="13">
        <v>28</v>
      </c>
      <c r="M147" s="13">
        <v>32</v>
      </c>
      <c r="N147" s="15">
        <f t="shared" si="7"/>
        <v>56</v>
      </c>
      <c r="O147" s="14" t="s">
        <v>71</v>
      </c>
      <c r="P147" s="14" t="s">
        <v>72</v>
      </c>
      <c r="Q147" s="14" t="s">
        <v>73</v>
      </c>
    </row>
    <row r="148" spans="1:17" ht="15" customHeight="1" x14ac:dyDescent="0.2">
      <c r="A148" s="17">
        <v>1973</v>
      </c>
      <c r="B148" s="13">
        <v>7</v>
      </c>
      <c r="C148" s="13">
        <v>0</v>
      </c>
      <c r="D148" s="13">
        <v>50</v>
      </c>
      <c r="E148" s="13">
        <v>70</v>
      </c>
      <c r="F148" s="13">
        <v>50</v>
      </c>
      <c r="G148" s="13">
        <v>40</v>
      </c>
      <c r="H148" s="13">
        <v>40</v>
      </c>
      <c r="I148" s="13">
        <v>60</v>
      </c>
      <c r="J148" s="13">
        <v>60</v>
      </c>
      <c r="K148" s="13">
        <v>90</v>
      </c>
      <c r="L148" s="13">
        <v>48</v>
      </c>
      <c r="M148" s="13">
        <v>62</v>
      </c>
      <c r="N148" s="15">
        <f t="shared" si="7"/>
        <v>90</v>
      </c>
      <c r="O148" s="14">
        <f>COUNT(B149:M190)</f>
        <v>490</v>
      </c>
      <c r="P148" s="14">
        <f>Q148-O148</f>
        <v>14</v>
      </c>
      <c r="Q148" s="14">
        <f>COUNT(B149:M149)*COUNT(A149:A190)</f>
        <v>504</v>
      </c>
    </row>
    <row r="149" spans="1:17" ht="15" customHeight="1" x14ac:dyDescent="0.2">
      <c r="A149" s="17">
        <v>1974</v>
      </c>
      <c r="B149" s="13">
        <v>42</v>
      </c>
      <c r="C149" s="13">
        <v>80</v>
      </c>
      <c r="D149" s="13">
        <v>60</v>
      </c>
      <c r="E149" s="13">
        <v>86</v>
      </c>
      <c r="F149" s="13">
        <v>85</v>
      </c>
      <c r="G149" s="13">
        <v>35</v>
      </c>
      <c r="H149" s="13">
        <v>64</v>
      </c>
      <c r="I149" s="13">
        <v>35</v>
      </c>
      <c r="J149" s="13">
        <v>60</v>
      </c>
      <c r="K149" s="13">
        <v>80</v>
      </c>
      <c r="L149" s="13">
        <v>60</v>
      </c>
      <c r="M149" s="13">
        <v>0</v>
      </c>
      <c r="N149" s="15">
        <f t="shared" si="7"/>
        <v>86</v>
      </c>
    </row>
    <row r="150" spans="1:17" ht="15" customHeight="1" x14ac:dyDescent="0.2">
      <c r="A150" s="17">
        <v>1975</v>
      </c>
      <c r="B150" s="13">
        <v>40</v>
      </c>
      <c r="C150" s="13">
        <v>60</v>
      </c>
      <c r="D150" s="21"/>
      <c r="E150" s="21"/>
      <c r="F150" s="13">
        <v>85</v>
      </c>
      <c r="G150" s="13">
        <v>35</v>
      </c>
      <c r="H150" s="13">
        <v>64</v>
      </c>
      <c r="I150" s="13">
        <v>39</v>
      </c>
      <c r="J150" s="13">
        <v>65</v>
      </c>
      <c r="K150" s="13">
        <v>25</v>
      </c>
      <c r="L150" s="13">
        <v>48</v>
      </c>
      <c r="M150" s="13">
        <v>25</v>
      </c>
      <c r="N150" s="15">
        <f t="shared" si="7"/>
        <v>85</v>
      </c>
    </row>
    <row r="151" spans="1:17" ht="15" customHeight="1" x14ac:dyDescent="0.2">
      <c r="A151" s="17">
        <v>1976</v>
      </c>
      <c r="B151" s="13">
        <v>68</v>
      </c>
      <c r="C151" s="13">
        <v>38</v>
      </c>
      <c r="D151" s="13">
        <v>84</v>
      </c>
      <c r="E151" s="13">
        <v>60</v>
      </c>
      <c r="F151" s="13">
        <v>72</v>
      </c>
      <c r="G151" s="13">
        <v>42</v>
      </c>
      <c r="H151" s="13">
        <v>46</v>
      </c>
      <c r="I151" s="13">
        <v>0</v>
      </c>
      <c r="J151" s="13">
        <v>0</v>
      </c>
      <c r="K151" s="21"/>
      <c r="L151" s="21"/>
      <c r="M151" s="21"/>
      <c r="N151" s="15">
        <f t="shared" si="7"/>
        <v>84</v>
      </c>
    </row>
    <row r="152" spans="1:17" ht="15" customHeight="1" x14ac:dyDescent="0.2">
      <c r="A152" s="17">
        <v>1977</v>
      </c>
      <c r="B152" s="21"/>
      <c r="C152" s="13">
        <v>31</v>
      </c>
      <c r="D152" s="13">
        <v>70</v>
      </c>
      <c r="E152" s="13">
        <v>50</v>
      </c>
      <c r="F152" s="13">
        <v>21</v>
      </c>
      <c r="G152" s="13">
        <v>30</v>
      </c>
      <c r="H152" s="13">
        <v>50</v>
      </c>
      <c r="I152" s="13">
        <v>47</v>
      </c>
      <c r="J152" s="13">
        <v>90</v>
      </c>
      <c r="K152" s="13">
        <v>80</v>
      </c>
      <c r="L152" s="13">
        <v>90</v>
      </c>
      <c r="M152" s="13">
        <v>23</v>
      </c>
      <c r="N152" s="15">
        <f t="shared" si="7"/>
        <v>90</v>
      </c>
    </row>
    <row r="153" spans="1:17" ht="15" customHeight="1" x14ac:dyDescent="0.2">
      <c r="A153" s="17">
        <v>1978</v>
      </c>
      <c r="B153" s="13">
        <v>17</v>
      </c>
      <c r="C153" s="13">
        <v>22</v>
      </c>
      <c r="D153" s="13">
        <v>93</v>
      </c>
      <c r="E153" s="13">
        <v>40</v>
      </c>
      <c r="F153" s="13">
        <v>43</v>
      </c>
      <c r="G153" s="13">
        <v>15</v>
      </c>
      <c r="H153" s="13">
        <v>20</v>
      </c>
      <c r="I153" s="13">
        <v>35</v>
      </c>
      <c r="J153" s="13">
        <v>52</v>
      </c>
      <c r="K153" s="13">
        <v>50</v>
      </c>
      <c r="L153" s="13">
        <v>70</v>
      </c>
      <c r="M153" s="13">
        <v>100</v>
      </c>
      <c r="N153" s="15">
        <f t="shared" si="7"/>
        <v>100</v>
      </c>
    </row>
    <row r="154" spans="1:17" ht="15" customHeight="1" x14ac:dyDescent="0.2">
      <c r="A154" s="17">
        <v>1979</v>
      </c>
      <c r="B154" s="13">
        <v>90</v>
      </c>
      <c r="C154" s="13">
        <v>87</v>
      </c>
      <c r="D154" s="13">
        <v>30</v>
      </c>
      <c r="E154" s="13">
        <v>73</v>
      </c>
      <c r="F154" s="13">
        <v>36</v>
      </c>
      <c r="G154" s="13">
        <v>15</v>
      </c>
      <c r="H154" s="13">
        <v>30</v>
      </c>
      <c r="I154" s="13">
        <v>100</v>
      </c>
      <c r="J154" s="13">
        <v>10</v>
      </c>
      <c r="K154" s="13">
        <v>100</v>
      </c>
      <c r="L154" s="13">
        <v>55</v>
      </c>
      <c r="M154" s="13">
        <v>33</v>
      </c>
      <c r="N154" s="15">
        <f t="shared" si="7"/>
        <v>100</v>
      </c>
    </row>
    <row r="155" spans="1:17" ht="15" customHeight="1" x14ac:dyDescent="0.2">
      <c r="A155" s="17">
        <v>1980</v>
      </c>
      <c r="B155" s="13">
        <v>5</v>
      </c>
      <c r="C155" s="13">
        <v>30</v>
      </c>
      <c r="D155" s="13">
        <v>32</v>
      </c>
      <c r="E155" s="13">
        <v>45</v>
      </c>
      <c r="F155" s="13">
        <v>25</v>
      </c>
      <c r="G155" s="13">
        <v>60</v>
      </c>
      <c r="H155" s="13">
        <v>40</v>
      </c>
      <c r="I155" s="13">
        <v>15</v>
      </c>
      <c r="J155" s="21"/>
      <c r="K155" s="13">
        <v>91</v>
      </c>
      <c r="L155" s="13">
        <v>90</v>
      </c>
      <c r="M155" s="13">
        <v>55</v>
      </c>
      <c r="N155" s="15">
        <f t="shared" si="7"/>
        <v>91</v>
      </c>
    </row>
    <row r="156" spans="1:17" ht="15" customHeight="1" x14ac:dyDescent="0.2">
      <c r="A156" s="17">
        <v>1981</v>
      </c>
      <c r="B156" s="13">
        <v>33</v>
      </c>
      <c r="C156" s="13">
        <v>100</v>
      </c>
      <c r="D156" s="13">
        <v>12</v>
      </c>
      <c r="E156" s="13">
        <v>100</v>
      </c>
      <c r="F156" s="13">
        <v>60</v>
      </c>
      <c r="G156" s="13">
        <v>41</v>
      </c>
      <c r="H156" s="13">
        <v>50</v>
      </c>
      <c r="I156" s="13">
        <v>40</v>
      </c>
      <c r="J156" s="13">
        <v>45</v>
      </c>
      <c r="K156" s="13">
        <v>65</v>
      </c>
      <c r="L156" s="13">
        <v>45</v>
      </c>
      <c r="M156" s="13">
        <v>50</v>
      </c>
      <c r="N156" s="15">
        <f t="shared" si="7"/>
        <v>100</v>
      </c>
    </row>
    <row r="157" spans="1:17" ht="15" customHeight="1" x14ac:dyDescent="0.2">
      <c r="A157" s="17">
        <v>1982</v>
      </c>
      <c r="B157" s="13">
        <v>23</v>
      </c>
      <c r="C157" s="13">
        <v>27</v>
      </c>
      <c r="D157" s="13">
        <v>45</v>
      </c>
      <c r="E157" s="13">
        <v>70</v>
      </c>
      <c r="F157" s="13">
        <v>73</v>
      </c>
      <c r="G157" s="13">
        <v>13</v>
      </c>
      <c r="H157" s="13">
        <v>14</v>
      </c>
      <c r="I157" s="13">
        <v>45</v>
      </c>
      <c r="J157" s="13">
        <v>35</v>
      </c>
      <c r="K157" s="13">
        <v>45</v>
      </c>
      <c r="L157" s="13">
        <v>40</v>
      </c>
      <c r="M157" s="13">
        <v>40</v>
      </c>
      <c r="N157" s="15">
        <f t="shared" si="7"/>
        <v>73</v>
      </c>
    </row>
    <row r="158" spans="1:17" ht="15" customHeight="1" x14ac:dyDescent="0.2">
      <c r="A158" s="17">
        <v>1983</v>
      </c>
      <c r="B158" s="13">
        <v>43</v>
      </c>
      <c r="C158" s="13">
        <v>14</v>
      </c>
      <c r="D158" s="13">
        <v>20</v>
      </c>
      <c r="E158" s="13">
        <v>30</v>
      </c>
      <c r="F158" s="13">
        <v>30</v>
      </c>
      <c r="G158" s="13">
        <v>18</v>
      </c>
      <c r="H158" s="13">
        <v>34</v>
      </c>
      <c r="I158" s="13">
        <v>24</v>
      </c>
      <c r="J158" s="13">
        <v>19</v>
      </c>
      <c r="K158" s="13">
        <v>15</v>
      </c>
      <c r="L158" s="13">
        <v>56</v>
      </c>
      <c r="M158" s="13">
        <v>10.6</v>
      </c>
      <c r="N158" s="15">
        <f t="shared" si="7"/>
        <v>56</v>
      </c>
    </row>
    <row r="159" spans="1:17" ht="15" customHeight="1" x14ac:dyDescent="0.2">
      <c r="A159" s="17">
        <v>1984</v>
      </c>
      <c r="B159" s="13">
        <v>20.8</v>
      </c>
      <c r="C159" s="13">
        <v>24.1</v>
      </c>
      <c r="D159" s="13">
        <v>40.6</v>
      </c>
      <c r="E159" s="13">
        <v>35.799999999999997</v>
      </c>
      <c r="F159" s="13">
        <v>30.3</v>
      </c>
      <c r="G159" s="13">
        <v>40.4</v>
      </c>
      <c r="H159" s="13">
        <v>50.2</v>
      </c>
      <c r="I159" s="13">
        <v>54.2</v>
      </c>
      <c r="J159" s="13">
        <v>45.4</v>
      </c>
      <c r="K159" s="13">
        <v>48.9</v>
      </c>
      <c r="L159" s="13">
        <v>56.7</v>
      </c>
      <c r="M159" s="13">
        <v>36.4</v>
      </c>
      <c r="N159" s="15">
        <f t="shared" si="7"/>
        <v>56.7</v>
      </c>
    </row>
    <row r="160" spans="1:17" ht="15" customHeight="1" x14ac:dyDescent="0.2">
      <c r="A160" s="17">
        <v>1985</v>
      </c>
      <c r="B160" s="13">
        <v>31.8</v>
      </c>
      <c r="C160" s="13">
        <v>41.8</v>
      </c>
      <c r="D160" s="13">
        <v>34.200000000000003</v>
      </c>
      <c r="E160" s="13">
        <v>21.5</v>
      </c>
      <c r="F160" s="13">
        <v>20.3</v>
      </c>
      <c r="G160" s="13">
        <v>23.2</v>
      </c>
      <c r="H160" s="13">
        <v>17.399999999999999</v>
      </c>
      <c r="I160" s="13">
        <v>26</v>
      </c>
      <c r="J160" s="13">
        <v>44</v>
      </c>
      <c r="K160" s="21"/>
      <c r="L160" s="13">
        <v>50.2</v>
      </c>
      <c r="M160" s="13">
        <v>25.1</v>
      </c>
      <c r="N160" s="15">
        <f t="shared" si="7"/>
        <v>50.2</v>
      </c>
    </row>
    <row r="161" spans="1:14" ht="15" customHeight="1" x14ac:dyDescent="0.2">
      <c r="A161" s="17">
        <v>1986</v>
      </c>
      <c r="B161" s="13">
        <v>50.5</v>
      </c>
      <c r="C161" s="13">
        <v>101</v>
      </c>
      <c r="D161" s="13">
        <v>48</v>
      </c>
      <c r="E161" s="13">
        <v>67</v>
      </c>
      <c r="F161" s="13">
        <v>88</v>
      </c>
      <c r="G161" s="13">
        <v>150</v>
      </c>
      <c r="H161" s="13">
        <v>155</v>
      </c>
      <c r="I161" s="13">
        <v>85</v>
      </c>
      <c r="J161" s="13">
        <v>42</v>
      </c>
      <c r="K161" s="13">
        <v>55</v>
      </c>
      <c r="L161" s="13">
        <v>65</v>
      </c>
      <c r="M161" s="13">
        <v>45</v>
      </c>
      <c r="N161" s="15">
        <f t="shared" si="7"/>
        <v>155</v>
      </c>
    </row>
    <row r="162" spans="1:14" ht="15" customHeight="1" x14ac:dyDescent="0.2">
      <c r="A162" s="17">
        <v>1987</v>
      </c>
      <c r="B162" s="13">
        <v>19</v>
      </c>
      <c r="C162" s="13">
        <v>23</v>
      </c>
      <c r="D162" s="13">
        <v>89</v>
      </c>
      <c r="E162" s="13">
        <v>70</v>
      </c>
      <c r="F162" s="13">
        <v>99</v>
      </c>
      <c r="G162" s="13">
        <v>59</v>
      </c>
      <c r="H162" s="13">
        <v>57</v>
      </c>
      <c r="I162" s="13">
        <v>60</v>
      </c>
      <c r="J162" s="13">
        <v>61</v>
      </c>
      <c r="K162" s="13">
        <v>60</v>
      </c>
      <c r="L162" s="13">
        <v>72</v>
      </c>
      <c r="M162" s="13">
        <v>17</v>
      </c>
      <c r="N162" s="15">
        <f t="shared" si="7"/>
        <v>99</v>
      </c>
    </row>
    <row r="163" spans="1:14" ht="15" customHeight="1" x14ac:dyDescent="0.2">
      <c r="A163" s="17">
        <v>1988</v>
      </c>
      <c r="B163" s="13">
        <v>40</v>
      </c>
      <c r="C163" s="13">
        <v>77</v>
      </c>
      <c r="D163" s="21"/>
      <c r="E163" s="13">
        <v>34</v>
      </c>
      <c r="F163" s="13">
        <v>65</v>
      </c>
      <c r="G163" s="13">
        <v>47</v>
      </c>
      <c r="H163" s="13">
        <v>55</v>
      </c>
      <c r="I163" s="13">
        <v>37</v>
      </c>
      <c r="J163" s="13">
        <v>27</v>
      </c>
      <c r="K163" s="13">
        <v>55</v>
      </c>
      <c r="L163" s="13">
        <v>50</v>
      </c>
      <c r="M163" s="13">
        <v>50</v>
      </c>
      <c r="N163" s="15">
        <f t="shared" si="7"/>
        <v>77</v>
      </c>
    </row>
    <row r="164" spans="1:14" ht="15" customHeight="1" x14ac:dyDescent="0.2">
      <c r="A164" s="17">
        <v>1989</v>
      </c>
      <c r="B164" s="13">
        <v>40</v>
      </c>
      <c r="C164" s="13">
        <v>18</v>
      </c>
      <c r="D164" s="13">
        <v>53</v>
      </c>
      <c r="E164" s="13">
        <v>52</v>
      </c>
      <c r="F164" s="13">
        <v>38</v>
      </c>
      <c r="G164" s="13">
        <v>41</v>
      </c>
      <c r="H164" s="13">
        <v>56</v>
      </c>
      <c r="I164" s="13">
        <v>46</v>
      </c>
      <c r="J164" s="13">
        <v>52</v>
      </c>
      <c r="K164" s="13">
        <v>37</v>
      </c>
      <c r="L164" s="13">
        <v>37</v>
      </c>
      <c r="M164" s="13">
        <v>24</v>
      </c>
      <c r="N164" s="15">
        <f t="shared" si="7"/>
        <v>56</v>
      </c>
    </row>
    <row r="165" spans="1:14" ht="15" customHeight="1" x14ac:dyDescent="0.2">
      <c r="A165" s="17">
        <v>1990</v>
      </c>
      <c r="B165" s="13">
        <v>20</v>
      </c>
      <c r="C165" s="13">
        <v>46</v>
      </c>
      <c r="D165" s="13">
        <v>20</v>
      </c>
      <c r="E165" s="13">
        <v>56</v>
      </c>
      <c r="F165" s="13">
        <v>44</v>
      </c>
      <c r="G165" s="13">
        <v>37</v>
      </c>
      <c r="H165" s="13">
        <v>31</v>
      </c>
      <c r="I165" s="13">
        <v>50</v>
      </c>
      <c r="J165" s="13">
        <v>95</v>
      </c>
      <c r="K165" s="13">
        <v>70</v>
      </c>
      <c r="L165" s="13">
        <v>44.4</v>
      </c>
      <c r="M165" s="13">
        <v>41.2</v>
      </c>
      <c r="N165" s="15">
        <f t="shared" si="7"/>
        <v>95</v>
      </c>
    </row>
    <row r="166" spans="1:14" ht="15" customHeight="1" x14ac:dyDescent="0.2">
      <c r="A166" s="17">
        <v>1991</v>
      </c>
      <c r="B166" s="13">
        <v>19</v>
      </c>
      <c r="C166" s="13">
        <v>61</v>
      </c>
      <c r="D166" s="13">
        <v>39.6</v>
      </c>
      <c r="E166" s="13">
        <v>55.2</v>
      </c>
      <c r="F166" s="13">
        <v>77</v>
      </c>
      <c r="G166" s="13">
        <v>44.1</v>
      </c>
      <c r="H166" s="13">
        <v>28.6</v>
      </c>
      <c r="I166" s="13">
        <v>41.6</v>
      </c>
      <c r="J166" s="13">
        <v>36</v>
      </c>
      <c r="K166" s="13">
        <v>65</v>
      </c>
      <c r="L166" s="13">
        <v>51</v>
      </c>
      <c r="M166" s="13">
        <v>23.5</v>
      </c>
      <c r="N166" s="15">
        <f t="shared" si="7"/>
        <v>77</v>
      </c>
    </row>
    <row r="167" spans="1:14" ht="15" customHeight="1" x14ac:dyDescent="0.2">
      <c r="A167" s="17">
        <v>1992</v>
      </c>
      <c r="B167" s="13">
        <v>11.5</v>
      </c>
      <c r="C167" s="13">
        <v>35</v>
      </c>
      <c r="D167" s="13">
        <v>20.5</v>
      </c>
      <c r="E167" s="13">
        <v>49</v>
      </c>
      <c r="F167" s="13">
        <v>76</v>
      </c>
      <c r="G167" s="13">
        <v>45.5</v>
      </c>
      <c r="H167" s="13">
        <v>31</v>
      </c>
      <c r="I167" s="13">
        <v>54</v>
      </c>
      <c r="J167" s="13">
        <v>48</v>
      </c>
      <c r="K167" s="13">
        <v>36</v>
      </c>
      <c r="L167" s="13">
        <v>41</v>
      </c>
      <c r="M167" s="13">
        <v>29.5</v>
      </c>
      <c r="N167" s="15">
        <f t="shared" si="7"/>
        <v>76</v>
      </c>
    </row>
    <row r="168" spans="1:14" ht="15" customHeight="1" x14ac:dyDescent="0.2">
      <c r="A168" s="17">
        <v>1993</v>
      </c>
      <c r="B168" s="13">
        <v>30.5</v>
      </c>
      <c r="C168" s="13">
        <v>28</v>
      </c>
      <c r="D168" s="13">
        <v>74.599999999999994</v>
      </c>
      <c r="E168" s="13">
        <v>46</v>
      </c>
      <c r="F168" s="13">
        <v>63</v>
      </c>
      <c r="G168" s="13">
        <v>25</v>
      </c>
      <c r="H168" s="13">
        <v>60.2</v>
      </c>
      <c r="I168" s="13">
        <v>37</v>
      </c>
      <c r="J168" s="13">
        <v>48</v>
      </c>
      <c r="K168" s="13">
        <v>46</v>
      </c>
      <c r="L168" s="13">
        <v>39</v>
      </c>
      <c r="M168" s="13">
        <v>39</v>
      </c>
      <c r="N168" s="15">
        <f t="shared" si="7"/>
        <v>74.599999999999994</v>
      </c>
    </row>
    <row r="169" spans="1:14" ht="15" customHeight="1" x14ac:dyDescent="0.2">
      <c r="A169" s="17">
        <v>1994</v>
      </c>
      <c r="B169" s="13">
        <v>49.7</v>
      </c>
      <c r="C169" s="13">
        <v>42.2</v>
      </c>
      <c r="D169" s="13">
        <v>38.200000000000003</v>
      </c>
      <c r="E169" s="13">
        <v>40</v>
      </c>
      <c r="F169" s="13">
        <v>39.6</v>
      </c>
      <c r="G169" s="13">
        <v>19</v>
      </c>
      <c r="H169" s="13">
        <v>51</v>
      </c>
      <c r="I169" s="13">
        <v>37</v>
      </c>
      <c r="J169" s="13">
        <v>58.5</v>
      </c>
      <c r="K169" s="13">
        <v>38.5</v>
      </c>
      <c r="L169" s="13">
        <v>40</v>
      </c>
      <c r="M169" s="13">
        <v>33.6</v>
      </c>
      <c r="N169" s="15">
        <f t="shared" si="7"/>
        <v>58.5</v>
      </c>
    </row>
    <row r="170" spans="1:14" ht="15" customHeight="1" x14ac:dyDescent="0.2">
      <c r="A170" s="17">
        <v>1995</v>
      </c>
      <c r="B170" s="13">
        <v>4.2</v>
      </c>
      <c r="C170" s="13">
        <v>18.5</v>
      </c>
      <c r="D170" s="13">
        <v>62</v>
      </c>
      <c r="E170" s="13">
        <v>69</v>
      </c>
      <c r="F170" s="13">
        <v>73</v>
      </c>
      <c r="G170" s="13">
        <v>75.599999999999994</v>
      </c>
      <c r="H170" s="13">
        <v>79</v>
      </c>
      <c r="I170" s="13">
        <v>75</v>
      </c>
      <c r="J170" s="13">
        <v>104</v>
      </c>
      <c r="K170" s="13">
        <v>103.5</v>
      </c>
      <c r="L170" s="13">
        <v>37.5</v>
      </c>
      <c r="M170" s="13">
        <v>58.5</v>
      </c>
      <c r="N170" s="15">
        <f t="shared" si="7"/>
        <v>104</v>
      </c>
    </row>
    <row r="171" spans="1:14" ht="15" customHeight="1" x14ac:dyDescent="0.2">
      <c r="A171" s="17">
        <v>1996</v>
      </c>
      <c r="B171" s="13">
        <v>14.8</v>
      </c>
      <c r="C171" s="13">
        <v>31.7</v>
      </c>
      <c r="D171" s="13">
        <v>39.5</v>
      </c>
      <c r="E171" s="13">
        <v>56</v>
      </c>
      <c r="F171" s="13">
        <v>44</v>
      </c>
      <c r="G171" s="13">
        <v>23.6</v>
      </c>
      <c r="H171" s="13">
        <v>32.200000000000003</v>
      </c>
      <c r="I171" s="13">
        <v>29.5</v>
      </c>
      <c r="J171" s="13">
        <v>61.8</v>
      </c>
      <c r="K171" s="13">
        <v>53.6</v>
      </c>
      <c r="L171" s="13">
        <v>31.5</v>
      </c>
      <c r="M171" s="13">
        <v>31.3</v>
      </c>
      <c r="N171" s="15">
        <f t="shared" si="7"/>
        <v>61.8</v>
      </c>
    </row>
    <row r="172" spans="1:14" ht="15" customHeight="1" x14ac:dyDescent="0.2">
      <c r="A172" s="17">
        <v>1997</v>
      </c>
      <c r="B172" s="13">
        <v>19.7</v>
      </c>
      <c r="C172" s="13">
        <v>34</v>
      </c>
      <c r="D172" s="13">
        <v>50</v>
      </c>
      <c r="E172" s="13">
        <v>43</v>
      </c>
      <c r="F172" s="13">
        <v>102</v>
      </c>
      <c r="G172" s="13">
        <v>53</v>
      </c>
      <c r="H172" s="13">
        <v>25.5</v>
      </c>
      <c r="I172" s="13">
        <v>80</v>
      </c>
      <c r="J172" s="13">
        <v>127</v>
      </c>
      <c r="K172" s="13">
        <v>31.6</v>
      </c>
      <c r="L172" s="13">
        <v>55</v>
      </c>
      <c r="M172" s="21"/>
      <c r="N172" s="15">
        <f t="shared" si="7"/>
        <v>127</v>
      </c>
    </row>
    <row r="173" spans="1:14" ht="15" customHeight="1" x14ac:dyDescent="0.2">
      <c r="A173" s="17">
        <v>1998</v>
      </c>
      <c r="B173" s="13">
        <v>128.5</v>
      </c>
      <c r="C173" s="13">
        <v>47</v>
      </c>
      <c r="D173" s="13">
        <v>51</v>
      </c>
      <c r="E173" s="13">
        <v>83</v>
      </c>
      <c r="F173" s="13">
        <v>44</v>
      </c>
      <c r="G173" s="13">
        <v>38</v>
      </c>
      <c r="H173" s="13">
        <v>78</v>
      </c>
      <c r="I173" s="13">
        <v>38</v>
      </c>
      <c r="J173" s="13">
        <v>59</v>
      </c>
      <c r="K173" s="13">
        <v>94</v>
      </c>
      <c r="L173" s="13">
        <v>36</v>
      </c>
      <c r="M173" s="13">
        <v>38</v>
      </c>
      <c r="N173" s="15">
        <f t="shared" si="7"/>
        <v>128.5</v>
      </c>
    </row>
    <row r="174" spans="1:14" ht="15" customHeight="1" x14ac:dyDescent="0.2">
      <c r="A174" s="17">
        <v>1999</v>
      </c>
      <c r="B174" s="13">
        <v>28</v>
      </c>
      <c r="C174" s="13">
        <v>45</v>
      </c>
      <c r="D174" s="13">
        <v>25</v>
      </c>
      <c r="E174" s="13">
        <v>39</v>
      </c>
      <c r="F174" s="13">
        <v>65</v>
      </c>
      <c r="G174" s="13">
        <v>61</v>
      </c>
      <c r="H174" s="13">
        <v>46</v>
      </c>
      <c r="I174" s="13">
        <v>60</v>
      </c>
      <c r="J174" s="13">
        <v>65</v>
      </c>
      <c r="K174" s="13">
        <v>70</v>
      </c>
      <c r="L174" s="13">
        <v>55</v>
      </c>
      <c r="M174" s="13">
        <v>56</v>
      </c>
      <c r="N174" s="15">
        <f t="shared" si="7"/>
        <v>70</v>
      </c>
    </row>
    <row r="175" spans="1:14" ht="15" customHeight="1" x14ac:dyDescent="0.2">
      <c r="A175" s="17">
        <v>2000</v>
      </c>
      <c r="B175" s="13">
        <v>41</v>
      </c>
      <c r="C175" s="13">
        <v>62</v>
      </c>
      <c r="D175" s="13">
        <v>35</v>
      </c>
      <c r="E175" s="13">
        <v>55</v>
      </c>
      <c r="F175" s="13">
        <v>50</v>
      </c>
      <c r="G175" s="13">
        <v>60</v>
      </c>
      <c r="H175" s="13">
        <v>57</v>
      </c>
      <c r="I175" s="13">
        <v>55</v>
      </c>
      <c r="J175" s="13">
        <v>73</v>
      </c>
      <c r="K175" s="13">
        <v>51</v>
      </c>
      <c r="L175" s="13">
        <v>56</v>
      </c>
      <c r="M175" s="13">
        <v>59</v>
      </c>
      <c r="N175" s="15">
        <f t="shared" si="7"/>
        <v>73</v>
      </c>
    </row>
    <row r="176" spans="1:14" ht="15" customHeight="1" x14ac:dyDescent="0.2">
      <c r="A176" s="17">
        <v>2001</v>
      </c>
      <c r="B176" s="13">
        <v>50</v>
      </c>
      <c r="C176" s="13">
        <v>76</v>
      </c>
      <c r="D176" s="13">
        <v>36</v>
      </c>
      <c r="E176" s="13">
        <v>30</v>
      </c>
      <c r="F176" s="13">
        <v>75</v>
      </c>
      <c r="G176" s="13">
        <v>42</v>
      </c>
      <c r="H176" s="13">
        <v>48</v>
      </c>
      <c r="I176" s="13">
        <v>34</v>
      </c>
      <c r="J176" s="13">
        <v>40</v>
      </c>
      <c r="K176" s="13">
        <v>60</v>
      </c>
      <c r="L176" s="13">
        <v>76</v>
      </c>
      <c r="M176" s="13">
        <v>45</v>
      </c>
      <c r="N176" s="15">
        <f t="shared" si="7"/>
        <v>76</v>
      </c>
    </row>
    <row r="177" spans="1:14" ht="15" customHeight="1" x14ac:dyDescent="0.2">
      <c r="A177" s="17">
        <v>2002</v>
      </c>
      <c r="B177" s="13">
        <v>24</v>
      </c>
      <c r="C177" s="13">
        <v>43</v>
      </c>
      <c r="D177" s="13">
        <v>40</v>
      </c>
      <c r="E177" s="13">
        <v>37</v>
      </c>
      <c r="F177" s="13">
        <v>49</v>
      </c>
      <c r="G177" s="13">
        <v>24</v>
      </c>
      <c r="H177" s="13">
        <v>41</v>
      </c>
      <c r="I177" s="13">
        <v>42</v>
      </c>
      <c r="J177" s="13">
        <v>30</v>
      </c>
      <c r="K177" s="13">
        <v>60</v>
      </c>
      <c r="L177" s="13">
        <v>25</v>
      </c>
      <c r="M177" s="13">
        <v>66</v>
      </c>
      <c r="N177" s="15">
        <f t="shared" si="7"/>
        <v>66</v>
      </c>
    </row>
    <row r="178" spans="1:14" ht="15" customHeight="1" x14ac:dyDescent="0.2">
      <c r="A178" s="17">
        <v>2003</v>
      </c>
      <c r="B178" s="13">
        <v>10</v>
      </c>
      <c r="C178" s="13">
        <v>42</v>
      </c>
      <c r="D178" s="13">
        <v>55</v>
      </c>
      <c r="E178" s="13">
        <v>91</v>
      </c>
      <c r="F178" s="13">
        <v>58</v>
      </c>
      <c r="G178" s="13">
        <v>47</v>
      </c>
      <c r="H178" s="13">
        <v>55</v>
      </c>
      <c r="I178" s="13">
        <v>65</v>
      </c>
      <c r="J178" s="13">
        <v>63</v>
      </c>
      <c r="K178" s="13">
        <v>50</v>
      </c>
      <c r="L178" s="13">
        <v>30</v>
      </c>
      <c r="M178" s="13">
        <v>36</v>
      </c>
      <c r="N178" s="15">
        <f t="shared" si="7"/>
        <v>91</v>
      </c>
    </row>
    <row r="179" spans="1:14" ht="15" customHeight="1" x14ac:dyDescent="0.2">
      <c r="A179" s="17">
        <v>2004</v>
      </c>
      <c r="B179" s="13">
        <v>20</v>
      </c>
      <c r="C179" s="13">
        <v>75</v>
      </c>
      <c r="D179" s="13">
        <v>20</v>
      </c>
      <c r="E179" s="13">
        <v>73</v>
      </c>
      <c r="F179" s="13">
        <v>47</v>
      </c>
      <c r="G179" s="13">
        <v>33</v>
      </c>
      <c r="H179" s="13">
        <v>27</v>
      </c>
      <c r="I179" s="13">
        <v>60</v>
      </c>
      <c r="J179" s="13">
        <v>44</v>
      </c>
      <c r="K179" s="13">
        <v>54</v>
      </c>
      <c r="L179" s="13">
        <v>48</v>
      </c>
      <c r="M179" s="13">
        <v>39</v>
      </c>
      <c r="N179" s="15">
        <f t="shared" si="7"/>
        <v>75</v>
      </c>
    </row>
    <row r="180" spans="1:14" ht="15" customHeight="1" x14ac:dyDescent="0.2">
      <c r="A180" s="17">
        <v>2005</v>
      </c>
      <c r="B180" s="13">
        <v>67</v>
      </c>
      <c r="C180" s="13">
        <v>72</v>
      </c>
      <c r="D180" s="13">
        <v>25</v>
      </c>
      <c r="E180" s="13">
        <v>96</v>
      </c>
      <c r="F180" s="13">
        <v>83</v>
      </c>
      <c r="G180" s="13">
        <v>61</v>
      </c>
      <c r="H180" s="13">
        <v>43</v>
      </c>
      <c r="I180" s="13">
        <v>63</v>
      </c>
      <c r="J180" s="13">
        <v>30</v>
      </c>
      <c r="K180" s="13">
        <v>67</v>
      </c>
      <c r="L180" s="13">
        <v>65</v>
      </c>
      <c r="M180" s="13">
        <v>24</v>
      </c>
      <c r="N180" s="15">
        <f t="shared" si="7"/>
        <v>96</v>
      </c>
    </row>
    <row r="181" spans="1:14" ht="15" customHeight="1" x14ac:dyDescent="0.2">
      <c r="A181" s="17">
        <v>2006</v>
      </c>
      <c r="B181" s="13">
        <v>60</v>
      </c>
      <c r="C181" s="13">
        <v>42</v>
      </c>
      <c r="D181" s="13">
        <v>80</v>
      </c>
      <c r="E181" s="13">
        <v>32</v>
      </c>
      <c r="F181" s="13">
        <v>23</v>
      </c>
      <c r="G181" s="13">
        <v>48</v>
      </c>
      <c r="H181" s="13">
        <v>17</v>
      </c>
      <c r="I181" s="13">
        <v>63</v>
      </c>
      <c r="J181" s="13">
        <v>39</v>
      </c>
      <c r="K181" s="13">
        <v>35.1</v>
      </c>
      <c r="L181" s="13">
        <v>31.2</v>
      </c>
      <c r="M181" s="13">
        <v>30</v>
      </c>
      <c r="N181" s="15">
        <f t="shared" si="7"/>
        <v>80</v>
      </c>
    </row>
    <row r="182" spans="1:14" ht="15" customHeight="1" x14ac:dyDescent="0.2">
      <c r="A182" s="17">
        <v>2007</v>
      </c>
      <c r="B182" s="13">
        <v>20.5</v>
      </c>
      <c r="C182" s="13">
        <v>16.100000000000001</v>
      </c>
      <c r="D182" s="13">
        <v>58.7</v>
      </c>
      <c r="E182" s="13">
        <v>51.4</v>
      </c>
      <c r="F182" s="13">
        <v>34.4</v>
      </c>
      <c r="G182" s="13">
        <v>38.700000000000003</v>
      </c>
      <c r="H182" s="13">
        <v>46.8</v>
      </c>
      <c r="I182" s="13">
        <v>30</v>
      </c>
      <c r="J182" s="13">
        <v>27.8</v>
      </c>
      <c r="K182" s="13">
        <v>54.3</v>
      </c>
      <c r="L182" s="13">
        <v>56.1</v>
      </c>
      <c r="M182" s="13">
        <v>44</v>
      </c>
      <c r="N182" s="15">
        <f t="shared" si="7"/>
        <v>58.7</v>
      </c>
    </row>
    <row r="183" spans="1:14" ht="15" customHeight="1" x14ac:dyDescent="0.2">
      <c r="A183" s="17">
        <v>2008</v>
      </c>
      <c r="B183" s="13">
        <v>25.3</v>
      </c>
      <c r="C183" s="13">
        <v>27.7</v>
      </c>
      <c r="D183" s="13">
        <v>62.7</v>
      </c>
      <c r="E183" s="13">
        <v>84.2</v>
      </c>
      <c r="F183" s="13">
        <v>53.7</v>
      </c>
      <c r="G183" s="13">
        <v>39.200000000000003</v>
      </c>
      <c r="H183" s="13">
        <v>55.7</v>
      </c>
      <c r="I183" s="13">
        <v>38.200000000000003</v>
      </c>
      <c r="J183" s="13">
        <v>28.7</v>
      </c>
      <c r="K183" s="13">
        <v>39.799999999999997</v>
      </c>
      <c r="L183" s="13">
        <v>65.599999999999994</v>
      </c>
      <c r="M183" s="13">
        <v>37.5</v>
      </c>
      <c r="N183" s="15">
        <f t="shared" si="7"/>
        <v>84.2</v>
      </c>
    </row>
    <row r="184" spans="1:14" ht="15" customHeight="1" x14ac:dyDescent="0.2">
      <c r="A184" s="17">
        <v>2009</v>
      </c>
      <c r="B184" s="13">
        <v>67.3</v>
      </c>
      <c r="C184" s="13">
        <v>37</v>
      </c>
      <c r="D184" s="13">
        <v>101.8</v>
      </c>
      <c r="E184" s="13">
        <v>61.9</v>
      </c>
      <c r="F184" s="13">
        <v>83.2</v>
      </c>
      <c r="G184" s="13">
        <v>38.6</v>
      </c>
      <c r="H184" s="13">
        <v>27.3</v>
      </c>
      <c r="I184" s="13">
        <v>39.5</v>
      </c>
      <c r="J184" s="13">
        <v>23.8</v>
      </c>
      <c r="K184" s="13">
        <v>99.1</v>
      </c>
      <c r="L184" s="13">
        <v>55.8</v>
      </c>
      <c r="M184" s="13">
        <v>88.2</v>
      </c>
      <c r="N184" s="15">
        <f t="shared" si="7"/>
        <v>101.8</v>
      </c>
    </row>
    <row r="185" spans="1:14" ht="15" customHeight="1" x14ac:dyDescent="0.2">
      <c r="A185" s="17">
        <v>2010</v>
      </c>
      <c r="B185" s="13">
        <v>26.2</v>
      </c>
      <c r="C185" s="13">
        <v>31.7</v>
      </c>
      <c r="D185" s="13">
        <v>86.8</v>
      </c>
      <c r="E185" s="13">
        <v>71.8</v>
      </c>
      <c r="F185" s="13">
        <v>77.599999999999994</v>
      </c>
      <c r="G185" s="13">
        <v>62.3</v>
      </c>
      <c r="H185" s="13">
        <v>45.3</v>
      </c>
      <c r="I185" s="13">
        <v>42.3</v>
      </c>
      <c r="J185" s="13">
        <v>54.2</v>
      </c>
      <c r="K185" s="13">
        <v>45.2</v>
      </c>
      <c r="L185" s="13">
        <v>54.2</v>
      </c>
      <c r="M185" s="13">
        <v>32.5</v>
      </c>
      <c r="N185" s="15">
        <f t="shared" si="7"/>
        <v>86.8</v>
      </c>
    </row>
    <row r="186" spans="1:14" ht="15" customHeight="1" x14ac:dyDescent="0.2">
      <c r="A186" s="17">
        <v>2011</v>
      </c>
      <c r="B186" s="13">
        <v>14.8</v>
      </c>
      <c r="C186" s="13">
        <v>45.2</v>
      </c>
      <c r="D186" s="13">
        <v>66.2</v>
      </c>
      <c r="E186" s="13">
        <v>55.7</v>
      </c>
      <c r="F186" s="13">
        <v>55.2</v>
      </c>
      <c r="G186" s="13">
        <v>43.3</v>
      </c>
      <c r="H186" s="13">
        <v>26.4</v>
      </c>
      <c r="I186" s="13">
        <v>44.2</v>
      </c>
      <c r="J186" s="13">
        <v>44.5</v>
      </c>
      <c r="K186" s="13">
        <v>61.8</v>
      </c>
      <c r="L186" s="21"/>
      <c r="M186" s="21"/>
      <c r="N186" s="15">
        <f t="shared" si="7"/>
        <v>66.2</v>
      </c>
    </row>
    <row r="187" spans="1:14" ht="15" customHeight="1" x14ac:dyDescent="0.2">
      <c r="A187" s="17">
        <v>2012</v>
      </c>
      <c r="B187" s="21"/>
      <c r="C187" s="21"/>
      <c r="D187" s="13">
        <v>35.4</v>
      </c>
      <c r="E187" s="13">
        <v>78.5</v>
      </c>
      <c r="F187" s="13">
        <v>23.8</v>
      </c>
      <c r="G187" s="13">
        <v>31.4</v>
      </c>
      <c r="H187" s="13">
        <v>32.6</v>
      </c>
      <c r="I187" s="13">
        <v>40.799999999999997</v>
      </c>
      <c r="J187" s="13">
        <v>26.7</v>
      </c>
      <c r="K187" s="13">
        <v>85.6</v>
      </c>
      <c r="L187" s="13">
        <v>35.6</v>
      </c>
      <c r="M187" s="13">
        <v>22.5</v>
      </c>
      <c r="N187" s="15">
        <f t="shared" si="7"/>
        <v>85.6</v>
      </c>
    </row>
    <row r="188" spans="1:14" ht="15" customHeight="1" x14ac:dyDescent="0.2">
      <c r="A188" s="17">
        <v>2013</v>
      </c>
      <c r="B188" s="13">
        <v>17.8</v>
      </c>
      <c r="C188" s="13">
        <v>45.8</v>
      </c>
      <c r="D188" s="13">
        <v>87.3</v>
      </c>
      <c r="E188" s="13">
        <v>79.099999999999994</v>
      </c>
      <c r="F188" s="13">
        <v>62.1</v>
      </c>
      <c r="G188" s="13">
        <v>32.700000000000003</v>
      </c>
      <c r="H188" s="13">
        <v>26.7</v>
      </c>
      <c r="I188" s="13">
        <v>77.5</v>
      </c>
      <c r="J188" s="13">
        <v>47.2</v>
      </c>
      <c r="K188" s="13">
        <v>54.2</v>
      </c>
      <c r="L188" s="13">
        <v>46.3</v>
      </c>
      <c r="M188" s="13">
        <v>15.7</v>
      </c>
      <c r="N188" s="15">
        <f t="shared" si="7"/>
        <v>87.3</v>
      </c>
    </row>
    <row r="189" spans="1:14" ht="15" customHeight="1" x14ac:dyDescent="0.2">
      <c r="A189" s="17">
        <v>2014</v>
      </c>
      <c r="B189" s="13">
        <v>24.7</v>
      </c>
      <c r="C189" s="13">
        <v>41.2</v>
      </c>
      <c r="D189" s="13">
        <v>40.1</v>
      </c>
      <c r="E189" s="13">
        <v>63.6</v>
      </c>
      <c r="F189" s="13">
        <v>31.6</v>
      </c>
      <c r="G189" s="13">
        <v>35.799999999999997</v>
      </c>
      <c r="H189" s="13">
        <v>30.2</v>
      </c>
      <c r="I189" s="13">
        <v>85.2</v>
      </c>
      <c r="J189" s="13">
        <v>48.8</v>
      </c>
      <c r="K189" s="13">
        <v>34.5</v>
      </c>
      <c r="L189" s="13">
        <v>81.5</v>
      </c>
      <c r="M189" s="13">
        <v>33.5</v>
      </c>
      <c r="N189" s="15">
        <f t="shared" si="7"/>
        <v>85.2</v>
      </c>
    </row>
    <row r="190" spans="1:14" ht="15" customHeight="1" x14ac:dyDescent="0.2">
      <c r="A190" s="17">
        <v>2015</v>
      </c>
      <c r="B190" s="13">
        <v>40.700000000000003</v>
      </c>
      <c r="C190" s="13">
        <v>47.4</v>
      </c>
      <c r="D190" s="13">
        <v>48.3</v>
      </c>
      <c r="E190" s="13">
        <v>63.1</v>
      </c>
      <c r="F190" s="13">
        <v>21.2</v>
      </c>
      <c r="G190" s="13">
        <v>21</v>
      </c>
      <c r="H190" s="13">
        <v>37.4</v>
      </c>
      <c r="I190" s="13">
        <v>22.4</v>
      </c>
      <c r="J190" s="13">
        <v>35.700000000000003</v>
      </c>
      <c r="K190" s="13">
        <v>35.200000000000003</v>
      </c>
      <c r="L190" s="13">
        <v>28.2</v>
      </c>
      <c r="M190" s="13">
        <v>24.9</v>
      </c>
      <c r="N190" s="15">
        <f t="shared" si="7"/>
        <v>63.1</v>
      </c>
    </row>
    <row r="191" spans="1:14" ht="15" customHeight="1" x14ac:dyDescent="0.2">
      <c r="A191" s="17">
        <v>2016</v>
      </c>
      <c r="B191" s="13">
        <v>10.5</v>
      </c>
      <c r="C191" s="13">
        <v>35.299999999999997</v>
      </c>
      <c r="D191" s="13">
        <v>70.5</v>
      </c>
      <c r="E191" s="13">
        <v>60.3</v>
      </c>
      <c r="F191" s="13">
        <v>39.6</v>
      </c>
      <c r="G191" s="13">
        <v>34.299999999999997</v>
      </c>
      <c r="H191" s="13">
        <v>45.2</v>
      </c>
      <c r="I191" s="13">
        <v>40.200000000000003</v>
      </c>
      <c r="J191" s="21"/>
      <c r="K191" s="21"/>
      <c r="L191" s="21"/>
      <c r="M191" s="21"/>
      <c r="N191" s="15">
        <f t="shared" si="7"/>
        <v>70.5</v>
      </c>
    </row>
    <row r="192" spans="1:14" ht="15" customHeight="1" x14ac:dyDescent="0.2">
      <c r="A192" s="19" t="s">
        <v>58</v>
      </c>
      <c r="B192" s="20">
        <f>AVERAGE(B133:B191)</f>
        <v>31.414545454545454</v>
      </c>
      <c r="C192" s="20">
        <f t="shared" ref="C192:M192" si="8">AVERAGE(C133:C191)</f>
        <v>40.117543859649125</v>
      </c>
      <c r="D192" s="20">
        <f t="shared" si="8"/>
        <v>46.500000000000007</v>
      </c>
      <c r="E192" s="20">
        <f t="shared" si="8"/>
        <v>55.247368421052627</v>
      </c>
      <c r="F192" s="20">
        <f t="shared" si="8"/>
        <v>53.115789473684195</v>
      </c>
      <c r="G192" s="20">
        <f t="shared" si="8"/>
        <v>40.822413793103451</v>
      </c>
      <c r="H192" s="20">
        <f t="shared" si="8"/>
        <v>44.253448275862077</v>
      </c>
      <c r="I192" s="20">
        <f t="shared" si="8"/>
        <v>42.372413793103448</v>
      </c>
      <c r="J192" s="20">
        <f t="shared" si="8"/>
        <v>48.019642857142848</v>
      </c>
      <c r="K192" s="20">
        <f t="shared" si="8"/>
        <v>56.98</v>
      </c>
      <c r="L192" s="20">
        <f t="shared" si="8"/>
        <v>50.905454545454539</v>
      </c>
      <c r="M192" s="20">
        <f t="shared" si="8"/>
        <v>36.881818181818183</v>
      </c>
      <c r="N192" s="20">
        <f>AVERAGE(B192:M192)</f>
        <v>45.552536554618001</v>
      </c>
    </row>
    <row r="193" spans="1:14" ht="15" customHeight="1" x14ac:dyDescent="0.2">
      <c r="A193" s="19" t="s">
        <v>59</v>
      </c>
      <c r="B193" s="20">
        <f>MAX(B133:B191)</f>
        <v>128.5</v>
      </c>
      <c r="C193" s="20">
        <f t="shared" ref="C193:M193" si="9">MAX(C133:C191)</f>
        <v>101</v>
      </c>
      <c r="D193" s="20">
        <f t="shared" si="9"/>
        <v>101.8</v>
      </c>
      <c r="E193" s="20">
        <f t="shared" si="9"/>
        <v>100</v>
      </c>
      <c r="F193" s="20">
        <f t="shared" si="9"/>
        <v>102</v>
      </c>
      <c r="G193" s="20">
        <f t="shared" si="9"/>
        <v>150</v>
      </c>
      <c r="H193" s="20">
        <f t="shared" si="9"/>
        <v>160</v>
      </c>
      <c r="I193" s="20">
        <f t="shared" si="9"/>
        <v>100</v>
      </c>
      <c r="J193" s="20">
        <f t="shared" si="9"/>
        <v>127</v>
      </c>
      <c r="K193" s="20">
        <f t="shared" si="9"/>
        <v>103.5</v>
      </c>
      <c r="L193" s="20">
        <f t="shared" si="9"/>
        <v>90</v>
      </c>
      <c r="M193" s="20">
        <f t="shared" si="9"/>
        <v>100</v>
      </c>
      <c r="N193" s="20">
        <f>MAX(B193:M193)</f>
        <v>160</v>
      </c>
    </row>
    <row r="194" spans="1:14" ht="15" customHeight="1" x14ac:dyDescent="0.2">
      <c r="A194" s="19" t="s">
        <v>60</v>
      </c>
      <c r="B194" s="20">
        <f>MIN(B133:B191)</f>
        <v>4.2</v>
      </c>
      <c r="C194" s="20">
        <f t="shared" ref="C194:M194" si="10">MIN(C133:C191)</f>
        <v>0</v>
      </c>
      <c r="D194" s="20">
        <f t="shared" si="10"/>
        <v>6</v>
      </c>
      <c r="E194" s="20">
        <f t="shared" si="10"/>
        <v>14</v>
      </c>
      <c r="F194" s="20">
        <f t="shared" si="10"/>
        <v>15</v>
      </c>
      <c r="G194" s="20">
        <f t="shared" si="10"/>
        <v>13</v>
      </c>
      <c r="H194" s="20">
        <f t="shared" si="10"/>
        <v>13</v>
      </c>
      <c r="I194" s="20">
        <f t="shared" si="10"/>
        <v>0</v>
      </c>
      <c r="J194" s="20">
        <f t="shared" si="10"/>
        <v>0</v>
      </c>
      <c r="K194" s="20">
        <f t="shared" si="10"/>
        <v>15</v>
      </c>
      <c r="L194" s="20">
        <f t="shared" si="10"/>
        <v>16</v>
      </c>
      <c r="M194" s="20">
        <f t="shared" si="10"/>
        <v>0</v>
      </c>
      <c r="N194" s="20">
        <f>MIN(B194:M194)</f>
        <v>0</v>
      </c>
    </row>
  </sheetData>
  <mergeCells count="3">
    <mergeCell ref="A1:N1"/>
    <mergeCell ref="A66:N66"/>
    <mergeCell ref="A131:N131"/>
  </mergeCells>
  <printOptions horizontalCentered="1"/>
  <pageMargins left="0.70866141732283472" right="0.70866141732283472" top="0.74803149606299213" bottom="0.74803149606299213" header="0.31496062992125984" footer="0.31496062992125984"/>
  <pageSetup scale="71" orientation="portrait" r:id="rId1"/>
  <headerFooter>
    <oddHeader>&amp;COptimización del Sistema de Alcantarillado para el Municipio de Charalá - Santander (Anexo 2)</oddHeader>
    <oddFooter>&amp;CPágina &amp;P</oddFooter>
  </headerFooter>
  <rowBreaks count="2" manualBreakCount="2">
    <brk id="65" max="16383" man="1"/>
    <brk id="13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2"/>
  <sheetViews>
    <sheetView showGridLines="0" view="pageBreakPreview" topLeftCell="A46" zoomScaleNormal="100" zoomScaleSheetLayoutView="100" workbookViewId="0">
      <selection activeCell="A130" sqref="A130:N192"/>
    </sheetView>
  </sheetViews>
  <sheetFormatPr baseColWidth="10" defaultRowHeight="15" customHeight="1" x14ac:dyDescent="0.2"/>
  <cols>
    <col min="1" max="1" width="9.7109375" style="14" bestFit="1" customWidth="1"/>
    <col min="2" max="2" width="7.28515625" style="18" bestFit="1" customWidth="1"/>
    <col min="3" max="3" width="9.7109375" style="18" bestFit="1" customWidth="1"/>
    <col min="4" max="4" width="7.7109375" style="18" bestFit="1" customWidth="1"/>
    <col min="5" max="6" width="7.42578125" style="18" bestFit="1" customWidth="1"/>
    <col min="7" max="7" width="6.5703125" style="18" bestFit="1" customWidth="1"/>
    <col min="8" max="8" width="6.42578125" style="18" bestFit="1" customWidth="1"/>
    <col min="9" max="9" width="8.85546875" style="18" bestFit="1" customWidth="1"/>
    <col min="10" max="10" width="12.5703125" style="18" bestFit="1" customWidth="1"/>
    <col min="11" max="11" width="9.85546875" style="18" bestFit="1" customWidth="1"/>
    <col min="12" max="12" width="11.7109375" style="18" bestFit="1" customWidth="1"/>
    <col min="13" max="13" width="11.140625" style="18" bestFit="1" customWidth="1"/>
    <col min="14" max="14" width="10" style="18" bestFit="1" customWidth="1"/>
    <col min="15" max="16384" width="11.42578125" style="14"/>
  </cols>
  <sheetData>
    <row r="1" spans="1:14" ht="15" customHeight="1" x14ac:dyDescent="0.2">
      <c r="A1" s="42" t="s">
        <v>68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s="16" customFormat="1" ht="15" customHeight="1" x14ac:dyDescent="0.2">
      <c r="A2" s="19" t="s">
        <v>44</v>
      </c>
      <c r="B2" s="20" t="s">
        <v>45</v>
      </c>
      <c r="C2" s="20" t="s">
        <v>46</v>
      </c>
      <c r="D2" s="20" t="s">
        <v>47</v>
      </c>
      <c r="E2" s="20" t="s">
        <v>48</v>
      </c>
      <c r="F2" s="20" t="s">
        <v>49</v>
      </c>
      <c r="G2" s="20" t="s">
        <v>50</v>
      </c>
      <c r="H2" s="20" t="s">
        <v>51</v>
      </c>
      <c r="I2" s="20" t="s">
        <v>52</v>
      </c>
      <c r="J2" s="20" t="s">
        <v>53</v>
      </c>
      <c r="K2" s="20" t="s">
        <v>54</v>
      </c>
      <c r="L2" s="20" t="s">
        <v>55</v>
      </c>
      <c r="M2" s="20" t="s">
        <v>56</v>
      </c>
      <c r="N2" s="20" t="s">
        <v>57</v>
      </c>
    </row>
    <row r="3" spans="1:14" ht="15" customHeight="1" x14ac:dyDescent="0.2">
      <c r="A3" s="17">
        <v>1958</v>
      </c>
      <c r="B3" s="21"/>
      <c r="C3" s="21"/>
      <c r="D3" s="21"/>
      <c r="E3" s="21"/>
      <c r="F3" s="21"/>
      <c r="G3" s="21"/>
      <c r="H3" s="21"/>
      <c r="I3" s="21"/>
      <c r="J3" s="13">
        <v>145</v>
      </c>
      <c r="K3" s="13">
        <v>166</v>
      </c>
      <c r="L3" s="13">
        <v>95.5</v>
      </c>
      <c r="M3" s="13">
        <v>57</v>
      </c>
      <c r="N3" s="15">
        <f>SUM(B3:M3)</f>
        <v>463.5</v>
      </c>
    </row>
    <row r="4" spans="1:14" ht="15" customHeight="1" x14ac:dyDescent="0.2">
      <c r="A4" s="17">
        <v>1959</v>
      </c>
      <c r="B4" s="13">
        <v>12</v>
      </c>
      <c r="C4" s="13">
        <v>12.5</v>
      </c>
      <c r="D4" s="13">
        <v>147.5</v>
      </c>
      <c r="E4" s="13">
        <v>286</v>
      </c>
      <c r="F4" s="13">
        <v>254.5</v>
      </c>
      <c r="G4" s="13">
        <v>182</v>
      </c>
      <c r="H4" s="13">
        <v>227.5</v>
      </c>
      <c r="I4" s="13">
        <v>233</v>
      </c>
      <c r="J4" s="13">
        <v>394.5</v>
      </c>
      <c r="K4" s="13">
        <v>357.5</v>
      </c>
      <c r="L4" s="13">
        <v>181</v>
      </c>
      <c r="M4" s="13">
        <v>99</v>
      </c>
      <c r="N4" s="15">
        <f t="shared" ref="N4:N62" si="0">SUM(B4:M4)</f>
        <v>2387</v>
      </c>
    </row>
    <row r="5" spans="1:14" ht="15" customHeight="1" x14ac:dyDescent="0.2">
      <c r="A5" s="17">
        <v>1960</v>
      </c>
      <c r="B5" s="13">
        <v>38.5</v>
      </c>
      <c r="C5" s="13">
        <v>83</v>
      </c>
      <c r="D5" s="13">
        <v>343</v>
      </c>
      <c r="E5" s="13">
        <v>445.5</v>
      </c>
      <c r="F5" s="13">
        <v>288</v>
      </c>
      <c r="G5" s="13">
        <v>360</v>
      </c>
      <c r="H5" s="13">
        <v>304</v>
      </c>
      <c r="I5" s="13">
        <v>485</v>
      </c>
      <c r="J5" s="13">
        <v>221.5</v>
      </c>
      <c r="K5" s="13">
        <v>524</v>
      </c>
      <c r="L5" s="13">
        <v>22.5</v>
      </c>
      <c r="M5" s="13">
        <v>70</v>
      </c>
      <c r="N5" s="15">
        <f t="shared" si="0"/>
        <v>3185</v>
      </c>
    </row>
    <row r="6" spans="1:14" ht="15" customHeight="1" x14ac:dyDescent="0.2">
      <c r="A6" s="17">
        <v>1961</v>
      </c>
      <c r="B6" s="13">
        <v>14</v>
      </c>
      <c r="C6" s="13">
        <v>34.5</v>
      </c>
      <c r="D6" s="13">
        <v>469.5</v>
      </c>
      <c r="E6" s="13">
        <v>706</v>
      </c>
      <c r="F6" s="13">
        <v>102.5</v>
      </c>
      <c r="G6" s="13">
        <v>356.5</v>
      </c>
      <c r="H6" s="13">
        <v>242.8</v>
      </c>
      <c r="I6" s="13">
        <v>327</v>
      </c>
      <c r="J6" s="13">
        <v>696.5</v>
      </c>
      <c r="K6" s="13">
        <v>783</v>
      </c>
      <c r="L6" s="13">
        <v>417.5</v>
      </c>
      <c r="M6" s="13">
        <v>37</v>
      </c>
      <c r="N6" s="15">
        <f t="shared" si="0"/>
        <v>4186.8</v>
      </c>
    </row>
    <row r="7" spans="1:14" ht="15" customHeight="1" x14ac:dyDescent="0.2">
      <c r="A7" s="17">
        <v>1962</v>
      </c>
      <c r="B7" s="13">
        <v>52</v>
      </c>
      <c r="C7" s="13">
        <v>36</v>
      </c>
      <c r="D7" s="13">
        <v>193</v>
      </c>
      <c r="E7" s="13">
        <v>476</v>
      </c>
      <c r="F7" s="13">
        <v>1148</v>
      </c>
      <c r="G7" s="13">
        <v>741</v>
      </c>
      <c r="H7" s="13">
        <v>257</v>
      </c>
      <c r="I7" s="13">
        <v>239</v>
      </c>
      <c r="J7" s="13">
        <v>199</v>
      </c>
      <c r="K7" s="13">
        <v>351</v>
      </c>
      <c r="L7" s="13">
        <v>261</v>
      </c>
      <c r="M7" s="13">
        <v>43</v>
      </c>
      <c r="N7" s="15">
        <f t="shared" si="0"/>
        <v>3996</v>
      </c>
    </row>
    <row r="8" spans="1:14" ht="15" customHeight="1" x14ac:dyDescent="0.2">
      <c r="A8" s="17">
        <v>1963</v>
      </c>
      <c r="B8" s="13">
        <v>36</v>
      </c>
      <c r="C8" s="13">
        <v>201</v>
      </c>
      <c r="D8" s="13">
        <v>220</v>
      </c>
      <c r="E8" s="13">
        <v>375</v>
      </c>
      <c r="F8" s="13">
        <v>350</v>
      </c>
      <c r="G8" s="13">
        <v>182</v>
      </c>
      <c r="H8" s="13">
        <v>245</v>
      </c>
      <c r="I8" s="13">
        <v>368</v>
      </c>
      <c r="J8" s="13">
        <v>808</v>
      </c>
      <c r="K8" s="13">
        <v>473</v>
      </c>
      <c r="L8" s="13">
        <v>599</v>
      </c>
      <c r="M8" s="13">
        <v>13</v>
      </c>
      <c r="N8" s="15">
        <f t="shared" si="0"/>
        <v>3870</v>
      </c>
    </row>
    <row r="9" spans="1:14" ht="15" customHeight="1" x14ac:dyDescent="0.2">
      <c r="A9" s="17">
        <v>1964</v>
      </c>
      <c r="B9" s="13">
        <v>24</v>
      </c>
      <c r="C9" s="13">
        <v>36</v>
      </c>
      <c r="D9" s="13">
        <v>67</v>
      </c>
      <c r="E9" s="13">
        <v>506</v>
      </c>
      <c r="F9" s="13">
        <v>301</v>
      </c>
      <c r="G9" s="13">
        <v>330</v>
      </c>
      <c r="H9" s="13">
        <v>291</v>
      </c>
      <c r="I9" s="13">
        <v>244</v>
      </c>
      <c r="J9" s="13">
        <v>458</v>
      </c>
      <c r="K9" s="13">
        <v>411.1</v>
      </c>
      <c r="L9" s="13">
        <v>268</v>
      </c>
      <c r="M9" s="13">
        <v>79.7</v>
      </c>
      <c r="N9" s="15">
        <f t="shared" si="0"/>
        <v>3015.7999999999997</v>
      </c>
    </row>
    <row r="10" spans="1:14" ht="15" customHeight="1" x14ac:dyDescent="0.2">
      <c r="A10" s="17">
        <v>1965</v>
      </c>
      <c r="B10" s="13">
        <v>68</v>
      </c>
      <c r="C10" s="13">
        <v>590</v>
      </c>
      <c r="D10" s="13">
        <v>190</v>
      </c>
      <c r="E10" s="13">
        <v>600</v>
      </c>
      <c r="F10" s="13">
        <v>563</v>
      </c>
      <c r="G10" s="13">
        <v>78</v>
      </c>
      <c r="H10" s="13">
        <v>204</v>
      </c>
      <c r="I10" s="13">
        <v>482</v>
      </c>
      <c r="J10" s="13">
        <v>248</v>
      </c>
      <c r="K10" s="13">
        <v>340</v>
      </c>
      <c r="L10" s="13">
        <v>239</v>
      </c>
      <c r="M10" s="13">
        <v>80</v>
      </c>
      <c r="N10" s="15">
        <f t="shared" si="0"/>
        <v>3682</v>
      </c>
    </row>
    <row r="11" spans="1:14" ht="15" customHeight="1" x14ac:dyDescent="0.2">
      <c r="A11" s="17">
        <v>1966</v>
      </c>
      <c r="B11" s="13">
        <v>43</v>
      </c>
      <c r="C11" s="13">
        <v>18</v>
      </c>
      <c r="D11" s="13">
        <v>45</v>
      </c>
      <c r="E11" s="13">
        <v>149</v>
      </c>
      <c r="F11" s="13">
        <v>142</v>
      </c>
      <c r="G11" s="13">
        <v>88</v>
      </c>
      <c r="H11" s="13">
        <v>48</v>
      </c>
      <c r="I11" s="13">
        <v>188</v>
      </c>
      <c r="J11" s="13">
        <v>98</v>
      </c>
      <c r="K11" s="13">
        <v>427</v>
      </c>
      <c r="L11" s="13">
        <v>265</v>
      </c>
      <c r="M11" s="13">
        <v>49</v>
      </c>
      <c r="N11" s="15">
        <f t="shared" si="0"/>
        <v>1560</v>
      </c>
    </row>
    <row r="12" spans="1:14" ht="15" customHeight="1" x14ac:dyDescent="0.2">
      <c r="A12" s="17">
        <v>1967</v>
      </c>
      <c r="B12" s="13">
        <v>42</v>
      </c>
      <c r="C12" s="13">
        <v>155</v>
      </c>
      <c r="D12" s="13">
        <v>34</v>
      </c>
      <c r="E12" s="13">
        <v>261</v>
      </c>
      <c r="F12" s="13">
        <v>124</v>
      </c>
      <c r="G12" s="13">
        <v>190</v>
      </c>
      <c r="H12" s="13">
        <v>83</v>
      </c>
      <c r="I12" s="13">
        <v>187</v>
      </c>
      <c r="J12" s="13">
        <v>272</v>
      </c>
      <c r="K12" s="13">
        <v>234</v>
      </c>
      <c r="L12" s="13">
        <v>144</v>
      </c>
      <c r="M12" s="13">
        <v>52</v>
      </c>
      <c r="N12" s="15">
        <f t="shared" si="0"/>
        <v>1778</v>
      </c>
    </row>
    <row r="13" spans="1:14" ht="15" customHeight="1" x14ac:dyDescent="0.2">
      <c r="A13" s="17">
        <v>1968</v>
      </c>
      <c r="B13" s="13">
        <v>25</v>
      </c>
      <c r="C13" s="13">
        <v>46</v>
      </c>
      <c r="D13" s="13">
        <v>98</v>
      </c>
      <c r="E13" s="13">
        <v>316</v>
      </c>
      <c r="F13" s="13">
        <v>263</v>
      </c>
      <c r="G13" s="13">
        <v>179</v>
      </c>
      <c r="H13" s="13">
        <v>95</v>
      </c>
      <c r="I13" s="13">
        <v>117</v>
      </c>
      <c r="J13" s="13">
        <v>89</v>
      </c>
      <c r="K13" s="13">
        <v>163</v>
      </c>
      <c r="L13" s="13">
        <v>171</v>
      </c>
      <c r="M13" s="13">
        <v>5</v>
      </c>
      <c r="N13" s="15">
        <f t="shared" si="0"/>
        <v>1567</v>
      </c>
    </row>
    <row r="14" spans="1:14" ht="15" customHeight="1" x14ac:dyDescent="0.2">
      <c r="A14" s="17">
        <v>1969</v>
      </c>
      <c r="B14" s="13">
        <v>40</v>
      </c>
      <c r="C14" s="13">
        <v>41</v>
      </c>
      <c r="D14" s="13">
        <v>40</v>
      </c>
      <c r="E14" s="13">
        <v>105</v>
      </c>
      <c r="F14" s="13">
        <v>43</v>
      </c>
      <c r="G14" s="13">
        <v>69</v>
      </c>
      <c r="H14" s="13">
        <v>52</v>
      </c>
      <c r="I14" s="13">
        <v>86</v>
      </c>
      <c r="J14" s="13">
        <v>105</v>
      </c>
      <c r="K14" s="13">
        <v>184</v>
      </c>
      <c r="L14" s="13">
        <v>81</v>
      </c>
      <c r="M14" s="13">
        <v>12</v>
      </c>
      <c r="N14" s="15">
        <f t="shared" si="0"/>
        <v>858</v>
      </c>
    </row>
    <row r="15" spans="1:14" ht="15" customHeight="1" x14ac:dyDescent="0.2">
      <c r="A15" s="17">
        <v>1970</v>
      </c>
      <c r="B15" s="13">
        <v>23</v>
      </c>
      <c r="C15" s="13">
        <v>32</v>
      </c>
      <c r="D15" s="13">
        <v>61</v>
      </c>
      <c r="E15" s="13">
        <v>137</v>
      </c>
      <c r="F15" s="13">
        <v>91</v>
      </c>
      <c r="G15" s="13">
        <v>46</v>
      </c>
      <c r="H15" s="13">
        <v>92</v>
      </c>
      <c r="I15" s="13">
        <v>123.5</v>
      </c>
      <c r="J15" s="13">
        <v>156</v>
      </c>
      <c r="K15" s="13">
        <v>315.5</v>
      </c>
      <c r="L15" s="13">
        <v>303</v>
      </c>
      <c r="M15" s="13">
        <v>111</v>
      </c>
      <c r="N15" s="15">
        <f t="shared" si="0"/>
        <v>1491</v>
      </c>
    </row>
    <row r="16" spans="1:14" ht="15" customHeight="1" x14ac:dyDescent="0.2">
      <c r="A16" s="17">
        <v>1971</v>
      </c>
      <c r="B16" s="13">
        <v>244</v>
      </c>
      <c r="C16" s="13">
        <v>151</v>
      </c>
      <c r="D16" s="13">
        <v>288</v>
      </c>
      <c r="E16" s="13">
        <v>127</v>
      </c>
      <c r="F16" s="13">
        <v>272</v>
      </c>
      <c r="G16" s="13">
        <v>192</v>
      </c>
      <c r="H16" s="13">
        <v>190</v>
      </c>
      <c r="I16" s="13">
        <v>316</v>
      </c>
      <c r="J16" s="13">
        <v>292</v>
      </c>
      <c r="K16" s="13">
        <v>419.5</v>
      </c>
      <c r="L16" s="13">
        <v>268</v>
      </c>
      <c r="M16" s="13">
        <v>79.7</v>
      </c>
      <c r="N16" s="15">
        <f t="shared" si="0"/>
        <v>2839.2</v>
      </c>
    </row>
    <row r="17" spans="1:14" ht="15" customHeight="1" x14ac:dyDescent="0.2">
      <c r="A17" s="17">
        <v>1972</v>
      </c>
      <c r="B17" s="13">
        <v>62.6</v>
      </c>
      <c r="C17" s="13">
        <v>127.3</v>
      </c>
      <c r="D17" s="13">
        <v>213.8</v>
      </c>
      <c r="E17" s="13">
        <v>410.6</v>
      </c>
      <c r="F17" s="13">
        <v>393.9</v>
      </c>
      <c r="G17" s="13">
        <v>272.3</v>
      </c>
      <c r="H17" s="13">
        <v>243.9</v>
      </c>
      <c r="I17" s="13">
        <v>289.60000000000002</v>
      </c>
      <c r="J17" s="13">
        <v>373</v>
      </c>
      <c r="K17" s="13">
        <v>421.9</v>
      </c>
      <c r="L17" s="13">
        <v>311</v>
      </c>
      <c r="M17" s="13">
        <v>87.3</v>
      </c>
      <c r="N17" s="15">
        <f t="shared" si="0"/>
        <v>3207.2000000000003</v>
      </c>
    </row>
    <row r="18" spans="1:14" ht="15" customHeight="1" x14ac:dyDescent="0.2">
      <c r="A18" s="17">
        <v>1973</v>
      </c>
      <c r="B18" s="13">
        <v>57.4</v>
      </c>
      <c r="C18" s="13">
        <v>119.8</v>
      </c>
      <c r="D18" s="13">
        <v>216.8</v>
      </c>
      <c r="E18" s="13">
        <v>406.4</v>
      </c>
      <c r="F18" s="13">
        <v>382.3</v>
      </c>
      <c r="G18" s="13">
        <v>266.89999999999998</v>
      </c>
      <c r="H18" s="13">
        <v>242.8</v>
      </c>
      <c r="I18" s="13">
        <v>373.6</v>
      </c>
      <c r="J18" s="13">
        <v>344.2</v>
      </c>
      <c r="K18" s="13">
        <v>419.5</v>
      </c>
      <c r="L18" s="13">
        <v>313</v>
      </c>
      <c r="M18" s="13">
        <v>136</v>
      </c>
      <c r="N18" s="15">
        <f t="shared" si="0"/>
        <v>3278.7</v>
      </c>
    </row>
    <row r="19" spans="1:14" ht="15" customHeight="1" x14ac:dyDescent="0.2">
      <c r="A19" s="17">
        <v>1974</v>
      </c>
      <c r="B19" s="13">
        <v>23</v>
      </c>
      <c r="C19" s="13">
        <v>87</v>
      </c>
      <c r="D19" s="13">
        <v>181</v>
      </c>
      <c r="E19" s="13">
        <v>486</v>
      </c>
      <c r="F19" s="13">
        <v>536</v>
      </c>
      <c r="G19" s="13">
        <v>138</v>
      </c>
      <c r="H19" s="13">
        <v>253</v>
      </c>
      <c r="I19" s="13">
        <v>187</v>
      </c>
      <c r="J19" s="13">
        <v>560</v>
      </c>
      <c r="K19" s="13">
        <v>392</v>
      </c>
      <c r="L19" s="13">
        <v>380</v>
      </c>
      <c r="M19" s="13">
        <v>32</v>
      </c>
      <c r="N19" s="15">
        <f t="shared" si="0"/>
        <v>3255</v>
      </c>
    </row>
    <row r="20" spans="1:14" ht="15" customHeight="1" x14ac:dyDescent="0.2">
      <c r="A20" s="17">
        <v>1975</v>
      </c>
      <c r="B20" s="13">
        <v>61</v>
      </c>
      <c r="C20" s="13">
        <v>108</v>
      </c>
      <c r="D20" s="13">
        <v>419</v>
      </c>
      <c r="E20" s="13">
        <v>229</v>
      </c>
      <c r="F20" s="13">
        <v>338</v>
      </c>
      <c r="G20" s="13">
        <v>232</v>
      </c>
      <c r="H20" s="13">
        <v>439</v>
      </c>
      <c r="I20" s="13">
        <v>304</v>
      </c>
      <c r="J20" s="13">
        <v>411</v>
      </c>
      <c r="K20" s="13">
        <v>463</v>
      </c>
      <c r="L20" s="13">
        <v>323</v>
      </c>
      <c r="M20" s="13">
        <v>207</v>
      </c>
      <c r="N20" s="15">
        <f t="shared" si="0"/>
        <v>3534</v>
      </c>
    </row>
    <row r="21" spans="1:14" ht="15" customHeight="1" x14ac:dyDescent="0.2">
      <c r="A21" s="17">
        <v>1976</v>
      </c>
      <c r="B21" s="13">
        <v>101</v>
      </c>
      <c r="C21" s="13">
        <v>136</v>
      </c>
      <c r="D21" s="13">
        <v>388</v>
      </c>
      <c r="E21" s="13">
        <v>333</v>
      </c>
      <c r="F21" s="13">
        <v>775</v>
      </c>
      <c r="G21" s="13">
        <v>326</v>
      </c>
      <c r="H21" s="13">
        <v>361</v>
      </c>
      <c r="I21" s="13">
        <v>251</v>
      </c>
      <c r="J21" s="13">
        <v>411</v>
      </c>
      <c r="K21" s="13">
        <v>482</v>
      </c>
      <c r="L21" s="13">
        <v>268</v>
      </c>
      <c r="M21" s="13">
        <v>136</v>
      </c>
      <c r="N21" s="15">
        <f t="shared" si="0"/>
        <v>3968</v>
      </c>
    </row>
    <row r="22" spans="1:14" ht="15" customHeight="1" x14ac:dyDescent="0.2">
      <c r="A22" s="17">
        <v>1977</v>
      </c>
      <c r="B22" s="13">
        <v>8</v>
      </c>
      <c r="C22" s="13">
        <v>93</v>
      </c>
      <c r="D22" s="13">
        <v>341</v>
      </c>
      <c r="E22" s="13">
        <v>419</v>
      </c>
      <c r="F22" s="13">
        <v>399</v>
      </c>
      <c r="G22" s="13">
        <v>447</v>
      </c>
      <c r="H22" s="13">
        <v>558</v>
      </c>
      <c r="I22" s="13">
        <v>200</v>
      </c>
      <c r="J22" s="13">
        <v>413</v>
      </c>
      <c r="K22" s="13">
        <v>436</v>
      </c>
      <c r="L22" s="13">
        <v>433</v>
      </c>
      <c r="M22" s="13">
        <v>95</v>
      </c>
      <c r="N22" s="15">
        <f t="shared" si="0"/>
        <v>3842</v>
      </c>
    </row>
    <row r="23" spans="1:14" ht="15" customHeight="1" x14ac:dyDescent="0.2">
      <c r="A23" s="17">
        <v>1978</v>
      </c>
      <c r="B23" s="13">
        <v>84</v>
      </c>
      <c r="C23" s="13">
        <v>139</v>
      </c>
      <c r="D23" s="13">
        <v>439</v>
      </c>
      <c r="E23" s="13">
        <v>703</v>
      </c>
      <c r="F23" s="13">
        <v>728</v>
      </c>
      <c r="G23" s="13">
        <v>338</v>
      </c>
      <c r="H23" s="13">
        <v>261</v>
      </c>
      <c r="I23" s="13">
        <v>378</v>
      </c>
      <c r="J23" s="13">
        <v>634</v>
      </c>
      <c r="K23" s="13">
        <v>525</v>
      </c>
      <c r="L23" s="13">
        <v>245</v>
      </c>
      <c r="M23" s="13">
        <v>153</v>
      </c>
      <c r="N23" s="15">
        <f t="shared" si="0"/>
        <v>4627</v>
      </c>
    </row>
    <row r="24" spans="1:14" ht="15" customHeight="1" x14ac:dyDescent="0.2">
      <c r="A24" s="17">
        <v>1979</v>
      </c>
      <c r="B24" s="13">
        <v>152</v>
      </c>
      <c r="C24" s="13">
        <v>236</v>
      </c>
      <c r="D24" s="13">
        <v>192</v>
      </c>
      <c r="E24" s="13">
        <v>985</v>
      </c>
      <c r="F24" s="13">
        <v>623</v>
      </c>
      <c r="G24" s="13">
        <v>597</v>
      </c>
      <c r="H24" s="13">
        <v>410</v>
      </c>
      <c r="I24" s="13">
        <v>733</v>
      </c>
      <c r="J24" s="13">
        <v>272</v>
      </c>
      <c r="K24" s="13">
        <v>935</v>
      </c>
      <c r="L24" s="13">
        <v>351</v>
      </c>
      <c r="M24" s="13">
        <v>127</v>
      </c>
      <c r="N24" s="15">
        <f t="shared" si="0"/>
        <v>5613</v>
      </c>
    </row>
    <row r="25" spans="1:14" ht="15" customHeight="1" x14ac:dyDescent="0.2">
      <c r="A25" s="17">
        <v>1980</v>
      </c>
      <c r="B25" s="13">
        <v>58</v>
      </c>
      <c r="C25" s="13">
        <v>160</v>
      </c>
      <c r="D25" s="13">
        <v>179</v>
      </c>
      <c r="E25" s="13">
        <v>483</v>
      </c>
      <c r="F25" s="13">
        <v>304</v>
      </c>
      <c r="G25" s="13">
        <v>378</v>
      </c>
      <c r="H25" s="13">
        <v>309</v>
      </c>
      <c r="I25" s="13">
        <v>459</v>
      </c>
      <c r="J25" s="13">
        <v>621</v>
      </c>
      <c r="K25" s="13">
        <v>262</v>
      </c>
      <c r="L25" s="13">
        <v>371.1</v>
      </c>
      <c r="M25" s="13">
        <v>211</v>
      </c>
      <c r="N25" s="15">
        <f t="shared" si="0"/>
        <v>3795.1</v>
      </c>
    </row>
    <row r="26" spans="1:14" ht="15" customHeight="1" x14ac:dyDescent="0.2">
      <c r="A26" s="17">
        <v>1981</v>
      </c>
      <c r="B26" s="13">
        <v>52</v>
      </c>
      <c r="C26" s="13">
        <v>324</v>
      </c>
      <c r="D26" s="13">
        <v>293</v>
      </c>
      <c r="E26" s="13">
        <v>1172</v>
      </c>
      <c r="F26" s="13">
        <v>866</v>
      </c>
      <c r="G26" s="13">
        <v>512</v>
      </c>
      <c r="H26" s="13">
        <v>403</v>
      </c>
      <c r="I26" s="13">
        <v>457</v>
      </c>
      <c r="J26" s="13">
        <v>330</v>
      </c>
      <c r="K26" s="13">
        <v>612</v>
      </c>
      <c r="L26" s="13">
        <v>172</v>
      </c>
      <c r="M26" s="13">
        <v>44</v>
      </c>
      <c r="N26" s="15">
        <f t="shared" si="0"/>
        <v>5237</v>
      </c>
    </row>
    <row r="27" spans="1:14" ht="15" customHeight="1" x14ac:dyDescent="0.2">
      <c r="A27" s="17">
        <v>1982</v>
      </c>
      <c r="B27" s="13">
        <v>54</v>
      </c>
      <c r="C27" s="13">
        <v>144</v>
      </c>
      <c r="D27" s="13">
        <v>481</v>
      </c>
      <c r="E27" s="13">
        <v>530</v>
      </c>
      <c r="F27" s="13">
        <v>601</v>
      </c>
      <c r="G27" s="13">
        <v>227</v>
      </c>
      <c r="H27" s="13">
        <v>293</v>
      </c>
      <c r="I27" s="13">
        <v>124</v>
      </c>
      <c r="J27" s="13">
        <v>266</v>
      </c>
      <c r="K27" s="13">
        <v>457</v>
      </c>
      <c r="L27" s="13">
        <v>188</v>
      </c>
      <c r="M27" s="13">
        <v>62</v>
      </c>
      <c r="N27" s="15">
        <f t="shared" si="0"/>
        <v>3427</v>
      </c>
    </row>
    <row r="28" spans="1:14" ht="15" customHeight="1" x14ac:dyDescent="0.2">
      <c r="A28" s="17">
        <v>1983</v>
      </c>
      <c r="B28" s="13">
        <v>40</v>
      </c>
      <c r="C28" s="13">
        <v>40</v>
      </c>
      <c r="D28" s="13">
        <v>113</v>
      </c>
      <c r="E28" s="13">
        <v>568</v>
      </c>
      <c r="F28" s="13">
        <v>487</v>
      </c>
      <c r="G28" s="13">
        <v>236</v>
      </c>
      <c r="H28" s="13">
        <v>203</v>
      </c>
      <c r="I28" s="13">
        <v>448</v>
      </c>
      <c r="J28" s="13">
        <v>211</v>
      </c>
      <c r="K28" s="13">
        <v>416</v>
      </c>
      <c r="L28" s="13">
        <v>133</v>
      </c>
      <c r="M28" s="13">
        <v>220</v>
      </c>
      <c r="N28" s="15">
        <f t="shared" si="0"/>
        <v>3115</v>
      </c>
    </row>
    <row r="29" spans="1:14" ht="15" customHeight="1" x14ac:dyDescent="0.2">
      <c r="A29" s="17">
        <v>1984</v>
      </c>
      <c r="B29" s="13">
        <v>74</v>
      </c>
      <c r="C29" s="13">
        <v>187</v>
      </c>
      <c r="D29" s="13">
        <v>87</v>
      </c>
      <c r="E29" s="13">
        <v>173</v>
      </c>
      <c r="F29" s="13">
        <v>273</v>
      </c>
      <c r="G29" s="13">
        <v>322</v>
      </c>
      <c r="H29" s="13">
        <v>315</v>
      </c>
      <c r="I29" s="13">
        <v>283</v>
      </c>
      <c r="J29" s="13">
        <v>429</v>
      </c>
      <c r="K29" s="13">
        <v>463</v>
      </c>
      <c r="L29" s="13">
        <v>127</v>
      </c>
      <c r="M29" s="13">
        <v>111</v>
      </c>
      <c r="N29" s="15">
        <f t="shared" si="0"/>
        <v>2844</v>
      </c>
    </row>
    <row r="30" spans="1:14" ht="15" customHeight="1" x14ac:dyDescent="0.2">
      <c r="A30" s="17">
        <v>1985</v>
      </c>
      <c r="B30" s="13">
        <v>105</v>
      </c>
      <c r="C30" s="13">
        <v>76</v>
      </c>
      <c r="D30" s="13">
        <v>483</v>
      </c>
      <c r="E30" s="13">
        <v>286</v>
      </c>
      <c r="F30" s="13">
        <v>180</v>
      </c>
      <c r="G30" s="13">
        <v>265</v>
      </c>
      <c r="H30" s="13">
        <v>327</v>
      </c>
      <c r="I30" s="13">
        <v>230</v>
      </c>
      <c r="J30" s="13">
        <v>353</v>
      </c>
      <c r="K30" s="13">
        <v>441</v>
      </c>
      <c r="L30" s="13">
        <v>137</v>
      </c>
      <c r="M30" s="13">
        <v>201</v>
      </c>
      <c r="N30" s="15">
        <f t="shared" si="0"/>
        <v>3084</v>
      </c>
    </row>
    <row r="31" spans="1:14" ht="15" customHeight="1" x14ac:dyDescent="0.2">
      <c r="A31" s="17">
        <v>1986</v>
      </c>
      <c r="B31" s="13">
        <v>122</v>
      </c>
      <c r="C31" s="13">
        <v>355</v>
      </c>
      <c r="D31" s="13">
        <v>133</v>
      </c>
      <c r="E31" s="13">
        <v>434</v>
      </c>
      <c r="F31" s="13">
        <v>304</v>
      </c>
      <c r="G31" s="13">
        <v>216</v>
      </c>
      <c r="H31" s="13">
        <v>149</v>
      </c>
      <c r="I31" s="13">
        <v>179</v>
      </c>
      <c r="J31" s="13">
        <v>396</v>
      </c>
      <c r="K31" s="13">
        <v>613</v>
      </c>
      <c r="L31" s="13">
        <v>128</v>
      </c>
      <c r="M31" s="13">
        <v>24</v>
      </c>
      <c r="N31" s="15">
        <f t="shared" si="0"/>
        <v>3053</v>
      </c>
    </row>
    <row r="32" spans="1:14" ht="15" customHeight="1" x14ac:dyDescent="0.2">
      <c r="A32" s="17">
        <v>1987</v>
      </c>
      <c r="B32" s="13">
        <v>87</v>
      </c>
      <c r="C32" s="13">
        <v>93</v>
      </c>
      <c r="D32" s="13">
        <v>114</v>
      </c>
      <c r="E32" s="13">
        <v>286</v>
      </c>
      <c r="F32" s="13">
        <v>341</v>
      </c>
      <c r="G32" s="13">
        <v>160</v>
      </c>
      <c r="H32" s="13">
        <v>306</v>
      </c>
      <c r="I32" s="13">
        <v>185</v>
      </c>
      <c r="J32" s="13">
        <v>321</v>
      </c>
      <c r="K32" s="13">
        <v>416</v>
      </c>
      <c r="L32" s="13">
        <v>195</v>
      </c>
      <c r="M32" s="13">
        <v>28</v>
      </c>
      <c r="N32" s="15">
        <f t="shared" si="0"/>
        <v>2532</v>
      </c>
    </row>
    <row r="33" spans="1:14" ht="15" customHeight="1" x14ac:dyDescent="0.2">
      <c r="A33" s="17">
        <v>1988</v>
      </c>
      <c r="B33" s="13">
        <v>28</v>
      </c>
      <c r="C33" s="13">
        <v>166</v>
      </c>
      <c r="D33" s="13">
        <v>69</v>
      </c>
      <c r="E33" s="13">
        <v>259</v>
      </c>
      <c r="F33" s="13">
        <v>317</v>
      </c>
      <c r="G33" s="13">
        <v>288</v>
      </c>
      <c r="H33" s="13">
        <v>201</v>
      </c>
      <c r="I33" s="13">
        <v>348</v>
      </c>
      <c r="J33" s="13">
        <v>186</v>
      </c>
      <c r="K33" s="13">
        <v>228</v>
      </c>
      <c r="L33" s="13">
        <v>277</v>
      </c>
      <c r="M33" s="13">
        <v>97</v>
      </c>
      <c r="N33" s="15">
        <f t="shared" si="0"/>
        <v>2464</v>
      </c>
    </row>
    <row r="34" spans="1:14" ht="15" customHeight="1" x14ac:dyDescent="0.2">
      <c r="A34" s="17">
        <v>1989</v>
      </c>
      <c r="B34" s="13">
        <v>97</v>
      </c>
      <c r="C34" s="13">
        <v>264</v>
      </c>
      <c r="D34" s="13">
        <v>330</v>
      </c>
      <c r="E34" s="13">
        <v>146</v>
      </c>
      <c r="F34" s="13">
        <v>303</v>
      </c>
      <c r="G34" s="13">
        <v>148</v>
      </c>
      <c r="H34" s="13">
        <v>203</v>
      </c>
      <c r="I34" s="13">
        <v>205</v>
      </c>
      <c r="J34" s="13">
        <v>559</v>
      </c>
      <c r="K34" s="13">
        <v>204</v>
      </c>
      <c r="L34" s="13">
        <v>92</v>
      </c>
      <c r="M34" s="13">
        <v>46</v>
      </c>
      <c r="N34" s="15">
        <f t="shared" si="0"/>
        <v>2597</v>
      </c>
    </row>
    <row r="35" spans="1:14" ht="15" customHeight="1" x14ac:dyDescent="0.2">
      <c r="A35" s="17">
        <v>1990</v>
      </c>
      <c r="B35" s="13">
        <v>103</v>
      </c>
      <c r="C35" s="13">
        <v>124</v>
      </c>
      <c r="D35" s="13">
        <v>74</v>
      </c>
      <c r="E35" s="13">
        <v>290</v>
      </c>
      <c r="F35" s="13">
        <v>212</v>
      </c>
      <c r="G35" s="13">
        <v>201</v>
      </c>
      <c r="H35" s="13">
        <v>100</v>
      </c>
      <c r="I35" s="13">
        <v>236</v>
      </c>
      <c r="J35" s="13">
        <v>243</v>
      </c>
      <c r="K35" s="13">
        <v>593</v>
      </c>
      <c r="L35" s="13">
        <v>259</v>
      </c>
      <c r="M35" s="13">
        <v>147</v>
      </c>
      <c r="N35" s="15">
        <f t="shared" si="0"/>
        <v>2582</v>
      </c>
    </row>
    <row r="36" spans="1:14" ht="15" customHeight="1" x14ac:dyDescent="0.2">
      <c r="A36" s="17">
        <v>1991</v>
      </c>
      <c r="B36" s="13">
        <v>16</v>
      </c>
      <c r="C36" s="13">
        <v>119</v>
      </c>
      <c r="D36" s="13">
        <v>254</v>
      </c>
      <c r="E36" s="13">
        <v>329</v>
      </c>
      <c r="F36" s="13">
        <v>441</v>
      </c>
      <c r="G36" s="13">
        <v>206</v>
      </c>
      <c r="H36" s="13">
        <v>355</v>
      </c>
      <c r="I36" s="13">
        <v>98</v>
      </c>
      <c r="J36" s="13">
        <v>471</v>
      </c>
      <c r="K36" s="13">
        <v>240</v>
      </c>
      <c r="L36" s="13">
        <v>259</v>
      </c>
      <c r="M36" s="13">
        <v>62</v>
      </c>
      <c r="N36" s="15">
        <f t="shared" si="0"/>
        <v>2850</v>
      </c>
    </row>
    <row r="37" spans="1:14" ht="15" customHeight="1" x14ac:dyDescent="0.2">
      <c r="A37" s="17">
        <v>1992</v>
      </c>
      <c r="B37" s="13">
        <v>68</v>
      </c>
      <c r="C37" s="13">
        <v>85</v>
      </c>
      <c r="D37" s="13">
        <v>29</v>
      </c>
      <c r="E37" s="13">
        <v>281</v>
      </c>
      <c r="F37" s="13">
        <v>353</v>
      </c>
      <c r="G37" s="13">
        <v>137</v>
      </c>
      <c r="H37" s="13">
        <v>308</v>
      </c>
      <c r="I37" s="13">
        <v>160</v>
      </c>
      <c r="J37" s="13">
        <v>237</v>
      </c>
      <c r="K37" s="13">
        <v>253</v>
      </c>
      <c r="L37" s="13">
        <v>316</v>
      </c>
      <c r="M37" s="13">
        <v>132</v>
      </c>
      <c r="N37" s="15">
        <f t="shared" si="0"/>
        <v>2359</v>
      </c>
    </row>
    <row r="38" spans="1:14" ht="15" customHeight="1" x14ac:dyDescent="0.2">
      <c r="A38" s="17">
        <v>1993</v>
      </c>
      <c r="B38" s="13">
        <v>170</v>
      </c>
      <c r="C38" s="13">
        <v>24</v>
      </c>
      <c r="D38" s="13">
        <v>388</v>
      </c>
      <c r="E38" s="13">
        <v>482</v>
      </c>
      <c r="F38" s="13">
        <v>384.6</v>
      </c>
      <c r="G38" s="13">
        <v>96</v>
      </c>
      <c r="H38" s="13">
        <v>225</v>
      </c>
      <c r="I38" s="13">
        <v>175</v>
      </c>
      <c r="J38" s="13">
        <v>467</v>
      </c>
      <c r="K38" s="13">
        <v>401</v>
      </c>
      <c r="L38" s="13">
        <v>363</v>
      </c>
      <c r="M38" s="13">
        <v>194</v>
      </c>
      <c r="N38" s="15">
        <f t="shared" si="0"/>
        <v>3369.6</v>
      </c>
    </row>
    <row r="39" spans="1:14" ht="15" customHeight="1" x14ac:dyDescent="0.2">
      <c r="A39" s="17">
        <v>1994</v>
      </c>
      <c r="B39" s="13">
        <v>41</v>
      </c>
      <c r="C39" s="13">
        <v>296</v>
      </c>
      <c r="D39" s="13">
        <v>206</v>
      </c>
      <c r="E39" s="13">
        <v>520</v>
      </c>
      <c r="F39" s="13">
        <v>448</v>
      </c>
      <c r="G39" s="13">
        <v>280</v>
      </c>
      <c r="H39" s="13">
        <v>333</v>
      </c>
      <c r="I39" s="13">
        <v>381</v>
      </c>
      <c r="J39" s="13">
        <v>550</v>
      </c>
      <c r="K39" s="13">
        <v>288</v>
      </c>
      <c r="L39" s="13">
        <v>402</v>
      </c>
      <c r="M39" s="13">
        <v>96</v>
      </c>
      <c r="N39" s="15">
        <f t="shared" si="0"/>
        <v>3841</v>
      </c>
    </row>
    <row r="40" spans="1:14" ht="15" customHeight="1" x14ac:dyDescent="0.2">
      <c r="A40" s="17">
        <v>1995</v>
      </c>
      <c r="B40" s="13">
        <v>65</v>
      </c>
      <c r="C40" s="13">
        <v>62</v>
      </c>
      <c r="D40" s="13">
        <v>378</v>
      </c>
      <c r="E40" s="13">
        <v>438</v>
      </c>
      <c r="F40" s="13">
        <v>416</v>
      </c>
      <c r="G40" s="13">
        <v>307</v>
      </c>
      <c r="H40" s="13">
        <v>277</v>
      </c>
      <c r="I40" s="13">
        <v>451</v>
      </c>
      <c r="J40" s="13">
        <v>346</v>
      </c>
      <c r="K40" s="13">
        <v>598</v>
      </c>
      <c r="L40" s="13">
        <v>299</v>
      </c>
      <c r="M40" s="13">
        <v>14.6</v>
      </c>
      <c r="N40" s="15">
        <f t="shared" si="0"/>
        <v>3651.6</v>
      </c>
    </row>
    <row r="41" spans="1:14" ht="15" customHeight="1" x14ac:dyDescent="0.2">
      <c r="A41" s="17">
        <v>1996</v>
      </c>
      <c r="B41" s="13">
        <v>35</v>
      </c>
      <c r="C41" s="13">
        <v>163</v>
      </c>
      <c r="D41" s="13">
        <v>308</v>
      </c>
      <c r="E41" s="13">
        <v>269</v>
      </c>
      <c r="F41" s="13">
        <v>329</v>
      </c>
      <c r="G41" s="13">
        <v>308</v>
      </c>
      <c r="H41" s="13">
        <v>190</v>
      </c>
      <c r="I41" s="13">
        <v>158</v>
      </c>
      <c r="J41" s="13">
        <v>144</v>
      </c>
      <c r="K41" s="13">
        <v>233</v>
      </c>
      <c r="L41" s="13">
        <v>59</v>
      </c>
      <c r="M41" s="13">
        <v>83</v>
      </c>
      <c r="N41" s="15">
        <f t="shared" si="0"/>
        <v>2279</v>
      </c>
    </row>
    <row r="42" spans="1:14" ht="15" customHeight="1" x14ac:dyDescent="0.2">
      <c r="A42" s="17">
        <v>1997</v>
      </c>
      <c r="B42" s="13">
        <v>32</v>
      </c>
      <c r="C42" s="13">
        <v>120</v>
      </c>
      <c r="D42" s="13">
        <v>58</v>
      </c>
      <c r="E42" s="13">
        <v>171</v>
      </c>
      <c r="F42" s="13">
        <v>278</v>
      </c>
      <c r="G42" s="13">
        <v>162</v>
      </c>
      <c r="H42" s="13">
        <v>83</v>
      </c>
      <c r="I42" s="13">
        <v>92</v>
      </c>
      <c r="J42" s="13">
        <v>353</v>
      </c>
      <c r="K42" s="13">
        <v>174</v>
      </c>
      <c r="L42" s="13">
        <v>156</v>
      </c>
      <c r="M42" s="13">
        <v>8</v>
      </c>
      <c r="N42" s="15">
        <f t="shared" si="0"/>
        <v>1687</v>
      </c>
    </row>
    <row r="43" spans="1:14" ht="15" customHeight="1" x14ac:dyDescent="0.2">
      <c r="A43" s="17">
        <v>1998</v>
      </c>
      <c r="B43" s="13">
        <v>35</v>
      </c>
      <c r="C43" s="13">
        <v>123</v>
      </c>
      <c r="D43" s="13">
        <v>151</v>
      </c>
      <c r="E43" s="13">
        <v>279.8</v>
      </c>
      <c r="F43" s="13">
        <v>172</v>
      </c>
      <c r="G43" s="13">
        <v>147</v>
      </c>
      <c r="H43" s="13">
        <v>225</v>
      </c>
      <c r="I43" s="13">
        <v>215</v>
      </c>
      <c r="J43" s="13">
        <v>201</v>
      </c>
      <c r="K43" s="13">
        <v>351</v>
      </c>
      <c r="L43" s="13">
        <v>134</v>
      </c>
      <c r="M43" s="13">
        <v>170</v>
      </c>
      <c r="N43" s="15">
        <f t="shared" si="0"/>
        <v>2203.8000000000002</v>
      </c>
    </row>
    <row r="44" spans="1:14" ht="15" customHeight="1" x14ac:dyDescent="0.2">
      <c r="A44" s="17">
        <v>1999</v>
      </c>
      <c r="B44" s="13">
        <v>132</v>
      </c>
      <c r="C44" s="13">
        <v>164</v>
      </c>
      <c r="D44" s="13">
        <v>126</v>
      </c>
      <c r="E44" s="13">
        <v>225</v>
      </c>
      <c r="F44" s="13">
        <v>223</v>
      </c>
      <c r="G44" s="13">
        <v>267</v>
      </c>
      <c r="H44" s="13">
        <v>172</v>
      </c>
      <c r="I44" s="13">
        <v>230</v>
      </c>
      <c r="J44" s="13">
        <v>376</v>
      </c>
      <c r="K44" s="13">
        <v>287</v>
      </c>
      <c r="L44" s="13">
        <v>264</v>
      </c>
      <c r="M44" s="13">
        <v>98</v>
      </c>
      <c r="N44" s="15">
        <f t="shared" si="0"/>
        <v>2564</v>
      </c>
    </row>
    <row r="45" spans="1:14" ht="15" customHeight="1" x14ac:dyDescent="0.2">
      <c r="A45" s="17">
        <v>2000</v>
      </c>
      <c r="B45" s="13">
        <v>87</v>
      </c>
      <c r="C45" s="13">
        <v>177</v>
      </c>
      <c r="D45" s="13">
        <v>138</v>
      </c>
      <c r="E45" s="13">
        <v>166</v>
      </c>
      <c r="F45" s="13">
        <v>217</v>
      </c>
      <c r="G45" s="13">
        <v>310</v>
      </c>
      <c r="H45" s="13">
        <v>242</v>
      </c>
      <c r="I45" s="13">
        <v>136</v>
      </c>
      <c r="J45" s="13">
        <v>242</v>
      </c>
      <c r="K45" s="13">
        <v>142</v>
      </c>
      <c r="L45" s="13">
        <v>151</v>
      </c>
      <c r="M45" s="13">
        <v>54</v>
      </c>
      <c r="N45" s="15">
        <f t="shared" si="0"/>
        <v>2062</v>
      </c>
    </row>
    <row r="46" spans="1:14" ht="15" customHeight="1" x14ac:dyDescent="0.2">
      <c r="A46" s="17">
        <v>2001</v>
      </c>
      <c r="B46" s="13">
        <v>37</v>
      </c>
      <c r="C46" s="13">
        <v>81</v>
      </c>
      <c r="D46" s="13">
        <v>172</v>
      </c>
      <c r="E46" s="13">
        <v>139</v>
      </c>
      <c r="F46" s="13">
        <v>223</v>
      </c>
      <c r="G46" s="13">
        <v>249</v>
      </c>
      <c r="H46" s="13">
        <v>134</v>
      </c>
      <c r="I46" s="13">
        <v>307</v>
      </c>
      <c r="J46" s="13">
        <v>256</v>
      </c>
      <c r="K46" s="13">
        <v>293</v>
      </c>
      <c r="L46" s="13">
        <v>239</v>
      </c>
      <c r="M46" s="13">
        <v>122</v>
      </c>
      <c r="N46" s="15">
        <f t="shared" si="0"/>
        <v>2252</v>
      </c>
    </row>
    <row r="47" spans="1:14" ht="15" customHeight="1" x14ac:dyDescent="0.2">
      <c r="A47" s="17">
        <v>2002</v>
      </c>
      <c r="B47" s="13">
        <v>20</v>
      </c>
      <c r="C47" s="13">
        <v>39</v>
      </c>
      <c r="D47" s="13">
        <v>251</v>
      </c>
      <c r="E47" s="13">
        <v>310</v>
      </c>
      <c r="F47" s="13">
        <v>269</v>
      </c>
      <c r="G47" s="13">
        <v>169</v>
      </c>
      <c r="H47" s="13">
        <v>136</v>
      </c>
      <c r="I47" s="13">
        <v>157</v>
      </c>
      <c r="J47" s="13">
        <v>321</v>
      </c>
      <c r="K47" s="13">
        <v>227</v>
      </c>
      <c r="L47" s="13">
        <v>235</v>
      </c>
      <c r="M47" s="13">
        <v>167</v>
      </c>
      <c r="N47" s="15">
        <f t="shared" si="0"/>
        <v>2301</v>
      </c>
    </row>
    <row r="48" spans="1:14" ht="15" customHeight="1" x14ac:dyDescent="0.2">
      <c r="A48" s="17">
        <v>2003</v>
      </c>
      <c r="B48" s="13">
        <v>1</v>
      </c>
      <c r="C48" s="13">
        <v>97</v>
      </c>
      <c r="D48" s="13">
        <v>138</v>
      </c>
      <c r="E48" s="13">
        <v>260</v>
      </c>
      <c r="F48" s="13">
        <v>258</v>
      </c>
      <c r="G48" s="13">
        <v>183</v>
      </c>
      <c r="H48" s="13">
        <v>166</v>
      </c>
      <c r="I48" s="13">
        <v>181</v>
      </c>
      <c r="J48" s="13">
        <v>252</v>
      </c>
      <c r="K48" s="13">
        <v>262</v>
      </c>
      <c r="L48" s="13">
        <v>203</v>
      </c>
      <c r="M48" s="13">
        <v>58</v>
      </c>
      <c r="N48" s="15">
        <f t="shared" si="0"/>
        <v>2059</v>
      </c>
    </row>
    <row r="49" spans="1:14" ht="15" customHeight="1" x14ac:dyDescent="0.2">
      <c r="A49" s="17">
        <v>2004</v>
      </c>
      <c r="B49" s="13">
        <v>37</v>
      </c>
      <c r="C49" s="13">
        <v>120</v>
      </c>
      <c r="D49" s="13">
        <v>89.4</v>
      </c>
      <c r="E49" s="13">
        <v>295</v>
      </c>
      <c r="F49" s="13">
        <v>281</v>
      </c>
      <c r="G49" s="13">
        <v>61</v>
      </c>
      <c r="H49" s="13">
        <v>168</v>
      </c>
      <c r="I49" s="13">
        <v>151</v>
      </c>
      <c r="J49" s="13">
        <v>256</v>
      </c>
      <c r="K49" s="13">
        <v>264</v>
      </c>
      <c r="L49" s="13">
        <v>201</v>
      </c>
      <c r="M49" s="13">
        <v>66</v>
      </c>
      <c r="N49" s="15">
        <f t="shared" si="0"/>
        <v>1989.4</v>
      </c>
    </row>
    <row r="50" spans="1:14" ht="15" customHeight="1" x14ac:dyDescent="0.2">
      <c r="A50" s="17">
        <v>2005</v>
      </c>
      <c r="B50" s="13">
        <v>189</v>
      </c>
      <c r="C50" s="13">
        <v>53</v>
      </c>
      <c r="D50" s="13">
        <v>35</v>
      </c>
      <c r="E50" s="13">
        <v>208</v>
      </c>
      <c r="F50" s="13">
        <v>229</v>
      </c>
      <c r="G50" s="13">
        <v>189</v>
      </c>
      <c r="H50" s="13">
        <v>229</v>
      </c>
      <c r="I50" s="13">
        <v>188</v>
      </c>
      <c r="J50" s="13">
        <v>316</v>
      </c>
      <c r="K50" s="13">
        <v>247</v>
      </c>
      <c r="L50" s="13">
        <v>338</v>
      </c>
      <c r="M50" s="13">
        <v>52</v>
      </c>
      <c r="N50" s="15">
        <f t="shared" si="0"/>
        <v>2273</v>
      </c>
    </row>
    <row r="51" spans="1:14" ht="15" customHeight="1" x14ac:dyDescent="0.2">
      <c r="A51" s="17">
        <v>2006</v>
      </c>
      <c r="B51" s="13">
        <v>62</v>
      </c>
      <c r="C51" s="13">
        <v>22</v>
      </c>
      <c r="D51" s="13">
        <v>269</v>
      </c>
      <c r="E51" s="13">
        <v>257</v>
      </c>
      <c r="F51" s="13">
        <v>276</v>
      </c>
      <c r="G51" s="13">
        <v>263</v>
      </c>
      <c r="H51" s="13">
        <v>109</v>
      </c>
      <c r="I51" s="13">
        <v>232</v>
      </c>
      <c r="J51" s="13">
        <v>160</v>
      </c>
      <c r="K51" s="13">
        <v>326</v>
      </c>
      <c r="L51" s="13">
        <v>274.8</v>
      </c>
      <c r="M51" s="13">
        <v>120.6</v>
      </c>
      <c r="N51" s="15">
        <f t="shared" si="0"/>
        <v>2371.4</v>
      </c>
    </row>
    <row r="52" spans="1:14" ht="15" customHeight="1" x14ac:dyDescent="0.2">
      <c r="A52" s="17">
        <v>2007</v>
      </c>
      <c r="B52" s="13">
        <v>75</v>
      </c>
      <c r="C52" s="13">
        <v>28</v>
      </c>
      <c r="D52" s="13">
        <v>220.9</v>
      </c>
      <c r="E52" s="13">
        <v>335.7</v>
      </c>
      <c r="F52" s="13">
        <v>403.5</v>
      </c>
      <c r="G52" s="13">
        <v>254.7</v>
      </c>
      <c r="H52" s="13">
        <v>241.2</v>
      </c>
      <c r="I52" s="13">
        <v>233.5</v>
      </c>
      <c r="J52" s="13">
        <v>136.30000000000001</v>
      </c>
      <c r="K52" s="13">
        <v>323.60000000000002</v>
      </c>
      <c r="L52" s="13">
        <v>144.30000000000001</v>
      </c>
      <c r="M52" s="13">
        <v>130.9</v>
      </c>
      <c r="N52" s="15">
        <f t="shared" si="0"/>
        <v>2527.6000000000004</v>
      </c>
    </row>
    <row r="53" spans="1:14" ht="15" customHeight="1" x14ac:dyDescent="0.2">
      <c r="A53" s="17">
        <v>2008</v>
      </c>
      <c r="B53" s="13">
        <v>117.9</v>
      </c>
      <c r="C53" s="13">
        <v>100.9</v>
      </c>
      <c r="D53" s="13">
        <v>101</v>
      </c>
      <c r="E53" s="13">
        <v>222.7</v>
      </c>
      <c r="F53" s="13">
        <v>359.1</v>
      </c>
      <c r="G53" s="13">
        <v>186.1</v>
      </c>
      <c r="H53" s="13">
        <v>178.7</v>
      </c>
      <c r="I53" s="13">
        <v>284.7</v>
      </c>
      <c r="J53" s="13">
        <v>218.1</v>
      </c>
      <c r="K53" s="13">
        <v>234.6</v>
      </c>
      <c r="L53" s="13">
        <v>221.3</v>
      </c>
      <c r="M53" s="13">
        <v>42.3</v>
      </c>
      <c r="N53" s="15">
        <f t="shared" si="0"/>
        <v>2267.4</v>
      </c>
    </row>
    <row r="54" spans="1:14" ht="15" customHeight="1" x14ac:dyDescent="0.2">
      <c r="A54" s="17">
        <v>2009</v>
      </c>
      <c r="B54" s="13">
        <v>91.3</v>
      </c>
      <c r="C54" s="13">
        <v>207.8</v>
      </c>
      <c r="D54" s="13">
        <v>310.39999999999998</v>
      </c>
      <c r="E54" s="13">
        <v>185</v>
      </c>
      <c r="F54" s="13">
        <v>260.7</v>
      </c>
      <c r="G54" s="13">
        <v>156</v>
      </c>
      <c r="H54" s="13">
        <v>112.3</v>
      </c>
      <c r="I54" s="13">
        <v>290.2</v>
      </c>
      <c r="J54" s="13">
        <v>129.80000000000001</v>
      </c>
      <c r="K54" s="13">
        <v>181.3</v>
      </c>
      <c r="L54" s="13">
        <v>136.4</v>
      </c>
      <c r="M54" s="13">
        <v>46.5</v>
      </c>
      <c r="N54" s="15">
        <f t="shared" si="0"/>
        <v>2107.6999999999998</v>
      </c>
    </row>
    <row r="55" spans="1:14" ht="15" customHeight="1" x14ac:dyDescent="0.2">
      <c r="A55" s="17">
        <v>2010</v>
      </c>
      <c r="B55" s="13">
        <v>39.799999999999997</v>
      </c>
      <c r="C55" s="13">
        <v>25</v>
      </c>
      <c r="D55" s="13">
        <v>118.1</v>
      </c>
      <c r="E55" s="13">
        <v>236</v>
      </c>
      <c r="F55" s="13">
        <v>217.3</v>
      </c>
      <c r="G55" s="13">
        <v>265.89999999999998</v>
      </c>
      <c r="H55" s="13">
        <v>317.10000000000002</v>
      </c>
      <c r="I55" s="13">
        <v>259.2</v>
      </c>
      <c r="J55" s="13">
        <v>273</v>
      </c>
      <c r="K55" s="13">
        <v>176.8</v>
      </c>
      <c r="L55" s="13">
        <v>335.8</v>
      </c>
      <c r="M55" s="13">
        <v>62.4</v>
      </c>
      <c r="N55" s="15">
        <f t="shared" si="0"/>
        <v>2326.4</v>
      </c>
    </row>
    <row r="56" spans="1:14" ht="15" customHeight="1" x14ac:dyDescent="0.2">
      <c r="A56" s="17">
        <v>2011</v>
      </c>
      <c r="B56" s="13">
        <v>35.700000000000003</v>
      </c>
      <c r="C56" s="13">
        <v>132.30000000000001</v>
      </c>
      <c r="D56" s="13">
        <v>325.5</v>
      </c>
      <c r="E56" s="13">
        <v>441.6</v>
      </c>
      <c r="F56" s="13">
        <v>363.4</v>
      </c>
      <c r="G56" s="13">
        <v>203.6</v>
      </c>
      <c r="H56" s="13">
        <v>139.19999999999999</v>
      </c>
      <c r="I56" s="13">
        <v>169.9</v>
      </c>
      <c r="J56" s="13">
        <v>178.6</v>
      </c>
      <c r="K56" s="13">
        <v>271.39999999999998</v>
      </c>
      <c r="L56" s="13">
        <v>290.2</v>
      </c>
      <c r="M56" s="13">
        <v>166.6</v>
      </c>
      <c r="N56" s="15">
        <f t="shared" si="0"/>
        <v>2717.9999999999995</v>
      </c>
    </row>
    <row r="57" spans="1:14" ht="15" customHeight="1" x14ac:dyDescent="0.2">
      <c r="A57" s="17">
        <v>2012</v>
      </c>
      <c r="B57" s="13">
        <v>62.8</v>
      </c>
      <c r="C57" s="13">
        <v>41.1</v>
      </c>
      <c r="D57" s="13">
        <v>246.3</v>
      </c>
      <c r="E57" s="13">
        <v>259.5</v>
      </c>
      <c r="F57" s="13">
        <v>194.9</v>
      </c>
      <c r="G57" s="13">
        <v>118.4</v>
      </c>
      <c r="H57" s="13">
        <v>125.8</v>
      </c>
      <c r="I57" s="13">
        <v>229.2</v>
      </c>
      <c r="J57" s="13">
        <v>227.5</v>
      </c>
      <c r="K57" s="13">
        <v>336.3</v>
      </c>
      <c r="L57" s="13">
        <v>101.4</v>
      </c>
      <c r="M57" s="13">
        <v>90.4</v>
      </c>
      <c r="N57" s="15">
        <f t="shared" si="0"/>
        <v>2033.6000000000001</v>
      </c>
    </row>
    <row r="58" spans="1:14" ht="15" customHeight="1" x14ac:dyDescent="0.2">
      <c r="A58" s="17">
        <v>2013</v>
      </c>
      <c r="B58" s="13">
        <v>9.4</v>
      </c>
      <c r="C58" s="13">
        <v>148.30000000000001</v>
      </c>
      <c r="D58" s="13">
        <v>221</v>
      </c>
      <c r="E58" s="13">
        <v>253</v>
      </c>
      <c r="F58" s="13">
        <v>307.7</v>
      </c>
      <c r="G58" s="13">
        <v>95.9</v>
      </c>
      <c r="H58" s="13">
        <v>116.6</v>
      </c>
      <c r="I58" s="13">
        <v>257.60000000000002</v>
      </c>
      <c r="J58" s="13">
        <v>146.4</v>
      </c>
      <c r="K58" s="13">
        <v>223</v>
      </c>
      <c r="L58" s="13">
        <v>193</v>
      </c>
      <c r="M58" s="13">
        <v>116.1</v>
      </c>
      <c r="N58" s="15">
        <f t="shared" si="0"/>
        <v>2088</v>
      </c>
    </row>
    <row r="59" spans="1:14" ht="15" customHeight="1" x14ac:dyDescent="0.2">
      <c r="A59" s="17">
        <v>2014</v>
      </c>
      <c r="B59" s="13">
        <v>30.7</v>
      </c>
      <c r="C59" s="13">
        <v>110.3</v>
      </c>
      <c r="D59" s="13">
        <v>113.7</v>
      </c>
      <c r="E59" s="13">
        <v>242.1</v>
      </c>
      <c r="F59" s="13">
        <v>311.3</v>
      </c>
      <c r="G59" s="13">
        <v>78.400000000000006</v>
      </c>
      <c r="H59" s="13">
        <v>138.1</v>
      </c>
      <c r="I59" s="13">
        <v>333.2</v>
      </c>
      <c r="J59" s="13">
        <v>221.7</v>
      </c>
      <c r="K59" s="13">
        <v>327.5</v>
      </c>
      <c r="L59" s="13">
        <v>250.4</v>
      </c>
      <c r="M59" s="13">
        <v>102.7</v>
      </c>
      <c r="N59" s="15">
        <f t="shared" si="0"/>
        <v>2260.1</v>
      </c>
    </row>
    <row r="60" spans="1:14" ht="15" customHeight="1" x14ac:dyDescent="0.2">
      <c r="A60" s="17">
        <v>2015</v>
      </c>
      <c r="B60" s="13">
        <v>105.2</v>
      </c>
      <c r="C60" s="13">
        <v>70.900000000000006</v>
      </c>
      <c r="D60" s="13">
        <v>361.4</v>
      </c>
      <c r="E60" s="13">
        <v>257.89999999999998</v>
      </c>
      <c r="F60" s="13">
        <v>135.6</v>
      </c>
      <c r="G60" s="13">
        <v>57</v>
      </c>
      <c r="H60" s="13">
        <v>149.19999999999999</v>
      </c>
      <c r="I60" s="13">
        <v>242.8</v>
      </c>
      <c r="J60" s="13">
        <v>262.8</v>
      </c>
      <c r="K60" s="13">
        <v>292</v>
      </c>
      <c r="L60" s="13">
        <v>125.2</v>
      </c>
      <c r="M60" s="13">
        <v>50.7</v>
      </c>
      <c r="N60" s="15">
        <f t="shared" si="0"/>
        <v>2110.6999999999998</v>
      </c>
    </row>
    <row r="61" spans="1:14" ht="15" customHeight="1" x14ac:dyDescent="0.2">
      <c r="A61" s="17">
        <v>2016</v>
      </c>
      <c r="B61" s="13">
        <v>24.1</v>
      </c>
      <c r="C61" s="13">
        <v>44.1</v>
      </c>
      <c r="D61" s="13">
        <v>100.5</v>
      </c>
      <c r="E61" s="13">
        <v>258.89999999999998</v>
      </c>
      <c r="F61" s="13">
        <v>162.1</v>
      </c>
      <c r="G61" s="13">
        <v>88.3</v>
      </c>
      <c r="H61" s="13">
        <v>133.80000000000001</v>
      </c>
      <c r="I61" s="13">
        <v>144.6</v>
      </c>
      <c r="J61" s="21"/>
      <c r="K61" s="21"/>
      <c r="L61" s="21"/>
      <c r="M61" s="21"/>
      <c r="N61" s="15">
        <f t="shared" si="0"/>
        <v>956.4</v>
      </c>
    </row>
    <row r="62" spans="1:14" ht="15" customHeight="1" x14ac:dyDescent="0.2">
      <c r="A62" s="19" t="s">
        <v>58</v>
      </c>
      <c r="B62" s="20">
        <f>AVERAGE(B3:B61)</f>
        <v>62.920689655172417</v>
      </c>
      <c r="C62" s="20">
        <f t="shared" ref="C62:M62" si="1">AVERAGE(C3:C61)</f>
        <v>121.87586206896553</v>
      </c>
      <c r="D62" s="20">
        <f t="shared" si="1"/>
        <v>207.78965517241377</v>
      </c>
      <c r="E62" s="20">
        <f t="shared" si="1"/>
        <v>351.90862068965521</v>
      </c>
      <c r="F62" s="20">
        <f t="shared" si="1"/>
        <v>341.69655172413798</v>
      </c>
      <c r="G62" s="20">
        <f t="shared" si="1"/>
        <v>231.06896551724137</v>
      </c>
      <c r="H62" s="20">
        <f t="shared" si="1"/>
        <v>222.63793103448279</v>
      </c>
      <c r="I62" s="20">
        <f t="shared" si="1"/>
        <v>259.01034482758627</v>
      </c>
      <c r="J62" s="20">
        <f t="shared" si="1"/>
        <v>314.79137931034478</v>
      </c>
      <c r="K62" s="20">
        <f t="shared" si="1"/>
        <v>360.00862068965512</v>
      </c>
      <c r="L62" s="20">
        <f t="shared" si="1"/>
        <v>236.3862068965517</v>
      </c>
      <c r="M62" s="20">
        <f t="shared" si="1"/>
        <v>90.646551724137922</v>
      </c>
      <c r="N62" s="20">
        <f t="shared" si="0"/>
        <v>2800.7413793103456</v>
      </c>
    </row>
    <row r="63" spans="1:14" ht="15" customHeight="1" x14ac:dyDescent="0.2">
      <c r="A63" s="19" t="s">
        <v>59</v>
      </c>
      <c r="B63" s="20">
        <f>MAX(B3:B61)</f>
        <v>244</v>
      </c>
      <c r="C63" s="20">
        <f t="shared" ref="C63:M63" si="2">MAX(C3:C61)</f>
        <v>590</v>
      </c>
      <c r="D63" s="20">
        <f t="shared" si="2"/>
        <v>483</v>
      </c>
      <c r="E63" s="20">
        <f t="shared" si="2"/>
        <v>1172</v>
      </c>
      <c r="F63" s="20">
        <f t="shared" si="2"/>
        <v>1148</v>
      </c>
      <c r="G63" s="20">
        <f t="shared" si="2"/>
        <v>741</v>
      </c>
      <c r="H63" s="20">
        <f t="shared" si="2"/>
        <v>558</v>
      </c>
      <c r="I63" s="20">
        <f t="shared" si="2"/>
        <v>733</v>
      </c>
      <c r="J63" s="20">
        <f t="shared" si="2"/>
        <v>808</v>
      </c>
      <c r="K63" s="20">
        <f t="shared" si="2"/>
        <v>935</v>
      </c>
      <c r="L63" s="20">
        <f t="shared" si="2"/>
        <v>599</v>
      </c>
      <c r="M63" s="20">
        <f t="shared" si="2"/>
        <v>220</v>
      </c>
      <c r="N63" s="20">
        <f>MAX(B63:M63)</f>
        <v>1172</v>
      </c>
    </row>
    <row r="64" spans="1:14" ht="15" customHeight="1" x14ac:dyDescent="0.2">
      <c r="A64" s="19" t="s">
        <v>60</v>
      </c>
      <c r="B64" s="20">
        <f>MIN(B3:B61)</f>
        <v>1</v>
      </c>
      <c r="C64" s="20">
        <f t="shared" ref="C64:M64" si="3">MIN(C3:C61)</f>
        <v>12.5</v>
      </c>
      <c r="D64" s="20">
        <f t="shared" si="3"/>
        <v>29</v>
      </c>
      <c r="E64" s="20">
        <f t="shared" si="3"/>
        <v>105</v>
      </c>
      <c r="F64" s="20">
        <f t="shared" si="3"/>
        <v>43</v>
      </c>
      <c r="G64" s="20">
        <f t="shared" si="3"/>
        <v>46</v>
      </c>
      <c r="H64" s="20">
        <f t="shared" si="3"/>
        <v>48</v>
      </c>
      <c r="I64" s="20">
        <f t="shared" si="3"/>
        <v>86</v>
      </c>
      <c r="J64" s="20">
        <f t="shared" si="3"/>
        <v>89</v>
      </c>
      <c r="K64" s="20">
        <f t="shared" si="3"/>
        <v>142</v>
      </c>
      <c r="L64" s="20">
        <f t="shared" si="3"/>
        <v>22.5</v>
      </c>
      <c r="M64" s="20">
        <f t="shared" si="3"/>
        <v>5</v>
      </c>
      <c r="N64" s="20">
        <f>MIN(B64:M64)</f>
        <v>1</v>
      </c>
    </row>
    <row r="66" spans="1:14" ht="15" customHeight="1" x14ac:dyDescent="0.2">
      <c r="A66" s="42" t="s">
        <v>69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</row>
    <row r="67" spans="1:14" s="16" customFormat="1" ht="15" customHeight="1" x14ac:dyDescent="0.2">
      <c r="A67" s="19" t="s">
        <v>44</v>
      </c>
      <c r="B67" s="20" t="s">
        <v>45</v>
      </c>
      <c r="C67" s="20" t="s">
        <v>46</v>
      </c>
      <c r="D67" s="20" t="s">
        <v>47</v>
      </c>
      <c r="E67" s="20" t="s">
        <v>48</v>
      </c>
      <c r="F67" s="20" t="s">
        <v>49</v>
      </c>
      <c r="G67" s="20" t="s">
        <v>50</v>
      </c>
      <c r="H67" s="20" t="s">
        <v>51</v>
      </c>
      <c r="I67" s="20" t="s">
        <v>52</v>
      </c>
      <c r="J67" s="20" t="s">
        <v>53</v>
      </c>
      <c r="K67" s="20" t="s">
        <v>54</v>
      </c>
      <c r="L67" s="20" t="s">
        <v>55</v>
      </c>
      <c r="M67" s="20" t="s">
        <v>56</v>
      </c>
      <c r="N67" s="20" t="s">
        <v>57</v>
      </c>
    </row>
    <row r="68" spans="1:14" ht="15" customHeight="1" x14ac:dyDescent="0.2">
      <c r="A68" s="17">
        <v>1958</v>
      </c>
      <c r="B68" s="21"/>
      <c r="C68" s="21"/>
      <c r="D68" s="21"/>
      <c r="E68" s="21"/>
      <c r="F68" s="21"/>
      <c r="G68" s="21"/>
      <c r="H68" s="21"/>
      <c r="I68" s="21"/>
      <c r="J68" s="13">
        <v>16</v>
      </c>
      <c r="K68" s="13">
        <v>17</v>
      </c>
      <c r="L68" s="13">
        <v>11</v>
      </c>
      <c r="M68" s="13">
        <v>9</v>
      </c>
      <c r="N68" s="15">
        <f t="shared" ref="N68:N125" si="4">SUM(B68:M68)</f>
        <v>53</v>
      </c>
    </row>
    <row r="69" spans="1:14" ht="15" customHeight="1" x14ac:dyDescent="0.2">
      <c r="A69" s="17">
        <v>1959</v>
      </c>
      <c r="B69" s="13">
        <v>4</v>
      </c>
      <c r="C69" s="13">
        <v>4</v>
      </c>
      <c r="D69" s="13">
        <v>11</v>
      </c>
      <c r="E69" s="13">
        <v>22</v>
      </c>
      <c r="F69" s="13">
        <v>16</v>
      </c>
      <c r="G69" s="13">
        <v>19</v>
      </c>
      <c r="H69" s="13">
        <v>19</v>
      </c>
      <c r="I69" s="13">
        <v>16</v>
      </c>
      <c r="J69" s="13">
        <v>24</v>
      </c>
      <c r="K69" s="13">
        <v>25</v>
      </c>
      <c r="L69" s="13">
        <v>17</v>
      </c>
      <c r="M69" s="13">
        <v>14</v>
      </c>
      <c r="N69" s="15">
        <f t="shared" si="4"/>
        <v>191</v>
      </c>
    </row>
    <row r="70" spans="1:14" ht="15" customHeight="1" x14ac:dyDescent="0.2">
      <c r="A70" s="17">
        <v>1960</v>
      </c>
      <c r="B70" s="13">
        <v>13</v>
      </c>
      <c r="C70" s="13">
        <v>12</v>
      </c>
      <c r="D70" s="13">
        <v>20</v>
      </c>
      <c r="E70" s="13">
        <v>22</v>
      </c>
      <c r="F70" s="13">
        <v>24</v>
      </c>
      <c r="G70" s="13">
        <v>23</v>
      </c>
      <c r="H70" s="13">
        <v>21</v>
      </c>
      <c r="I70" s="13">
        <v>22</v>
      </c>
      <c r="J70" s="13">
        <v>18</v>
      </c>
      <c r="K70" s="13">
        <v>25</v>
      </c>
      <c r="L70" s="13">
        <v>9</v>
      </c>
      <c r="M70" s="13">
        <v>12</v>
      </c>
      <c r="N70" s="15">
        <f t="shared" si="4"/>
        <v>221</v>
      </c>
    </row>
    <row r="71" spans="1:14" ht="15" customHeight="1" x14ac:dyDescent="0.2">
      <c r="A71" s="17">
        <v>1961</v>
      </c>
      <c r="B71" s="13">
        <v>4</v>
      </c>
      <c r="C71" s="13">
        <v>5</v>
      </c>
      <c r="D71" s="13">
        <v>16</v>
      </c>
      <c r="E71" s="13">
        <v>20</v>
      </c>
      <c r="F71" s="13">
        <v>11</v>
      </c>
      <c r="G71" s="13">
        <v>15</v>
      </c>
      <c r="H71" s="21"/>
      <c r="I71" s="13">
        <v>21</v>
      </c>
      <c r="J71" s="13">
        <v>25</v>
      </c>
      <c r="K71" s="13">
        <v>24</v>
      </c>
      <c r="L71" s="13">
        <v>24</v>
      </c>
      <c r="M71" s="13">
        <v>6</v>
      </c>
      <c r="N71" s="15">
        <f t="shared" si="4"/>
        <v>171</v>
      </c>
    </row>
    <row r="72" spans="1:14" ht="15" customHeight="1" x14ac:dyDescent="0.2">
      <c r="A72" s="17">
        <v>1962</v>
      </c>
      <c r="B72" s="13">
        <v>7</v>
      </c>
      <c r="C72" s="13">
        <v>3</v>
      </c>
      <c r="D72" s="13">
        <v>12</v>
      </c>
      <c r="E72" s="13">
        <v>23</v>
      </c>
      <c r="F72" s="13">
        <v>29</v>
      </c>
      <c r="G72" s="13">
        <v>24</v>
      </c>
      <c r="H72" s="13">
        <v>21</v>
      </c>
      <c r="I72" s="13">
        <v>27</v>
      </c>
      <c r="J72" s="13">
        <v>19</v>
      </c>
      <c r="K72" s="13">
        <v>21</v>
      </c>
      <c r="L72" s="13">
        <v>16</v>
      </c>
      <c r="M72" s="13">
        <v>5</v>
      </c>
      <c r="N72" s="15">
        <f t="shared" si="4"/>
        <v>207</v>
      </c>
    </row>
    <row r="73" spans="1:14" ht="15" customHeight="1" x14ac:dyDescent="0.2">
      <c r="A73" s="17">
        <v>1963</v>
      </c>
      <c r="B73" s="13">
        <v>5</v>
      </c>
      <c r="C73" s="13">
        <v>12</v>
      </c>
      <c r="D73" s="13">
        <v>17</v>
      </c>
      <c r="E73" s="13">
        <v>20</v>
      </c>
      <c r="F73" s="13">
        <v>24</v>
      </c>
      <c r="G73" s="13">
        <v>12</v>
      </c>
      <c r="H73" s="13">
        <v>16</v>
      </c>
      <c r="I73" s="13">
        <v>18</v>
      </c>
      <c r="J73" s="13">
        <v>22</v>
      </c>
      <c r="K73" s="13">
        <v>21</v>
      </c>
      <c r="L73" s="13">
        <v>25</v>
      </c>
      <c r="M73" s="13">
        <v>2</v>
      </c>
      <c r="N73" s="15">
        <f t="shared" si="4"/>
        <v>194</v>
      </c>
    </row>
    <row r="74" spans="1:14" ht="15" customHeight="1" x14ac:dyDescent="0.2">
      <c r="A74" s="17">
        <v>1964</v>
      </c>
      <c r="B74" s="13">
        <v>1</v>
      </c>
      <c r="C74" s="13">
        <v>5</v>
      </c>
      <c r="D74" s="13">
        <v>6</v>
      </c>
      <c r="E74" s="13">
        <v>23</v>
      </c>
      <c r="F74" s="13">
        <v>18</v>
      </c>
      <c r="G74" s="13">
        <v>20</v>
      </c>
      <c r="H74" s="13">
        <v>14</v>
      </c>
      <c r="I74" s="13">
        <v>13</v>
      </c>
      <c r="J74" s="13">
        <v>11</v>
      </c>
      <c r="K74" s="21"/>
      <c r="L74" s="21"/>
      <c r="M74" s="21"/>
      <c r="N74" s="15">
        <f t="shared" si="4"/>
        <v>111</v>
      </c>
    </row>
    <row r="75" spans="1:14" ht="15" customHeight="1" x14ac:dyDescent="0.2">
      <c r="A75" s="17">
        <v>1965</v>
      </c>
      <c r="B75" s="13">
        <v>4</v>
      </c>
      <c r="C75" s="13">
        <v>14</v>
      </c>
      <c r="D75" s="13">
        <v>5</v>
      </c>
      <c r="E75" s="13">
        <v>14</v>
      </c>
      <c r="F75" s="13">
        <v>21</v>
      </c>
      <c r="G75" s="13">
        <v>6</v>
      </c>
      <c r="H75" s="13">
        <v>13</v>
      </c>
      <c r="I75" s="13">
        <v>26</v>
      </c>
      <c r="J75" s="13">
        <v>22</v>
      </c>
      <c r="K75" s="13">
        <v>22</v>
      </c>
      <c r="L75" s="13">
        <v>23</v>
      </c>
      <c r="M75" s="13">
        <v>4</v>
      </c>
      <c r="N75" s="15">
        <f t="shared" si="4"/>
        <v>174</v>
      </c>
    </row>
    <row r="76" spans="1:14" ht="15" customHeight="1" x14ac:dyDescent="0.2">
      <c r="A76" s="17">
        <v>1966</v>
      </c>
      <c r="B76" s="13">
        <v>3</v>
      </c>
      <c r="C76" s="13">
        <v>2</v>
      </c>
      <c r="D76" s="13">
        <v>4</v>
      </c>
      <c r="E76" s="13">
        <v>14</v>
      </c>
      <c r="F76" s="13">
        <v>23</v>
      </c>
      <c r="G76" s="13">
        <v>16</v>
      </c>
      <c r="H76" s="13">
        <v>12</v>
      </c>
      <c r="I76" s="13">
        <v>22</v>
      </c>
      <c r="J76" s="13">
        <v>18</v>
      </c>
      <c r="K76" s="13">
        <v>25</v>
      </c>
      <c r="L76" s="13">
        <v>19</v>
      </c>
      <c r="M76" s="13">
        <v>5</v>
      </c>
      <c r="N76" s="15">
        <f t="shared" si="4"/>
        <v>163</v>
      </c>
    </row>
    <row r="77" spans="1:14" ht="15" customHeight="1" x14ac:dyDescent="0.2">
      <c r="A77" s="17">
        <v>1967</v>
      </c>
      <c r="B77" s="13">
        <v>2</v>
      </c>
      <c r="C77" s="13">
        <v>8</v>
      </c>
      <c r="D77" s="13">
        <v>6</v>
      </c>
      <c r="E77" s="13">
        <v>17</v>
      </c>
      <c r="F77" s="13">
        <v>13</v>
      </c>
      <c r="G77" s="13">
        <v>14</v>
      </c>
      <c r="H77" s="13">
        <v>7</v>
      </c>
      <c r="I77" s="13">
        <v>9</v>
      </c>
      <c r="J77" s="13">
        <v>12</v>
      </c>
      <c r="K77" s="13">
        <v>17</v>
      </c>
      <c r="L77" s="13">
        <v>7</v>
      </c>
      <c r="M77" s="13">
        <v>5</v>
      </c>
      <c r="N77" s="15">
        <f t="shared" si="4"/>
        <v>117</v>
      </c>
    </row>
    <row r="78" spans="1:14" ht="15" customHeight="1" x14ac:dyDescent="0.2">
      <c r="A78" s="17">
        <v>1968</v>
      </c>
      <c r="B78" s="13">
        <v>3</v>
      </c>
      <c r="C78" s="13">
        <v>3</v>
      </c>
      <c r="D78" s="13">
        <v>7</v>
      </c>
      <c r="E78" s="13">
        <v>14</v>
      </c>
      <c r="F78" s="13">
        <v>17</v>
      </c>
      <c r="G78" s="13">
        <v>12</v>
      </c>
      <c r="H78" s="13">
        <v>7</v>
      </c>
      <c r="I78" s="13">
        <v>11</v>
      </c>
      <c r="J78" s="13">
        <v>10</v>
      </c>
      <c r="K78" s="13">
        <v>12</v>
      </c>
      <c r="L78" s="13">
        <v>12</v>
      </c>
      <c r="M78" s="13">
        <v>1</v>
      </c>
      <c r="N78" s="15">
        <f t="shared" si="4"/>
        <v>109</v>
      </c>
    </row>
    <row r="79" spans="1:14" ht="15" customHeight="1" x14ac:dyDescent="0.2">
      <c r="A79" s="17">
        <v>1969</v>
      </c>
      <c r="B79" s="13">
        <v>5</v>
      </c>
      <c r="C79" s="13">
        <v>5</v>
      </c>
      <c r="D79" s="13">
        <v>3</v>
      </c>
      <c r="E79" s="13">
        <v>11</v>
      </c>
      <c r="F79" s="13">
        <v>6</v>
      </c>
      <c r="G79" s="13">
        <v>9</v>
      </c>
      <c r="H79" s="13">
        <v>6</v>
      </c>
      <c r="I79" s="13">
        <v>11</v>
      </c>
      <c r="J79" s="13">
        <v>11</v>
      </c>
      <c r="K79" s="13">
        <v>10</v>
      </c>
      <c r="L79" s="13">
        <v>9</v>
      </c>
      <c r="M79" s="13">
        <v>1</v>
      </c>
      <c r="N79" s="15">
        <f t="shared" si="4"/>
        <v>87</v>
      </c>
    </row>
    <row r="80" spans="1:14" ht="15" customHeight="1" x14ac:dyDescent="0.2">
      <c r="A80" s="17">
        <v>1970</v>
      </c>
      <c r="B80" s="13">
        <v>3</v>
      </c>
      <c r="C80" s="13">
        <v>1</v>
      </c>
      <c r="D80" s="13">
        <v>4</v>
      </c>
      <c r="E80" s="13">
        <v>13</v>
      </c>
      <c r="F80" s="13">
        <v>8</v>
      </c>
      <c r="G80" s="13">
        <v>7</v>
      </c>
      <c r="H80" s="13">
        <v>11</v>
      </c>
      <c r="I80" s="13">
        <v>17</v>
      </c>
      <c r="J80" s="13">
        <v>14</v>
      </c>
      <c r="K80" s="13">
        <v>21</v>
      </c>
      <c r="L80" s="13">
        <v>12</v>
      </c>
      <c r="M80" s="13">
        <v>7</v>
      </c>
      <c r="N80" s="15">
        <f t="shared" si="4"/>
        <v>118</v>
      </c>
    </row>
    <row r="81" spans="1:14" ht="15" customHeight="1" x14ac:dyDescent="0.2">
      <c r="A81" s="17">
        <v>1971</v>
      </c>
      <c r="B81" s="13">
        <v>13</v>
      </c>
      <c r="C81" s="13">
        <v>9</v>
      </c>
      <c r="D81" s="13">
        <v>13</v>
      </c>
      <c r="E81" s="13">
        <v>4</v>
      </c>
      <c r="F81" s="13">
        <v>16</v>
      </c>
      <c r="G81" s="13">
        <v>9</v>
      </c>
      <c r="H81" s="13">
        <v>14</v>
      </c>
      <c r="I81" s="13">
        <v>21</v>
      </c>
      <c r="J81" s="13">
        <v>15</v>
      </c>
      <c r="K81" s="21"/>
      <c r="L81" s="21"/>
      <c r="M81" s="21"/>
      <c r="N81" s="15">
        <f t="shared" si="4"/>
        <v>114</v>
      </c>
    </row>
    <row r="82" spans="1:14" ht="15" customHeight="1" x14ac:dyDescent="0.2">
      <c r="A82" s="17">
        <v>1973</v>
      </c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13">
        <v>17</v>
      </c>
      <c r="M82" s="13">
        <v>9</v>
      </c>
      <c r="N82" s="15">
        <f t="shared" si="4"/>
        <v>26</v>
      </c>
    </row>
    <row r="83" spans="1:14" ht="15" customHeight="1" x14ac:dyDescent="0.2">
      <c r="A83" s="17">
        <v>1974</v>
      </c>
      <c r="B83" s="13">
        <v>6</v>
      </c>
      <c r="C83" s="13">
        <v>11</v>
      </c>
      <c r="D83" s="13">
        <v>17</v>
      </c>
      <c r="E83" s="13">
        <v>26</v>
      </c>
      <c r="F83" s="13">
        <v>24</v>
      </c>
      <c r="G83" s="13">
        <v>15</v>
      </c>
      <c r="H83" s="13">
        <v>19</v>
      </c>
      <c r="I83" s="13">
        <v>20</v>
      </c>
      <c r="J83" s="13">
        <v>25</v>
      </c>
      <c r="K83" s="13">
        <v>26</v>
      </c>
      <c r="L83" s="13">
        <v>18</v>
      </c>
      <c r="M83" s="13">
        <v>1</v>
      </c>
      <c r="N83" s="15">
        <f t="shared" si="4"/>
        <v>208</v>
      </c>
    </row>
    <row r="84" spans="1:14" ht="15" customHeight="1" x14ac:dyDescent="0.2">
      <c r="A84" s="17">
        <v>1975</v>
      </c>
      <c r="B84" s="13">
        <v>7</v>
      </c>
      <c r="C84" s="13">
        <v>9</v>
      </c>
      <c r="D84" s="13">
        <v>18</v>
      </c>
      <c r="E84" s="13">
        <v>14</v>
      </c>
      <c r="F84" s="13">
        <v>26</v>
      </c>
      <c r="G84" s="13">
        <v>20</v>
      </c>
      <c r="H84" s="13">
        <v>28</v>
      </c>
      <c r="I84" s="13">
        <v>23</v>
      </c>
      <c r="J84" s="13">
        <v>26</v>
      </c>
      <c r="K84" s="13">
        <v>30</v>
      </c>
      <c r="L84" s="13">
        <v>22</v>
      </c>
      <c r="M84" s="13">
        <v>16</v>
      </c>
      <c r="N84" s="15">
        <f t="shared" si="4"/>
        <v>239</v>
      </c>
    </row>
    <row r="85" spans="1:14" ht="15" customHeight="1" x14ac:dyDescent="0.2">
      <c r="A85" s="17">
        <v>1976</v>
      </c>
      <c r="B85" s="13">
        <v>7</v>
      </c>
      <c r="C85" s="13">
        <v>10</v>
      </c>
      <c r="D85" s="13">
        <v>20</v>
      </c>
      <c r="E85" s="13">
        <v>20</v>
      </c>
      <c r="F85" s="13">
        <v>24</v>
      </c>
      <c r="G85" s="13">
        <v>25</v>
      </c>
      <c r="H85" s="13">
        <v>16</v>
      </c>
      <c r="I85" s="13">
        <v>19</v>
      </c>
      <c r="J85" s="13">
        <v>21</v>
      </c>
      <c r="K85" s="13">
        <v>23</v>
      </c>
      <c r="L85" s="13">
        <v>15</v>
      </c>
      <c r="M85" s="13">
        <v>6</v>
      </c>
      <c r="N85" s="15">
        <f t="shared" si="4"/>
        <v>206</v>
      </c>
    </row>
    <row r="86" spans="1:14" ht="15" customHeight="1" x14ac:dyDescent="0.2">
      <c r="A86" s="17">
        <v>1977</v>
      </c>
      <c r="B86" s="13">
        <v>1</v>
      </c>
      <c r="C86" s="13">
        <v>9</v>
      </c>
      <c r="D86" s="13">
        <v>13</v>
      </c>
      <c r="E86" s="13">
        <v>17</v>
      </c>
      <c r="F86" s="13">
        <v>21</v>
      </c>
      <c r="G86" s="13">
        <v>25</v>
      </c>
      <c r="H86" s="13">
        <v>25</v>
      </c>
      <c r="I86" s="13">
        <v>23</v>
      </c>
      <c r="J86" s="13">
        <v>23</v>
      </c>
      <c r="K86" s="13">
        <v>27</v>
      </c>
      <c r="L86" s="13">
        <v>17</v>
      </c>
      <c r="M86" s="13">
        <v>6</v>
      </c>
      <c r="N86" s="15">
        <f t="shared" si="4"/>
        <v>207</v>
      </c>
    </row>
    <row r="87" spans="1:14" ht="15" customHeight="1" x14ac:dyDescent="0.2">
      <c r="A87" s="17">
        <v>1978</v>
      </c>
      <c r="B87" s="13">
        <v>8</v>
      </c>
      <c r="C87" s="13">
        <v>7</v>
      </c>
      <c r="D87" s="13">
        <v>20</v>
      </c>
      <c r="E87" s="13">
        <v>24</v>
      </c>
      <c r="F87" s="13">
        <v>26</v>
      </c>
      <c r="G87" s="13">
        <v>21</v>
      </c>
      <c r="H87" s="13">
        <v>20</v>
      </c>
      <c r="I87" s="13">
        <v>22</v>
      </c>
      <c r="J87" s="13">
        <v>23</v>
      </c>
      <c r="K87" s="13">
        <v>26</v>
      </c>
      <c r="L87" s="13">
        <v>19</v>
      </c>
      <c r="M87" s="13">
        <v>10</v>
      </c>
      <c r="N87" s="15">
        <f t="shared" si="4"/>
        <v>226</v>
      </c>
    </row>
    <row r="88" spans="1:14" ht="15" customHeight="1" x14ac:dyDescent="0.2">
      <c r="A88" s="17">
        <v>1979</v>
      </c>
      <c r="B88" s="13">
        <v>8</v>
      </c>
      <c r="C88" s="13">
        <v>15</v>
      </c>
      <c r="D88" s="13">
        <v>13</v>
      </c>
      <c r="E88" s="13">
        <v>25</v>
      </c>
      <c r="F88" s="13">
        <v>25</v>
      </c>
      <c r="G88" s="13">
        <v>25</v>
      </c>
      <c r="H88" s="13">
        <v>21</v>
      </c>
      <c r="I88" s="13">
        <v>26</v>
      </c>
      <c r="J88" s="13">
        <v>19</v>
      </c>
      <c r="K88" s="13">
        <v>22</v>
      </c>
      <c r="L88" s="13">
        <v>20</v>
      </c>
      <c r="M88" s="13">
        <v>11</v>
      </c>
      <c r="N88" s="15">
        <f t="shared" si="4"/>
        <v>230</v>
      </c>
    </row>
    <row r="89" spans="1:14" ht="15" customHeight="1" x14ac:dyDescent="0.2">
      <c r="A89" s="17">
        <v>1980</v>
      </c>
      <c r="B89" s="13">
        <v>5</v>
      </c>
      <c r="C89" s="13">
        <v>7</v>
      </c>
      <c r="D89" s="13">
        <v>12</v>
      </c>
      <c r="E89" s="13">
        <v>20</v>
      </c>
      <c r="F89" s="13">
        <v>19</v>
      </c>
      <c r="G89" s="13">
        <v>17</v>
      </c>
      <c r="H89" s="13">
        <v>24</v>
      </c>
      <c r="I89" s="13">
        <v>23</v>
      </c>
      <c r="J89" s="13">
        <v>24</v>
      </c>
      <c r="K89" s="13">
        <v>24</v>
      </c>
      <c r="L89" s="13">
        <v>20</v>
      </c>
      <c r="M89" s="13">
        <v>15</v>
      </c>
      <c r="N89" s="15">
        <f t="shared" si="4"/>
        <v>210</v>
      </c>
    </row>
    <row r="90" spans="1:14" ht="15" customHeight="1" x14ac:dyDescent="0.2">
      <c r="A90" s="17">
        <v>1981</v>
      </c>
      <c r="B90" s="13">
        <v>4</v>
      </c>
      <c r="C90" s="13">
        <v>16</v>
      </c>
      <c r="D90" s="13">
        <v>13</v>
      </c>
      <c r="E90" s="13">
        <v>24</v>
      </c>
      <c r="F90" s="13">
        <v>28</v>
      </c>
      <c r="G90" s="13">
        <v>24</v>
      </c>
      <c r="H90" s="13">
        <v>25</v>
      </c>
      <c r="I90" s="13">
        <v>25</v>
      </c>
      <c r="J90" s="13">
        <v>22</v>
      </c>
      <c r="K90" s="13">
        <v>24</v>
      </c>
      <c r="L90" s="13">
        <v>12</v>
      </c>
      <c r="M90" s="13">
        <v>9</v>
      </c>
      <c r="N90" s="15">
        <f t="shared" si="4"/>
        <v>226</v>
      </c>
    </row>
    <row r="91" spans="1:14" ht="15" customHeight="1" x14ac:dyDescent="0.2">
      <c r="A91" s="17">
        <v>1982</v>
      </c>
      <c r="B91" s="13">
        <v>8</v>
      </c>
      <c r="C91" s="13">
        <v>14</v>
      </c>
      <c r="D91" s="13">
        <v>15</v>
      </c>
      <c r="E91" s="13">
        <v>26</v>
      </c>
      <c r="F91" s="13">
        <v>28</v>
      </c>
      <c r="G91" s="13">
        <v>18</v>
      </c>
      <c r="H91" s="13">
        <v>24</v>
      </c>
      <c r="I91" s="13">
        <v>17</v>
      </c>
      <c r="J91" s="13">
        <v>22</v>
      </c>
      <c r="K91" s="13">
        <v>25</v>
      </c>
      <c r="L91" s="13">
        <v>13</v>
      </c>
      <c r="M91" s="13">
        <v>9</v>
      </c>
      <c r="N91" s="15">
        <f t="shared" si="4"/>
        <v>219</v>
      </c>
    </row>
    <row r="92" spans="1:14" ht="15" customHeight="1" x14ac:dyDescent="0.2">
      <c r="A92" s="17">
        <v>1983</v>
      </c>
      <c r="B92" s="13">
        <v>5</v>
      </c>
      <c r="C92" s="13">
        <v>7</v>
      </c>
      <c r="D92" s="13">
        <v>8</v>
      </c>
      <c r="E92" s="13">
        <v>26</v>
      </c>
      <c r="F92" s="13">
        <v>26</v>
      </c>
      <c r="G92" s="13">
        <v>18</v>
      </c>
      <c r="H92" s="13">
        <v>16</v>
      </c>
      <c r="I92" s="13">
        <v>20</v>
      </c>
      <c r="J92" s="13">
        <v>28</v>
      </c>
      <c r="K92" s="13">
        <v>23</v>
      </c>
      <c r="L92" s="13">
        <v>14</v>
      </c>
      <c r="M92" s="13">
        <v>17</v>
      </c>
      <c r="N92" s="15">
        <f t="shared" si="4"/>
        <v>208</v>
      </c>
    </row>
    <row r="93" spans="1:14" ht="15" customHeight="1" x14ac:dyDescent="0.2">
      <c r="A93" s="17">
        <v>1984</v>
      </c>
      <c r="B93" s="13">
        <v>8</v>
      </c>
      <c r="C93" s="13">
        <v>16</v>
      </c>
      <c r="D93" s="13">
        <v>10</v>
      </c>
      <c r="E93" s="13">
        <v>16</v>
      </c>
      <c r="F93" s="13">
        <v>24</v>
      </c>
      <c r="G93" s="13">
        <v>20</v>
      </c>
      <c r="H93" s="13">
        <v>25</v>
      </c>
      <c r="I93" s="13">
        <v>21</v>
      </c>
      <c r="J93" s="13">
        <v>26</v>
      </c>
      <c r="K93" s="13">
        <v>28</v>
      </c>
      <c r="L93" s="13">
        <v>18</v>
      </c>
      <c r="M93" s="13">
        <v>12</v>
      </c>
      <c r="N93" s="15">
        <f t="shared" si="4"/>
        <v>224</v>
      </c>
    </row>
    <row r="94" spans="1:14" ht="15" customHeight="1" x14ac:dyDescent="0.2">
      <c r="A94" s="17">
        <v>1985</v>
      </c>
      <c r="B94" s="13">
        <v>6</v>
      </c>
      <c r="C94" s="13">
        <v>8</v>
      </c>
      <c r="D94" s="13">
        <v>19</v>
      </c>
      <c r="E94" s="13">
        <v>16</v>
      </c>
      <c r="F94" s="13">
        <v>20</v>
      </c>
      <c r="G94" s="13">
        <v>17</v>
      </c>
      <c r="H94" s="13">
        <v>19</v>
      </c>
      <c r="I94" s="13">
        <v>27</v>
      </c>
      <c r="J94" s="13">
        <v>18</v>
      </c>
      <c r="K94" s="13">
        <v>23</v>
      </c>
      <c r="L94" s="13">
        <v>16</v>
      </c>
      <c r="M94" s="13">
        <v>7</v>
      </c>
      <c r="N94" s="15">
        <f t="shared" si="4"/>
        <v>196</v>
      </c>
    </row>
    <row r="95" spans="1:14" ht="15" customHeight="1" x14ac:dyDescent="0.2">
      <c r="A95" s="17">
        <v>1986</v>
      </c>
      <c r="B95" s="13">
        <v>12</v>
      </c>
      <c r="C95" s="13">
        <v>14</v>
      </c>
      <c r="D95" s="13">
        <v>14</v>
      </c>
      <c r="E95" s="13">
        <v>24</v>
      </c>
      <c r="F95" s="13">
        <v>20</v>
      </c>
      <c r="G95" s="13">
        <v>23</v>
      </c>
      <c r="H95" s="13">
        <v>17</v>
      </c>
      <c r="I95" s="13">
        <v>22</v>
      </c>
      <c r="J95" s="13">
        <v>20</v>
      </c>
      <c r="K95" s="13">
        <v>25</v>
      </c>
      <c r="L95" s="13">
        <v>12</v>
      </c>
      <c r="M95" s="13">
        <v>7</v>
      </c>
      <c r="N95" s="15">
        <f t="shared" si="4"/>
        <v>210</v>
      </c>
    </row>
    <row r="96" spans="1:14" ht="15" customHeight="1" x14ac:dyDescent="0.2">
      <c r="A96" s="17">
        <v>1987</v>
      </c>
      <c r="B96" s="13">
        <v>4</v>
      </c>
      <c r="C96" s="13">
        <v>6</v>
      </c>
      <c r="D96" s="13">
        <v>12</v>
      </c>
      <c r="E96" s="13">
        <v>16</v>
      </c>
      <c r="F96" s="13">
        <v>21</v>
      </c>
      <c r="G96" s="13">
        <v>14</v>
      </c>
      <c r="H96" s="13">
        <v>22</v>
      </c>
      <c r="I96" s="13">
        <v>18</v>
      </c>
      <c r="J96" s="13">
        <v>20</v>
      </c>
      <c r="K96" s="13">
        <v>27</v>
      </c>
      <c r="L96" s="13">
        <v>12</v>
      </c>
      <c r="M96" s="13">
        <v>7</v>
      </c>
      <c r="N96" s="15">
        <f t="shared" si="4"/>
        <v>179</v>
      </c>
    </row>
    <row r="97" spans="1:14" ht="15" customHeight="1" x14ac:dyDescent="0.2">
      <c r="A97" s="17">
        <v>1988</v>
      </c>
      <c r="B97" s="13">
        <v>6</v>
      </c>
      <c r="C97" s="13">
        <v>16</v>
      </c>
      <c r="D97" s="13">
        <v>7</v>
      </c>
      <c r="E97" s="13">
        <v>18</v>
      </c>
      <c r="F97" s="13">
        <v>24</v>
      </c>
      <c r="G97" s="13">
        <v>22</v>
      </c>
      <c r="H97" s="13">
        <v>28</v>
      </c>
      <c r="I97" s="13">
        <v>28</v>
      </c>
      <c r="J97" s="13">
        <v>26</v>
      </c>
      <c r="K97" s="13">
        <v>21</v>
      </c>
      <c r="L97" s="13">
        <v>21</v>
      </c>
      <c r="M97" s="13">
        <v>18</v>
      </c>
      <c r="N97" s="15">
        <f t="shared" si="4"/>
        <v>235</v>
      </c>
    </row>
    <row r="98" spans="1:14" ht="15" customHeight="1" x14ac:dyDescent="0.2">
      <c r="A98" s="17">
        <v>1989</v>
      </c>
      <c r="B98" s="13">
        <v>14</v>
      </c>
      <c r="C98" s="13">
        <v>16</v>
      </c>
      <c r="D98" s="13">
        <v>17</v>
      </c>
      <c r="E98" s="13">
        <v>14</v>
      </c>
      <c r="F98" s="13">
        <v>18</v>
      </c>
      <c r="G98" s="13">
        <v>17</v>
      </c>
      <c r="H98" s="13">
        <v>18</v>
      </c>
      <c r="I98" s="13">
        <v>22</v>
      </c>
      <c r="J98" s="13">
        <v>28</v>
      </c>
      <c r="K98" s="13">
        <v>24</v>
      </c>
      <c r="L98" s="13">
        <v>19</v>
      </c>
      <c r="M98" s="13">
        <v>5</v>
      </c>
      <c r="N98" s="15">
        <f t="shared" si="4"/>
        <v>212</v>
      </c>
    </row>
    <row r="99" spans="1:14" ht="15" customHeight="1" x14ac:dyDescent="0.2">
      <c r="A99" s="17">
        <v>1990</v>
      </c>
      <c r="B99" s="13">
        <v>13</v>
      </c>
      <c r="C99" s="13">
        <v>7</v>
      </c>
      <c r="D99" s="13">
        <v>12</v>
      </c>
      <c r="E99" s="13">
        <v>17</v>
      </c>
      <c r="F99" s="13">
        <v>26</v>
      </c>
      <c r="G99" s="13">
        <v>14</v>
      </c>
      <c r="H99" s="13">
        <v>23</v>
      </c>
      <c r="I99" s="13">
        <v>20</v>
      </c>
      <c r="J99" s="13">
        <v>21</v>
      </c>
      <c r="K99" s="13">
        <v>25</v>
      </c>
      <c r="L99" s="13">
        <v>18</v>
      </c>
      <c r="M99" s="13">
        <v>11</v>
      </c>
      <c r="N99" s="15">
        <f t="shared" si="4"/>
        <v>207</v>
      </c>
    </row>
    <row r="100" spans="1:14" ht="15" customHeight="1" x14ac:dyDescent="0.2">
      <c r="A100" s="17">
        <v>1991</v>
      </c>
      <c r="B100" s="13">
        <v>4</v>
      </c>
      <c r="C100" s="13">
        <v>10</v>
      </c>
      <c r="D100" s="13">
        <v>18</v>
      </c>
      <c r="E100" s="13">
        <v>18</v>
      </c>
      <c r="F100" s="13">
        <v>25</v>
      </c>
      <c r="G100" s="13">
        <v>19</v>
      </c>
      <c r="H100" s="13">
        <v>21</v>
      </c>
      <c r="I100" s="13">
        <v>20</v>
      </c>
      <c r="J100" s="13">
        <v>22</v>
      </c>
      <c r="K100" s="13">
        <v>23</v>
      </c>
      <c r="L100" s="13">
        <v>17</v>
      </c>
      <c r="M100" s="13">
        <v>6</v>
      </c>
      <c r="N100" s="15">
        <f t="shared" si="4"/>
        <v>203</v>
      </c>
    </row>
    <row r="101" spans="1:14" ht="15" customHeight="1" x14ac:dyDescent="0.2">
      <c r="A101" s="17">
        <v>1992</v>
      </c>
      <c r="B101" s="13">
        <v>7</v>
      </c>
      <c r="C101" s="13">
        <v>9</v>
      </c>
      <c r="D101" s="13">
        <v>8</v>
      </c>
      <c r="E101" s="13">
        <v>18</v>
      </c>
      <c r="F101" s="13">
        <v>16</v>
      </c>
      <c r="G101" s="13">
        <v>17</v>
      </c>
      <c r="H101" s="13">
        <v>21</v>
      </c>
      <c r="I101" s="13">
        <v>17</v>
      </c>
      <c r="J101" s="13">
        <v>17</v>
      </c>
      <c r="K101" s="13">
        <v>25</v>
      </c>
      <c r="L101" s="13">
        <v>19</v>
      </c>
      <c r="M101" s="13">
        <v>12</v>
      </c>
      <c r="N101" s="15">
        <f t="shared" si="4"/>
        <v>186</v>
      </c>
    </row>
    <row r="102" spans="1:14" ht="15" customHeight="1" x14ac:dyDescent="0.2">
      <c r="A102" s="17">
        <v>1993</v>
      </c>
      <c r="B102" s="13">
        <v>13</v>
      </c>
      <c r="C102" s="13">
        <v>4</v>
      </c>
      <c r="D102" s="13">
        <v>17</v>
      </c>
      <c r="E102" s="13">
        <v>22</v>
      </c>
      <c r="F102" s="13">
        <v>28</v>
      </c>
      <c r="G102" s="13">
        <v>21</v>
      </c>
      <c r="H102" s="13">
        <v>22</v>
      </c>
      <c r="I102" s="13">
        <v>21</v>
      </c>
      <c r="J102" s="13">
        <v>23</v>
      </c>
      <c r="K102" s="13">
        <v>23</v>
      </c>
      <c r="L102" s="13">
        <v>24</v>
      </c>
      <c r="M102" s="13">
        <v>8</v>
      </c>
      <c r="N102" s="15">
        <f t="shared" si="4"/>
        <v>226</v>
      </c>
    </row>
    <row r="103" spans="1:14" ht="15" customHeight="1" x14ac:dyDescent="0.2">
      <c r="A103" s="17">
        <v>1994</v>
      </c>
      <c r="B103" s="13">
        <v>10</v>
      </c>
      <c r="C103" s="13">
        <v>18</v>
      </c>
      <c r="D103" s="13">
        <v>16</v>
      </c>
      <c r="E103" s="13">
        <v>22</v>
      </c>
      <c r="F103" s="13">
        <v>25</v>
      </c>
      <c r="G103" s="13">
        <v>19</v>
      </c>
      <c r="H103" s="13">
        <v>22</v>
      </c>
      <c r="I103" s="13">
        <v>24</v>
      </c>
      <c r="J103" s="13">
        <v>22</v>
      </c>
      <c r="K103" s="13">
        <v>21</v>
      </c>
      <c r="L103" s="13">
        <v>18</v>
      </c>
      <c r="M103" s="13">
        <v>9</v>
      </c>
      <c r="N103" s="15">
        <f t="shared" si="4"/>
        <v>226</v>
      </c>
    </row>
    <row r="104" spans="1:14" ht="15" customHeight="1" x14ac:dyDescent="0.2">
      <c r="A104" s="17">
        <v>1995</v>
      </c>
      <c r="B104" s="13">
        <v>3</v>
      </c>
      <c r="C104" s="13">
        <v>2</v>
      </c>
      <c r="D104" s="13">
        <v>21</v>
      </c>
      <c r="E104" s="13">
        <v>18</v>
      </c>
      <c r="F104" s="13">
        <v>23</v>
      </c>
      <c r="G104" s="13">
        <v>26</v>
      </c>
      <c r="H104" s="13">
        <v>27</v>
      </c>
      <c r="I104" s="13">
        <v>28</v>
      </c>
      <c r="J104" s="13">
        <v>21</v>
      </c>
      <c r="K104" s="13">
        <v>24</v>
      </c>
      <c r="L104" s="13">
        <v>17</v>
      </c>
      <c r="M104" s="13">
        <v>14</v>
      </c>
      <c r="N104" s="15">
        <f t="shared" si="4"/>
        <v>224</v>
      </c>
    </row>
    <row r="105" spans="1:14" ht="15" customHeight="1" x14ac:dyDescent="0.2">
      <c r="A105" s="17">
        <v>1996</v>
      </c>
      <c r="B105" s="13">
        <v>8</v>
      </c>
      <c r="C105" s="13">
        <v>18</v>
      </c>
      <c r="D105" s="13">
        <v>20</v>
      </c>
      <c r="E105" s="13">
        <v>18</v>
      </c>
      <c r="F105" s="13">
        <v>25</v>
      </c>
      <c r="G105" s="13">
        <v>26</v>
      </c>
      <c r="H105" s="13">
        <v>22</v>
      </c>
      <c r="I105" s="13">
        <v>21</v>
      </c>
      <c r="J105" s="13">
        <v>16</v>
      </c>
      <c r="K105" s="13">
        <v>18</v>
      </c>
      <c r="L105" s="13">
        <v>7</v>
      </c>
      <c r="M105" s="13">
        <v>9</v>
      </c>
      <c r="N105" s="15">
        <f t="shared" si="4"/>
        <v>208</v>
      </c>
    </row>
    <row r="106" spans="1:14" ht="15" customHeight="1" x14ac:dyDescent="0.2">
      <c r="A106" s="17">
        <v>1997</v>
      </c>
      <c r="B106" s="13">
        <v>8</v>
      </c>
      <c r="C106" s="13">
        <v>17</v>
      </c>
      <c r="D106" s="13">
        <v>6</v>
      </c>
      <c r="E106" s="13">
        <v>17</v>
      </c>
      <c r="F106" s="13">
        <v>23</v>
      </c>
      <c r="G106" s="13">
        <v>14</v>
      </c>
      <c r="H106" s="13">
        <v>12</v>
      </c>
      <c r="I106" s="13">
        <v>12</v>
      </c>
      <c r="J106" s="13">
        <v>21</v>
      </c>
      <c r="K106" s="13">
        <v>19</v>
      </c>
      <c r="L106" s="13">
        <v>13</v>
      </c>
      <c r="M106" s="13">
        <v>3</v>
      </c>
      <c r="N106" s="15">
        <f t="shared" si="4"/>
        <v>165</v>
      </c>
    </row>
    <row r="107" spans="1:14" ht="15" customHeight="1" x14ac:dyDescent="0.2">
      <c r="A107" s="17">
        <v>1998</v>
      </c>
      <c r="B107" s="13">
        <v>8</v>
      </c>
      <c r="C107" s="13">
        <v>9</v>
      </c>
      <c r="D107" s="13">
        <v>14</v>
      </c>
      <c r="E107" s="13">
        <v>18</v>
      </c>
      <c r="F107" s="13">
        <v>21</v>
      </c>
      <c r="G107" s="13">
        <v>17</v>
      </c>
      <c r="H107" s="13">
        <v>17</v>
      </c>
      <c r="I107" s="13">
        <v>18</v>
      </c>
      <c r="J107" s="13">
        <v>23</v>
      </c>
      <c r="K107" s="13">
        <v>24</v>
      </c>
      <c r="L107" s="13">
        <v>16</v>
      </c>
      <c r="M107" s="13">
        <v>18</v>
      </c>
      <c r="N107" s="15">
        <f t="shared" si="4"/>
        <v>203</v>
      </c>
    </row>
    <row r="108" spans="1:14" ht="15" customHeight="1" x14ac:dyDescent="0.2">
      <c r="A108" s="17">
        <v>1999</v>
      </c>
      <c r="B108" s="13">
        <v>11</v>
      </c>
      <c r="C108" s="13">
        <v>20</v>
      </c>
      <c r="D108" s="13">
        <v>18</v>
      </c>
      <c r="E108" s="13">
        <v>17</v>
      </c>
      <c r="F108" s="13">
        <v>19</v>
      </c>
      <c r="G108" s="13">
        <v>22</v>
      </c>
      <c r="H108" s="13">
        <v>23</v>
      </c>
      <c r="I108" s="13">
        <v>25</v>
      </c>
      <c r="J108" s="13">
        <v>25</v>
      </c>
      <c r="K108" s="13">
        <v>23</v>
      </c>
      <c r="L108" s="13">
        <v>19</v>
      </c>
      <c r="M108" s="13">
        <v>10</v>
      </c>
      <c r="N108" s="15">
        <f t="shared" si="4"/>
        <v>232</v>
      </c>
    </row>
    <row r="109" spans="1:14" ht="15" customHeight="1" x14ac:dyDescent="0.2">
      <c r="A109" s="17">
        <v>2000</v>
      </c>
      <c r="B109" s="13">
        <v>13</v>
      </c>
      <c r="C109" s="13">
        <v>16</v>
      </c>
      <c r="D109" s="13">
        <v>14</v>
      </c>
      <c r="E109" s="13">
        <v>20</v>
      </c>
      <c r="F109" s="13">
        <v>22</v>
      </c>
      <c r="G109" s="13">
        <v>20</v>
      </c>
      <c r="H109" s="13">
        <v>22</v>
      </c>
      <c r="I109" s="13">
        <v>20</v>
      </c>
      <c r="J109" s="13">
        <v>22</v>
      </c>
      <c r="K109" s="13">
        <v>18</v>
      </c>
      <c r="L109" s="13">
        <v>17</v>
      </c>
      <c r="M109" s="13">
        <v>10</v>
      </c>
      <c r="N109" s="15">
        <f t="shared" si="4"/>
        <v>214</v>
      </c>
    </row>
    <row r="110" spans="1:14" ht="15" customHeight="1" x14ac:dyDescent="0.2">
      <c r="A110" s="17">
        <v>2001</v>
      </c>
      <c r="B110" s="13">
        <v>8</v>
      </c>
      <c r="C110" s="13">
        <v>9</v>
      </c>
      <c r="D110" s="13">
        <v>17</v>
      </c>
      <c r="E110" s="13">
        <v>20</v>
      </c>
      <c r="F110" s="13">
        <v>21</v>
      </c>
      <c r="G110" s="13">
        <v>19</v>
      </c>
      <c r="H110" s="13">
        <v>16</v>
      </c>
      <c r="I110" s="13">
        <v>21</v>
      </c>
      <c r="J110" s="13">
        <v>22</v>
      </c>
      <c r="K110" s="13">
        <v>24</v>
      </c>
      <c r="L110" s="13">
        <v>18</v>
      </c>
      <c r="M110" s="13">
        <v>13</v>
      </c>
      <c r="N110" s="15">
        <f t="shared" si="4"/>
        <v>208</v>
      </c>
    </row>
    <row r="111" spans="1:14" ht="15" customHeight="1" x14ac:dyDescent="0.2">
      <c r="A111" s="17">
        <v>2002</v>
      </c>
      <c r="B111" s="13">
        <v>5</v>
      </c>
      <c r="C111" s="13">
        <v>6</v>
      </c>
      <c r="D111" s="13">
        <v>18</v>
      </c>
      <c r="E111" s="13">
        <v>24</v>
      </c>
      <c r="F111" s="13">
        <v>18</v>
      </c>
      <c r="G111" s="13">
        <v>22</v>
      </c>
      <c r="H111" s="13">
        <v>15</v>
      </c>
      <c r="I111" s="13">
        <v>19</v>
      </c>
      <c r="J111" s="13">
        <v>18</v>
      </c>
      <c r="K111" s="13">
        <v>16</v>
      </c>
      <c r="L111" s="13">
        <v>18</v>
      </c>
      <c r="M111" s="13">
        <v>8</v>
      </c>
      <c r="N111" s="15">
        <f t="shared" si="4"/>
        <v>187</v>
      </c>
    </row>
    <row r="112" spans="1:14" ht="15" customHeight="1" x14ac:dyDescent="0.2">
      <c r="A112" s="17">
        <v>2003</v>
      </c>
      <c r="B112" s="13">
        <v>1</v>
      </c>
      <c r="C112" s="13">
        <v>9</v>
      </c>
      <c r="D112" s="13">
        <v>10</v>
      </c>
      <c r="E112" s="13">
        <v>22</v>
      </c>
      <c r="F112" s="13">
        <v>22</v>
      </c>
      <c r="G112" s="13">
        <v>22</v>
      </c>
      <c r="H112" s="13">
        <v>18</v>
      </c>
      <c r="I112" s="13">
        <v>20</v>
      </c>
      <c r="J112" s="13">
        <v>23</v>
      </c>
      <c r="K112" s="13">
        <v>23</v>
      </c>
      <c r="L112" s="13">
        <v>17</v>
      </c>
      <c r="M112" s="13">
        <v>11</v>
      </c>
      <c r="N112" s="15">
        <f t="shared" si="4"/>
        <v>198</v>
      </c>
    </row>
    <row r="113" spans="1:14" ht="15" customHeight="1" x14ac:dyDescent="0.2">
      <c r="A113" s="17">
        <v>2004</v>
      </c>
      <c r="B113" s="13">
        <v>5</v>
      </c>
      <c r="C113" s="13">
        <v>7</v>
      </c>
      <c r="D113" s="13">
        <v>11</v>
      </c>
      <c r="E113" s="13">
        <v>21</v>
      </c>
      <c r="F113" s="13">
        <v>24</v>
      </c>
      <c r="G113" s="13">
        <v>15</v>
      </c>
      <c r="H113" s="13">
        <v>20</v>
      </c>
      <c r="I113" s="13">
        <v>20</v>
      </c>
      <c r="J113" s="13">
        <v>22</v>
      </c>
      <c r="K113" s="13">
        <v>24</v>
      </c>
      <c r="L113" s="13">
        <v>18</v>
      </c>
      <c r="M113" s="13">
        <v>8</v>
      </c>
      <c r="N113" s="15">
        <f t="shared" si="4"/>
        <v>195</v>
      </c>
    </row>
    <row r="114" spans="1:14" ht="15" customHeight="1" x14ac:dyDescent="0.2">
      <c r="A114" s="17">
        <v>2005</v>
      </c>
      <c r="B114" s="13">
        <v>11</v>
      </c>
      <c r="C114" s="13">
        <v>11</v>
      </c>
      <c r="D114" s="13">
        <v>6</v>
      </c>
      <c r="E114" s="13">
        <v>21</v>
      </c>
      <c r="F114" s="13">
        <v>21</v>
      </c>
      <c r="G114" s="13">
        <v>18</v>
      </c>
      <c r="H114" s="13">
        <v>22</v>
      </c>
      <c r="I114" s="13">
        <v>22</v>
      </c>
      <c r="J114" s="13">
        <v>19</v>
      </c>
      <c r="K114" s="13">
        <v>22</v>
      </c>
      <c r="L114" s="13">
        <v>14</v>
      </c>
      <c r="M114" s="13">
        <v>10</v>
      </c>
      <c r="N114" s="15">
        <f t="shared" si="4"/>
        <v>197</v>
      </c>
    </row>
    <row r="115" spans="1:14" ht="15" customHeight="1" x14ac:dyDescent="0.2">
      <c r="A115" s="17">
        <v>2006</v>
      </c>
      <c r="B115" s="13">
        <v>5</v>
      </c>
      <c r="C115" s="13">
        <v>5</v>
      </c>
      <c r="D115" s="13">
        <v>18</v>
      </c>
      <c r="E115" s="13">
        <v>22</v>
      </c>
      <c r="F115" s="13">
        <v>24</v>
      </c>
      <c r="G115" s="13">
        <v>19</v>
      </c>
      <c r="H115" s="13">
        <v>15</v>
      </c>
      <c r="I115" s="13">
        <v>18</v>
      </c>
      <c r="J115" s="13">
        <v>21</v>
      </c>
      <c r="K115" s="13">
        <v>23</v>
      </c>
      <c r="L115" s="13">
        <v>23</v>
      </c>
      <c r="M115" s="13">
        <v>13</v>
      </c>
      <c r="N115" s="15">
        <f t="shared" si="4"/>
        <v>206</v>
      </c>
    </row>
    <row r="116" spans="1:14" ht="15" customHeight="1" x14ac:dyDescent="0.2">
      <c r="A116" s="17">
        <v>2007</v>
      </c>
      <c r="B116" s="13">
        <v>12</v>
      </c>
      <c r="C116" s="13">
        <v>3</v>
      </c>
      <c r="D116" s="13">
        <v>18</v>
      </c>
      <c r="E116" s="13">
        <v>22</v>
      </c>
      <c r="F116" s="13">
        <v>26</v>
      </c>
      <c r="G116" s="13">
        <v>20</v>
      </c>
      <c r="H116" s="13">
        <v>22</v>
      </c>
      <c r="I116" s="13">
        <v>19</v>
      </c>
      <c r="J116" s="13">
        <v>20</v>
      </c>
      <c r="K116" s="13">
        <v>25</v>
      </c>
      <c r="L116" s="13">
        <v>14</v>
      </c>
      <c r="M116" s="13">
        <v>15</v>
      </c>
      <c r="N116" s="15">
        <f t="shared" si="4"/>
        <v>216</v>
      </c>
    </row>
    <row r="117" spans="1:14" ht="15" customHeight="1" x14ac:dyDescent="0.2">
      <c r="A117" s="17">
        <v>2008</v>
      </c>
      <c r="B117" s="13">
        <v>10</v>
      </c>
      <c r="C117" s="13">
        <v>12</v>
      </c>
      <c r="D117" s="13">
        <v>16</v>
      </c>
      <c r="E117" s="13">
        <v>21</v>
      </c>
      <c r="F117" s="13">
        <v>23</v>
      </c>
      <c r="G117" s="13">
        <v>16</v>
      </c>
      <c r="H117" s="13">
        <v>21</v>
      </c>
      <c r="I117" s="13">
        <v>25</v>
      </c>
      <c r="J117" s="13">
        <v>21</v>
      </c>
      <c r="K117" s="13">
        <v>22</v>
      </c>
      <c r="L117" s="13">
        <v>18</v>
      </c>
      <c r="M117" s="13">
        <v>6</v>
      </c>
      <c r="N117" s="15">
        <f t="shared" si="4"/>
        <v>211</v>
      </c>
    </row>
    <row r="118" spans="1:14" ht="15" customHeight="1" x14ac:dyDescent="0.2">
      <c r="A118" s="17">
        <v>2009</v>
      </c>
      <c r="B118" s="13">
        <v>10</v>
      </c>
      <c r="C118" s="13">
        <v>16</v>
      </c>
      <c r="D118" s="13">
        <v>20</v>
      </c>
      <c r="E118" s="13">
        <v>19</v>
      </c>
      <c r="F118" s="13">
        <v>13</v>
      </c>
      <c r="G118" s="13">
        <v>18</v>
      </c>
      <c r="H118" s="13">
        <v>17</v>
      </c>
      <c r="I118" s="13">
        <v>23</v>
      </c>
      <c r="J118" s="13">
        <v>14</v>
      </c>
      <c r="K118" s="13">
        <v>18</v>
      </c>
      <c r="L118" s="13">
        <v>14</v>
      </c>
      <c r="M118" s="13">
        <v>7</v>
      </c>
      <c r="N118" s="15">
        <f t="shared" si="4"/>
        <v>189</v>
      </c>
    </row>
    <row r="119" spans="1:14" ht="15" customHeight="1" x14ac:dyDescent="0.2">
      <c r="A119" s="17">
        <v>2010</v>
      </c>
      <c r="B119" s="13">
        <v>5</v>
      </c>
      <c r="C119" s="13">
        <v>5</v>
      </c>
      <c r="D119" s="13">
        <v>12</v>
      </c>
      <c r="E119" s="13">
        <v>19</v>
      </c>
      <c r="F119" s="13">
        <v>23</v>
      </c>
      <c r="G119" s="13">
        <v>24</v>
      </c>
      <c r="H119" s="13">
        <v>26</v>
      </c>
      <c r="I119" s="13">
        <v>30</v>
      </c>
      <c r="J119" s="13">
        <v>24</v>
      </c>
      <c r="K119" s="13">
        <v>22</v>
      </c>
      <c r="L119" s="13">
        <v>25</v>
      </c>
      <c r="M119" s="13">
        <v>12</v>
      </c>
      <c r="N119" s="15">
        <f t="shared" si="4"/>
        <v>227</v>
      </c>
    </row>
    <row r="120" spans="1:14" ht="15" customHeight="1" x14ac:dyDescent="0.2">
      <c r="A120" s="17">
        <v>2011</v>
      </c>
      <c r="B120" s="13">
        <v>8</v>
      </c>
      <c r="C120" s="13">
        <v>13</v>
      </c>
      <c r="D120" s="13">
        <v>18</v>
      </c>
      <c r="E120" s="13">
        <v>24</v>
      </c>
      <c r="F120" s="13">
        <v>26</v>
      </c>
      <c r="G120" s="13">
        <v>19</v>
      </c>
      <c r="H120" s="13">
        <v>14</v>
      </c>
      <c r="I120" s="13">
        <v>22</v>
      </c>
      <c r="J120" s="13">
        <v>23</v>
      </c>
      <c r="K120" s="13">
        <v>21</v>
      </c>
      <c r="L120" s="13">
        <v>22</v>
      </c>
      <c r="M120" s="13">
        <v>13</v>
      </c>
      <c r="N120" s="15">
        <f t="shared" si="4"/>
        <v>223</v>
      </c>
    </row>
    <row r="121" spans="1:14" ht="15" customHeight="1" x14ac:dyDescent="0.2">
      <c r="A121" s="17">
        <v>2012</v>
      </c>
      <c r="B121" s="13">
        <v>8</v>
      </c>
      <c r="C121" s="13">
        <v>7</v>
      </c>
      <c r="D121" s="13">
        <v>23</v>
      </c>
      <c r="E121" s="13">
        <v>22</v>
      </c>
      <c r="F121" s="13">
        <v>16</v>
      </c>
      <c r="G121" s="13">
        <v>17</v>
      </c>
      <c r="H121" s="13">
        <v>17</v>
      </c>
      <c r="I121" s="13">
        <v>22</v>
      </c>
      <c r="J121" s="13">
        <v>21</v>
      </c>
      <c r="K121" s="13">
        <v>21</v>
      </c>
      <c r="L121" s="13">
        <v>12</v>
      </c>
      <c r="M121" s="13">
        <v>6</v>
      </c>
      <c r="N121" s="15">
        <f t="shared" si="4"/>
        <v>192</v>
      </c>
    </row>
    <row r="122" spans="1:14" ht="15" customHeight="1" x14ac:dyDescent="0.2">
      <c r="A122" s="17">
        <v>2013</v>
      </c>
      <c r="B122" s="13">
        <v>3</v>
      </c>
      <c r="C122" s="13">
        <v>14</v>
      </c>
      <c r="D122" s="13">
        <v>14</v>
      </c>
      <c r="E122" s="13">
        <v>18</v>
      </c>
      <c r="F122" s="13">
        <v>26</v>
      </c>
      <c r="G122" s="13">
        <v>15</v>
      </c>
      <c r="H122" s="13">
        <v>16</v>
      </c>
      <c r="I122" s="13">
        <v>19</v>
      </c>
      <c r="J122" s="13">
        <v>20</v>
      </c>
      <c r="K122" s="13">
        <v>20</v>
      </c>
      <c r="L122" s="13">
        <v>16</v>
      </c>
      <c r="M122" s="13">
        <v>11</v>
      </c>
      <c r="N122" s="15">
        <f t="shared" si="4"/>
        <v>192</v>
      </c>
    </row>
    <row r="123" spans="1:14" ht="15" customHeight="1" x14ac:dyDescent="0.2">
      <c r="A123" s="17">
        <v>2014</v>
      </c>
      <c r="B123" s="13">
        <v>5</v>
      </c>
      <c r="C123" s="13">
        <v>8</v>
      </c>
      <c r="D123" s="13">
        <v>16</v>
      </c>
      <c r="E123" s="13">
        <v>18</v>
      </c>
      <c r="F123" s="13">
        <v>20</v>
      </c>
      <c r="G123" s="13">
        <v>14</v>
      </c>
      <c r="H123" s="13">
        <v>17</v>
      </c>
      <c r="I123" s="13">
        <v>19</v>
      </c>
      <c r="J123" s="13">
        <v>19</v>
      </c>
      <c r="K123" s="13">
        <v>23</v>
      </c>
      <c r="L123" s="13">
        <v>15</v>
      </c>
      <c r="M123" s="13">
        <v>4</v>
      </c>
      <c r="N123" s="15">
        <f t="shared" si="4"/>
        <v>178</v>
      </c>
    </row>
    <row r="124" spans="1:14" ht="15" customHeight="1" x14ac:dyDescent="0.2">
      <c r="A124" s="17">
        <v>2015</v>
      </c>
      <c r="B124" s="13">
        <v>8</v>
      </c>
      <c r="C124" s="13">
        <v>7</v>
      </c>
      <c r="D124" s="13">
        <v>13</v>
      </c>
      <c r="E124" s="13">
        <v>18</v>
      </c>
      <c r="F124" s="13">
        <v>16</v>
      </c>
      <c r="G124" s="13">
        <v>11</v>
      </c>
      <c r="H124" s="13">
        <v>18</v>
      </c>
      <c r="I124" s="13">
        <v>18</v>
      </c>
      <c r="J124" s="13">
        <v>18</v>
      </c>
      <c r="K124" s="13">
        <v>16</v>
      </c>
      <c r="L124" s="13">
        <v>16</v>
      </c>
      <c r="M124" s="13">
        <v>6</v>
      </c>
      <c r="N124" s="15">
        <f t="shared" si="4"/>
        <v>165</v>
      </c>
    </row>
    <row r="125" spans="1:14" ht="15" customHeight="1" x14ac:dyDescent="0.2">
      <c r="A125" s="17">
        <v>2016</v>
      </c>
      <c r="B125" s="13">
        <v>4</v>
      </c>
      <c r="C125" s="13">
        <v>6</v>
      </c>
      <c r="D125" s="13">
        <v>7</v>
      </c>
      <c r="E125" s="13">
        <v>17</v>
      </c>
      <c r="F125" s="13">
        <v>20</v>
      </c>
      <c r="G125" s="13">
        <v>16</v>
      </c>
      <c r="H125" s="13">
        <v>15</v>
      </c>
      <c r="I125" s="13">
        <v>15</v>
      </c>
      <c r="J125" s="21"/>
      <c r="K125" s="21"/>
      <c r="L125" s="21"/>
      <c r="M125" s="21"/>
      <c r="N125" s="15">
        <f t="shared" si="4"/>
        <v>100</v>
      </c>
    </row>
    <row r="126" spans="1:14" ht="15" customHeight="1" x14ac:dyDescent="0.2">
      <c r="A126" s="19" t="s">
        <v>58</v>
      </c>
      <c r="B126" s="20">
        <f>ROUND(AVERAGE(B67:B125),0)</f>
        <v>7</v>
      </c>
      <c r="C126" s="20">
        <f t="shared" ref="C126:M126" si="5">ROUND(AVERAGE(C67:C125),0)</f>
        <v>10</v>
      </c>
      <c r="D126" s="20">
        <f t="shared" si="5"/>
        <v>13</v>
      </c>
      <c r="E126" s="20">
        <f t="shared" si="5"/>
        <v>19</v>
      </c>
      <c r="F126" s="20">
        <f t="shared" si="5"/>
        <v>21</v>
      </c>
      <c r="G126" s="20">
        <f t="shared" si="5"/>
        <v>18</v>
      </c>
      <c r="H126" s="20">
        <f t="shared" si="5"/>
        <v>19</v>
      </c>
      <c r="I126" s="20">
        <f t="shared" si="5"/>
        <v>21</v>
      </c>
      <c r="J126" s="20">
        <f t="shared" si="5"/>
        <v>20</v>
      </c>
      <c r="K126" s="20">
        <f t="shared" si="5"/>
        <v>22</v>
      </c>
      <c r="L126" s="20">
        <f t="shared" si="5"/>
        <v>17</v>
      </c>
      <c r="M126" s="20">
        <f t="shared" si="5"/>
        <v>9</v>
      </c>
      <c r="N126" s="20">
        <f>SUM(B126:M126)</f>
        <v>196</v>
      </c>
    </row>
    <row r="127" spans="1:14" ht="15" customHeight="1" x14ac:dyDescent="0.2">
      <c r="A127" s="19" t="s">
        <v>59</v>
      </c>
      <c r="B127" s="20">
        <f>MAX(B67:B125)</f>
        <v>14</v>
      </c>
      <c r="C127" s="20">
        <f t="shared" ref="C127:M127" si="6">MAX(C67:C125)</f>
        <v>20</v>
      </c>
      <c r="D127" s="20">
        <f t="shared" si="6"/>
        <v>23</v>
      </c>
      <c r="E127" s="20">
        <f t="shared" si="6"/>
        <v>26</v>
      </c>
      <c r="F127" s="20">
        <f t="shared" si="6"/>
        <v>29</v>
      </c>
      <c r="G127" s="20">
        <f t="shared" si="6"/>
        <v>26</v>
      </c>
      <c r="H127" s="20">
        <f t="shared" si="6"/>
        <v>28</v>
      </c>
      <c r="I127" s="20">
        <f t="shared" si="6"/>
        <v>30</v>
      </c>
      <c r="J127" s="20">
        <f t="shared" si="6"/>
        <v>28</v>
      </c>
      <c r="K127" s="20">
        <f t="shared" si="6"/>
        <v>30</v>
      </c>
      <c r="L127" s="20">
        <f t="shared" si="6"/>
        <v>25</v>
      </c>
      <c r="M127" s="20">
        <f t="shared" si="6"/>
        <v>18</v>
      </c>
      <c r="N127" s="20">
        <f>MAX(B127:M127)</f>
        <v>30</v>
      </c>
    </row>
    <row r="128" spans="1:14" ht="15" customHeight="1" x14ac:dyDescent="0.2">
      <c r="A128" s="19" t="s">
        <v>60</v>
      </c>
      <c r="B128" s="20">
        <f>MIN(B67:B125)</f>
        <v>1</v>
      </c>
      <c r="C128" s="20">
        <f t="shared" ref="C128:M128" si="7">MIN(C67:C125)</f>
        <v>1</v>
      </c>
      <c r="D128" s="20">
        <f t="shared" si="7"/>
        <v>3</v>
      </c>
      <c r="E128" s="20">
        <f t="shared" si="7"/>
        <v>4</v>
      </c>
      <c r="F128" s="20">
        <f t="shared" si="7"/>
        <v>6</v>
      </c>
      <c r="G128" s="20">
        <f t="shared" si="7"/>
        <v>6</v>
      </c>
      <c r="H128" s="20">
        <f t="shared" si="7"/>
        <v>6</v>
      </c>
      <c r="I128" s="20">
        <f t="shared" si="7"/>
        <v>9</v>
      </c>
      <c r="J128" s="20">
        <f t="shared" si="7"/>
        <v>10</v>
      </c>
      <c r="K128" s="20">
        <f t="shared" si="7"/>
        <v>10</v>
      </c>
      <c r="L128" s="20">
        <f t="shared" si="7"/>
        <v>7</v>
      </c>
      <c r="M128" s="20">
        <f t="shared" si="7"/>
        <v>1</v>
      </c>
      <c r="N128" s="20">
        <f>MIN(B128:M128)</f>
        <v>1</v>
      </c>
    </row>
    <row r="130" spans="1:14" ht="15" customHeight="1" x14ac:dyDescent="0.2">
      <c r="A130" s="42" t="s">
        <v>70</v>
      </c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 s="16" customFormat="1" ht="15" customHeight="1" x14ac:dyDescent="0.2">
      <c r="A131" s="19" t="s">
        <v>44</v>
      </c>
      <c r="B131" s="20" t="s">
        <v>45</v>
      </c>
      <c r="C131" s="20" t="s">
        <v>46</v>
      </c>
      <c r="D131" s="20" t="s">
        <v>47</v>
      </c>
      <c r="E131" s="20" t="s">
        <v>48</v>
      </c>
      <c r="F131" s="20" t="s">
        <v>49</v>
      </c>
      <c r="G131" s="20" t="s">
        <v>50</v>
      </c>
      <c r="H131" s="20" t="s">
        <v>51</v>
      </c>
      <c r="I131" s="20" t="s">
        <v>52</v>
      </c>
      <c r="J131" s="20" t="s">
        <v>53</v>
      </c>
      <c r="K131" s="20" t="s">
        <v>54</v>
      </c>
      <c r="L131" s="20" t="s">
        <v>55</v>
      </c>
      <c r="M131" s="20" t="s">
        <v>56</v>
      </c>
      <c r="N131" s="20" t="s">
        <v>57</v>
      </c>
    </row>
    <row r="132" spans="1:14" ht="15" customHeight="1" x14ac:dyDescent="0.2">
      <c r="A132" s="17">
        <v>1958</v>
      </c>
      <c r="B132" s="21"/>
      <c r="C132" s="21"/>
      <c r="D132" s="21"/>
      <c r="E132" s="21"/>
      <c r="F132" s="21"/>
      <c r="G132" s="21"/>
      <c r="H132" s="21"/>
      <c r="I132" s="21"/>
      <c r="J132" s="13">
        <v>28</v>
      </c>
      <c r="K132" s="13">
        <v>39</v>
      </c>
      <c r="L132" s="13">
        <v>27</v>
      </c>
      <c r="M132" s="13">
        <v>15.5</v>
      </c>
      <c r="N132" s="15">
        <f>MAX(B132:M132)</f>
        <v>39</v>
      </c>
    </row>
    <row r="133" spans="1:14" ht="15" customHeight="1" x14ac:dyDescent="0.2">
      <c r="A133" s="17">
        <v>1959</v>
      </c>
      <c r="B133" s="13">
        <v>5</v>
      </c>
      <c r="C133" s="13">
        <v>3.5</v>
      </c>
      <c r="D133" s="13">
        <v>30</v>
      </c>
      <c r="E133" s="13">
        <v>35</v>
      </c>
      <c r="F133" s="13">
        <v>47</v>
      </c>
      <c r="G133" s="13">
        <v>40</v>
      </c>
      <c r="H133" s="13">
        <v>25.5</v>
      </c>
      <c r="I133" s="13">
        <v>34</v>
      </c>
      <c r="J133" s="13">
        <v>42.5</v>
      </c>
      <c r="K133" s="13">
        <v>53</v>
      </c>
      <c r="L133" s="13">
        <v>21</v>
      </c>
      <c r="M133" s="13">
        <v>19</v>
      </c>
      <c r="N133" s="15">
        <f t="shared" ref="N133:N189" si="8">MAX(B133:M133)</f>
        <v>53</v>
      </c>
    </row>
    <row r="134" spans="1:14" ht="15" customHeight="1" x14ac:dyDescent="0.2">
      <c r="A134" s="17">
        <v>1960</v>
      </c>
      <c r="B134" s="13">
        <v>6</v>
      </c>
      <c r="C134" s="13">
        <v>22.5</v>
      </c>
      <c r="D134" s="13">
        <v>59</v>
      </c>
      <c r="E134" s="13">
        <v>68</v>
      </c>
      <c r="F134" s="13">
        <v>33</v>
      </c>
      <c r="G134" s="13">
        <v>42.5</v>
      </c>
      <c r="H134" s="13">
        <v>43.5</v>
      </c>
      <c r="I134" s="13">
        <v>49</v>
      </c>
      <c r="J134" s="13">
        <v>70</v>
      </c>
      <c r="K134" s="13">
        <v>90</v>
      </c>
      <c r="L134" s="13">
        <v>5</v>
      </c>
      <c r="M134" s="13">
        <v>9</v>
      </c>
      <c r="N134" s="15">
        <f t="shared" si="8"/>
        <v>90</v>
      </c>
    </row>
    <row r="135" spans="1:14" ht="15" customHeight="1" x14ac:dyDescent="0.2">
      <c r="A135" s="17">
        <v>1961</v>
      </c>
      <c r="B135" s="13">
        <v>4.5</v>
      </c>
      <c r="C135" s="13">
        <v>10.5</v>
      </c>
      <c r="D135" s="13">
        <v>72</v>
      </c>
      <c r="E135" s="13">
        <v>80</v>
      </c>
      <c r="F135" s="13">
        <v>21</v>
      </c>
      <c r="G135" s="13">
        <v>80</v>
      </c>
      <c r="H135" s="21"/>
      <c r="I135" s="13">
        <v>43</v>
      </c>
      <c r="J135" s="13">
        <v>61</v>
      </c>
      <c r="K135" s="13">
        <v>80</v>
      </c>
      <c r="L135" s="13">
        <v>34</v>
      </c>
      <c r="M135" s="13">
        <v>9.5</v>
      </c>
      <c r="N135" s="15">
        <f t="shared" si="8"/>
        <v>80</v>
      </c>
    </row>
    <row r="136" spans="1:14" ht="15" customHeight="1" x14ac:dyDescent="0.2">
      <c r="A136" s="17">
        <v>1962</v>
      </c>
      <c r="B136" s="13">
        <v>15</v>
      </c>
      <c r="C136" s="13">
        <v>23</v>
      </c>
      <c r="D136" s="13">
        <v>28</v>
      </c>
      <c r="E136" s="13">
        <v>53</v>
      </c>
      <c r="F136" s="13">
        <v>81</v>
      </c>
      <c r="G136" s="13">
        <v>80</v>
      </c>
      <c r="H136" s="13">
        <v>32</v>
      </c>
      <c r="I136" s="13">
        <v>24</v>
      </c>
      <c r="J136" s="13">
        <v>28</v>
      </c>
      <c r="K136" s="13">
        <v>53</v>
      </c>
      <c r="L136" s="13">
        <v>40</v>
      </c>
      <c r="M136" s="13">
        <v>16</v>
      </c>
      <c r="N136" s="15">
        <f t="shared" si="8"/>
        <v>81</v>
      </c>
    </row>
    <row r="137" spans="1:14" ht="15" customHeight="1" x14ac:dyDescent="0.2">
      <c r="A137" s="17">
        <v>1963</v>
      </c>
      <c r="B137" s="13">
        <v>15</v>
      </c>
      <c r="C137" s="13">
        <v>33</v>
      </c>
      <c r="D137" s="13">
        <v>28</v>
      </c>
      <c r="E137" s="13">
        <v>49</v>
      </c>
      <c r="F137" s="13">
        <v>61</v>
      </c>
      <c r="G137" s="13">
        <v>42</v>
      </c>
      <c r="H137" s="13">
        <v>41</v>
      </c>
      <c r="I137" s="13">
        <v>43</v>
      </c>
      <c r="J137" s="13">
        <v>71</v>
      </c>
      <c r="K137" s="13">
        <v>50</v>
      </c>
      <c r="L137" s="13">
        <v>61</v>
      </c>
      <c r="M137" s="13">
        <v>8</v>
      </c>
      <c r="N137" s="15">
        <f t="shared" si="8"/>
        <v>71</v>
      </c>
    </row>
    <row r="138" spans="1:14" ht="15" customHeight="1" x14ac:dyDescent="0.2">
      <c r="A138" s="17">
        <v>1964</v>
      </c>
      <c r="B138" s="13">
        <v>24</v>
      </c>
      <c r="C138" s="13">
        <v>12</v>
      </c>
      <c r="D138" s="13">
        <v>28</v>
      </c>
      <c r="E138" s="13">
        <v>82</v>
      </c>
      <c r="F138" s="13">
        <v>35</v>
      </c>
      <c r="G138" s="13">
        <v>48</v>
      </c>
      <c r="H138" s="13">
        <v>43</v>
      </c>
      <c r="I138" s="13">
        <v>49</v>
      </c>
      <c r="J138" s="13">
        <v>92</v>
      </c>
      <c r="K138" s="21"/>
      <c r="L138" s="21"/>
      <c r="M138" s="21"/>
      <c r="N138" s="15">
        <f t="shared" si="8"/>
        <v>92</v>
      </c>
    </row>
    <row r="139" spans="1:14" ht="15" customHeight="1" x14ac:dyDescent="0.2">
      <c r="A139" s="17">
        <v>1965</v>
      </c>
      <c r="B139" s="13">
        <v>31</v>
      </c>
      <c r="C139" s="13">
        <v>90</v>
      </c>
      <c r="D139" s="13">
        <v>60</v>
      </c>
      <c r="E139" s="13">
        <v>80</v>
      </c>
      <c r="F139" s="13">
        <v>48</v>
      </c>
      <c r="G139" s="13">
        <v>20</v>
      </c>
      <c r="H139" s="13">
        <v>26</v>
      </c>
      <c r="I139" s="13">
        <v>43</v>
      </c>
      <c r="J139" s="13">
        <v>20</v>
      </c>
      <c r="K139" s="21"/>
      <c r="L139" s="13">
        <v>20</v>
      </c>
      <c r="M139" s="13">
        <v>30</v>
      </c>
      <c r="N139" s="15">
        <f t="shared" si="8"/>
        <v>90</v>
      </c>
    </row>
    <row r="140" spans="1:14" ht="15" customHeight="1" x14ac:dyDescent="0.2">
      <c r="A140" s="17">
        <v>1966</v>
      </c>
      <c r="B140" s="13">
        <v>25</v>
      </c>
      <c r="C140" s="13">
        <v>10</v>
      </c>
      <c r="D140" s="13">
        <v>20</v>
      </c>
      <c r="E140" s="13">
        <v>20</v>
      </c>
      <c r="F140" s="13">
        <v>12</v>
      </c>
      <c r="G140" s="13">
        <v>9</v>
      </c>
      <c r="H140" s="13">
        <v>5</v>
      </c>
      <c r="I140" s="13">
        <v>30</v>
      </c>
      <c r="J140" s="13">
        <v>10</v>
      </c>
      <c r="K140" s="13">
        <v>73</v>
      </c>
      <c r="L140" s="13">
        <v>32</v>
      </c>
      <c r="M140" s="13">
        <v>28</v>
      </c>
      <c r="N140" s="15">
        <f t="shared" si="8"/>
        <v>73</v>
      </c>
    </row>
    <row r="141" spans="1:14" ht="15" customHeight="1" x14ac:dyDescent="0.2">
      <c r="A141" s="17">
        <v>1967</v>
      </c>
      <c r="B141" s="13">
        <v>24</v>
      </c>
      <c r="C141" s="13">
        <v>59</v>
      </c>
      <c r="D141" s="13">
        <v>8</v>
      </c>
      <c r="E141" s="13">
        <v>58</v>
      </c>
      <c r="F141" s="13">
        <v>22</v>
      </c>
      <c r="G141" s="13">
        <v>44</v>
      </c>
      <c r="H141" s="13">
        <v>28</v>
      </c>
      <c r="I141" s="13">
        <v>80</v>
      </c>
      <c r="J141" s="13">
        <v>46</v>
      </c>
      <c r="K141" s="13">
        <v>53</v>
      </c>
      <c r="L141" s="13">
        <v>75</v>
      </c>
      <c r="M141" s="13">
        <v>14</v>
      </c>
      <c r="N141" s="15">
        <f t="shared" si="8"/>
        <v>80</v>
      </c>
    </row>
    <row r="142" spans="1:14" ht="15" customHeight="1" x14ac:dyDescent="0.2">
      <c r="A142" s="17">
        <v>1968</v>
      </c>
      <c r="B142" s="13">
        <v>12</v>
      </c>
      <c r="C142" s="13">
        <v>20</v>
      </c>
      <c r="D142" s="13">
        <v>50</v>
      </c>
      <c r="E142" s="13">
        <v>65</v>
      </c>
      <c r="F142" s="13">
        <v>54</v>
      </c>
      <c r="G142" s="13">
        <v>34</v>
      </c>
      <c r="H142" s="13">
        <v>40</v>
      </c>
      <c r="I142" s="13">
        <v>18</v>
      </c>
      <c r="J142" s="13">
        <v>15</v>
      </c>
      <c r="K142" s="13">
        <v>32</v>
      </c>
      <c r="L142" s="13">
        <v>50</v>
      </c>
      <c r="M142" s="13">
        <v>5</v>
      </c>
      <c r="N142" s="15">
        <f t="shared" si="8"/>
        <v>65</v>
      </c>
    </row>
    <row r="143" spans="1:14" ht="15" customHeight="1" x14ac:dyDescent="0.2">
      <c r="A143" s="17">
        <v>1969</v>
      </c>
      <c r="B143" s="13">
        <v>12</v>
      </c>
      <c r="C143" s="13">
        <v>12</v>
      </c>
      <c r="D143" s="13">
        <v>30</v>
      </c>
      <c r="E143" s="13">
        <v>18</v>
      </c>
      <c r="F143" s="13">
        <v>12</v>
      </c>
      <c r="G143" s="13">
        <v>15</v>
      </c>
      <c r="H143" s="13">
        <v>22</v>
      </c>
      <c r="I143" s="13">
        <v>15</v>
      </c>
      <c r="J143" s="13">
        <v>20</v>
      </c>
      <c r="K143" s="13">
        <v>43</v>
      </c>
      <c r="L143" s="13">
        <v>20</v>
      </c>
      <c r="M143" s="13">
        <v>12</v>
      </c>
      <c r="N143" s="15">
        <f t="shared" si="8"/>
        <v>43</v>
      </c>
    </row>
    <row r="144" spans="1:14" ht="15" customHeight="1" x14ac:dyDescent="0.2">
      <c r="A144" s="17">
        <v>1970</v>
      </c>
      <c r="B144" s="13">
        <v>14</v>
      </c>
      <c r="C144" s="13">
        <v>32</v>
      </c>
      <c r="D144" s="13">
        <v>20</v>
      </c>
      <c r="E144" s="13">
        <v>28</v>
      </c>
      <c r="F144" s="13">
        <v>22</v>
      </c>
      <c r="G144" s="13">
        <v>15</v>
      </c>
      <c r="H144" s="13">
        <v>15</v>
      </c>
      <c r="I144" s="13">
        <v>24</v>
      </c>
      <c r="J144" s="13">
        <v>39</v>
      </c>
      <c r="K144" s="13">
        <v>60</v>
      </c>
      <c r="L144" s="13">
        <v>85</v>
      </c>
      <c r="M144" s="13">
        <v>30</v>
      </c>
      <c r="N144" s="15">
        <f t="shared" si="8"/>
        <v>85</v>
      </c>
    </row>
    <row r="145" spans="1:17" ht="15" customHeight="1" x14ac:dyDescent="0.2">
      <c r="A145" s="17">
        <v>1971</v>
      </c>
      <c r="B145" s="13">
        <v>50</v>
      </c>
      <c r="C145" s="13">
        <v>28</v>
      </c>
      <c r="D145" s="13">
        <v>50</v>
      </c>
      <c r="E145" s="13">
        <v>60</v>
      </c>
      <c r="F145" s="13">
        <v>57</v>
      </c>
      <c r="G145" s="13">
        <v>50</v>
      </c>
      <c r="H145" s="13">
        <v>45</v>
      </c>
      <c r="I145" s="13">
        <v>60</v>
      </c>
      <c r="J145" s="13">
        <v>60</v>
      </c>
      <c r="K145" s="21"/>
      <c r="L145" s="21"/>
      <c r="M145" s="21"/>
      <c r="N145" s="15">
        <f t="shared" si="8"/>
        <v>60</v>
      </c>
      <c r="O145" s="14" t="s">
        <v>71</v>
      </c>
      <c r="P145" s="14" t="s">
        <v>72</v>
      </c>
      <c r="Q145" s="14" t="s">
        <v>73</v>
      </c>
    </row>
    <row r="146" spans="1:17" ht="15" customHeight="1" x14ac:dyDescent="0.2">
      <c r="A146" s="17">
        <v>1973</v>
      </c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13">
        <v>57</v>
      </c>
      <c r="M146" s="13">
        <v>30</v>
      </c>
      <c r="N146" s="15">
        <f t="shared" si="8"/>
        <v>57</v>
      </c>
      <c r="O146" s="14">
        <f>COUNT(B147:M188)</f>
        <v>504</v>
      </c>
      <c r="P146" s="14">
        <f>Q146-O146</f>
        <v>0</v>
      </c>
      <c r="Q146" s="14">
        <f>COUNT(B147:M147)*COUNT(A147:A188)</f>
        <v>504</v>
      </c>
    </row>
    <row r="147" spans="1:17" ht="15" customHeight="1" x14ac:dyDescent="0.2">
      <c r="A147" s="17">
        <v>1974</v>
      </c>
      <c r="B147" s="13">
        <v>5</v>
      </c>
      <c r="C147" s="13">
        <v>15</v>
      </c>
      <c r="D147" s="13">
        <v>30</v>
      </c>
      <c r="E147" s="13">
        <v>60</v>
      </c>
      <c r="F147" s="13">
        <v>60</v>
      </c>
      <c r="G147" s="13">
        <v>22</v>
      </c>
      <c r="H147" s="13">
        <v>80</v>
      </c>
      <c r="I147" s="13">
        <v>30</v>
      </c>
      <c r="J147" s="13">
        <v>77</v>
      </c>
      <c r="K147" s="13">
        <v>44</v>
      </c>
      <c r="L147" s="13">
        <v>49</v>
      </c>
      <c r="M147" s="13">
        <v>32</v>
      </c>
      <c r="N147" s="15">
        <f t="shared" si="8"/>
        <v>80</v>
      </c>
    </row>
    <row r="148" spans="1:17" ht="15" customHeight="1" x14ac:dyDescent="0.2">
      <c r="A148" s="17">
        <v>1975</v>
      </c>
      <c r="B148" s="13">
        <v>27</v>
      </c>
      <c r="C148" s="13">
        <v>22</v>
      </c>
      <c r="D148" s="13">
        <v>105</v>
      </c>
      <c r="E148" s="13">
        <v>57</v>
      </c>
      <c r="F148" s="13">
        <v>69</v>
      </c>
      <c r="G148" s="13">
        <v>34</v>
      </c>
      <c r="H148" s="13">
        <v>75</v>
      </c>
      <c r="I148" s="13">
        <v>45</v>
      </c>
      <c r="J148" s="13">
        <v>59</v>
      </c>
      <c r="K148" s="13">
        <v>78</v>
      </c>
      <c r="L148" s="13">
        <v>30</v>
      </c>
      <c r="M148" s="13">
        <v>45</v>
      </c>
      <c r="N148" s="15">
        <f t="shared" si="8"/>
        <v>105</v>
      </c>
    </row>
    <row r="149" spans="1:17" ht="15" customHeight="1" x14ac:dyDescent="0.2">
      <c r="A149" s="17">
        <v>1976</v>
      </c>
      <c r="B149" s="13">
        <v>27</v>
      </c>
      <c r="C149" s="13">
        <v>45</v>
      </c>
      <c r="D149" s="13">
        <v>67</v>
      </c>
      <c r="E149" s="13">
        <v>48</v>
      </c>
      <c r="F149" s="13">
        <v>86</v>
      </c>
      <c r="G149" s="13">
        <v>63</v>
      </c>
      <c r="H149" s="13">
        <v>78</v>
      </c>
      <c r="I149" s="13">
        <v>45</v>
      </c>
      <c r="J149" s="13">
        <v>47</v>
      </c>
      <c r="K149" s="13">
        <v>50</v>
      </c>
      <c r="L149" s="13">
        <v>59</v>
      </c>
      <c r="M149" s="13">
        <v>64</v>
      </c>
      <c r="N149" s="15">
        <f t="shared" si="8"/>
        <v>86</v>
      </c>
    </row>
    <row r="150" spans="1:17" ht="15" customHeight="1" x14ac:dyDescent="0.2">
      <c r="A150" s="17">
        <v>1977</v>
      </c>
      <c r="B150" s="13">
        <v>8</v>
      </c>
      <c r="C150" s="13">
        <v>27</v>
      </c>
      <c r="D150" s="13">
        <v>132</v>
      </c>
      <c r="E150" s="13">
        <v>94</v>
      </c>
      <c r="F150" s="13">
        <v>140</v>
      </c>
      <c r="G150" s="13">
        <v>72</v>
      </c>
      <c r="H150" s="13">
        <v>111</v>
      </c>
      <c r="I150" s="13">
        <v>26</v>
      </c>
      <c r="J150" s="13">
        <v>62</v>
      </c>
      <c r="K150" s="13">
        <v>61</v>
      </c>
      <c r="L150" s="13">
        <v>77</v>
      </c>
      <c r="M150" s="13">
        <v>66</v>
      </c>
      <c r="N150" s="15">
        <f t="shared" si="8"/>
        <v>140</v>
      </c>
    </row>
    <row r="151" spans="1:17" ht="15" customHeight="1" x14ac:dyDescent="0.2">
      <c r="A151" s="17">
        <v>1978</v>
      </c>
      <c r="B151" s="13">
        <v>27</v>
      </c>
      <c r="C151" s="13">
        <v>55</v>
      </c>
      <c r="D151" s="13">
        <v>82</v>
      </c>
      <c r="E151" s="13">
        <v>80</v>
      </c>
      <c r="F151" s="13">
        <v>127</v>
      </c>
      <c r="G151" s="13">
        <v>78</v>
      </c>
      <c r="H151" s="13">
        <v>66</v>
      </c>
      <c r="I151" s="13">
        <v>94</v>
      </c>
      <c r="J151" s="13">
        <v>93</v>
      </c>
      <c r="K151" s="13">
        <v>77</v>
      </c>
      <c r="L151" s="13">
        <v>77</v>
      </c>
      <c r="M151" s="13">
        <v>65</v>
      </c>
      <c r="N151" s="15">
        <f t="shared" si="8"/>
        <v>127</v>
      </c>
    </row>
    <row r="152" spans="1:17" ht="15" customHeight="1" x14ac:dyDescent="0.2">
      <c r="A152" s="17">
        <v>1979</v>
      </c>
      <c r="B152" s="13">
        <v>67</v>
      </c>
      <c r="C152" s="13">
        <v>52</v>
      </c>
      <c r="D152" s="13">
        <v>47</v>
      </c>
      <c r="E152" s="13">
        <v>141</v>
      </c>
      <c r="F152" s="13">
        <v>120</v>
      </c>
      <c r="G152" s="13">
        <v>76</v>
      </c>
      <c r="H152" s="13">
        <v>87</v>
      </c>
      <c r="I152" s="13">
        <v>159</v>
      </c>
      <c r="J152" s="13">
        <v>39</v>
      </c>
      <c r="K152" s="13">
        <v>121</v>
      </c>
      <c r="L152" s="13">
        <v>73</v>
      </c>
      <c r="M152" s="13">
        <v>77</v>
      </c>
      <c r="N152" s="15">
        <f t="shared" si="8"/>
        <v>159</v>
      </c>
    </row>
    <row r="153" spans="1:17" ht="15" customHeight="1" x14ac:dyDescent="0.2">
      <c r="A153" s="17">
        <v>1980</v>
      </c>
      <c r="B153" s="13">
        <v>26</v>
      </c>
      <c r="C153" s="13">
        <v>48</v>
      </c>
      <c r="D153" s="13">
        <v>28</v>
      </c>
      <c r="E153" s="13">
        <v>148</v>
      </c>
      <c r="F153" s="13">
        <v>62</v>
      </c>
      <c r="G153" s="13">
        <v>76</v>
      </c>
      <c r="H153" s="13">
        <v>44</v>
      </c>
      <c r="I153" s="13">
        <v>83</v>
      </c>
      <c r="J153" s="13">
        <v>95</v>
      </c>
      <c r="K153" s="13">
        <v>27</v>
      </c>
      <c r="L153" s="13">
        <v>99</v>
      </c>
      <c r="M153" s="13">
        <v>60</v>
      </c>
      <c r="N153" s="15">
        <f t="shared" si="8"/>
        <v>148</v>
      </c>
    </row>
    <row r="154" spans="1:17" ht="15" customHeight="1" x14ac:dyDescent="0.2">
      <c r="A154" s="17">
        <v>1981</v>
      </c>
      <c r="B154" s="13">
        <v>27</v>
      </c>
      <c r="C154" s="13">
        <v>86</v>
      </c>
      <c r="D154" s="13">
        <v>68</v>
      </c>
      <c r="E154" s="13">
        <v>162</v>
      </c>
      <c r="F154" s="13">
        <v>103</v>
      </c>
      <c r="G154" s="13">
        <v>102</v>
      </c>
      <c r="H154" s="13">
        <v>64</v>
      </c>
      <c r="I154" s="13">
        <v>102</v>
      </c>
      <c r="J154" s="13">
        <v>62</v>
      </c>
      <c r="K154" s="13">
        <v>84</v>
      </c>
      <c r="L154" s="13">
        <v>44</v>
      </c>
      <c r="M154" s="13">
        <v>10</v>
      </c>
      <c r="N154" s="15">
        <f t="shared" si="8"/>
        <v>162</v>
      </c>
    </row>
    <row r="155" spans="1:17" ht="15" customHeight="1" x14ac:dyDescent="0.2">
      <c r="A155" s="17">
        <v>1982</v>
      </c>
      <c r="B155" s="13">
        <v>30</v>
      </c>
      <c r="C155" s="13">
        <v>32</v>
      </c>
      <c r="D155" s="13">
        <v>83</v>
      </c>
      <c r="E155" s="13">
        <v>66</v>
      </c>
      <c r="F155" s="13">
        <v>90</v>
      </c>
      <c r="G155" s="13">
        <v>85</v>
      </c>
      <c r="H155" s="13">
        <v>55</v>
      </c>
      <c r="I155" s="13">
        <v>27</v>
      </c>
      <c r="J155" s="13">
        <v>46</v>
      </c>
      <c r="K155" s="13">
        <v>77</v>
      </c>
      <c r="L155" s="13">
        <v>62</v>
      </c>
      <c r="M155" s="13">
        <v>12</v>
      </c>
      <c r="N155" s="15">
        <f t="shared" si="8"/>
        <v>90</v>
      </c>
    </row>
    <row r="156" spans="1:17" ht="15" customHeight="1" x14ac:dyDescent="0.2">
      <c r="A156" s="17">
        <v>1983</v>
      </c>
      <c r="B156" s="13">
        <v>17</v>
      </c>
      <c r="C156" s="13">
        <v>12</v>
      </c>
      <c r="D156" s="13">
        <v>50</v>
      </c>
      <c r="E156" s="13">
        <v>64</v>
      </c>
      <c r="F156" s="13">
        <v>90</v>
      </c>
      <c r="G156" s="13">
        <v>55</v>
      </c>
      <c r="H156" s="13">
        <v>77</v>
      </c>
      <c r="I156" s="13">
        <v>93</v>
      </c>
      <c r="J156" s="13">
        <v>64</v>
      </c>
      <c r="K156" s="13">
        <v>96</v>
      </c>
      <c r="L156" s="13">
        <v>54</v>
      </c>
      <c r="M156" s="13">
        <v>53</v>
      </c>
      <c r="N156" s="15">
        <f t="shared" si="8"/>
        <v>96</v>
      </c>
    </row>
    <row r="157" spans="1:17" ht="15" customHeight="1" x14ac:dyDescent="0.2">
      <c r="A157" s="17">
        <v>1984</v>
      </c>
      <c r="B157" s="13">
        <v>28</v>
      </c>
      <c r="C157" s="13">
        <v>49</v>
      </c>
      <c r="D157" s="13">
        <v>24</v>
      </c>
      <c r="E157" s="13">
        <v>34</v>
      </c>
      <c r="F157" s="13">
        <v>33</v>
      </c>
      <c r="G157" s="13">
        <v>73</v>
      </c>
      <c r="H157" s="13">
        <v>55</v>
      </c>
      <c r="I157" s="13">
        <v>44</v>
      </c>
      <c r="J157" s="13">
        <v>86</v>
      </c>
      <c r="K157" s="13">
        <v>80</v>
      </c>
      <c r="L157" s="13">
        <v>36</v>
      </c>
      <c r="M157" s="13">
        <v>19</v>
      </c>
      <c r="N157" s="15">
        <f t="shared" si="8"/>
        <v>86</v>
      </c>
    </row>
    <row r="158" spans="1:17" ht="15" customHeight="1" x14ac:dyDescent="0.2">
      <c r="A158" s="17">
        <v>1985</v>
      </c>
      <c r="B158" s="13">
        <v>76</v>
      </c>
      <c r="C158" s="13">
        <v>17</v>
      </c>
      <c r="D158" s="13">
        <v>78</v>
      </c>
      <c r="E158" s="13">
        <v>83</v>
      </c>
      <c r="F158" s="13">
        <v>56</v>
      </c>
      <c r="G158" s="13">
        <v>95</v>
      </c>
      <c r="H158" s="13">
        <v>76</v>
      </c>
      <c r="I158" s="13">
        <v>41</v>
      </c>
      <c r="J158" s="13">
        <v>83</v>
      </c>
      <c r="K158" s="13">
        <v>92</v>
      </c>
      <c r="L158" s="13">
        <v>60</v>
      </c>
      <c r="M158" s="13">
        <v>59</v>
      </c>
      <c r="N158" s="15">
        <f t="shared" si="8"/>
        <v>95</v>
      </c>
    </row>
    <row r="159" spans="1:17" ht="15" customHeight="1" x14ac:dyDescent="0.2">
      <c r="A159" s="17">
        <v>1986</v>
      </c>
      <c r="B159" s="13">
        <v>52</v>
      </c>
      <c r="C159" s="13">
        <v>86</v>
      </c>
      <c r="D159" s="13">
        <v>42</v>
      </c>
      <c r="E159" s="13">
        <v>64</v>
      </c>
      <c r="F159" s="13">
        <v>86</v>
      </c>
      <c r="G159" s="13">
        <v>44</v>
      </c>
      <c r="H159" s="13">
        <v>40</v>
      </c>
      <c r="I159" s="13">
        <v>28</v>
      </c>
      <c r="J159" s="13">
        <v>79</v>
      </c>
      <c r="K159" s="13">
        <v>79</v>
      </c>
      <c r="L159" s="13">
        <v>45</v>
      </c>
      <c r="M159" s="13">
        <v>10</v>
      </c>
      <c r="N159" s="15">
        <f t="shared" si="8"/>
        <v>86</v>
      </c>
    </row>
    <row r="160" spans="1:17" ht="15" customHeight="1" x14ac:dyDescent="0.2">
      <c r="A160" s="17">
        <v>1987</v>
      </c>
      <c r="B160" s="13">
        <v>24</v>
      </c>
      <c r="C160" s="13">
        <v>64</v>
      </c>
      <c r="D160" s="13">
        <v>56</v>
      </c>
      <c r="E160" s="13">
        <v>56</v>
      </c>
      <c r="F160" s="13">
        <v>75</v>
      </c>
      <c r="G160" s="13">
        <v>38</v>
      </c>
      <c r="H160" s="13">
        <v>62</v>
      </c>
      <c r="I160" s="13">
        <v>75</v>
      </c>
      <c r="J160" s="13">
        <v>70</v>
      </c>
      <c r="K160" s="13">
        <v>65</v>
      </c>
      <c r="L160" s="13">
        <v>82</v>
      </c>
      <c r="M160" s="13">
        <v>9</v>
      </c>
      <c r="N160" s="15">
        <f t="shared" si="8"/>
        <v>82</v>
      </c>
    </row>
    <row r="161" spans="1:14" ht="15" customHeight="1" x14ac:dyDescent="0.2">
      <c r="A161" s="17">
        <v>1988</v>
      </c>
      <c r="B161" s="13">
        <v>10</v>
      </c>
      <c r="C161" s="13">
        <v>48</v>
      </c>
      <c r="D161" s="13">
        <v>26</v>
      </c>
      <c r="E161" s="13">
        <v>62</v>
      </c>
      <c r="F161" s="13">
        <v>72</v>
      </c>
      <c r="G161" s="13">
        <v>82</v>
      </c>
      <c r="H161" s="13">
        <v>65</v>
      </c>
      <c r="I161" s="13">
        <v>90</v>
      </c>
      <c r="J161" s="13">
        <v>52</v>
      </c>
      <c r="K161" s="13">
        <v>38</v>
      </c>
      <c r="L161" s="13">
        <v>46</v>
      </c>
      <c r="M161" s="13">
        <v>32</v>
      </c>
      <c r="N161" s="15">
        <f t="shared" si="8"/>
        <v>90</v>
      </c>
    </row>
    <row r="162" spans="1:14" ht="15" customHeight="1" x14ac:dyDescent="0.2">
      <c r="A162" s="17">
        <v>1989</v>
      </c>
      <c r="B162" s="13">
        <v>25</v>
      </c>
      <c r="C162" s="13">
        <v>57</v>
      </c>
      <c r="D162" s="13">
        <v>86</v>
      </c>
      <c r="E162" s="13">
        <v>50</v>
      </c>
      <c r="F162" s="13">
        <v>56</v>
      </c>
      <c r="G162" s="13">
        <v>56</v>
      </c>
      <c r="H162" s="13">
        <v>45</v>
      </c>
      <c r="I162" s="13">
        <v>38</v>
      </c>
      <c r="J162" s="13">
        <v>120</v>
      </c>
      <c r="K162" s="13">
        <v>52</v>
      </c>
      <c r="L162" s="13">
        <v>20</v>
      </c>
      <c r="M162" s="13">
        <v>25</v>
      </c>
      <c r="N162" s="15">
        <f t="shared" si="8"/>
        <v>120</v>
      </c>
    </row>
    <row r="163" spans="1:14" ht="15" customHeight="1" x14ac:dyDescent="0.2">
      <c r="A163" s="17">
        <v>1990</v>
      </c>
      <c r="B163" s="13">
        <v>46</v>
      </c>
      <c r="C163" s="13">
        <v>45</v>
      </c>
      <c r="D163" s="13">
        <v>18</v>
      </c>
      <c r="E163" s="13">
        <v>55</v>
      </c>
      <c r="F163" s="13">
        <v>25</v>
      </c>
      <c r="G163" s="13">
        <v>52</v>
      </c>
      <c r="H163" s="13">
        <v>14</v>
      </c>
      <c r="I163" s="13">
        <v>78</v>
      </c>
      <c r="J163" s="13">
        <v>42</v>
      </c>
      <c r="K163" s="13">
        <v>74</v>
      </c>
      <c r="L163" s="13">
        <v>47</v>
      </c>
      <c r="M163" s="13">
        <v>56</v>
      </c>
      <c r="N163" s="15">
        <f t="shared" si="8"/>
        <v>78</v>
      </c>
    </row>
    <row r="164" spans="1:14" ht="15" customHeight="1" x14ac:dyDescent="0.2">
      <c r="A164" s="17">
        <v>1991</v>
      </c>
      <c r="B164" s="13">
        <v>7</v>
      </c>
      <c r="C164" s="13">
        <v>65</v>
      </c>
      <c r="D164" s="13">
        <v>82</v>
      </c>
      <c r="E164" s="13">
        <v>63</v>
      </c>
      <c r="F164" s="13">
        <v>77</v>
      </c>
      <c r="G164" s="13">
        <v>85</v>
      </c>
      <c r="H164" s="13">
        <v>88</v>
      </c>
      <c r="I164" s="13">
        <v>10</v>
      </c>
      <c r="J164" s="13">
        <v>77</v>
      </c>
      <c r="K164" s="13">
        <v>42</v>
      </c>
      <c r="L164" s="13">
        <v>56</v>
      </c>
      <c r="M164" s="13">
        <v>42</v>
      </c>
      <c r="N164" s="15">
        <f t="shared" si="8"/>
        <v>88</v>
      </c>
    </row>
    <row r="165" spans="1:14" ht="15" customHeight="1" x14ac:dyDescent="0.2">
      <c r="A165" s="17">
        <v>1992</v>
      </c>
      <c r="B165" s="13">
        <v>44</v>
      </c>
      <c r="C165" s="13">
        <v>30</v>
      </c>
      <c r="D165" s="13">
        <v>7</v>
      </c>
      <c r="E165" s="13">
        <v>74</v>
      </c>
      <c r="F165" s="13">
        <v>86</v>
      </c>
      <c r="G165" s="13">
        <v>72</v>
      </c>
      <c r="H165" s="13">
        <v>64</v>
      </c>
      <c r="I165" s="13">
        <v>69</v>
      </c>
      <c r="J165" s="13">
        <v>86</v>
      </c>
      <c r="K165" s="13">
        <v>66</v>
      </c>
      <c r="L165" s="13">
        <v>78</v>
      </c>
      <c r="M165" s="13">
        <v>77</v>
      </c>
      <c r="N165" s="15">
        <f t="shared" si="8"/>
        <v>86</v>
      </c>
    </row>
    <row r="166" spans="1:14" ht="15" customHeight="1" x14ac:dyDescent="0.2">
      <c r="A166" s="17">
        <v>1993</v>
      </c>
      <c r="B166" s="13">
        <v>67</v>
      </c>
      <c r="C166" s="13">
        <v>10</v>
      </c>
      <c r="D166" s="13">
        <v>79</v>
      </c>
      <c r="E166" s="13">
        <v>79</v>
      </c>
      <c r="F166" s="13">
        <v>76</v>
      </c>
      <c r="G166" s="13">
        <v>26</v>
      </c>
      <c r="H166" s="13">
        <v>66</v>
      </c>
      <c r="I166" s="13">
        <v>57</v>
      </c>
      <c r="J166" s="13">
        <v>62</v>
      </c>
      <c r="K166" s="13">
        <v>53</v>
      </c>
      <c r="L166" s="13">
        <v>86</v>
      </c>
      <c r="M166" s="13">
        <v>52</v>
      </c>
      <c r="N166" s="15">
        <f t="shared" si="8"/>
        <v>86</v>
      </c>
    </row>
    <row r="167" spans="1:14" ht="15" customHeight="1" x14ac:dyDescent="0.2">
      <c r="A167" s="17">
        <v>1994</v>
      </c>
      <c r="B167" s="13">
        <v>15</v>
      </c>
      <c r="C167" s="13">
        <v>57</v>
      </c>
      <c r="D167" s="13">
        <v>72</v>
      </c>
      <c r="E167" s="13">
        <v>87</v>
      </c>
      <c r="F167" s="13">
        <v>69</v>
      </c>
      <c r="G167" s="13">
        <v>79</v>
      </c>
      <c r="H167" s="13">
        <v>105</v>
      </c>
      <c r="I167" s="13">
        <v>66</v>
      </c>
      <c r="J167" s="13">
        <v>97</v>
      </c>
      <c r="K167" s="13">
        <v>78</v>
      </c>
      <c r="L167" s="13">
        <v>77</v>
      </c>
      <c r="M167" s="13">
        <v>40</v>
      </c>
      <c r="N167" s="15">
        <f t="shared" si="8"/>
        <v>105</v>
      </c>
    </row>
    <row r="168" spans="1:14" ht="15" customHeight="1" x14ac:dyDescent="0.2">
      <c r="A168" s="17">
        <v>1995</v>
      </c>
      <c r="B168" s="13">
        <v>56</v>
      </c>
      <c r="C168" s="13">
        <v>37</v>
      </c>
      <c r="D168" s="13">
        <v>87</v>
      </c>
      <c r="E168" s="13">
        <v>83</v>
      </c>
      <c r="F168" s="13">
        <v>52</v>
      </c>
      <c r="G168" s="13">
        <v>43</v>
      </c>
      <c r="H168" s="13">
        <v>57</v>
      </c>
      <c r="I168" s="13">
        <v>49</v>
      </c>
      <c r="J168" s="13">
        <v>46</v>
      </c>
      <c r="K168" s="13">
        <v>88</v>
      </c>
      <c r="L168" s="13">
        <v>72</v>
      </c>
      <c r="M168" s="13">
        <v>4.3</v>
      </c>
      <c r="N168" s="15">
        <f t="shared" si="8"/>
        <v>88</v>
      </c>
    </row>
    <row r="169" spans="1:14" ht="15" customHeight="1" x14ac:dyDescent="0.2">
      <c r="A169" s="17">
        <v>1996</v>
      </c>
      <c r="B169" s="13">
        <v>12</v>
      </c>
      <c r="C169" s="13">
        <v>27</v>
      </c>
      <c r="D169" s="13">
        <v>40</v>
      </c>
      <c r="E169" s="13">
        <v>54</v>
      </c>
      <c r="F169" s="13">
        <v>75</v>
      </c>
      <c r="G169" s="13">
        <v>44</v>
      </c>
      <c r="H169" s="13">
        <v>25</v>
      </c>
      <c r="I169" s="13">
        <v>34</v>
      </c>
      <c r="J169" s="13">
        <v>20</v>
      </c>
      <c r="K169" s="13">
        <v>50</v>
      </c>
      <c r="L169" s="13">
        <v>29</v>
      </c>
      <c r="M169" s="13">
        <v>50</v>
      </c>
      <c r="N169" s="15">
        <f t="shared" si="8"/>
        <v>75</v>
      </c>
    </row>
    <row r="170" spans="1:14" ht="15" customHeight="1" x14ac:dyDescent="0.2">
      <c r="A170" s="17">
        <v>1997</v>
      </c>
      <c r="B170" s="13">
        <v>20</v>
      </c>
      <c r="C170" s="13">
        <v>30</v>
      </c>
      <c r="D170" s="13">
        <v>25</v>
      </c>
      <c r="E170" s="13">
        <v>40</v>
      </c>
      <c r="F170" s="13">
        <v>43</v>
      </c>
      <c r="G170" s="13">
        <v>31</v>
      </c>
      <c r="H170" s="13">
        <v>15</v>
      </c>
      <c r="I170" s="13">
        <v>20</v>
      </c>
      <c r="J170" s="13">
        <v>75</v>
      </c>
      <c r="K170" s="13">
        <v>27</v>
      </c>
      <c r="L170" s="13">
        <v>56</v>
      </c>
      <c r="M170" s="13">
        <v>6</v>
      </c>
      <c r="N170" s="15">
        <f t="shared" si="8"/>
        <v>75</v>
      </c>
    </row>
    <row r="171" spans="1:14" ht="15" customHeight="1" x14ac:dyDescent="0.2">
      <c r="A171" s="17">
        <v>1998</v>
      </c>
      <c r="B171" s="13">
        <v>9</v>
      </c>
      <c r="C171" s="13">
        <v>53</v>
      </c>
      <c r="D171" s="13">
        <v>51</v>
      </c>
      <c r="E171" s="13">
        <v>49</v>
      </c>
      <c r="F171" s="13">
        <v>29</v>
      </c>
      <c r="G171" s="13">
        <v>42</v>
      </c>
      <c r="H171" s="13">
        <v>34</v>
      </c>
      <c r="I171" s="13">
        <v>56</v>
      </c>
      <c r="J171" s="13">
        <v>53</v>
      </c>
      <c r="K171" s="13">
        <v>50</v>
      </c>
      <c r="L171" s="13">
        <v>30</v>
      </c>
      <c r="M171" s="13">
        <v>64</v>
      </c>
      <c r="N171" s="15">
        <f t="shared" si="8"/>
        <v>64</v>
      </c>
    </row>
    <row r="172" spans="1:14" ht="15" customHeight="1" x14ac:dyDescent="0.2">
      <c r="A172" s="17">
        <v>1999</v>
      </c>
      <c r="B172" s="13">
        <v>48</v>
      </c>
      <c r="C172" s="13">
        <v>40</v>
      </c>
      <c r="D172" s="13">
        <v>33</v>
      </c>
      <c r="E172" s="13">
        <v>43</v>
      </c>
      <c r="F172" s="13">
        <v>63</v>
      </c>
      <c r="G172" s="13">
        <v>66</v>
      </c>
      <c r="H172" s="13">
        <v>25</v>
      </c>
      <c r="I172" s="13">
        <v>32</v>
      </c>
      <c r="J172" s="13">
        <v>71</v>
      </c>
      <c r="K172" s="13">
        <v>54</v>
      </c>
      <c r="L172" s="13">
        <v>36</v>
      </c>
      <c r="M172" s="13">
        <v>34</v>
      </c>
      <c r="N172" s="15">
        <f t="shared" si="8"/>
        <v>71</v>
      </c>
    </row>
    <row r="173" spans="1:14" ht="15" customHeight="1" x14ac:dyDescent="0.2">
      <c r="A173" s="17">
        <v>2000</v>
      </c>
      <c r="B173" s="13">
        <v>27</v>
      </c>
      <c r="C173" s="13">
        <v>54</v>
      </c>
      <c r="D173" s="13">
        <v>54</v>
      </c>
      <c r="E173" s="13">
        <v>24</v>
      </c>
      <c r="F173" s="13">
        <v>29</v>
      </c>
      <c r="G173" s="13">
        <v>53</v>
      </c>
      <c r="H173" s="13">
        <v>54</v>
      </c>
      <c r="I173" s="13">
        <v>33</v>
      </c>
      <c r="J173" s="13">
        <v>52</v>
      </c>
      <c r="K173" s="13">
        <v>24</v>
      </c>
      <c r="L173" s="13">
        <v>27</v>
      </c>
      <c r="M173" s="13">
        <v>15</v>
      </c>
      <c r="N173" s="15">
        <f t="shared" si="8"/>
        <v>54</v>
      </c>
    </row>
    <row r="174" spans="1:14" ht="15" customHeight="1" x14ac:dyDescent="0.2">
      <c r="A174" s="17">
        <v>2001</v>
      </c>
      <c r="B174" s="13">
        <v>17</v>
      </c>
      <c r="C174" s="13">
        <v>22</v>
      </c>
      <c r="D174" s="13">
        <v>40</v>
      </c>
      <c r="E174" s="13">
        <v>25</v>
      </c>
      <c r="F174" s="13">
        <v>38</v>
      </c>
      <c r="G174" s="13">
        <v>62</v>
      </c>
      <c r="H174" s="13">
        <v>37</v>
      </c>
      <c r="I174" s="13">
        <v>63</v>
      </c>
      <c r="J174" s="13">
        <v>43</v>
      </c>
      <c r="K174" s="13">
        <v>48</v>
      </c>
      <c r="L174" s="13">
        <v>82</v>
      </c>
      <c r="M174" s="13">
        <v>36</v>
      </c>
      <c r="N174" s="15">
        <f t="shared" si="8"/>
        <v>82</v>
      </c>
    </row>
    <row r="175" spans="1:14" ht="15" customHeight="1" x14ac:dyDescent="0.2">
      <c r="A175" s="17">
        <v>2002</v>
      </c>
      <c r="B175" s="13">
        <v>6</v>
      </c>
      <c r="C175" s="13">
        <v>14</v>
      </c>
      <c r="D175" s="13">
        <v>44</v>
      </c>
      <c r="E175" s="13">
        <v>38</v>
      </c>
      <c r="F175" s="13">
        <v>43</v>
      </c>
      <c r="G175" s="13">
        <v>27</v>
      </c>
      <c r="H175" s="13">
        <v>50</v>
      </c>
      <c r="I175" s="13">
        <v>39</v>
      </c>
      <c r="J175" s="13">
        <v>40</v>
      </c>
      <c r="K175" s="13">
        <v>38</v>
      </c>
      <c r="L175" s="13">
        <v>46</v>
      </c>
      <c r="M175" s="13">
        <v>59</v>
      </c>
      <c r="N175" s="15">
        <f t="shared" si="8"/>
        <v>59</v>
      </c>
    </row>
    <row r="176" spans="1:14" ht="15" customHeight="1" x14ac:dyDescent="0.2">
      <c r="A176" s="17">
        <v>2003</v>
      </c>
      <c r="B176" s="13">
        <v>1</v>
      </c>
      <c r="C176" s="13">
        <v>54</v>
      </c>
      <c r="D176" s="13">
        <v>52</v>
      </c>
      <c r="E176" s="13">
        <v>56</v>
      </c>
      <c r="F176" s="13">
        <v>51</v>
      </c>
      <c r="G176" s="13">
        <v>44</v>
      </c>
      <c r="H176" s="13">
        <v>31</v>
      </c>
      <c r="I176" s="13">
        <v>37</v>
      </c>
      <c r="J176" s="13">
        <v>43</v>
      </c>
      <c r="K176" s="13">
        <v>43</v>
      </c>
      <c r="L176" s="13">
        <v>70</v>
      </c>
      <c r="M176" s="13">
        <v>12</v>
      </c>
      <c r="N176" s="15">
        <f t="shared" si="8"/>
        <v>70</v>
      </c>
    </row>
    <row r="177" spans="1:14" ht="15" customHeight="1" x14ac:dyDescent="0.2">
      <c r="A177" s="17">
        <v>2004</v>
      </c>
      <c r="B177" s="13">
        <v>18</v>
      </c>
      <c r="C177" s="13">
        <v>46</v>
      </c>
      <c r="D177" s="13">
        <v>19</v>
      </c>
      <c r="E177" s="13">
        <v>63</v>
      </c>
      <c r="F177" s="13">
        <v>37</v>
      </c>
      <c r="G177" s="13">
        <v>11</v>
      </c>
      <c r="H177" s="13">
        <v>38</v>
      </c>
      <c r="I177" s="13">
        <v>24</v>
      </c>
      <c r="J177" s="13">
        <v>44</v>
      </c>
      <c r="K177" s="13">
        <v>55</v>
      </c>
      <c r="L177" s="13">
        <v>49</v>
      </c>
      <c r="M177" s="13">
        <v>18</v>
      </c>
      <c r="N177" s="15">
        <f t="shared" si="8"/>
        <v>63</v>
      </c>
    </row>
    <row r="178" spans="1:14" ht="15" customHeight="1" x14ac:dyDescent="0.2">
      <c r="A178" s="17">
        <v>2005</v>
      </c>
      <c r="B178" s="13">
        <v>46</v>
      </c>
      <c r="C178" s="13">
        <v>12</v>
      </c>
      <c r="D178" s="13">
        <v>14</v>
      </c>
      <c r="E178" s="13">
        <v>33</v>
      </c>
      <c r="F178" s="13">
        <v>48</v>
      </c>
      <c r="G178" s="13">
        <v>38</v>
      </c>
      <c r="H178" s="13">
        <v>52</v>
      </c>
      <c r="I178" s="13">
        <v>68</v>
      </c>
      <c r="J178" s="13">
        <v>88</v>
      </c>
      <c r="K178" s="13">
        <v>42</v>
      </c>
      <c r="L178" s="13">
        <v>73</v>
      </c>
      <c r="M178" s="13">
        <v>28</v>
      </c>
      <c r="N178" s="15">
        <f t="shared" si="8"/>
        <v>88</v>
      </c>
    </row>
    <row r="179" spans="1:14" ht="15" customHeight="1" x14ac:dyDescent="0.2">
      <c r="A179" s="17">
        <v>2006</v>
      </c>
      <c r="B179" s="13">
        <v>29</v>
      </c>
      <c r="C179" s="13">
        <v>10</v>
      </c>
      <c r="D179" s="13">
        <v>45</v>
      </c>
      <c r="E179" s="13">
        <v>47</v>
      </c>
      <c r="F179" s="13">
        <v>36</v>
      </c>
      <c r="G179" s="13">
        <v>63</v>
      </c>
      <c r="H179" s="13">
        <v>26</v>
      </c>
      <c r="I179" s="13">
        <v>59</v>
      </c>
      <c r="J179" s="13">
        <v>53</v>
      </c>
      <c r="K179" s="13">
        <v>50</v>
      </c>
      <c r="L179" s="13">
        <v>48</v>
      </c>
      <c r="M179" s="13">
        <v>37.4</v>
      </c>
      <c r="N179" s="15">
        <f t="shared" si="8"/>
        <v>63</v>
      </c>
    </row>
    <row r="180" spans="1:14" ht="15" customHeight="1" x14ac:dyDescent="0.2">
      <c r="A180" s="17">
        <v>2007</v>
      </c>
      <c r="B180" s="13">
        <v>20.100000000000001</v>
      </c>
      <c r="C180" s="13">
        <v>12.5</v>
      </c>
      <c r="D180" s="13">
        <v>28.3</v>
      </c>
      <c r="E180" s="13">
        <v>45</v>
      </c>
      <c r="F180" s="13">
        <v>72.8</v>
      </c>
      <c r="G180" s="13">
        <v>50</v>
      </c>
      <c r="H180" s="13">
        <v>40.4</v>
      </c>
      <c r="I180" s="13">
        <v>51.5</v>
      </c>
      <c r="J180" s="13">
        <v>38</v>
      </c>
      <c r="K180" s="13">
        <v>55.4</v>
      </c>
      <c r="L180" s="13">
        <v>35.6</v>
      </c>
      <c r="M180" s="13">
        <v>22.4</v>
      </c>
      <c r="N180" s="15">
        <f t="shared" si="8"/>
        <v>72.8</v>
      </c>
    </row>
    <row r="181" spans="1:14" ht="15" customHeight="1" x14ac:dyDescent="0.2">
      <c r="A181" s="17">
        <v>2008</v>
      </c>
      <c r="B181" s="13">
        <v>38.1</v>
      </c>
      <c r="C181" s="13">
        <v>39</v>
      </c>
      <c r="D181" s="13">
        <v>26.5</v>
      </c>
      <c r="E181" s="13">
        <v>40</v>
      </c>
      <c r="F181" s="13">
        <v>50.2</v>
      </c>
      <c r="G181" s="13">
        <v>42.7</v>
      </c>
      <c r="H181" s="13">
        <v>50.5</v>
      </c>
      <c r="I181" s="13">
        <v>68.8</v>
      </c>
      <c r="J181" s="13">
        <v>39.9</v>
      </c>
      <c r="K181" s="13">
        <v>40.1</v>
      </c>
      <c r="L181" s="13">
        <v>53.3</v>
      </c>
      <c r="M181" s="13">
        <v>20.2</v>
      </c>
      <c r="N181" s="15">
        <f t="shared" si="8"/>
        <v>68.8</v>
      </c>
    </row>
    <row r="182" spans="1:14" ht="15" customHeight="1" x14ac:dyDescent="0.2">
      <c r="A182" s="17">
        <v>2009</v>
      </c>
      <c r="B182" s="13">
        <v>32</v>
      </c>
      <c r="C182" s="13">
        <v>50.5</v>
      </c>
      <c r="D182" s="13">
        <v>51.7</v>
      </c>
      <c r="E182" s="13">
        <v>29.5</v>
      </c>
      <c r="F182" s="13">
        <v>64.599999999999994</v>
      </c>
      <c r="G182" s="13">
        <v>24.8</v>
      </c>
      <c r="H182" s="13">
        <v>31.9</v>
      </c>
      <c r="I182" s="13">
        <v>37.5</v>
      </c>
      <c r="J182" s="13">
        <v>45.7</v>
      </c>
      <c r="K182" s="13">
        <v>31.6</v>
      </c>
      <c r="L182" s="13">
        <v>50.3</v>
      </c>
      <c r="M182" s="13">
        <v>12.8</v>
      </c>
      <c r="N182" s="15">
        <f t="shared" si="8"/>
        <v>64.599999999999994</v>
      </c>
    </row>
    <row r="183" spans="1:14" ht="15" customHeight="1" x14ac:dyDescent="0.2">
      <c r="A183" s="17">
        <v>2010</v>
      </c>
      <c r="B183" s="13">
        <v>25.3</v>
      </c>
      <c r="C183" s="13">
        <v>10</v>
      </c>
      <c r="D183" s="13">
        <v>53.7</v>
      </c>
      <c r="E183" s="13">
        <v>43</v>
      </c>
      <c r="F183" s="13">
        <v>60.6</v>
      </c>
      <c r="G183" s="13">
        <v>54.8</v>
      </c>
      <c r="H183" s="13">
        <v>35.4</v>
      </c>
      <c r="I183" s="13">
        <v>43.9</v>
      </c>
      <c r="J183" s="13">
        <v>42</v>
      </c>
      <c r="K183" s="13">
        <v>27.7</v>
      </c>
      <c r="L183" s="13">
        <v>56.4</v>
      </c>
      <c r="M183" s="13">
        <v>14.7</v>
      </c>
      <c r="N183" s="15">
        <f t="shared" si="8"/>
        <v>60.6</v>
      </c>
    </row>
    <row r="184" spans="1:14" ht="15" customHeight="1" x14ac:dyDescent="0.2">
      <c r="A184" s="17">
        <v>2011</v>
      </c>
      <c r="B184" s="13">
        <v>15.2</v>
      </c>
      <c r="C184" s="13">
        <v>31.6</v>
      </c>
      <c r="D184" s="13">
        <v>68</v>
      </c>
      <c r="E184" s="13">
        <v>49.8</v>
      </c>
      <c r="F184" s="13">
        <v>57.3</v>
      </c>
      <c r="G184" s="13">
        <v>27.4</v>
      </c>
      <c r="H184" s="13">
        <v>38.700000000000003</v>
      </c>
      <c r="I184" s="13">
        <v>32.1</v>
      </c>
      <c r="J184" s="13">
        <v>40.299999999999997</v>
      </c>
      <c r="K184" s="13">
        <v>70.099999999999994</v>
      </c>
      <c r="L184" s="13">
        <v>44.3</v>
      </c>
      <c r="M184" s="13">
        <v>47.6</v>
      </c>
      <c r="N184" s="15">
        <f t="shared" si="8"/>
        <v>70.099999999999994</v>
      </c>
    </row>
    <row r="185" spans="1:14" ht="15" customHeight="1" x14ac:dyDescent="0.2">
      <c r="A185" s="17">
        <v>2012</v>
      </c>
      <c r="B185" s="13">
        <v>18.7</v>
      </c>
      <c r="C185" s="13">
        <v>16.600000000000001</v>
      </c>
      <c r="D185" s="13">
        <v>42.3</v>
      </c>
      <c r="E185" s="13">
        <v>41.6</v>
      </c>
      <c r="F185" s="13">
        <v>39.299999999999997</v>
      </c>
      <c r="G185" s="13">
        <v>16.600000000000001</v>
      </c>
      <c r="H185" s="13">
        <v>55.4</v>
      </c>
      <c r="I185" s="13">
        <v>41.5</v>
      </c>
      <c r="J185" s="13">
        <v>57.9</v>
      </c>
      <c r="K185" s="13">
        <v>48</v>
      </c>
      <c r="L185" s="13">
        <v>31.7</v>
      </c>
      <c r="M185" s="13">
        <v>35.6</v>
      </c>
      <c r="N185" s="15">
        <f t="shared" si="8"/>
        <v>57.9</v>
      </c>
    </row>
    <row r="186" spans="1:14" ht="15" customHeight="1" x14ac:dyDescent="0.2">
      <c r="A186" s="17">
        <v>2013</v>
      </c>
      <c r="B186" s="13">
        <v>6.9</v>
      </c>
      <c r="C186" s="13">
        <v>41.7</v>
      </c>
      <c r="D186" s="13">
        <v>37.5</v>
      </c>
      <c r="E186" s="13">
        <v>60.5</v>
      </c>
      <c r="F186" s="13">
        <v>50.8</v>
      </c>
      <c r="G186" s="13">
        <v>14</v>
      </c>
      <c r="H186" s="13">
        <v>21.7</v>
      </c>
      <c r="I186" s="13">
        <v>79.8</v>
      </c>
      <c r="J186" s="13">
        <v>20.3</v>
      </c>
      <c r="K186" s="13">
        <v>41.3</v>
      </c>
      <c r="L186" s="13">
        <v>36.700000000000003</v>
      </c>
      <c r="M186" s="13">
        <v>22.2</v>
      </c>
      <c r="N186" s="15">
        <f t="shared" si="8"/>
        <v>79.8</v>
      </c>
    </row>
    <row r="187" spans="1:14" ht="15" customHeight="1" x14ac:dyDescent="0.2">
      <c r="A187" s="17">
        <v>2014</v>
      </c>
      <c r="B187" s="13">
        <v>11.2</v>
      </c>
      <c r="C187" s="13">
        <v>37.4</v>
      </c>
      <c r="D187" s="13">
        <v>56.7</v>
      </c>
      <c r="E187" s="13">
        <v>44.9</v>
      </c>
      <c r="F187" s="13">
        <v>71.099999999999994</v>
      </c>
      <c r="G187" s="13">
        <v>18.2</v>
      </c>
      <c r="H187" s="13">
        <v>30</v>
      </c>
      <c r="I187" s="13">
        <v>76.599999999999994</v>
      </c>
      <c r="J187" s="13">
        <v>74</v>
      </c>
      <c r="K187" s="13">
        <v>87</v>
      </c>
      <c r="L187" s="13">
        <v>53.4</v>
      </c>
      <c r="M187" s="13">
        <v>45.9</v>
      </c>
      <c r="N187" s="15">
        <f t="shared" si="8"/>
        <v>87</v>
      </c>
    </row>
    <row r="188" spans="1:14" ht="15" customHeight="1" x14ac:dyDescent="0.2">
      <c r="A188" s="17">
        <v>2015</v>
      </c>
      <c r="B188" s="13">
        <v>64.5</v>
      </c>
      <c r="C188" s="13">
        <v>18.7</v>
      </c>
      <c r="D188" s="13">
        <v>56.4</v>
      </c>
      <c r="E188" s="13">
        <v>39.299999999999997</v>
      </c>
      <c r="F188" s="13">
        <v>34.1</v>
      </c>
      <c r="G188" s="13">
        <v>12.3</v>
      </c>
      <c r="H188" s="13">
        <v>23.9</v>
      </c>
      <c r="I188" s="13">
        <v>52.8</v>
      </c>
      <c r="J188" s="13">
        <v>84.9</v>
      </c>
      <c r="K188" s="13">
        <v>77.7</v>
      </c>
      <c r="L188" s="13">
        <v>35.6</v>
      </c>
      <c r="M188" s="13">
        <v>13.6</v>
      </c>
      <c r="N188" s="15">
        <f t="shared" si="8"/>
        <v>84.9</v>
      </c>
    </row>
    <row r="189" spans="1:14" ht="15" customHeight="1" x14ac:dyDescent="0.2">
      <c r="A189" s="17">
        <v>2016</v>
      </c>
      <c r="B189" s="13">
        <v>7.8</v>
      </c>
      <c r="C189" s="13">
        <v>29.9</v>
      </c>
      <c r="D189" s="13">
        <v>37.1</v>
      </c>
      <c r="E189" s="13">
        <v>61.7</v>
      </c>
      <c r="F189" s="13">
        <v>33.5</v>
      </c>
      <c r="G189" s="13">
        <v>16.899999999999999</v>
      </c>
      <c r="H189" s="13">
        <v>22.8</v>
      </c>
      <c r="I189" s="13">
        <v>26.1</v>
      </c>
      <c r="J189" s="21"/>
      <c r="K189" s="21"/>
      <c r="L189" s="21"/>
      <c r="M189" s="21"/>
      <c r="N189" s="15">
        <f t="shared" si="8"/>
        <v>61.7</v>
      </c>
    </row>
    <row r="190" spans="1:14" ht="15" customHeight="1" x14ac:dyDescent="0.2">
      <c r="A190" s="19" t="s">
        <v>58</v>
      </c>
      <c r="B190" s="20">
        <f>AVERAGE(B131:B189)</f>
        <v>25.380357142857143</v>
      </c>
      <c r="C190" s="20">
        <f t="shared" ref="C190:M190" si="9">AVERAGE(C131:C189)</f>
        <v>35.078571428571429</v>
      </c>
      <c r="D190" s="20">
        <f t="shared" si="9"/>
        <v>48.342857142857142</v>
      </c>
      <c r="E190" s="20">
        <f t="shared" si="9"/>
        <v>59.523214285714289</v>
      </c>
      <c r="F190" s="20">
        <f t="shared" si="9"/>
        <v>57.880357142857143</v>
      </c>
      <c r="G190" s="20">
        <f t="shared" si="9"/>
        <v>47.967857142857149</v>
      </c>
      <c r="H190" s="20">
        <f t="shared" si="9"/>
        <v>46.867272727272734</v>
      </c>
      <c r="I190" s="20">
        <f t="shared" si="9"/>
        <v>50.653571428571432</v>
      </c>
      <c r="J190" s="20">
        <f t="shared" si="9"/>
        <v>56.633928571428577</v>
      </c>
      <c r="K190" s="20">
        <f t="shared" si="9"/>
        <v>58.639622641509426</v>
      </c>
      <c r="L190" s="20">
        <f t="shared" si="9"/>
        <v>50.896363636363638</v>
      </c>
      <c r="M190" s="20">
        <f t="shared" si="9"/>
        <v>31.449090909090909</v>
      </c>
      <c r="N190" s="20">
        <f>AVERAGE(B190:M190)</f>
        <v>47.442755349995913</v>
      </c>
    </row>
    <row r="191" spans="1:14" ht="15" customHeight="1" x14ac:dyDescent="0.2">
      <c r="A191" s="19" t="s">
        <v>59</v>
      </c>
      <c r="B191" s="20">
        <f>MAX(B131:B189)</f>
        <v>76</v>
      </c>
      <c r="C191" s="20">
        <f t="shared" ref="C191:M191" si="10">MAX(C131:C189)</f>
        <v>90</v>
      </c>
      <c r="D191" s="20">
        <f t="shared" si="10"/>
        <v>132</v>
      </c>
      <c r="E191" s="20">
        <f t="shared" si="10"/>
        <v>162</v>
      </c>
      <c r="F191" s="20">
        <f t="shared" si="10"/>
        <v>140</v>
      </c>
      <c r="G191" s="20">
        <f t="shared" si="10"/>
        <v>102</v>
      </c>
      <c r="H191" s="20">
        <f t="shared" si="10"/>
        <v>111</v>
      </c>
      <c r="I191" s="20">
        <f t="shared" si="10"/>
        <v>159</v>
      </c>
      <c r="J191" s="20">
        <f t="shared" si="10"/>
        <v>120</v>
      </c>
      <c r="K191" s="20">
        <f t="shared" si="10"/>
        <v>121</v>
      </c>
      <c r="L191" s="20">
        <f t="shared" si="10"/>
        <v>99</v>
      </c>
      <c r="M191" s="20">
        <f t="shared" si="10"/>
        <v>77</v>
      </c>
      <c r="N191" s="20">
        <f>MAX(B191:M191)</f>
        <v>162</v>
      </c>
    </row>
    <row r="192" spans="1:14" ht="15" customHeight="1" x14ac:dyDescent="0.2">
      <c r="A192" s="19" t="s">
        <v>60</v>
      </c>
      <c r="B192" s="20">
        <f>MIN(B131:B189)</f>
        <v>1</v>
      </c>
      <c r="C192" s="20">
        <f t="shared" ref="C192:M192" si="11">MIN(C131:C189)</f>
        <v>3.5</v>
      </c>
      <c r="D192" s="20">
        <f t="shared" si="11"/>
        <v>7</v>
      </c>
      <c r="E192" s="20">
        <f t="shared" si="11"/>
        <v>18</v>
      </c>
      <c r="F192" s="20">
        <f t="shared" si="11"/>
        <v>12</v>
      </c>
      <c r="G192" s="20">
        <f t="shared" si="11"/>
        <v>9</v>
      </c>
      <c r="H192" s="20">
        <f t="shared" si="11"/>
        <v>5</v>
      </c>
      <c r="I192" s="20">
        <f t="shared" si="11"/>
        <v>10</v>
      </c>
      <c r="J192" s="20">
        <f t="shared" si="11"/>
        <v>10</v>
      </c>
      <c r="K192" s="20">
        <f t="shared" si="11"/>
        <v>24</v>
      </c>
      <c r="L192" s="20">
        <f t="shared" si="11"/>
        <v>5</v>
      </c>
      <c r="M192" s="20">
        <f t="shared" si="11"/>
        <v>4.3</v>
      </c>
      <c r="N192" s="20">
        <f>MIN(B192:M192)</f>
        <v>1</v>
      </c>
    </row>
  </sheetData>
  <mergeCells count="3">
    <mergeCell ref="A1:N1"/>
    <mergeCell ref="A66:N66"/>
    <mergeCell ref="A130:N130"/>
  </mergeCells>
  <printOptions horizontalCentered="1"/>
  <pageMargins left="0.70866141732283472" right="0.70866141732283472" top="0.74803149606299213" bottom="0.74803149606299213" header="0.31496062992125984" footer="0.31496062992125984"/>
  <pageSetup scale="71" orientation="portrait" r:id="rId1"/>
  <headerFooter>
    <oddHeader>&amp;COptimización del Sistema de Alcantarillado para el Municipio de Charalá - Santander (Anexo 2)</oddHeader>
    <oddFooter>&amp;CPágina &amp;P</oddFooter>
  </headerFooter>
  <rowBreaks count="2" manualBreakCount="2">
    <brk id="65" max="16383" man="1"/>
    <brk id="1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43"/>
  <sheetViews>
    <sheetView showGridLines="0" view="pageBreakPreview" zoomScaleNormal="100" zoomScaleSheetLayoutView="100" workbookViewId="0">
      <selection activeCell="T1" sqref="T1:X47"/>
    </sheetView>
  </sheetViews>
  <sheetFormatPr baseColWidth="10" defaultRowHeight="15" customHeight="1" x14ac:dyDescent="0.2"/>
  <cols>
    <col min="1" max="1" width="9.7109375" style="14" bestFit="1" customWidth="1"/>
    <col min="2" max="2" width="7.28515625" style="18" bestFit="1" customWidth="1"/>
    <col min="3" max="3" width="9.7109375" style="18" bestFit="1" customWidth="1"/>
    <col min="4" max="4" width="7.7109375" style="18" bestFit="1" customWidth="1"/>
    <col min="5" max="6" width="7.42578125" style="18" bestFit="1" customWidth="1"/>
    <col min="7" max="7" width="6.5703125" style="18" bestFit="1" customWidth="1"/>
    <col min="8" max="8" width="6.42578125" style="18" bestFit="1" customWidth="1"/>
    <col min="9" max="9" width="8.85546875" style="18" bestFit="1" customWidth="1"/>
    <col min="10" max="10" width="12.5703125" style="18" bestFit="1" customWidth="1"/>
    <col min="11" max="11" width="9.85546875" style="18" bestFit="1" customWidth="1"/>
    <col min="12" max="12" width="11.7109375" style="18" bestFit="1" customWidth="1"/>
    <col min="13" max="13" width="11.140625" style="18" bestFit="1" customWidth="1"/>
    <col min="14" max="14" width="10" style="18" bestFit="1" customWidth="1"/>
    <col min="15" max="16384" width="11.42578125" style="14"/>
  </cols>
  <sheetData>
    <row r="1" spans="1:24" ht="15" customHeight="1" x14ac:dyDescent="0.2">
      <c r="A1" s="42" t="s">
        <v>74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P1" s="22" t="s">
        <v>77</v>
      </c>
      <c r="Q1" s="23"/>
      <c r="R1" s="22" t="s">
        <v>85</v>
      </c>
      <c r="T1" s="43" t="s">
        <v>86</v>
      </c>
      <c r="U1" s="43"/>
      <c r="V1" s="43"/>
      <c r="W1" s="43"/>
      <c r="X1" s="43"/>
    </row>
    <row r="2" spans="1:24" s="16" customFormat="1" ht="15" customHeight="1" x14ac:dyDescent="0.2">
      <c r="A2" s="19" t="s">
        <v>44</v>
      </c>
      <c r="B2" s="20" t="s">
        <v>45</v>
      </c>
      <c r="C2" s="20" t="s">
        <v>46</v>
      </c>
      <c r="D2" s="20" t="s">
        <v>47</v>
      </c>
      <c r="E2" s="20" t="s">
        <v>48</v>
      </c>
      <c r="F2" s="20" t="s">
        <v>49</v>
      </c>
      <c r="G2" s="20" t="s">
        <v>50</v>
      </c>
      <c r="H2" s="20" t="s">
        <v>51</v>
      </c>
      <c r="I2" s="20" t="s">
        <v>52</v>
      </c>
      <c r="J2" s="20" t="s">
        <v>53</v>
      </c>
      <c r="K2" s="20" t="s">
        <v>54</v>
      </c>
      <c r="L2" s="20" t="s">
        <v>55</v>
      </c>
      <c r="M2" s="20" t="s">
        <v>56</v>
      </c>
      <c r="N2" s="20" t="s">
        <v>57</v>
      </c>
      <c r="O2" s="14"/>
      <c r="P2" s="24" t="s">
        <v>78</v>
      </c>
      <c r="Q2" s="25">
        <f>'2.1 REGISTROS COROMORO'!N148</f>
        <v>126</v>
      </c>
      <c r="R2" s="24">
        <v>11215</v>
      </c>
      <c r="T2" s="19" t="s">
        <v>44</v>
      </c>
      <c r="U2" s="19" t="s">
        <v>81</v>
      </c>
      <c r="V2" s="19" t="s">
        <v>82</v>
      </c>
      <c r="W2" s="19" t="s">
        <v>83</v>
      </c>
      <c r="X2" s="19" t="s">
        <v>84</v>
      </c>
    </row>
    <row r="3" spans="1:24" ht="15" customHeight="1" x14ac:dyDescent="0.2">
      <c r="A3" s="17">
        <v>1974</v>
      </c>
      <c r="B3" s="13">
        <v>49</v>
      </c>
      <c r="C3" s="13">
        <v>55</v>
      </c>
      <c r="D3" s="13">
        <v>20</v>
      </c>
      <c r="E3" s="13">
        <v>33</v>
      </c>
      <c r="F3" s="13">
        <v>36</v>
      </c>
      <c r="G3" s="13">
        <v>61</v>
      </c>
      <c r="H3" s="13">
        <v>15</v>
      </c>
      <c r="I3" s="13">
        <v>51</v>
      </c>
      <c r="J3" s="13">
        <v>54</v>
      </c>
      <c r="K3" s="13">
        <v>39</v>
      </c>
      <c r="L3" s="13">
        <v>66</v>
      </c>
      <c r="M3" s="13">
        <v>39</v>
      </c>
      <c r="N3" s="15">
        <f t="shared" ref="N3:N44" si="0">MAX(B3:M3)</f>
        <v>66</v>
      </c>
      <c r="P3" s="24" t="s">
        <v>79</v>
      </c>
      <c r="Q3" s="25">
        <f>'2.2 REGISTROS OIBA'!N193</f>
        <v>160</v>
      </c>
      <c r="R3" s="24">
        <v>17697</v>
      </c>
      <c r="T3" s="17">
        <v>1974</v>
      </c>
      <c r="U3" s="13">
        <f t="shared" ref="U3:U47" si="1">N3</f>
        <v>66</v>
      </c>
      <c r="V3" s="13">
        <f t="shared" ref="V3:V47" si="2">N51</f>
        <v>86</v>
      </c>
      <c r="W3" s="13">
        <f>N99</f>
        <v>80</v>
      </c>
      <c r="X3" s="13">
        <f>((U3*$R$2)+(V3*$R$3)+(W3*$R$4))/(SUM($R$2:$R$4))</f>
        <v>78.786168027893197</v>
      </c>
    </row>
    <row r="4" spans="1:24" ht="15" customHeight="1" x14ac:dyDescent="0.2">
      <c r="A4" s="17">
        <v>1975</v>
      </c>
      <c r="B4" s="13">
        <v>53</v>
      </c>
      <c r="C4" s="13">
        <v>46</v>
      </c>
      <c r="D4" s="13">
        <v>92</v>
      </c>
      <c r="E4" s="13">
        <v>43</v>
      </c>
      <c r="F4" s="13">
        <v>45</v>
      </c>
      <c r="G4" s="13">
        <v>27</v>
      </c>
      <c r="H4" s="13">
        <v>68</v>
      </c>
      <c r="I4" s="13">
        <v>23</v>
      </c>
      <c r="J4" s="13">
        <v>35</v>
      </c>
      <c r="K4" s="13">
        <v>93</v>
      </c>
      <c r="L4" s="13">
        <v>59</v>
      </c>
      <c r="M4" s="13">
        <v>83</v>
      </c>
      <c r="N4" s="15">
        <f t="shared" si="0"/>
        <v>93</v>
      </c>
      <c r="P4" s="24" t="s">
        <v>80</v>
      </c>
      <c r="Q4" s="25">
        <f>'2.3 REGISTROS CONFINES'!N191</f>
        <v>162</v>
      </c>
      <c r="R4" s="24">
        <v>12962</v>
      </c>
      <c r="T4" s="17">
        <v>1975</v>
      </c>
      <c r="U4" s="13">
        <f t="shared" si="1"/>
        <v>93</v>
      </c>
      <c r="V4" s="13">
        <f t="shared" si="2"/>
        <v>109.44444444444444</v>
      </c>
      <c r="W4" s="13">
        <f t="shared" ref="W4:W47" si="3">N100</f>
        <v>105</v>
      </c>
      <c r="X4" s="13">
        <f t="shared" ref="X4:X47" si="4">((U4*$R$2)+(V4*$R$3)+(W4*$R$4))/(SUM($R$2:$R$4))</f>
        <v>103.66440591616117</v>
      </c>
    </row>
    <row r="5" spans="1:24" ht="15" customHeight="1" x14ac:dyDescent="0.2">
      <c r="A5" s="17">
        <v>1976</v>
      </c>
      <c r="B5" s="13">
        <v>23</v>
      </c>
      <c r="C5" s="13">
        <v>34</v>
      </c>
      <c r="D5" s="13">
        <v>48</v>
      </c>
      <c r="E5" s="13">
        <v>53</v>
      </c>
      <c r="F5" s="13">
        <v>31</v>
      </c>
      <c r="G5" s="13">
        <v>80</v>
      </c>
      <c r="H5" s="13">
        <v>28</v>
      </c>
      <c r="I5" s="13">
        <v>28</v>
      </c>
      <c r="J5" s="13">
        <v>51</v>
      </c>
      <c r="K5" s="13">
        <v>68</v>
      </c>
      <c r="L5" s="13">
        <v>73</v>
      </c>
      <c r="M5" s="13">
        <v>57</v>
      </c>
      <c r="N5" s="15">
        <f t="shared" si="0"/>
        <v>80</v>
      </c>
      <c r="T5" s="17">
        <v>1976</v>
      </c>
      <c r="U5" s="13">
        <f t="shared" si="1"/>
        <v>80</v>
      </c>
      <c r="V5" s="13">
        <f t="shared" si="2"/>
        <v>84</v>
      </c>
      <c r="W5" s="13">
        <f t="shared" si="3"/>
        <v>86</v>
      </c>
      <c r="X5" s="13">
        <f t="shared" si="4"/>
        <v>83.547786215790225</v>
      </c>
    </row>
    <row r="6" spans="1:24" ht="15" customHeight="1" x14ac:dyDescent="0.2">
      <c r="A6" s="17">
        <v>1977</v>
      </c>
      <c r="B6" s="13">
        <v>18</v>
      </c>
      <c r="C6" s="13">
        <v>10</v>
      </c>
      <c r="D6" s="13">
        <v>21</v>
      </c>
      <c r="E6" s="13">
        <v>38</v>
      </c>
      <c r="F6" s="13">
        <v>76</v>
      </c>
      <c r="G6" s="13">
        <v>24</v>
      </c>
      <c r="H6" s="13">
        <v>47</v>
      </c>
      <c r="I6" s="13">
        <v>23</v>
      </c>
      <c r="J6" s="13">
        <v>46</v>
      </c>
      <c r="K6" s="13">
        <v>46</v>
      </c>
      <c r="L6" s="13">
        <v>51</v>
      </c>
      <c r="M6" s="13">
        <v>6</v>
      </c>
      <c r="N6" s="15">
        <f t="shared" si="0"/>
        <v>76</v>
      </c>
      <c r="T6" s="17">
        <v>1977</v>
      </c>
      <c r="U6" s="13">
        <f t="shared" si="1"/>
        <v>76</v>
      </c>
      <c r="V6" s="13">
        <f t="shared" si="2"/>
        <v>90</v>
      </c>
      <c r="W6" s="13">
        <f t="shared" si="3"/>
        <v>140</v>
      </c>
      <c r="X6" s="13">
        <f t="shared" si="4"/>
        <v>101.727802454984</v>
      </c>
    </row>
    <row r="7" spans="1:24" ht="15" customHeight="1" x14ac:dyDescent="0.2">
      <c r="A7" s="17">
        <v>1978</v>
      </c>
      <c r="B7" s="13">
        <v>23</v>
      </c>
      <c r="C7" s="13">
        <v>18</v>
      </c>
      <c r="D7" s="13">
        <v>78</v>
      </c>
      <c r="E7" s="13">
        <v>46</v>
      </c>
      <c r="F7" s="13">
        <v>44</v>
      </c>
      <c r="G7" s="13">
        <v>21</v>
      </c>
      <c r="H7" s="13">
        <v>34</v>
      </c>
      <c r="I7" s="13">
        <v>25</v>
      </c>
      <c r="J7" s="13">
        <v>44</v>
      </c>
      <c r="K7" s="13">
        <v>43</v>
      </c>
      <c r="L7" s="13">
        <v>45</v>
      </c>
      <c r="M7" s="13">
        <v>65</v>
      </c>
      <c r="N7" s="15">
        <f t="shared" si="0"/>
        <v>78</v>
      </c>
      <c r="T7" s="17">
        <v>1978</v>
      </c>
      <c r="U7" s="13">
        <f t="shared" si="1"/>
        <v>78</v>
      </c>
      <c r="V7" s="13">
        <f t="shared" si="2"/>
        <v>100</v>
      </c>
      <c r="W7" s="13">
        <f t="shared" si="3"/>
        <v>127</v>
      </c>
      <c r="X7" s="13">
        <f t="shared" si="4"/>
        <v>102.46558723790419</v>
      </c>
    </row>
    <row r="8" spans="1:24" ht="15" customHeight="1" x14ac:dyDescent="0.2">
      <c r="A8" s="17">
        <v>1979</v>
      </c>
      <c r="B8" s="13">
        <v>45</v>
      </c>
      <c r="C8" s="13">
        <v>41</v>
      </c>
      <c r="D8" s="13">
        <v>66</v>
      </c>
      <c r="E8" s="13">
        <v>58</v>
      </c>
      <c r="F8" s="13">
        <v>67</v>
      </c>
      <c r="G8" s="13">
        <v>35</v>
      </c>
      <c r="H8" s="13">
        <v>63</v>
      </c>
      <c r="I8" s="13">
        <v>57</v>
      </c>
      <c r="J8" s="13">
        <v>22</v>
      </c>
      <c r="K8" s="13">
        <v>83</v>
      </c>
      <c r="L8" s="13">
        <v>40</v>
      </c>
      <c r="M8" s="13">
        <v>28</v>
      </c>
      <c r="N8" s="15">
        <f t="shared" si="0"/>
        <v>83</v>
      </c>
      <c r="T8" s="17">
        <v>1979</v>
      </c>
      <c r="U8" s="13">
        <f t="shared" si="1"/>
        <v>83</v>
      </c>
      <c r="V8" s="13">
        <f t="shared" si="2"/>
        <v>100</v>
      </c>
      <c r="W8" s="13">
        <f t="shared" si="3"/>
        <v>159</v>
      </c>
      <c r="X8" s="13">
        <f t="shared" si="4"/>
        <v>113.71024979701008</v>
      </c>
    </row>
    <row r="9" spans="1:24" ht="15" customHeight="1" x14ac:dyDescent="0.2">
      <c r="A9" s="17">
        <v>1980</v>
      </c>
      <c r="B9" s="13">
        <v>33</v>
      </c>
      <c r="C9" s="13">
        <v>19</v>
      </c>
      <c r="D9" s="13">
        <v>26</v>
      </c>
      <c r="E9" s="13">
        <v>81</v>
      </c>
      <c r="F9" s="13">
        <v>64</v>
      </c>
      <c r="G9" s="13">
        <v>53</v>
      </c>
      <c r="H9" s="13">
        <v>12</v>
      </c>
      <c r="I9" s="13">
        <v>48</v>
      </c>
      <c r="J9" s="13">
        <v>57</v>
      </c>
      <c r="K9" s="13">
        <v>48</v>
      </c>
      <c r="L9" s="13">
        <v>65</v>
      </c>
      <c r="M9" s="13">
        <v>35</v>
      </c>
      <c r="N9" s="15">
        <f t="shared" si="0"/>
        <v>81</v>
      </c>
      <c r="T9" s="17">
        <v>1980</v>
      </c>
      <c r="U9" s="13">
        <f t="shared" si="1"/>
        <v>81</v>
      </c>
      <c r="V9" s="13">
        <f t="shared" si="2"/>
        <v>91</v>
      </c>
      <c r="W9" s="13">
        <f t="shared" si="3"/>
        <v>148</v>
      </c>
      <c r="X9" s="13">
        <f t="shared" si="4"/>
        <v>105.96594545541386</v>
      </c>
    </row>
    <row r="10" spans="1:24" ht="15" customHeight="1" x14ac:dyDescent="0.2">
      <c r="A10" s="17">
        <v>1981</v>
      </c>
      <c r="B10" s="13">
        <v>49</v>
      </c>
      <c r="C10" s="13">
        <v>35</v>
      </c>
      <c r="D10" s="13">
        <v>63</v>
      </c>
      <c r="E10" s="13">
        <v>87</v>
      </c>
      <c r="F10" s="13">
        <v>81</v>
      </c>
      <c r="G10" s="13">
        <v>39</v>
      </c>
      <c r="H10" s="13">
        <v>16</v>
      </c>
      <c r="I10" s="13">
        <v>37</v>
      </c>
      <c r="J10" s="13">
        <v>26</v>
      </c>
      <c r="K10" s="13">
        <v>52</v>
      </c>
      <c r="L10" s="13">
        <v>32</v>
      </c>
      <c r="M10" s="13">
        <v>49</v>
      </c>
      <c r="N10" s="15">
        <f t="shared" si="0"/>
        <v>87</v>
      </c>
      <c r="T10" s="17">
        <v>1981</v>
      </c>
      <c r="U10" s="13">
        <f t="shared" si="1"/>
        <v>87</v>
      </c>
      <c r="V10" s="13">
        <f t="shared" si="2"/>
        <v>100</v>
      </c>
      <c r="W10" s="13">
        <f t="shared" si="3"/>
        <v>162</v>
      </c>
      <c r="X10" s="13">
        <f t="shared" si="4"/>
        <v>115.71020203467546</v>
      </c>
    </row>
    <row r="11" spans="1:24" ht="15" customHeight="1" x14ac:dyDescent="0.2">
      <c r="A11" s="17">
        <v>1982</v>
      </c>
      <c r="B11" s="13">
        <v>81</v>
      </c>
      <c r="C11" s="13">
        <v>63</v>
      </c>
      <c r="D11" s="13">
        <v>126</v>
      </c>
      <c r="E11" s="13">
        <v>70</v>
      </c>
      <c r="F11" s="13">
        <v>45</v>
      </c>
      <c r="G11" s="13">
        <v>16</v>
      </c>
      <c r="H11" s="13">
        <v>30</v>
      </c>
      <c r="I11" s="13">
        <v>20</v>
      </c>
      <c r="J11" s="13">
        <v>33</v>
      </c>
      <c r="K11" s="13">
        <v>56</v>
      </c>
      <c r="L11" s="13">
        <v>53</v>
      </c>
      <c r="M11" s="13">
        <v>89</v>
      </c>
      <c r="N11" s="15">
        <f t="shared" si="0"/>
        <v>126</v>
      </c>
      <c r="T11" s="17">
        <v>1982</v>
      </c>
      <c r="U11" s="13">
        <f t="shared" si="1"/>
        <v>126</v>
      </c>
      <c r="V11" s="13">
        <f t="shared" si="2"/>
        <v>73</v>
      </c>
      <c r="W11" s="13">
        <f t="shared" si="3"/>
        <v>90</v>
      </c>
      <c r="X11" s="13">
        <f t="shared" si="4"/>
        <v>92.457157185843243</v>
      </c>
    </row>
    <row r="12" spans="1:24" ht="15" customHeight="1" x14ac:dyDescent="0.2">
      <c r="A12" s="17">
        <v>1983</v>
      </c>
      <c r="B12" s="13">
        <v>7</v>
      </c>
      <c r="C12" s="13">
        <v>16</v>
      </c>
      <c r="D12" s="13">
        <v>35</v>
      </c>
      <c r="E12" s="13">
        <v>48</v>
      </c>
      <c r="F12" s="13">
        <v>55.5</v>
      </c>
      <c r="G12" s="13">
        <v>18.399999999999999</v>
      </c>
      <c r="H12" s="13">
        <v>20.100000000000001</v>
      </c>
      <c r="I12" s="13">
        <v>12.8</v>
      </c>
      <c r="J12" s="13">
        <v>29.4</v>
      </c>
      <c r="K12" s="13">
        <v>42</v>
      </c>
      <c r="L12" s="13">
        <v>34.4</v>
      </c>
      <c r="M12" s="13">
        <v>37.700000000000003</v>
      </c>
      <c r="N12" s="15">
        <f t="shared" si="0"/>
        <v>55.5</v>
      </c>
      <c r="T12" s="17">
        <v>1983</v>
      </c>
      <c r="U12" s="13">
        <f t="shared" si="1"/>
        <v>55.5</v>
      </c>
      <c r="V12" s="13">
        <f t="shared" si="2"/>
        <v>56</v>
      </c>
      <c r="W12" s="13">
        <f t="shared" si="3"/>
        <v>96</v>
      </c>
      <c r="X12" s="13">
        <f t="shared" si="4"/>
        <v>68.247993981945839</v>
      </c>
    </row>
    <row r="13" spans="1:24" ht="15" customHeight="1" x14ac:dyDescent="0.2">
      <c r="A13" s="17">
        <v>1984</v>
      </c>
      <c r="B13" s="13">
        <v>23.4</v>
      </c>
      <c r="C13" s="13">
        <v>26.5</v>
      </c>
      <c r="D13" s="13">
        <v>40.6</v>
      </c>
      <c r="E13" s="13">
        <v>56.2</v>
      </c>
      <c r="F13" s="13">
        <v>35.1</v>
      </c>
      <c r="G13" s="13">
        <v>41.3</v>
      </c>
      <c r="H13" s="13">
        <v>17.8</v>
      </c>
      <c r="I13" s="13">
        <v>19.7</v>
      </c>
      <c r="J13" s="13">
        <v>52.5</v>
      </c>
      <c r="K13" s="13">
        <v>42.8</v>
      </c>
      <c r="L13" s="13">
        <v>31.8</v>
      </c>
      <c r="M13" s="13">
        <v>38.299999999999997</v>
      </c>
      <c r="N13" s="15">
        <f t="shared" si="0"/>
        <v>56.2</v>
      </c>
      <c r="T13" s="17">
        <v>1984</v>
      </c>
      <c r="U13" s="13">
        <f t="shared" si="1"/>
        <v>56.2</v>
      </c>
      <c r="V13" s="13">
        <f t="shared" si="2"/>
        <v>56.7</v>
      </c>
      <c r="W13" s="13">
        <f t="shared" si="3"/>
        <v>86</v>
      </c>
      <c r="X13" s="13">
        <f t="shared" si="4"/>
        <v>65.635833691550843</v>
      </c>
    </row>
    <row r="14" spans="1:24" ht="15" customHeight="1" x14ac:dyDescent="0.2">
      <c r="A14" s="17">
        <v>1985</v>
      </c>
      <c r="B14" s="13">
        <v>5.9</v>
      </c>
      <c r="C14" s="13">
        <v>30.4</v>
      </c>
      <c r="D14" s="13">
        <v>18.8</v>
      </c>
      <c r="E14" s="13">
        <v>68.2</v>
      </c>
      <c r="F14" s="13">
        <v>69.5</v>
      </c>
      <c r="G14" s="13">
        <v>24</v>
      </c>
      <c r="H14" s="13">
        <v>18.8</v>
      </c>
      <c r="I14" s="13">
        <v>22.2</v>
      </c>
      <c r="J14" s="13">
        <v>37.6</v>
      </c>
      <c r="K14" s="13">
        <v>50</v>
      </c>
      <c r="L14" s="13">
        <v>34</v>
      </c>
      <c r="M14" s="13">
        <v>30</v>
      </c>
      <c r="N14" s="15">
        <f t="shared" si="0"/>
        <v>69.5</v>
      </c>
      <c r="T14" s="17">
        <v>1985</v>
      </c>
      <c r="U14" s="13">
        <f t="shared" si="1"/>
        <v>69.5</v>
      </c>
      <c r="V14" s="13">
        <f t="shared" si="2"/>
        <v>78.888888888888886</v>
      </c>
      <c r="W14" s="13">
        <f t="shared" si="3"/>
        <v>95</v>
      </c>
      <c r="X14" s="13">
        <f t="shared" si="4"/>
        <v>81.361445447453463</v>
      </c>
    </row>
    <row r="15" spans="1:24" ht="15" customHeight="1" x14ac:dyDescent="0.2">
      <c r="A15" s="17">
        <v>1986</v>
      </c>
      <c r="B15" s="13">
        <v>48</v>
      </c>
      <c r="C15" s="13">
        <v>70</v>
      </c>
      <c r="D15" s="21">
        <f>($Q$2/2)*((D63+D111)/(AVERAGE($Q$3,$Q$4)))</f>
        <v>35.217391304347821</v>
      </c>
      <c r="E15" s="21">
        <f>($Q$2/2)*((E63+E111)/(AVERAGE($Q$3,$Q$4)))</f>
        <v>51.260869565217391</v>
      </c>
      <c r="F15" s="21">
        <f>($Q$2/2)*((F63+F111)/(AVERAGE($Q$3,$Q$4)))</f>
        <v>68.08695652173914</v>
      </c>
      <c r="G15" s="21">
        <f>($Q$2/2)*((G63+G111)/(AVERAGE($Q$3,$Q$4)))</f>
        <v>75.913043478260875</v>
      </c>
      <c r="H15" s="13">
        <v>20</v>
      </c>
      <c r="I15" s="13">
        <v>49</v>
      </c>
      <c r="J15" s="13">
        <v>33.799999999999997</v>
      </c>
      <c r="K15" s="13">
        <v>68</v>
      </c>
      <c r="L15" s="13">
        <v>22</v>
      </c>
      <c r="M15" s="13">
        <v>22</v>
      </c>
      <c r="N15" s="15">
        <f t="shared" si="0"/>
        <v>75.913043478260875</v>
      </c>
      <c r="T15" s="17">
        <v>1986</v>
      </c>
      <c r="U15" s="13">
        <f t="shared" si="1"/>
        <v>75.913043478260875</v>
      </c>
      <c r="V15" s="13">
        <f t="shared" si="2"/>
        <v>155</v>
      </c>
      <c r="W15" s="13">
        <f t="shared" si="3"/>
        <v>86</v>
      </c>
      <c r="X15" s="13">
        <f t="shared" si="4"/>
        <v>112.45956399218358</v>
      </c>
    </row>
    <row r="16" spans="1:24" ht="15" customHeight="1" x14ac:dyDescent="0.2">
      <c r="A16" s="17">
        <v>1987</v>
      </c>
      <c r="B16" s="13">
        <v>19.7</v>
      </c>
      <c r="C16" s="13">
        <v>31</v>
      </c>
      <c r="D16" s="13">
        <v>44.6</v>
      </c>
      <c r="E16" s="13">
        <v>24</v>
      </c>
      <c r="F16" s="13">
        <v>67.8</v>
      </c>
      <c r="G16" s="13">
        <v>29</v>
      </c>
      <c r="H16" s="13">
        <v>57</v>
      </c>
      <c r="I16" s="13">
        <v>28</v>
      </c>
      <c r="J16" s="13">
        <v>35.200000000000003</v>
      </c>
      <c r="K16" s="13">
        <v>40</v>
      </c>
      <c r="L16" s="13">
        <v>74</v>
      </c>
      <c r="M16" s="13">
        <v>71</v>
      </c>
      <c r="N16" s="15">
        <f t="shared" si="0"/>
        <v>74</v>
      </c>
      <c r="T16" s="17">
        <v>1987</v>
      </c>
      <c r="U16" s="13">
        <f t="shared" si="1"/>
        <v>74</v>
      </c>
      <c r="V16" s="13">
        <f t="shared" si="2"/>
        <v>99</v>
      </c>
      <c r="W16" s="13">
        <f t="shared" si="3"/>
        <v>82</v>
      </c>
      <c r="X16" s="13">
        <f t="shared" si="4"/>
        <v>87.042006973300857</v>
      </c>
    </row>
    <row r="17" spans="1:24" ht="15" customHeight="1" x14ac:dyDescent="0.2">
      <c r="A17" s="17">
        <v>1988</v>
      </c>
      <c r="B17" s="13">
        <v>8</v>
      </c>
      <c r="C17" s="13">
        <v>30.1</v>
      </c>
      <c r="D17" s="13">
        <v>10</v>
      </c>
      <c r="E17" s="13">
        <v>61</v>
      </c>
      <c r="F17" s="13">
        <v>51</v>
      </c>
      <c r="G17" s="13">
        <v>41</v>
      </c>
      <c r="H17" s="13">
        <v>27</v>
      </c>
      <c r="I17" s="13">
        <v>39</v>
      </c>
      <c r="J17" s="13">
        <v>37</v>
      </c>
      <c r="K17" s="13">
        <v>50</v>
      </c>
      <c r="L17" s="13">
        <v>73</v>
      </c>
      <c r="M17" s="13">
        <v>55</v>
      </c>
      <c r="N17" s="15">
        <f t="shared" si="0"/>
        <v>73</v>
      </c>
      <c r="T17" s="17">
        <v>1988</v>
      </c>
      <c r="U17" s="13">
        <f t="shared" si="1"/>
        <v>73</v>
      </c>
      <c r="V17" s="13">
        <f t="shared" si="2"/>
        <v>77</v>
      </c>
      <c r="W17" s="13">
        <f t="shared" si="3"/>
        <v>90</v>
      </c>
      <c r="X17" s="13">
        <f t="shared" si="4"/>
        <v>79.95281081339256</v>
      </c>
    </row>
    <row r="18" spans="1:24" ht="15" customHeight="1" x14ac:dyDescent="0.2">
      <c r="A18" s="17">
        <v>1989</v>
      </c>
      <c r="B18" s="13">
        <v>63</v>
      </c>
      <c r="C18" s="13">
        <v>61</v>
      </c>
      <c r="D18" s="13">
        <v>21</v>
      </c>
      <c r="E18" s="21">
        <f>($Q$2/2)*((E66+E114)/(AVERAGE($Q$3,$Q$4)))</f>
        <v>39.913043478260867</v>
      </c>
      <c r="F18" s="13">
        <v>35.9</v>
      </c>
      <c r="G18" s="13">
        <v>30</v>
      </c>
      <c r="H18" s="13">
        <v>22.8</v>
      </c>
      <c r="I18" s="13">
        <v>31</v>
      </c>
      <c r="J18" s="13">
        <v>58</v>
      </c>
      <c r="K18" s="13">
        <v>42.1</v>
      </c>
      <c r="L18" s="13">
        <v>28.2</v>
      </c>
      <c r="M18" s="13">
        <v>55</v>
      </c>
      <c r="N18" s="15">
        <f t="shared" si="0"/>
        <v>63</v>
      </c>
      <c r="T18" s="17">
        <v>1989</v>
      </c>
      <c r="U18" s="13">
        <f t="shared" si="1"/>
        <v>63</v>
      </c>
      <c r="V18" s="13">
        <f t="shared" si="2"/>
        <v>56</v>
      </c>
      <c r="W18" s="13">
        <f t="shared" si="3"/>
        <v>120</v>
      </c>
      <c r="X18" s="13">
        <f t="shared" si="4"/>
        <v>77.685843244017761</v>
      </c>
    </row>
    <row r="19" spans="1:24" ht="15" customHeight="1" x14ac:dyDescent="0.2">
      <c r="A19" s="17">
        <v>1990</v>
      </c>
      <c r="B19" s="13">
        <v>38</v>
      </c>
      <c r="C19" s="13">
        <v>110</v>
      </c>
      <c r="D19" s="13">
        <v>28.8</v>
      </c>
      <c r="E19" s="13">
        <v>73.900000000000006</v>
      </c>
      <c r="F19" s="13">
        <v>25.9</v>
      </c>
      <c r="G19" s="13">
        <v>42</v>
      </c>
      <c r="H19" s="13">
        <v>18</v>
      </c>
      <c r="I19" s="13">
        <v>13.4</v>
      </c>
      <c r="J19" s="13">
        <v>36</v>
      </c>
      <c r="K19" s="13">
        <v>65</v>
      </c>
      <c r="L19" s="13">
        <v>80</v>
      </c>
      <c r="M19" s="13">
        <v>33</v>
      </c>
      <c r="N19" s="15">
        <f t="shared" si="0"/>
        <v>110</v>
      </c>
      <c r="T19" s="17">
        <v>1990</v>
      </c>
      <c r="U19" s="13">
        <f t="shared" si="1"/>
        <v>110</v>
      </c>
      <c r="V19" s="13">
        <f t="shared" si="2"/>
        <v>95</v>
      </c>
      <c r="W19" s="13">
        <f t="shared" si="3"/>
        <v>78</v>
      </c>
      <c r="X19" s="13">
        <f t="shared" si="4"/>
        <v>93.755098629220996</v>
      </c>
    </row>
    <row r="20" spans="1:24" ht="15" customHeight="1" x14ac:dyDescent="0.2">
      <c r="A20" s="17">
        <v>1991</v>
      </c>
      <c r="B20" s="13">
        <v>36</v>
      </c>
      <c r="C20" s="13">
        <v>11</v>
      </c>
      <c r="D20" s="13">
        <v>82</v>
      </c>
      <c r="E20" s="13">
        <v>45</v>
      </c>
      <c r="F20" s="13">
        <v>37</v>
      </c>
      <c r="G20" s="13">
        <v>28</v>
      </c>
      <c r="H20" s="13">
        <v>18.3</v>
      </c>
      <c r="I20" s="13">
        <v>11</v>
      </c>
      <c r="J20" s="13">
        <v>46.3</v>
      </c>
      <c r="K20" s="13">
        <v>33.6</v>
      </c>
      <c r="L20" s="13">
        <v>31.1</v>
      </c>
      <c r="M20" s="13">
        <v>29</v>
      </c>
      <c r="N20" s="15">
        <f t="shared" si="0"/>
        <v>82</v>
      </c>
      <c r="T20" s="17">
        <v>1991</v>
      </c>
      <c r="U20" s="13">
        <f t="shared" si="1"/>
        <v>82</v>
      </c>
      <c r="V20" s="13">
        <f t="shared" si="2"/>
        <v>77</v>
      </c>
      <c r="W20" s="13">
        <f t="shared" si="3"/>
        <v>88</v>
      </c>
      <c r="X20" s="13">
        <f t="shared" si="4"/>
        <v>81.744161054592354</v>
      </c>
    </row>
    <row r="21" spans="1:24" ht="15" customHeight="1" x14ac:dyDescent="0.2">
      <c r="A21" s="17">
        <v>1992</v>
      </c>
      <c r="B21" s="13">
        <v>12.1</v>
      </c>
      <c r="C21" s="13">
        <v>57</v>
      </c>
      <c r="D21" s="13">
        <v>20</v>
      </c>
      <c r="E21" s="13">
        <v>25</v>
      </c>
      <c r="F21" s="13">
        <v>32</v>
      </c>
      <c r="G21" s="13">
        <v>27</v>
      </c>
      <c r="H21" s="13">
        <v>14</v>
      </c>
      <c r="I21" s="13">
        <v>31</v>
      </c>
      <c r="J21" s="13">
        <v>29</v>
      </c>
      <c r="K21" s="13">
        <v>63</v>
      </c>
      <c r="L21" s="13">
        <v>80</v>
      </c>
      <c r="M21" s="13">
        <v>37</v>
      </c>
      <c r="N21" s="15">
        <f t="shared" si="0"/>
        <v>80</v>
      </c>
      <c r="T21" s="17">
        <v>1992</v>
      </c>
      <c r="U21" s="13">
        <f t="shared" si="1"/>
        <v>80</v>
      </c>
      <c r="V21" s="13">
        <f t="shared" si="2"/>
        <v>76</v>
      </c>
      <c r="W21" s="13">
        <f t="shared" si="3"/>
        <v>86</v>
      </c>
      <c r="X21" s="13">
        <f t="shared" si="4"/>
        <v>80.166786072503228</v>
      </c>
    </row>
    <row r="22" spans="1:24" ht="15" customHeight="1" x14ac:dyDescent="0.2">
      <c r="A22" s="17">
        <v>1993</v>
      </c>
      <c r="B22" s="13">
        <v>39</v>
      </c>
      <c r="C22" s="13">
        <v>22</v>
      </c>
      <c r="D22" s="13">
        <v>25</v>
      </c>
      <c r="E22" s="13">
        <v>54</v>
      </c>
      <c r="F22" s="13">
        <v>63</v>
      </c>
      <c r="G22" s="13">
        <v>21</v>
      </c>
      <c r="H22" s="13">
        <v>38</v>
      </c>
      <c r="I22" s="13">
        <v>11</v>
      </c>
      <c r="J22" s="13">
        <v>33</v>
      </c>
      <c r="K22" s="13">
        <v>45</v>
      </c>
      <c r="L22" s="13">
        <v>30</v>
      </c>
      <c r="M22" s="13">
        <v>65</v>
      </c>
      <c r="N22" s="15">
        <f t="shared" si="0"/>
        <v>65</v>
      </c>
      <c r="T22" s="17">
        <v>1993</v>
      </c>
      <c r="U22" s="13">
        <f t="shared" si="1"/>
        <v>65</v>
      </c>
      <c r="V22" s="13">
        <f t="shared" si="2"/>
        <v>74.599999999999994</v>
      </c>
      <c r="W22" s="13">
        <f t="shared" si="3"/>
        <v>86</v>
      </c>
      <c r="X22" s="13">
        <f t="shared" si="4"/>
        <v>75.557701676457953</v>
      </c>
    </row>
    <row r="23" spans="1:24" ht="15" customHeight="1" x14ac:dyDescent="0.2">
      <c r="A23" s="17">
        <v>1994</v>
      </c>
      <c r="B23" s="13">
        <v>18</v>
      </c>
      <c r="C23" s="13">
        <v>42</v>
      </c>
      <c r="D23" s="13">
        <v>59</v>
      </c>
      <c r="E23" s="13">
        <v>70</v>
      </c>
      <c r="F23" s="13">
        <v>62</v>
      </c>
      <c r="G23" s="13">
        <v>26</v>
      </c>
      <c r="H23" s="13">
        <v>44</v>
      </c>
      <c r="I23" s="13">
        <v>20</v>
      </c>
      <c r="J23" s="13">
        <v>62</v>
      </c>
      <c r="K23" s="13">
        <v>45</v>
      </c>
      <c r="L23" s="13">
        <v>56</v>
      </c>
      <c r="M23" s="13">
        <v>68</v>
      </c>
      <c r="N23" s="15">
        <f t="shared" si="0"/>
        <v>70</v>
      </c>
      <c r="T23" s="17">
        <v>1994</v>
      </c>
      <c r="U23" s="13">
        <f t="shared" si="1"/>
        <v>70</v>
      </c>
      <c r="V23" s="13">
        <f t="shared" si="2"/>
        <v>58.5</v>
      </c>
      <c r="W23" s="13">
        <f t="shared" si="3"/>
        <v>105</v>
      </c>
      <c r="X23" s="13">
        <f t="shared" si="4"/>
        <v>75.973981468214163</v>
      </c>
    </row>
    <row r="24" spans="1:24" ht="15" customHeight="1" x14ac:dyDescent="0.2">
      <c r="A24" s="17">
        <v>1995</v>
      </c>
      <c r="B24" s="13">
        <v>14</v>
      </c>
      <c r="C24" s="13">
        <v>31</v>
      </c>
      <c r="D24" s="13">
        <v>82</v>
      </c>
      <c r="E24" s="13">
        <v>34</v>
      </c>
      <c r="F24" s="13">
        <v>59</v>
      </c>
      <c r="G24" s="13">
        <v>32</v>
      </c>
      <c r="H24" s="13">
        <v>23</v>
      </c>
      <c r="I24" s="13">
        <v>39</v>
      </c>
      <c r="J24" s="13">
        <v>66</v>
      </c>
      <c r="K24" s="13">
        <v>71</v>
      </c>
      <c r="L24" s="13">
        <v>81</v>
      </c>
      <c r="M24" s="13">
        <v>71</v>
      </c>
      <c r="N24" s="15">
        <f t="shared" si="0"/>
        <v>82</v>
      </c>
      <c r="T24" s="17">
        <v>1995</v>
      </c>
      <c r="U24" s="13">
        <f t="shared" si="1"/>
        <v>82</v>
      </c>
      <c r="V24" s="13">
        <f t="shared" si="2"/>
        <v>104</v>
      </c>
      <c r="W24" s="13">
        <f t="shared" si="3"/>
        <v>88</v>
      </c>
      <c r="X24" s="13">
        <f t="shared" si="4"/>
        <v>93.155036538185982</v>
      </c>
    </row>
    <row r="25" spans="1:24" ht="15" customHeight="1" x14ac:dyDescent="0.2">
      <c r="A25" s="17">
        <v>1996</v>
      </c>
      <c r="B25" s="13">
        <v>36</v>
      </c>
      <c r="C25" s="13">
        <v>64</v>
      </c>
      <c r="D25" s="13">
        <v>55</v>
      </c>
      <c r="E25" s="13">
        <v>42</v>
      </c>
      <c r="F25" s="13">
        <v>41</v>
      </c>
      <c r="G25" s="13">
        <v>73</v>
      </c>
      <c r="H25" s="13">
        <v>36</v>
      </c>
      <c r="I25" s="13">
        <v>48</v>
      </c>
      <c r="J25" s="13">
        <v>61</v>
      </c>
      <c r="K25" s="13">
        <v>49</v>
      </c>
      <c r="L25" s="13">
        <v>36</v>
      </c>
      <c r="M25" s="13">
        <v>28</v>
      </c>
      <c r="N25" s="15">
        <f t="shared" si="0"/>
        <v>73</v>
      </c>
      <c r="T25" s="17">
        <v>1996</v>
      </c>
      <c r="U25" s="13">
        <f t="shared" si="1"/>
        <v>73</v>
      </c>
      <c r="V25" s="13">
        <f t="shared" si="2"/>
        <v>61.8</v>
      </c>
      <c r="W25" s="13">
        <f t="shared" si="3"/>
        <v>75</v>
      </c>
      <c r="X25" s="13">
        <f t="shared" si="4"/>
        <v>68.885695180780431</v>
      </c>
    </row>
    <row r="26" spans="1:24" ht="15" customHeight="1" x14ac:dyDescent="0.2">
      <c r="A26" s="17">
        <v>1997</v>
      </c>
      <c r="B26" s="13">
        <v>40</v>
      </c>
      <c r="C26" s="13">
        <v>36</v>
      </c>
      <c r="D26" s="13">
        <v>28</v>
      </c>
      <c r="E26" s="13">
        <v>55</v>
      </c>
      <c r="F26" s="13">
        <v>65</v>
      </c>
      <c r="G26" s="13">
        <v>45</v>
      </c>
      <c r="H26" s="13">
        <v>10</v>
      </c>
      <c r="I26" s="13">
        <v>70</v>
      </c>
      <c r="J26" s="13">
        <v>37</v>
      </c>
      <c r="K26" s="13">
        <v>76</v>
      </c>
      <c r="L26" s="13">
        <v>67</v>
      </c>
      <c r="M26" s="13">
        <v>33</v>
      </c>
      <c r="N26" s="15">
        <f t="shared" si="0"/>
        <v>76</v>
      </c>
      <c r="T26" s="17">
        <v>1997</v>
      </c>
      <c r="U26" s="13">
        <f t="shared" si="1"/>
        <v>76</v>
      </c>
      <c r="V26" s="13">
        <f t="shared" si="2"/>
        <v>127</v>
      </c>
      <c r="W26" s="13">
        <f t="shared" si="3"/>
        <v>75</v>
      </c>
      <c r="X26" s="13">
        <f t="shared" si="4"/>
        <v>97.244328222763528</v>
      </c>
    </row>
    <row r="27" spans="1:24" ht="15" customHeight="1" x14ac:dyDescent="0.2">
      <c r="A27" s="17">
        <v>1998</v>
      </c>
      <c r="B27" s="13">
        <v>15</v>
      </c>
      <c r="C27" s="13">
        <v>50</v>
      </c>
      <c r="D27" s="13">
        <v>58</v>
      </c>
      <c r="E27" s="13">
        <v>39</v>
      </c>
      <c r="F27" s="13">
        <v>90</v>
      </c>
      <c r="G27" s="13">
        <v>16</v>
      </c>
      <c r="H27" s="13">
        <v>44</v>
      </c>
      <c r="I27" s="13">
        <v>28</v>
      </c>
      <c r="J27" s="13">
        <v>48</v>
      </c>
      <c r="K27" s="13">
        <v>75</v>
      </c>
      <c r="L27" s="13">
        <v>42</v>
      </c>
      <c r="M27" s="13">
        <v>36</v>
      </c>
      <c r="N27" s="15">
        <f t="shared" si="0"/>
        <v>90</v>
      </c>
      <c r="T27" s="17">
        <v>1998</v>
      </c>
      <c r="U27" s="13">
        <f t="shared" si="1"/>
        <v>90</v>
      </c>
      <c r="V27" s="13">
        <f t="shared" si="2"/>
        <v>128.5</v>
      </c>
      <c r="W27" s="13">
        <f t="shared" si="3"/>
        <v>64</v>
      </c>
      <c r="X27" s="13">
        <f t="shared" si="4"/>
        <v>98.222823231599563</v>
      </c>
    </row>
    <row r="28" spans="1:24" ht="15" customHeight="1" x14ac:dyDescent="0.2">
      <c r="A28" s="17">
        <v>1999</v>
      </c>
      <c r="B28" s="13">
        <v>56</v>
      </c>
      <c r="C28" s="13">
        <v>35</v>
      </c>
      <c r="D28" s="13">
        <v>55</v>
      </c>
      <c r="E28" s="13">
        <v>45</v>
      </c>
      <c r="F28" s="13">
        <v>24</v>
      </c>
      <c r="G28" s="13">
        <v>44</v>
      </c>
      <c r="H28" s="13">
        <v>39</v>
      </c>
      <c r="I28" s="13">
        <v>35</v>
      </c>
      <c r="J28" s="13">
        <v>50</v>
      </c>
      <c r="K28" s="13">
        <v>67</v>
      </c>
      <c r="L28" s="13">
        <v>51</v>
      </c>
      <c r="M28" s="13">
        <v>62</v>
      </c>
      <c r="N28" s="15">
        <f t="shared" si="0"/>
        <v>67</v>
      </c>
      <c r="T28" s="17">
        <v>1999</v>
      </c>
      <c r="U28" s="13">
        <f t="shared" si="1"/>
        <v>67</v>
      </c>
      <c r="V28" s="13">
        <f t="shared" si="2"/>
        <v>70</v>
      </c>
      <c r="W28" s="13">
        <f t="shared" si="3"/>
        <v>71</v>
      </c>
      <c r="X28" s="13">
        <f t="shared" si="4"/>
        <v>69.506065816497113</v>
      </c>
    </row>
    <row r="29" spans="1:24" ht="15" customHeight="1" x14ac:dyDescent="0.2">
      <c r="A29" s="17">
        <v>2000</v>
      </c>
      <c r="B29" s="13">
        <v>16</v>
      </c>
      <c r="C29" s="13">
        <v>52</v>
      </c>
      <c r="D29" s="13">
        <v>31</v>
      </c>
      <c r="E29" s="13">
        <v>38</v>
      </c>
      <c r="F29" s="13">
        <v>50</v>
      </c>
      <c r="G29" s="13">
        <v>60</v>
      </c>
      <c r="H29" s="13">
        <v>56</v>
      </c>
      <c r="I29" s="13">
        <v>30</v>
      </c>
      <c r="J29" s="13">
        <v>64</v>
      </c>
      <c r="K29" s="13">
        <v>55</v>
      </c>
      <c r="L29" s="13">
        <v>39</v>
      </c>
      <c r="M29" s="13">
        <v>55</v>
      </c>
      <c r="N29" s="15">
        <f t="shared" si="0"/>
        <v>64</v>
      </c>
      <c r="T29" s="17">
        <v>2000</v>
      </c>
      <c r="U29" s="13">
        <f t="shared" si="1"/>
        <v>64</v>
      </c>
      <c r="V29" s="13">
        <f t="shared" si="2"/>
        <v>73</v>
      </c>
      <c r="W29" s="13">
        <f t="shared" si="3"/>
        <v>54</v>
      </c>
      <c r="X29" s="13">
        <f t="shared" si="4"/>
        <v>64.708148254286669</v>
      </c>
    </row>
    <row r="30" spans="1:24" ht="15" customHeight="1" x14ac:dyDescent="0.2">
      <c r="A30" s="17">
        <v>2001</v>
      </c>
      <c r="B30" s="13">
        <v>18</v>
      </c>
      <c r="C30" s="13">
        <v>26</v>
      </c>
      <c r="D30" s="13">
        <v>49</v>
      </c>
      <c r="E30" s="13">
        <v>42</v>
      </c>
      <c r="F30" s="13">
        <v>46</v>
      </c>
      <c r="G30" s="13">
        <v>10</v>
      </c>
      <c r="H30" s="13">
        <v>22</v>
      </c>
      <c r="I30" s="13">
        <v>36</v>
      </c>
      <c r="J30" s="13">
        <v>46</v>
      </c>
      <c r="K30" s="13">
        <v>74</v>
      </c>
      <c r="L30" s="13">
        <v>25</v>
      </c>
      <c r="M30" s="13">
        <v>25</v>
      </c>
      <c r="N30" s="15">
        <f t="shared" si="0"/>
        <v>74</v>
      </c>
      <c r="T30" s="17">
        <v>2001</v>
      </c>
      <c r="U30" s="13">
        <f t="shared" si="1"/>
        <v>74</v>
      </c>
      <c r="V30" s="13">
        <f t="shared" si="2"/>
        <v>76</v>
      </c>
      <c r="W30" s="13">
        <f t="shared" si="3"/>
        <v>82</v>
      </c>
      <c r="X30" s="13">
        <f t="shared" si="4"/>
        <v>77.321631561350713</v>
      </c>
    </row>
    <row r="31" spans="1:24" ht="15" customHeight="1" x14ac:dyDescent="0.2">
      <c r="A31" s="17">
        <v>2002</v>
      </c>
      <c r="B31" s="13">
        <v>30</v>
      </c>
      <c r="C31" s="13">
        <v>8</v>
      </c>
      <c r="D31" s="13">
        <v>41</v>
      </c>
      <c r="E31" s="13">
        <v>60</v>
      </c>
      <c r="F31" s="13">
        <v>26</v>
      </c>
      <c r="G31" s="13">
        <v>21</v>
      </c>
      <c r="H31" s="13">
        <v>25</v>
      </c>
      <c r="I31" s="13">
        <v>47</v>
      </c>
      <c r="J31" s="13">
        <v>51</v>
      </c>
      <c r="K31" s="13">
        <v>55</v>
      </c>
      <c r="L31" s="13">
        <v>46</v>
      </c>
      <c r="M31" s="13">
        <v>86</v>
      </c>
      <c r="N31" s="15">
        <f t="shared" si="0"/>
        <v>86</v>
      </c>
      <c r="T31" s="17">
        <v>2002</v>
      </c>
      <c r="U31" s="13">
        <f t="shared" si="1"/>
        <v>86</v>
      </c>
      <c r="V31" s="13">
        <f t="shared" si="2"/>
        <v>66</v>
      </c>
      <c r="W31" s="13">
        <f t="shared" si="3"/>
        <v>59</v>
      </c>
      <c r="X31" s="13">
        <f t="shared" si="4"/>
        <v>69.189711993122231</v>
      </c>
    </row>
    <row r="32" spans="1:24" ht="15" customHeight="1" x14ac:dyDescent="0.2">
      <c r="A32" s="17">
        <v>2003</v>
      </c>
      <c r="B32" s="13">
        <v>50</v>
      </c>
      <c r="C32" s="13">
        <v>43</v>
      </c>
      <c r="D32" s="13">
        <v>27</v>
      </c>
      <c r="E32" s="13">
        <v>33</v>
      </c>
      <c r="F32" s="13">
        <v>55</v>
      </c>
      <c r="G32" s="13">
        <v>36</v>
      </c>
      <c r="H32" s="13">
        <v>18</v>
      </c>
      <c r="I32" s="13">
        <v>41</v>
      </c>
      <c r="J32" s="13">
        <v>36</v>
      </c>
      <c r="K32" s="13">
        <v>56</v>
      </c>
      <c r="L32" s="13">
        <v>49</v>
      </c>
      <c r="M32" s="13">
        <v>23</v>
      </c>
      <c r="N32" s="15">
        <f t="shared" si="0"/>
        <v>56</v>
      </c>
      <c r="T32" s="17">
        <v>2003</v>
      </c>
      <c r="U32" s="13">
        <f t="shared" si="1"/>
        <v>56</v>
      </c>
      <c r="V32" s="13">
        <f t="shared" si="2"/>
        <v>91</v>
      </c>
      <c r="W32" s="13">
        <f t="shared" si="3"/>
        <v>70</v>
      </c>
      <c r="X32" s="13">
        <f t="shared" si="4"/>
        <v>75.12554329655633</v>
      </c>
    </row>
    <row r="33" spans="1:24" ht="15" customHeight="1" x14ac:dyDescent="0.2">
      <c r="A33" s="17">
        <v>2004</v>
      </c>
      <c r="B33" s="13">
        <v>45</v>
      </c>
      <c r="C33" s="13">
        <v>24</v>
      </c>
      <c r="D33" s="13">
        <v>42</v>
      </c>
      <c r="E33" s="13">
        <v>78</v>
      </c>
      <c r="F33" s="13">
        <v>87</v>
      </c>
      <c r="G33" s="13">
        <v>27</v>
      </c>
      <c r="H33" s="13">
        <v>21</v>
      </c>
      <c r="I33" s="13">
        <v>24</v>
      </c>
      <c r="J33" s="13">
        <v>30</v>
      </c>
      <c r="K33" s="13">
        <v>56</v>
      </c>
      <c r="L33" s="13">
        <v>43</v>
      </c>
      <c r="M33" s="13">
        <v>45</v>
      </c>
      <c r="N33" s="15">
        <f t="shared" si="0"/>
        <v>87</v>
      </c>
      <c r="T33" s="17">
        <v>2004</v>
      </c>
      <c r="U33" s="13">
        <f t="shared" si="1"/>
        <v>87</v>
      </c>
      <c r="V33" s="13">
        <f t="shared" si="2"/>
        <v>75</v>
      </c>
      <c r="W33" s="13">
        <f t="shared" si="3"/>
        <v>63</v>
      </c>
      <c r="X33" s="13">
        <f t="shared" si="4"/>
        <v>74.499355208482584</v>
      </c>
    </row>
    <row r="34" spans="1:24" ht="15" customHeight="1" x14ac:dyDescent="0.2">
      <c r="A34" s="17">
        <v>2005</v>
      </c>
      <c r="B34" s="13">
        <v>59</v>
      </c>
      <c r="C34" s="13">
        <v>78</v>
      </c>
      <c r="D34" s="13">
        <v>19</v>
      </c>
      <c r="E34" s="13">
        <v>38</v>
      </c>
      <c r="F34" s="13">
        <v>35.799999999999997</v>
      </c>
      <c r="G34" s="13">
        <v>35.299999999999997</v>
      </c>
      <c r="H34" s="13">
        <v>27.9</v>
      </c>
      <c r="I34" s="13">
        <v>16.899999999999999</v>
      </c>
      <c r="J34" s="13">
        <v>14.6</v>
      </c>
      <c r="K34" s="13">
        <v>40.299999999999997</v>
      </c>
      <c r="L34" s="13">
        <v>55.2</v>
      </c>
      <c r="M34" s="13">
        <v>36.4</v>
      </c>
      <c r="N34" s="15">
        <f t="shared" si="0"/>
        <v>78</v>
      </c>
      <c r="T34" s="17">
        <v>2005</v>
      </c>
      <c r="U34" s="13">
        <f t="shared" si="1"/>
        <v>78</v>
      </c>
      <c r="V34" s="13">
        <f t="shared" si="2"/>
        <v>96</v>
      </c>
      <c r="W34" s="13">
        <f t="shared" si="3"/>
        <v>88</v>
      </c>
      <c r="X34" s="13">
        <f t="shared" si="4"/>
        <v>88.702727229306973</v>
      </c>
    </row>
    <row r="35" spans="1:24" ht="15" customHeight="1" x14ac:dyDescent="0.2">
      <c r="A35" s="17">
        <v>2006</v>
      </c>
      <c r="B35" s="13">
        <v>26.3</v>
      </c>
      <c r="C35" s="13">
        <v>30.4</v>
      </c>
      <c r="D35" s="13">
        <v>36.200000000000003</v>
      </c>
      <c r="E35" s="13">
        <v>82.1</v>
      </c>
      <c r="F35" s="13">
        <v>50.9</v>
      </c>
      <c r="G35" s="13">
        <v>38.9</v>
      </c>
      <c r="H35" s="13">
        <v>35.5</v>
      </c>
      <c r="I35" s="13">
        <v>63.3</v>
      </c>
      <c r="J35" s="13">
        <v>42.8</v>
      </c>
      <c r="K35" s="13">
        <v>38.1</v>
      </c>
      <c r="L35" s="13">
        <v>48</v>
      </c>
      <c r="M35" s="13">
        <v>35.799999999999997</v>
      </c>
      <c r="N35" s="15">
        <f t="shared" si="0"/>
        <v>82.1</v>
      </c>
      <c r="T35" s="17">
        <v>2006</v>
      </c>
      <c r="U35" s="13">
        <f t="shared" si="1"/>
        <v>82.1</v>
      </c>
      <c r="V35" s="13">
        <f t="shared" si="2"/>
        <v>80</v>
      </c>
      <c r="W35" s="13">
        <f t="shared" si="3"/>
        <v>63</v>
      </c>
      <c r="X35" s="13">
        <f t="shared" si="4"/>
        <v>75.300126570186748</v>
      </c>
    </row>
    <row r="36" spans="1:24" ht="15" customHeight="1" x14ac:dyDescent="0.2">
      <c r="A36" s="17">
        <v>2007</v>
      </c>
      <c r="B36" s="13">
        <v>13.7</v>
      </c>
      <c r="C36" s="13">
        <v>10.199999999999999</v>
      </c>
      <c r="D36" s="13">
        <v>44.4</v>
      </c>
      <c r="E36" s="13">
        <v>60.2</v>
      </c>
      <c r="F36" s="13">
        <v>56.1</v>
      </c>
      <c r="G36" s="13">
        <v>40.6</v>
      </c>
      <c r="H36" s="13">
        <v>51.1</v>
      </c>
      <c r="I36" s="13">
        <v>18.5</v>
      </c>
      <c r="J36" s="13">
        <v>42.3</v>
      </c>
      <c r="K36" s="13">
        <v>47.3</v>
      </c>
      <c r="L36" s="13">
        <v>48.5</v>
      </c>
      <c r="M36" s="13">
        <v>46.2</v>
      </c>
      <c r="N36" s="15">
        <f t="shared" si="0"/>
        <v>60.2</v>
      </c>
      <c r="T36" s="17">
        <v>2007</v>
      </c>
      <c r="U36" s="13">
        <f t="shared" si="1"/>
        <v>60.2</v>
      </c>
      <c r="V36" s="13">
        <f t="shared" si="2"/>
        <v>58.7</v>
      </c>
      <c r="W36" s="13">
        <f t="shared" si="3"/>
        <v>72.8</v>
      </c>
      <c r="X36" s="13">
        <f t="shared" si="4"/>
        <v>63.466363375841809</v>
      </c>
    </row>
    <row r="37" spans="1:24" ht="15" customHeight="1" x14ac:dyDescent="0.2">
      <c r="A37" s="17">
        <v>2008</v>
      </c>
      <c r="B37" s="13">
        <v>20.2</v>
      </c>
      <c r="C37" s="13">
        <v>18.600000000000001</v>
      </c>
      <c r="D37" s="13">
        <v>17.600000000000001</v>
      </c>
      <c r="E37" s="13">
        <v>46.9</v>
      </c>
      <c r="F37" s="13">
        <v>60.2</v>
      </c>
      <c r="G37" s="13">
        <v>37.5</v>
      </c>
      <c r="H37" s="13">
        <v>20.2</v>
      </c>
      <c r="I37" s="13">
        <v>49.4</v>
      </c>
      <c r="J37" s="13">
        <v>29.4</v>
      </c>
      <c r="K37" s="13">
        <v>50.1</v>
      </c>
      <c r="L37" s="13">
        <v>44.6</v>
      </c>
      <c r="M37" s="13">
        <v>8.6</v>
      </c>
      <c r="N37" s="15">
        <f t="shared" si="0"/>
        <v>60.2</v>
      </c>
      <c r="T37" s="17">
        <v>2008</v>
      </c>
      <c r="U37" s="13">
        <f t="shared" si="1"/>
        <v>60.2</v>
      </c>
      <c r="V37" s="13">
        <f t="shared" si="2"/>
        <v>84.2</v>
      </c>
      <c r="W37" s="13">
        <f t="shared" si="3"/>
        <v>68.8</v>
      </c>
      <c r="X37" s="13">
        <f t="shared" si="4"/>
        <v>73.005110569804657</v>
      </c>
    </row>
    <row r="38" spans="1:24" ht="15" customHeight="1" x14ac:dyDescent="0.2">
      <c r="A38" s="17">
        <v>2009</v>
      </c>
      <c r="B38" s="13">
        <v>30.2</v>
      </c>
      <c r="C38" s="13">
        <v>30.1</v>
      </c>
      <c r="D38" s="13">
        <v>41.6</v>
      </c>
      <c r="E38" s="13">
        <v>36.5</v>
      </c>
      <c r="F38" s="13">
        <v>36.4</v>
      </c>
      <c r="G38" s="13">
        <v>39.1</v>
      </c>
      <c r="H38" s="13">
        <v>8.6999999999999993</v>
      </c>
      <c r="I38" s="13">
        <v>40.5</v>
      </c>
      <c r="J38" s="13">
        <v>19.899999999999999</v>
      </c>
      <c r="K38" s="13">
        <v>22.3</v>
      </c>
      <c r="L38" s="13">
        <v>14</v>
      </c>
      <c r="M38" s="13">
        <v>30.2</v>
      </c>
      <c r="N38" s="15">
        <f t="shared" si="0"/>
        <v>41.6</v>
      </c>
      <c r="T38" s="17">
        <v>2009</v>
      </c>
      <c r="U38" s="13">
        <f t="shared" si="1"/>
        <v>41.6</v>
      </c>
      <c r="V38" s="13">
        <f t="shared" si="2"/>
        <v>101.8</v>
      </c>
      <c r="W38" s="13">
        <f t="shared" si="3"/>
        <v>64.599999999999994</v>
      </c>
      <c r="X38" s="13">
        <f t="shared" si="4"/>
        <v>74.161622964130487</v>
      </c>
    </row>
    <row r="39" spans="1:24" ht="15" customHeight="1" x14ac:dyDescent="0.2">
      <c r="A39" s="17">
        <v>2010</v>
      </c>
      <c r="B39" s="13">
        <v>11.4</v>
      </c>
      <c r="C39" s="13">
        <v>16.8</v>
      </c>
      <c r="D39" s="13">
        <v>86.2</v>
      </c>
      <c r="E39" s="13">
        <v>58.6</v>
      </c>
      <c r="F39" s="13">
        <v>39</v>
      </c>
      <c r="G39" s="13">
        <v>59.1</v>
      </c>
      <c r="H39" s="13">
        <v>41.7</v>
      </c>
      <c r="I39" s="13">
        <v>29.5</v>
      </c>
      <c r="J39" s="13">
        <v>48.7</v>
      </c>
      <c r="K39" s="13">
        <v>31.4</v>
      </c>
      <c r="L39" s="13">
        <v>36.5</v>
      </c>
      <c r="M39" s="13">
        <v>35.200000000000003</v>
      </c>
      <c r="N39" s="15">
        <f t="shared" si="0"/>
        <v>86.2</v>
      </c>
      <c r="T39" s="17">
        <v>2010</v>
      </c>
      <c r="U39" s="13">
        <f t="shared" si="1"/>
        <v>86.2</v>
      </c>
      <c r="V39" s="13">
        <f t="shared" si="2"/>
        <v>86.8</v>
      </c>
      <c r="W39" s="13">
        <f t="shared" si="3"/>
        <v>60.6</v>
      </c>
      <c r="X39" s="13">
        <f t="shared" si="4"/>
        <v>78.529154129053822</v>
      </c>
    </row>
    <row r="40" spans="1:24" ht="15" customHeight="1" x14ac:dyDescent="0.2">
      <c r="A40" s="17">
        <v>2011</v>
      </c>
      <c r="B40" s="13">
        <v>21.1</v>
      </c>
      <c r="C40" s="13">
        <v>37.9</v>
      </c>
      <c r="D40" s="13">
        <v>33.9</v>
      </c>
      <c r="E40" s="13">
        <v>70.400000000000006</v>
      </c>
      <c r="F40" s="13">
        <v>53.2</v>
      </c>
      <c r="G40" s="13">
        <v>30.3</v>
      </c>
      <c r="H40" s="13">
        <v>25.5</v>
      </c>
      <c r="I40" s="13">
        <v>35.6</v>
      </c>
      <c r="J40" s="13">
        <v>26.5</v>
      </c>
      <c r="K40" s="13">
        <v>45.9</v>
      </c>
      <c r="L40" s="13">
        <v>52.2</v>
      </c>
      <c r="M40" s="13">
        <v>35.799999999999997</v>
      </c>
      <c r="N40" s="15">
        <f t="shared" si="0"/>
        <v>70.400000000000006</v>
      </c>
      <c r="T40" s="17">
        <v>2011</v>
      </c>
      <c r="U40" s="13">
        <f t="shared" si="1"/>
        <v>70.400000000000006</v>
      </c>
      <c r="V40" s="13">
        <f t="shared" si="2"/>
        <v>66.2</v>
      </c>
      <c r="W40" s="13">
        <f t="shared" si="3"/>
        <v>70.099999999999994</v>
      </c>
      <c r="X40" s="13">
        <f t="shared" si="4"/>
        <v>68.532110617567</v>
      </c>
    </row>
    <row r="41" spans="1:24" ht="15" customHeight="1" x14ac:dyDescent="0.2">
      <c r="A41" s="17">
        <v>2012</v>
      </c>
      <c r="B41" s="13">
        <v>64.5</v>
      </c>
      <c r="C41" s="13">
        <v>23.2</v>
      </c>
      <c r="D41" s="13">
        <v>26.5</v>
      </c>
      <c r="E41" s="13">
        <v>45.5</v>
      </c>
      <c r="F41" s="13">
        <v>55.8</v>
      </c>
      <c r="G41" s="13">
        <v>50.2</v>
      </c>
      <c r="H41" s="13">
        <v>16.100000000000001</v>
      </c>
      <c r="I41" s="13">
        <v>44.9</v>
      </c>
      <c r="J41" s="13">
        <v>22.3</v>
      </c>
      <c r="K41" s="13">
        <v>52.4</v>
      </c>
      <c r="L41" s="13">
        <v>82.4</v>
      </c>
      <c r="M41" s="13">
        <v>87.3</v>
      </c>
      <c r="N41" s="15">
        <f t="shared" si="0"/>
        <v>87.3</v>
      </c>
      <c r="T41" s="17">
        <v>2012</v>
      </c>
      <c r="U41" s="13">
        <f t="shared" si="1"/>
        <v>87.3</v>
      </c>
      <c r="V41" s="13">
        <f t="shared" si="2"/>
        <v>85.6</v>
      </c>
      <c r="W41" s="13">
        <f t="shared" si="3"/>
        <v>57.9</v>
      </c>
      <c r="X41" s="13">
        <f t="shared" si="4"/>
        <v>77.480835363232558</v>
      </c>
    </row>
    <row r="42" spans="1:24" ht="15" customHeight="1" x14ac:dyDescent="0.2">
      <c r="A42" s="17">
        <v>2013</v>
      </c>
      <c r="B42" s="13">
        <v>16</v>
      </c>
      <c r="C42" s="13">
        <v>45.1</v>
      </c>
      <c r="D42" s="13">
        <v>46.4</v>
      </c>
      <c r="E42" s="13">
        <v>89.8</v>
      </c>
      <c r="F42" s="13">
        <v>54.2</v>
      </c>
      <c r="G42" s="13">
        <v>23.1</v>
      </c>
      <c r="H42" s="13">
        <v>55</v>
      </c>
      <c r="I42" s="13">
        <v>40.299999999999997</v>
      </c>
      <c r="J42" s="13">
        <v>27.7</v>
      </c>
      <c r="K42" s="13">
        <v>67.7</v>
      </c>
      <c r="L42" s="13">
        <v>42</v>
      </c>
      <c r="M42" s="13">
        <v>32.299999999999997</v>
      </c>
      <c r="N42" s="15">
        <f t="shared" si="0"/>
        <v>89.8</v>
      </c>
      <c r="T42" s="17">
        <v>2013</v>
      </c>
      <c r="U42" s="13">
        <f t="shared" si="1"/>
        <v>89.8</v>
      </c>
      <c r="V42" s="13">
        <f t="shared" si="2"/>
        <v>87.3</v>
      </c>
      <c r="W42" s="13">
        <f t="shared" si="3"/>
        <v>79.8</v>
      </c>
      <c r="X42" s="13">
        <f t="shared" si="4"/>
        <v>85.647960548311602</v>
      </c>
    </row>
    <row r="43" spans="1:24" ht="15" customHeight="1" x14ac:dyDescent="0.2">
      <c r="A43" s="17">
        <v>2014</v>
      </c>
      <c r="B43" s="13">
        <v>14.2</v>
      </c>
      <c r="C43" s="13">
        <v>49.1</v>
      </c>
      <c r="D43" s="13">
        <v>74.400000000000006</v>
      </c>
      <c r="E43" s="13">
        <v>31.8</v>
      </c>
      <c r="F43" s="13">
        <v>46.7</v>
      </c>
      <c r="G43" s="13">
        <v>18.899999999999999</v>
      </c>
      <c r="H43" s="13">
        <v>15.7</v>
      </c>
      <c r="I43" s="13">
        <v>15.5</v>
      </c>
      <c r="J43" s="13">
        <v>47.9</v>
      </c>
      <c r="K43" s="13">
        <v>36.5</v>
      </c>
      <c r="L43" s="13">
        <v>64.7</v>
      </c>
      <c r="M43" s="13">
        <v>40.799999999999997</v>
      </c>
      <c r="N43" s="15">
        <f t="shared" si="0"/>
        <v>74.400000000000006</v>
      </c>
      <c r="T43" s="17">
        <v>2014</v>
      </c>
      <c r="U43" s="13">
        <f t="shared" si="1"/>
        <v>74.400000000000006</v>
      </c>
      <c r="V43" s="13">
        <f t="shared" si="2"/>
        <v>85.2</v>
      </c>
      <c r="W43" s="13">
        <f t="shared" si="3"/>
        <v>87</v>
      </c>
      <c r="X43" s="13">
        <f t="shared" si="4"/>
        <v>82.864651096145593</v>
      </c>
    </row>
    <row r="44" spans="1:24" ht="15" customHeight="1" x14ac:dyDescent="0.2">
      <c r="A44" s="17">
        <v>2015</v>
      </c>
      <c r="B44" s="13">
        <v>12.5</v>
      </c>
      <c r="C44" s="13">
        <v>34.200000000000003</v>
      </c>
      <c r="D44" s="13">
        <v>56.5</v>
      </c>
      <c r="E44" s="13">
        <v>41.7</v>
      </c>
      <c r="F44" s="13">
        <v>50.4</v>
      </c>
      <c r="G44" s="13">
        <v>12.1</v>
      </c>
      <c r="H44" s="13">
        <v>26.7</v>
      </c>
      <c r="I44" s="13">
        <v>25.1</v>
      </c>
      <c r="J44" s="13">
        <v>25.7</v>
      </c>
      <c r="K44" s="13">
        <v>57</v>
      </c>
      <c r="L44" s="13">
        <v>42.6</v>
      </c>
      <c r="M44" s="13">
        <v>34.5</v>
      </c>
      <c r="N44" s="15">
        <f t="shared" si="0"/>
        <v>57</v>
      </c>
      <c r="T44" s="17">
        <v>2015</v>
      </c>
      <c r="U44" s="13">
        <f t="shared" si="1"/>
        <v>57</v>
      </c>
      <c r="V44" s="13">
        <f t="shared" si="2"/>
        <v>63.1</v>
      </c>
      <c r="W44" s="13">
        <f t="shared" si="3"/>
        <v>84.9</v>
      </c>
      <c r="X44" s="13">
        <f t="shared" si="4"/>
        <v>68.214393179538618</v>
      </c>
    </row>
    <row r="45" spans="1:24" ht="15" customHeight="1" x14ac:dyDescent="0.2">
      <c r="A45" s="19" t="s">
        <v>58</v>
      </c>
      <c r="B45" s="20">
        <f t="shared" ref="B45:M45" si="5">AVERAGE(B3:B44)</f>
        <v>30.980952380952381</v>
      </c>
      <c r="C45" s="20">
        <f t="shared" si="5"/>
        <v>37.395238095238092</v>
      </c>
      <c r="D45" s="20">
        <f t="shared" si="5"/>
        <v>45.493271221532098</v>
      </c>
      <c r="E45" s="20">
        <f t="shared" si="5"/>
        <v>52.21366459627329</v>
      </c>
      <c r="F45" s="20">
        <f t="shared" si="5"/>
        <v>51.749689440993791</v>
      </c>
      <c r="G45" s="20">
        <f t="shared" si="5"/>
        <v>35.921739130434773</v>
      </c>
      <c r="H45" s="20">
        <f t="shared" si="5"/>
        <v>29.68809523809524</v>
      </c>
      <c r="I45" s="20">
        <f t="shared" si="5"/>
        <v>32.799999999999997</v>
      </c>
      <c r="J45" s="20">
        <f t="shared" si="5"/>
        <v>40.347619047619048</v>
      </c>
      <c r="K45" s="20">
        <f t="shared" si="5"/>
        <v>53.273809523809511</v>
      </c>
      <c r="L45" s="20">
        <f t="shared" si="5"/>
        <v>49.242857142857147</v>
      </c>
      <c r="M45" s="20">
        <f t="shared" si="5"/>
        <v>44.740476190476187</v>
      </c>
      <c r="N45" s="20">
        <f>AVERAGE(B45:M45)</f>
        <v>41.987284334023464</v>
      </c>
      <c r="T45" s="19" t="s">
        <v>58</v>
      </c>
      <c r="U45" s="13">
        <f t="shared" si="1"/>
        <v>41.987284334023464</v>
      </c>
      <c r="V45" s="13">
        <f t="shared" si="2"/>
        <v>48.078240740740739</v>
      </c>
      <c r="W45" s="13">
        <f t="shared" si="3"/>
        <v>50.96150793650795</v>
      </c>
      <c r="X45" s="13">
        <f t="shared" si="4"/>
        <v>47.339425086401533</v>
      </c>
    </row>
    <row r="46" spans="1:24" ht="15" customHeight="1" x14ac:dyDescent="0.2">
      <c r="A46" s="19" t="s">
        <v>59</v>
      </c>
      <c r="B46" s="20">
        <f t="shared" ref="B46:M46" si="6">MAX(B3:B44)</f>
        <v>81</v>
      </c>
      <c r="C46" s="20">
        <f t="shared" si="6"/>
        <v>110</v>
      </c>
      <c r="D46" s="20">
        <f t="shared" si="6"/>
        <v>126</v>
      </c>
      <c r="E46" s="20">
        <f t="shared" si="6"/>
        <v>89.8</v>
      </c>
      <c r="F46" s="20">
        <f t="shared" si="6"/>
        <v>90</v>
      </c>
      <c r="G46" s="20">
        <f t="shared" si="6"/>
        <v>80</v>
      </c>
      <c r="H46" s="20">
        <f t="shared" si="6"/>
        <v>68</v>
      </c>
      <c r="I46" s="20">
        <f t="shared" si="6"/>
        <v>70</v>
      </c>
      <c r="J46" s="20">
        <f t="shared" si="6"/>
        <v>66</v>
      </c>
      <c r="K46" s="20">
        <f t="shared" si="6"/>
        <v>93</v>
      </c>
      <c r="L46" s="20">
        <f t="shared" si="6"/>
        <v>82.4</v>
      </c>
      <c r="M46" s="20">
        <f t="shared" si="6"/>
        <v>89</v>
      </c>
      <c r="N46" s="20">
        <f>MAX(B46:M46)</f>
        <v>126</v>
      </c>
      <c r="T46" s="19" t="s">
        <v>59</v>
      </c>
      <c r="U46" s="13">
        <f t="shared" si="1"/>
        <v>126</v>
      </c>
      <c r="V46" s="13">
        <f t="shared" si="2"/>
        <v>155</v>
      </c>
      <c r="W46" s="13">
        <f t="shared" si="3"/>
        <v>162</v>
      </c>
      <c r="X46" s="13">
        <f t="shared" si="4"/>
        <v>149.39984238429574</v>
      </c>
    </row>
    <row r="47" spans="1:24" ht="15" customHeight="1" x14ac:dyDescent="0.2">
      <c r="A47" s="19" t="s">
        <v>60</v>
      </c>
      <c r="B47" s="20">
        <f t="shared" ref="B47:M47" si="7">MIN(B3:B44)</f>
        <v>5.9</v>
      </c>
      <c r="C47" s="20">
        <f t="shared" si="7"/>
        <v>8</v>
      </c>
      <c r="D47" s="20">
        <f t="shared" si="7"/>
        <v>10</v>
      </c>
      <c r="E47" s="20">
        <f t="shared" si="7"/>
        <v>24</v>
      </c>
      <c r="F47" s="20">
        <f t="shared" si="7"/>
        <v>24</v>
      </c>
      <c r="G47" s="20">
        <f t="shared" si="7"/>
        <v>10</v>
      </c>
      <c r="H47" s="20">
        <f t="shared" si="7"/>
        <v>8.6999999999999993</v>
      </c>
      <c r="I47" s="20">
        <f t="shared" si="7"/>
        <v>11</v>
      </c>
      <c r="J47" s="20">
        <f t="shared" si="7"/>
        <v>14.6</v>
      </c>
      <c r="K47" s="20">
        <f t="shared" si="7"/>
        <v>22.3</v>
      </c>
      <c r="L47" s="20">
        <f t="shared" si="7"/>
        <v>14</v>
      </c>
      <c r="M47" s="20">
        <f t="shared" si="7"/>
        <v>6</v>
      </c>
      <c r="N47" s="20">
        <f>MIN(B47:M47)</f>
        <v>5.9</v>
      </c>
      <c r="T47" s="19" t="s">
        <v>60</v>
      </c>
      <c r="U47" s="13">
        <f t="shared" si="1"/>
        <v>5.9</v>
      </c>
      <c r="V47" s="13">
        <f t="shared" si="2"/>
        <v>0</v>
      </c>
      <c r="W47" s="13">
        <f t="shared" si="3"/>
        <v>1</v>
      </c>
      <c r="X47" s="13">
        <f t="shared" si="4"/>
        <v>1.8897287099393418</v>
      </c>
    </row>
    <row r="49" spans="1:14" ht="15" customHeight="1" x14ac:dyDescent="0.2">
      <c r="A49" s="42" t="s">
        <v>75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</row>
    <row r="50" spans="1:14" s="16" customFormat="1" ht="15" customHeight="1" x14ac:dyDescent="0.2">
      <c r="A50" s="19" t="s">
        <v>44</v>
      </c>
      <c r="B50" s="20" t="s">
        <v>45</v>
      </c>
      <c r="C50" s="20" t="s">
        <v>46</v>
      </c>
      <c r="D50" s="20" t="s">
        <v>47</v>
      </c>
      <c r="E50" s="20" t="s">
        <v>48</v>
      </c>
      <c r="F50" s="20" t="s">
        <v>49</v>
      </c>
      <c r="G50" s="20" t="s">
        <v>50</v>
      </c>
      <c r="H50" s="20" t="s">
        <v>51</v>
      </c>
      <c r="I50" s="20" t="s">
        <v>52</v>
      </c>
      <c r="J50" s="20" t="s">
        <v>53</v>
      </c>
      <c r="K50" s="20" t="s">
        <v>54</v>
      </c>
      <c r="L50" s="20" t="s">
        <v>55</v>
      </c>
      <c r="M50" s="20" t="s">
        <v>56</v>
      </c>
      <c r="N50" s="20" t="s">
        <v>57</v>
      </c>
    </row>
    <row r="51" spans="1:14" ht="15" customHeight="1" x14ac:dyDescent="0.2">
      <c r="A51" s="17">
        <v>1974</v>
      </c>
      <c r="B51" s="13">
        <v>42</v>
      </c>
      <c r="C51" s="13">
        <v>80</v>
      </c>
      <c r="D51" s="13">
        <v>60</v>
      </c>
      <c r="E51" s="13">
        <v>86</v>
      </c>
      <c r="F51" s="13">
        <v>85</v>
      </c>
      <c r="G51" s="13">
        <v>35</v>
      </c>
      <c r="H51" s="13">
        <v>64</v>
      </c>
      <c r="I51" s="13">
        <v>35</v>
      </c>
      <c r="J51" s="13">
        <v>60</v>
      </c>
      <c r="K51" s="13">
        <v>80</v>
      </c>
      <c r="L51" s="13">
        <v>60</v>
      </c>
      <c r="M51" s="13">
        <v>0</v>
      </c>
      <c r="N51" s="15">
        <f t="shared" ref="N51:N92" si="8">MAX(B51:M51)</f>
        <v>86</v>
      </c>
    </row>
    <row r="52" spans="1:14" ht="15" customHeight="1" x14ac:dyDescent="0.2">
      <c r="A52" s="17">
        <v>1975</v>
      </c>
      <c r="B52" s="13">
        <v>40</v>
      </c>
      <c r="C52" s="13">
        <v>60</v>
      </c>
      <c r="D52" s="21">
        <f>($Q$3/2)*((D4+D100)/(AVERAGE($Q$2,$Q$4)))</f>
        <v>109.44444444444444</v>
      </c>
      <c r="E52" s="21">
        <f>($Q$3/2)*((E4+E100)/(AVERAGE($Q$2,$Q$4)))</f>
        <v>55.555555555555557</v>
      </c>
      <c r="F52" s="13">
        <v>85</v>
      </c>
      <c r="G52" s="13">
        <v>35</v>
      </c>
      <c r="H52" s="13">
        <v>64</v>
      </c>
      <c r="I52" s="13">
        <v>39</v>
      </c>
      <c r="J52" s="13">
        <v>65</v>
      </c>
      <c r="K52" s="13">
        <v>25</v>
      </c>
      <c r="L52" s="13">
        <v>48</v>
      </c>
      <c r="M52" s="13">
        <v>25</v>
      </c>
      <c r="N52" s="15">
        <f t="shared" si="8"/>
        <v>109.44444444444444</v>
      </c>
    </row>
    <row r="53" spans="1:14" ht="15" customHeight="1" x14ac:dyDescent="0.2">
      <c r="A53" s="17">
        <v>1976</v>
      </c>
      <c r="B53" s="13">
        <v>68</v>
      </c>
      <c r="C53" s="13">
        <v>38</v>
      </c>
      <c r="D53" s="13">
        <v>84</v>
      </c>
      <c r="E53" s="13">
        <v>60</v>
      </c>
      <c r="F53" s="13">
        <v>72</v>
      </c>
      <c r="G53" s="13">
        <v>42</v>
      </c>
      <c r="H53" s="13">
        <v>46</v>
      </c>
      <c r="I53" s="13">
        <v>0</v>
      </c>
      <c r="J53" s="13">
        <v>0</v>
      </c>
      <c r="K53" s="21">
        <f>($Q$3/2)*((K5+K101)/(AVERAGE($Q$2,$Q$4)))</f>
        <v>65.555555555555557</v>
      </c>
      <c r="L53" s="21">
        <f>($Q$3/2)*((L5+L101)/(AVERAGE($Q$2,$Q$4)))</f>
        <v>73.333333333333329</v>
      </c>
      <c r="M53" s="21">
        <f>($Q$3/2)*((M5+M101)/(AVERAGE($Q$2,$Q$4)))</f>
        <v>67.222222222222229</v>
      </c>
      <c r="N53" s="15">
        <f t="shared" si="8"/>
        <v>84</v>
      </c>
    </row>
    <row r="54" spans="1:14" ht="15" customHeight="1" x14ac:dyDescent="0.2">
      <c r="A54" s="17">
        <v>1977</v>
      </c>
      <c r="B54" s="21">
        <f>($Q$3/2)*((B6+B102)/(AVERAGE($Q$2,$Q$4)))</f>
        <v>14.444444444444445</v>
      </c>
      <c r="C54" s="13">
        <v>31</v>
      </c>
      <c r="D54" s="13">
        <v>70</v>
      </c>
      <c r="E54" s="13">
        <v>50</v>
      </c>
      <c r="F54" s="13">
        <v>21</v>
      </c>
      <c r="G54" s="13">
        <v>30</v>
      </c>
      <c r="H54" s="13">
        <v>50</v>
      </c>
      <c r="I54" s="13">
        <v>47</v>
      </c>
      <c r="J54" s="13">
        <v>90</v>
      </c>
      <c r="K54" s="13">
        <v>80</v>
      </c>
      <c r="L54" s="13">
        <v>90</v>
      </c>
      <c r="M54" s="13">
        <v>23</v>
      </c>
      <c r="N54" s="15">
        <f t="shared" si="8"/>
        <v>90</v>
      </c>
    </row>
    <row r="55" spans="1:14" ht="15" customHeight="1" x14ac:dyDescent="0.2">
      <c r="A55" s="17">
        <v>1978</v>
      </c>
      <c r="B55" s="13">
        <v>17</v>
      </c>
      <c r="C55" s="13">
        <v>22</v>
      </c>
      <c r="D55" s="13">
        <v>93</v>
      </c>
      <c r="E55" s="13">
        <v>40</v>
      </c>
      <c r="F55" s="13">
        <v>43</v>
      </c>
      <c r="G55" s="13">
        <v>15</v>
      </c>
      <c r="H55" s="13">
        <v>20</v>
      </c>
      <c r="I55" s="13">
        <v>35</v>
      </c>
      <c r="J55" s="13">
        <v>52</v>
      </c>
      <c r="K55" s="13">
        <v>50</v>
      </c>
      <c r="L55" s="13">
        <v>70</v>
      </c>
      <c r="M55" s="13">
        <v>100</v>
      </c>
      <c r="N55" s="15">
        <f t="shared" si="8"/>
        <v>100</v>
      </c>
    </row>
    <row r="56" spans="1:14" ht="15" customHeight="1" x14ac:dyDescent="0.2">
      <c r="A56" s="17">
        <v>1979</v>
      </c>
      <c r="B56" s="13">
        <v>90</v>
      </c>
      <c r="C56" s="13">
        <v>87</v>
      </c>
      <c r="D56" s="13">
        <v>30</v>
      </c>
      <c r="E56" s="13">
        <v>73</v>
      </c>
      <c r="F56" s="13">
        <v>36</v>
      </c>
      <c r="G56" s="13">
        <v>15</v>
      </c>
      <c r="H56" s="13">
        <v>30</v>
      </c>
      <c r="I56" s="13">
        <v>100</v>
      </c>
      <c r="J56" s="13">
        <v>10</v>
      </c>
      <c r="K56" s="13">
        <v>100</v>
      </c>
      <c r="L56" s="13">
        <v>55</v>
      </c>
      <c r="M56" s="13">
        <v>33</v>
      </c>
      <c r="N56" s="15">
        <f t="shared" si="8"/>
        <v>100</v>
      </c>
    </row>
    <row r="57" spans="1:14" ht="15" customHeight="1" x14ac:dyDescent="0.2">
      <c r="A57" s="17">
        <v>1980</v>
      </c>
      <c r="B57" s="13">
        <v>5</v>
      </c>
      <c r="C57" s="13">
        <v>30</v>
      </c>
      <c r="D57" s="13">
        <v>32</v>
      </c>
      <c r="E57" s="13">
        <v>45</v>
      </c>
      <c r="F57" s="13">
        <v>25</v>
      </c>
      <c r="G57" s="13">
        <v>60</v>
      </c>
      <c r="H57" s="13">
        <v>40</v>
      </c>
      <c r="I57" s="13">
        <v>15</v>
      </c>
      <c r="J57" s="21">
        <f>($Q$3/2)*((J9+J105)/(AVERAGE($Q$2,$Q$4)))</f>
        <v>84.444444444444443</v>
      </c>
      <c r="K57" s="13">
        <v>91</v>
      </c>
      <c r="L57" s="13">
        <v>90</v>
      </c>
      <c r="M57" s="13">
        <v>55</v>
      </c>
      <c r="N57" s="15">
        <f t="shared" si="8"/>
        <v>91</v>
      </c>
    </row>
    <row r="58" spans="1:14" ht="15" customHeight="1" x14ac:dyDescent="0.2">
      <c r="A58" s="17">
        <v>1981</v>
      </c>
      <c r="B58" s="13">
        <v>33</v>
      </c>
      <c r="C58" s="13">
        <v>100</v>
      </c>
      <c r="D58" s="13">
        <v>12</v>
      </c>
      <c r="E58" s="13">
        <v>100</v>
      </c>
      <c r="F58" s="13">
        <v>60</v>
      </c>
      <c r="G58" s="13">
        <v>41</v>
      </c>
      <c r="H58" s="13">
        <v>50</v>
      </c>
      <c r="I58" s="13">
        <v>40</v>
      </c>
      <c r="J58" s="13">
        <v>45</v>
      </c>
      <c r="K58" s="13">
        <v>65</v>
      </c>
      <c r="L58" s="13">
        <v>45</v>
      </c>
      <c r="M58" s="13">
        <v>50</v>
      </c>
      <c r="N58" s="15">
        <f t="shared" si="8"/>
        <v>100</v>
      </c>
    </row>
    <row r="59" spans="1:14" ht="15" customHeight="1" x14ac:dyDescent="0.2">
      <c r="A59" s="17">
        <v>1982</v>
      </c>
      <c r="B59" s="13">
        <v>23</v>
      </c>
      <c r="C59" s="13">
        <v>27</v>
      </c>
      <c r="D59" s="13">
        <v>45</v>
      </c>
      <c r="E59" s="13">
        <v>70</v>
      </c>
      <c r="F59" s="13">
        <v>73</v>
      </c>
      <c r="G59" s="13">
        <v>13</v>
      </c>
      <c r="H59" s="13">
        <v>14</v>
      </c>
      <c r="I59" s="13">
        <v>45</v>
      </c>
      <c r="J59" s="13">
        <v>35</v>
      </c>
      <c r="K59" s="13">
        <v>45</v>
      </c>
      <c r="L59" s="13">
        <v>40</v>
      </c>
      <c r="M59" s="13">
        <v>40</v>
      </c>
      <c r="N59" s="15">
        <f t="shared" si="8"/>
        <v>73</v>
      </c>
    </row>
    <row r="60" spans="1:14" ht="15" customHeight="1" x14ac:dyDescent="0.2">
      <c r="A60" s="17">
        <v>1983</v>
      </c>
      <c r="B60" s="13">
        <v>43</v>
      </c>
      <c r="C60" s="13">
        <v>14</v>
      </c>
      <c r="D60" s="13">
        <v>20</v>
      </c>
      <c r="E60" s="13">
        <v>30</v>
      </c>
      <c r="F60" s="13">
        <v>30</v>
      </c>
      <c r="G60" s="13">
        <v>18</v>
      </c>
      <c r="H60" s="13">
        <v>34</v>
      </c>
      <c r="I60" s="13">
        <v>24</v>
      </c>
      <c r="J60" s="13">
        <v>19</v>
      </c>
      <c r="K60" s="13">
        <v>15</v>
      </c>
      <c r="L60" s="13">
        <v>56</v>
      </c>
      <c r="M60" s="13">
        <v>10.6</v>
      </c>
      <c r="N60" s="15">
        <f t="shared" si="8"/>
        <v>56</v>
      </c>
    </row>
    <row r="61" spans="1:14" ht="15" customHeight="1" x14ac:dyDescent="0.2">
      <c r="A61" s="17">
        <v>1984</v>
      </c>
      <c r="B61" s="13">
        <v>20.8</v>
      </c>
      <c r="C61" s="13">
        <v>24.1</v>
      </c>
      <c r="D61" s="13">
        <v>40.6</v>
      </c>
      <c r="E61" s="13">
        <v>35.799999999999997</v>
      </c>
      <c r="F61" s="13">
        <v>30.3</v>
      </c>
      <c r="G61" s="13">
        <v>40.4</v>
      </c>
      <c r="H61" s="13">
        <v>50.2</v>
      </c>
      <c r="I61" s="13">
        <v>54.2</v>
      </c>
      <c r="J61" s="13">
        <v>45.4</v>
      </c>
      <c r="K61" s="13">
        <v>48.9</v>
      </c>
      <c r="L61" s="13">
        <v>56.7</v>
      </c>
      <c r="M61" s="13">
        <v>36.4</v>
      </c>
      <c r="N61" s="15">
        <f t="shared" si="8"/>
        <v>56.7</v>
      </c>
    </row>
    <row r="62" spans="1:14" ht="15" customHeight="1" x14ac:dyDescent="0.2">
      <c r="A62" s="17">
        <v>1985</v>
      </c>
      <c r="B62" s="13">
        <v>31.8</v>
      </c>
      <c r="C62" s="13">
        <v>41.8</v>
      </c>
      <c r="D62" s="13">
        <v>34.200000000000003</v>
      </c>
      <c r="E62" s="13">
        <v>21.5</v>
      </c>
      <c r="F62" s="13">
        <v>20.3</v>
      </c>
      <c r="G62" s="13">
        <v>23.2</v>
      </c>
      <c r="H62" s="13">
        <v>17.399999999999999</v>
      </c>
      <c r="I62" s="13">
        <v>26</v>
      </c>
      <c r="J62" s="13">
        <v>44</v>
      </c>
      <c r="K62" s="21">
        <f>($Q$3/2)*((K14+K110)/(AVERAGE($Q$2,$Q$4)))</f>
        <v>78.888888888888886</v>
      </c>
      <c r="L62" s="13">
        <v>50.2</v>
      </c>
      <c r="M62" s="13">
        <v>25.1</v>
      </c>
      <c r="N62" s="15">
        <f t="shared" si="8"/>
        <v>78.888888888888886</v>
      </c>
    </row>
    <row r="63" spans="1:14" ht="15" customHeight="1" x14ac:dyDescent="0.2">
      <c r="A63" s="17">
        <v>1986</v>
      </c>
      <c r="B63" s="13">
        <v>50.5</v>
      </c>
      <c r="C63" s="13">
        <v>101</v>
      </c>
      <c r="D63" s="13">
        <v>48</v>
      </c>
      <c r="E63" s="13">
        <v>67</v>
      </c>
      <c r="F63" s="13">
        <v>88</v>
      </c>
      <c r="G63" s="13">
        <v>150</v>
      </c>
      <c r="H63" s="13">
        <v>155</v>
      </c>
      <c r="I63" s="13">
        <v>85</v>
      </c>
      <c r="J63" s="13">
        <v>42</v>
      </c>
      <c r="K63" s="13">
        <v>55</v>
      </c>
      <c r="L63" s="13">
        <v>65</v>
      </c>
      <c r="M63" s="13">
        <v>45</v>
      </c>
      <c r="N63" s="15">
        <f t="shared" si="8"/>
        <v>155</v>
      </c>
    </row>
    <row r="64" spans="1:14" ht="15" customHeight="1" x14ac:dyDescent="0.2">
      <c r="A64" s="17">
        <v>1987</v>
      </c>
      <c r="B64" s="13">
        <v>19</v>
      </c>
      <c r="C64" s="13">
        <v>23</v>
      </c>
      <c r="D64" s="13">
        <v>89</v>
      </c>
      <c r="E64" s="13">
        <v>70</v>
      </c>
      <c r="F64" s="13">
        <v>99</v>
      </c>
      <c r="G64" s="13">
        <v>59</v>
      </c>
      <c r="H64" s="13">
        <v>57</v>
      </c>
      <c r="I64" s="13">
        <v>60</v>
      </c>
      <c r="J64" s="13">
        <v>61</v>
      </c>
      <c r="K64" s="13">
        <v>60</v>
      </c>
      <c r="L64" s="13">
        <v>72</v>
      </c>
      <c r="M64" s="13">
        <v>17</v>
      </c>
      <c r="N64" s="15">
        <f t="shared" si="8"/>
        <v>99</v>
      </c>
    </row>
    <row r="65" spans="1:14" ht="15" customHeight="1" x14ac:dyDescent="0.2">
      <c r="A65" s="17">
        <v>1988</v>
      </c>
      <c r="B65" s="13">
        <v>40</v>
      </c>
      <c r="C65" s="13">
        <v>77</v>
      </c>
      <c r="D65" s="21">
        <f>($Q$3/2)*((D17+D113)/(AVERAGE($Q$2,$Q$4)))</f>
        <v>20</v>
      </c>
      <c r="E65" s="13">
        <v>34</v>
      </c>
      <c r="F65" s="13">
        <v>65</v>
      </c>
      <c r="G65" s="13">
        <v>47</v>
      </c>
      <c r="H65" s="13">
        <v>55</v>
      </c>
      <c r="I65" s="13">
        <v>37</v>
      </c>
      <c r="J65" s="13">
        <v>27</v>
      </c>
      <c r="K65" s="13">
        <v>55</v>
      </c>
      <c r="L65" s="13">
        <v>50</v>
      </c>
      <c r="M65" s="13">
        <v>50</v>
      </c>
      <c r="N65" s="15">
        <f t="shared" si="8"/>
        <v>77</v>
      </c>
    </row>
    <row r="66" spans="1:14" ht="15" customHeight="1" x14ac:dyDescent="0.2">
      <c r="A66" s="17">
        <v>1989</v>
      </c>
      <c r="B66" s="13">
        <v>40</v>
      </c>
      <c r="C66" s="13">
        <v>18</v>
      </c>
      <c r="D66" s="13">
        <v>53</v>
      </c>
      <c r="E66" s="13">
        <v>52</v>
      </c>
      <c r="F66" s="13">
        <v>38</v>
      </c>
      <c r="G66" s="13">
        <v>41</v>
      </c>
      <c r="H66" s="13">
        <v>56</v>
      </c>
      <c r="I66" s="13">
        <v>46</v>
      </c>
      <c r="J66" s="13">
        <v>52</v>
      </c>
      <c r="K66" s="13">
        <v>37</v>
      </c>
      <c r="L66" s="13">
        <v>37</v>
      </c>
      <c r="M66" s="13">
        <v>24</v>
      </c>
      <c r="N66" s="15">
        <f t="shared" si="8"/>
        <v>56</v>
      </c>
    </row>
    <row r="67" spans="1:14" ht="15" customHeight="1" x14ac:dyDescent="0.2">
      <c r="A67" s="17">
        <v>1990</v>
      </c>
      <c r="B67" s="13">
        <v>20</v>
      </c>
      <c r="C67" s="13">
        <v>46</v>
      </c>
      <c r="D67" s="13">
        <v>20</v>
      </c>
      <c r="E67" s="13">
        <v>56</v>
      </c>
      <c r="F67" s="13">
        <v>44</v>
      </c>
      <c r="G67" s="13">
        <v>37</v>
      </c>
      <c r="H67" s="13">
        <v>31</v>
      </c>
      <c r="I67" s="13">
        <v>50</v>
      </c>
      <c r="J67" s="13">
        <v>95</v>
      </c>
      <c r="K67" s="13">
        <v>70</v>
      </c>
      <c r="L67" s="13">
        <v>44.4</v>
      </c>
      <c r="M67" s="13">
        <v>41.2</v>
      </c>
      <c r="N67" s="15">
        <f t="shared" si="8"/>
        <v>95</v>
      </c>
    </row>
    <row r="68" spans="1:14" ht="15" customHeight="1" x14ac:dyDescent="0.2">
      <c r="A68" s="17">
        <v>1991</v>
      </c>
      <c r="B68" s="13">
        <v>19</v>
      </c>
      <c r="C68" s="13">
        <v>61</v>
      </c>
      <c r="D68" s="13">
        <v>39.6</v>
      </c>
      <c r="E68" s="13">
        <v>55.2</v>
      </c>
      <c r="F68" s="13">
        <v>77</v>
      </c>
      <c r="G68" s="13">
        <v>44.1</v>
      </c>
      <c r="H68" s="13">
        <v>28.6</v>
      </c>
      <c r="I68" s="13">
        <v>41.6</v>
      </c>
      <c r="J68" s="13">
        <v>36</v>
      </c>
      <c r="K68" s="13">
        <v>65</v>
      </c>
      <c r="L68" s="13">
        <v>51</v>
      </c>
      <c r="M68" s="13">
        <v>23.5</v>
      </c>
      <c r="N68" s="15">
        <f t="shared" si="8"/>
        <v>77</v>
      </c>
    </row>
    <row r="69" spans="1:14" ht="15" customHeight="1" x14ac:dyDescent="0.2">
      <c r="A69" s="17">
        <v>1992</v>
      </c>
      <c r="B69" s="13">
        <v>11.5</v>
      </c>
      <c r="C69" s="13">
        <v>35</v>
      </c>
      <c r="D69" s="13">
        <v>20.5</v>
      </c>
      <c r="E69" s="13">
        <v>49</v>
      </c>
      <c r="F69" s="13">
        <v>76</v>
      </c>
      <c r="G69" s="13">
        <v>45.5</v>
      </c>
      <c r="H69" s="13">
        <v>31</v>
      </c>
      <c r="I69" s="13">
        <v>54</v>
      </c>
      <c r="J69" s="13">
        <v>48</v>
      </c>
      <c r="K69" s="13">
        <v>36</v>
      </c>
      <c r="L69" s="13">
        <v>41</v>
      </c>
      <c r="M69" s="13">
        <v>29.5</v>
      </c>
      <c r="N69" s="15">
        <f t="shared" si="8"/>
        <v>76</v>
      </c>
    </row>
    <row r="70" spans="1:14" ht="15" customHeight="1" x14ac:dyDescent="0.2">
      <c r="A70" s="17">
        <v>1993</v>
      </c>
      <c r="B70" s="13">
        <v>30.5</v>
      </c>
      <c r="C70" s="13">
        <v>28</v>
      </c>
      <c r="D70" s="13">
        <v>74.599999999999994</v>
      </c>
      <c r="E70" s="13">
        <v>46</v>
      </c>
      <c r="F70" s="13">
        <v>63</v>
      </c>
      <c r="G70" s="13">
        <v>25</v>
      </c>
      <c r="H70" s="13">
        <v>60.2</v>
      </c>
      <c r="I70" s="13">
        <v>37</v>
      </c>
      <c r="J70" s="13">
        <v>48</v>
      </c>
      <c r="K70" s="13">
        <v>46</v>
      </c>
      <c r="L70" s="13">
        <v>39</v>
      </c>
      <c r="M70" s="13">
        <v>39</v>
      </c>
      <c r="N70" s="15">
        <f t="shared" si="8"/>
        <v>74.599999999999994</v>
      </c>
    </row>
    <row r="71" spans="1:14" ht="15" customHeight="1" x14ac:dyDescent="0.2">
      <c r="A71" s="17">
        <v>1994</v>
      </c>
      <c r="B71" s="13">
        <v>49.7</v>
      </c>
      <c r="C71" s="13">
        <v>42.2</v>
      </c>
      <c r="D71" s="13">
        <v>38.200000000000003</v>
      </c>
      <c r="E71" s="13">
        <v>40</v>
      </c>
      <c r="F71" s="13">
        <v>39.6</v>
      </c>
      <c r="G71" s="13">
        <v>19</v>
      </c>
      <c r="H71" s="13">
        <v>51</v>
      </c>
      <c r="I71" s="13">
        <v>37</v>
      </c>
      <c r="J71" s="13">
        <v>58.5</v>
      </c>
      <c r="K71" s="13">
        <v>38.5</v>
      </c>
      <c r="L71" s="13">
        <v>40</v>
      </c>
      <c r="M71" s="13">
        <v>33.6</v>
      </c>
      <c r="N71" s="15">
        <f t="shared" si="8"/>
        <v>58.5</v>
      </c>
    </row>
    <row r="72" spans="1:14" ht="15" customHeight="1" x14ac:dyDescent="0.2">
      <c r="A72" s="17">
        <v>1995</v>
      </c>
      <c r="B72" s="13">
        <v>4.2</v>
      </c>
      <c r="C72" s="13">
        <v>18.5</v>
      </c>
      <c r="D72" s="13">
        <v>62</v>
      </c>
      <c r="E72" s="13">
        <v>69</v>
      </c>
      <c r="F72" s="13">
        <v>73</v>
      </c>
      <c r="G72" s="13">
        <v>75.599999999999994</v>
      </c>
      <c r="H72" s="13">
        <v>79</v>
      </c>
      <c r="I72" s="13">
        <v>75</v>
      </c>
      <c r="J72" s="13">
        <v>104</v>
      </c>
      <c r="K72" s="13">
        <v>103.5</v>
      </c>
      <c r="L72" s="13">
        <v>37.5</v>
      </c>
      <c r="M72" s="13">
        <v>58.5</v>
      </c>
      <c r="N72" s="15">
        <f t="shared" si="8"/>
        <v>104</v>
      </c>
    </row>
    <row r="73" spans="1:14" ht="15" customHeight="1" x14ac:dyDescent="0.2">
      <c r="A73" s="17">
        <v>1996</v>
      </c>
      <c r="B73" s="13">
        <v>14.8</v>
      </c>
      <c r="C73" s="13">
        <v>31.7</v>
      </c>
      <c r="D73" s="13">
        <v>39.5</v>
      </c>
      <c r="E73" s="13">
        <v>56</v>
      </c>
      <c r="F73" s="13">
        <v>44</v>
      </c>
      <c r="G73" s="13">
        <v>23.6</v>
      </c>
      <c r="H73" s="13">
        <v>32.200000000000003</v>
      </c>
      <c r="I73" s="13">
        <v>29.5</v>
      </c>
      <c r="J73" s="13">
        <v>61.8</v>
      </c>
      <c r="K73" s="13">
        <v>53.6</v>
      </c>
      <c r="L73" s="13">
        <v>31.5</v>
      </c>
      <c r="M73" s="13">
        <v>31.3</v>
      </c>
      <c r="N73" s="15">
        <f t="shared" si="8"/>
        <v>61.8</v>
      </c>
    </row>
    <row r="74" spans="1:14" ht="15" customHeight="1" x14ac:dyDescent="0.2">
      <c r="A74" s="17">
        <v>1997</v>
      </c>
      <c r="B74" s="13">
        <v>19.7</v>
      </c>
      <c r="C74" s="13">
        <v>34</v>
      </c>
      <c r="D74" s="13">
        <v>50</v>
      </c>
      <c r="E74" s="13">
        <v>43</v>
      </c>
      <c r="F74" s="13">
        <v>102</v>
      </c>
      <c r="G74" s="13">
        <v>53</v>
      </c>
      <c r="H74" s="13">
        <v>25.5</v>
      </c>
      <c r="I74" s="13">
        <v>80</v>
      </c>
      <c r="J74" s="13">
        <v>127</v>
      </c>
      <c r="K74" s="13">
        <v>31.6</v>
      </c>
      <c r="L74" s="13">
        <v>55</v>
      </c>
      <c r="M74" s="21">
        <f>($Q$3/2)*((M26+M122)/(AVERAGE($Q$2,$Q$4)))</f>
        <v>21.666666666666664</v>
      </c>
      <c r="N74" s="15">
        <f t="shared" si="8"/>
        <v>127</v>
      </c>
    </row>
    <row r="75" spans="1:14" ht="15" customHeight="1" x14ac:dyDescent="0.2">
      <c r="A75" s="17">
        <v>1998</v>
      </c>
      <c r="B75" s="13">
        <v>128.5</v>
      </c>
      <c r="C75" s="13">
        <v>47</v>
      </c>
      <c r="D75" s="13">
        <v>51</v>
      </c>
      <c r="E75" s="13">
        <v>83</v>
      </c>
      <c r="F75" s="13">
        <v>44</v>
      </c>
      <c r="G75" s="13">
        <v>38</v>
      </c>
      <c r="H75" s="13">
        <v>78</v>
      </c>
      <c r="I75" s="13">
        <v>38</v>
      </c>
      <c r="J75" s="13">
        <v>59</v>
      </c>
      <c r="K75" s="13">
        <v>94</v>
      </c>
      <c r="L75" s="13">
        <v>36</v>
      </c>
      <c r="M75" s="13">
        <v>38</v>
      </c>
      <c r="N75" s="15">
        <f t="shared" si="8"/>
        <v>128.5</v>
      </c>
    </row>
    <row r="76" spans="1:14" ht="15" customHeight="1" x14ac:dyDescent="0.2">
      <c r="A76" s="17">
        <v>1999</v>
      </c>
      <c r="B76" s="13">
        <v>28</v>
      </c>
      <c r="C76" s="13">
        <v>45</v>
      </c>
      <c r="D76" s="13">
        <v>25</v>
      </c>
      <c r="E76" s="13">
        <v>39</v>
      </c>
      <c r="F76" s="13">
        <v>65</v>
      </c>
      <c r="G76" s="13">
        <v>61</v>
      </c>
      <c r="H76" s="13">
        <v>46</v>
      </c>
      <c r="I76" s="13">
        <v>60</v>
      </c>
      <c r="J76" s="13">
        <v>65</v>
      </c>
      <c r="K76" s="13">
        <v>70</v>
      </c>
      <c r="L76" s="13">
        <v>55</v>
      </c>
      <c r="M76" s="13">
        <v>56</v>
      </c>
      <c r="N76" s="15">
        <f t="shared" si="8"/>
        <v>70</v>
      </c>
    </row>
    <row r="77" spans="1:14" ht="15" customHeight="1" x14ac:dyDescent="0.2">
      <c r="A77" s="17">
        <v>2000</v>
      </c>
      <c r="B77" s="13">
        <v>41</v>
      </c>
      <c r="C77" s="13">
        <v>62</v>
      </c>
      <c r="D77" s="13">
        <v>35</v>
      </c>
      <c r="E77" s="13">
        <v>55</v>
      </c>
      <c r="F77" s="13">
        <v>50</v>
      </c>
      <c r="G77" s="13">
        <v>60</v>
      </c>
      <c r="H77" s="13">
        <v>57</v>
      </c>
      <c r="I77" s="13">
        <v>55</v>
      </c>
      <c r="J77" s="13">
        <v>73</v>
      </c>
      <c r="K77" s="13">
        <v>51</v>
      </c>
      <c r="L77" s="13">
        <v>56</v>
      </c>
      <c r="M77" s="13">
        <v>59</v>
      </c>
      <c r="N77" s="15">
        <f t="shared" si="8"/>
        <v>73</v>
      </c>
    </row>
    <row r="78" spans="1:14" ht="15" customHeight="1" x14ac:dyDescent="0.2">
      <c r="A78" s="17">
        <v>2001</v>
      </c>
      <c r="B78" s="13">
        <v>50</v>
      </c>
      <c r="C78" s="13">
        <v>76</v>
      </c>
      <c r="D78" s="13">
        <v>36</v>
      </c>
      <c r="E78" s="13">
        <v>30</v>
      </c>
      <c r="F78" s="13">
        <v>75</v>
      </c>
      <c r="G78" s="13">
        <v>42</v>
      </c>
      <c r="H78" s="13">
        <v>48</v>
      </c>
      <c r="I78" s="13">
        <v>34</v>
      </c>
      <c r="J78" s="13">
        <v>40</v>
      </c>
      <c r="K78" s="13">
        <v>60</v>
      </c>
      <c r="L78" s="13">
        <v>76</v>
      </c>
      <c r="M78" s="13">
        <v>45</v>
      </c>
      <c r="N78" s="15">
        <f t="shared" si="8"/>
        <v>76</v>
      </c>
    </row>
    <row r="79" spans="1:14" ht="15" customHeight="1" x14ac:dyDescent="0.2">
      <c r="A79" s="17">
        <v>2002</v>
      </c>
      <c r="B79" s="13">
        <v>24</v>
      </c>
      <c r="C79" s="13">
        <v>43</v>
      </c>
      <c r="D79" s="13">
        <v>40</v>
      </c>
      <c r="E79" s="13">
        <v>37</v>
      </c>
      <c r="F79" s="13">
        <v>49</v>
      </c>
      <c r="G79" s="13">
        <v>24</v>
      </c>
      <c r="H79" s="13">
        <v>41</v>
      </c>
      <c r="I79" s="13">
        <v>42</v>
      </c>
      <c r="J79" s="13">
        <v>30</v>
      </c>
      <c r="K79" s="13">
        <v>60</v>
      </c>
      <c r="L79" s="13">
        <v>25</v>
      </c>
      <c r="M79" s="13">
        <v>66</v>
      </c>
      <c r="N79" s="15">
        <f t="shared" si="8"/>
        <v>66</v>
      </c>
    </row>
    <row r="80" spans="1:14" ht="15" customHeight="1" x14ac:dyDescent="0.2">
      <c r="A80" s="17">
        <v>2003</v>
      </c>
      <c r="B80" s="13">
        <v>10</v>
      </c>
      <c r="C80" s="13">
        <v>42</v>
      </c>
      <c r="D80" s="13">
        <v>55</v>
      </c>
      <c r="E80" s="13">
        <v>91</v>
      </c>
      <c r="F80" s="13">
        <v>58</v>
      </c>
      <c r="G80" s="13">
        <v>47</v>
      </c>
      <c r="H80" s="13">
        <v>55</v>
      </c>
      <c r="I80" s="13">
        <v>65</v>
      </c>
      <c r="J80" s="13">
        <v>63</v>
      </c>
      <c r="K80" s="13">
        <v>50</v>
      </c>
      <c r="L80" s="13">
        <v>30</v>
      </c>
      <c r="M80" s="13">
        <v>36</v>
      </c>
      <c r="N80" s="15">
        <f t="shared" si="8"/>
        <v>91</v>
      </c>
    </row>
    <row r="81" spans="1:14" ht="15" customHeight="1" x14ac:dyDescent="0.2">
      <c r="A81" s="17">
        <v>2004</v>
      </c>
      <c r="B81" s="13">
        <v>20</v>
      </c>
      <c r="C81" s="13">
        <v>75</v>
      </c>
      <c r="D81" s="13">
        <v>20</v>
      </c>
      <c r="E81" s="13">
        <v>73</v>
      </c>
      <c r="F81" s="13">
        <v>47</v>
      </c>
      <c r="G81" s="13">
        <v>33</v>
      </c>
      <c r="H81" s="13">
        <v>27</v>
      </c>
      <c r="I81" s="13">
        <v>60</v>
      </c>
      <c r="J81" s="13">
        <v>44</v>
      </c>
      <c r="K81" s="13">
        <v>54</v>
      </c>
      <c r="L81" s="13">
        <v>48</v>
      </c>
      <c r="M81" s="13">
        <v>39</v>
      </c>
      <c r="N81" s="15">
        <f t="shared" si="8"/>
        <v>75</v>
      </c>
    </row>
    <row r="82" spans="1:14" ht="15" customHeight="1" x14ac:dyDescent="0.2">
      <c r="A82" s="17">
        <v>2005</v>
      </c>
      <c r="B82" s="13">
        <v>67</v>
      </c>
      <c r="C82" s="13">
        <v>72</v>
      </c>
      <c r="D82" s="13">
        <v>25</v>
      </c>
      <c r="E82" s="13">
        <v>96</v>
      </c>
      <c r="F82" s="13">
        <v>83</v>
      </c>
      <c r="G82" s="13">
        <v>61</v>
      </c>
      <c r="H82" s="13">
        <v>43</v>
      </c>
      <c r="I82" s="13">
        <v>63</v>
      </c>
      <c r="J82" s="13">
        <v>30</v>
      </c>
      <c r="K82" s="13">
        <v>67</v>
      </c>
      <c r="L82" s="13">
        <v>65</v>
      </c>
      <c r="M82" s="13">
        <v>24</v>
      </c>
      <c r="N82" s="15">
        <f t="shared" si="8"/>
        <v>96</v>
      </c>
    </row>
    <row r="83" spans="1:14" ht="15" customHeight="1" x14ac:dyDescent="0.2">
      <c r="A83" s="17">
        <v>2006</v>
      </c>
      <c r="B83" s="13">
        <v>60</v>
      </c>
      <c r="C83" s="13">
        <v>42</v>
      </c>
      <c r="D83" s="13">
        <v>80</v>
      </c>
      <c r="E83" s="13">
        <v>32</v>
      </c>
      <c r="F83" s="13">
        <v>23</v>
      </c>
      <c r="G83" s="13">
        <v>48</v>
      </c>
      <c r="H83" s="13">
        <v>17</v>
      </c>
      <c r="I83" s="13">
        <v>63</v>
      </c>
      <c r="J83" s="13">
        <v>39</v>
      </c>
      <c r="K83" s="13">
        <v>35.1</v>
      </c>
      <c r="L83" s="13">
        <v>31.2</v>
      </c>
      <c r="M83" s="13">
        <v>30</v>
      </c>
      <c r="N83" s="15">
        <f t="shared" si="8"/>
        <v>80</v>
      </c>
    </row>
    <row r="84" spans="1:14" ht="15" customHeight="1" x14ac:dyDescent="0.2">
      <c r="A84" s="17">
        <v>2007</v>
      </c>
      <c r="B84" s="13">
        <v>20.5</v>
      </c>
      <c r="C84" s="13">
        <v>16.100000000000001</v>
      </c>
      <c r="D84" s="13">
        <v>58.7</v>
      </c>
      <c r="E84" s="13">
        <v>51.4</v>
      </c>
      <c r="F84" s="13">
        <v>34.4</v>
      </c>
      <c r="G84" s="13">
        <v>38.700000000000003</v>
      </c>
      <c r="H84" s="13">
        <v>46.8</v>
      </c>
      <c r="I84" s="13">
        <v>30</v>
      </c>
      <c r="J84" s="13">
        <v>27.8</v>
      </c>
      <c r="K84" s="13">
        <v>54.3</v>
      </c>
      <c r="L84" s="13">
        <v>56.1</v>
      </c>
      <c r="M84" s="13">
        <v>44</v>
      </c>
      <c r="N84" s="15">
        <f t="shared" si="8"/>
        <v>58.7</v>
      </c>
    </row>
    <row r="85" spans="1:14" ht="15" customHeight="1" x14ac:dyDescent="0.2">
      <c r="A85" s="17">
        <v>2008</v>
      </c>
      <c r="B85" s="13">
        <v>25.3</v>
      </c>
      <c r="C85" s="13">
        <v>27.7</v>
      </c>
      <c r="D85" s="13">
        <v>62.7</v>
      </c>
      <c r="E85" s="13">
        <v>84.2</v>
      </c>
      <c r="F85" s="13">
        <v>53.7</v>
      </c>
      <c r="G85" s="13">
        <v>39.200000000000003</v>
      </c>
      <c r="H85" s="13">
        <v>55.7</v>
      </c>
      <c r="I85" s="13">
        <v>38.200000000000003</v>
      </c>
      <c r="J85" s="13">
        <v>28.7</v>
      </c>
      <c r="K85" s="13">
        <v>39.799999999999997</v>
      </c>
      <c r="L85" s="13">
        <v>65.599999999999994</v>
      </c>
      <c r="M85" s="13">
        <v>37.5</v>
      </c>
      <c r="N85" s="15">
        <f t="shared" si="8"/>
        <v>84.2</v>
      </c>
    </row>
    <row r="86" spans="1:14" ht="15" customHeight="1" x14ac:dyDescent="0.2">
      <c r="A86" s="17">
        <v>2009</v>
      </c>
      <c r="B86" s="13">
        <v>67.3</v>
      </c>
      <c r="C86" s="13">
        <v>37</v>
      </c>
      <c r="D86" s="13">
        <v>101.8</v>
      </c>
      <c r="E86" s="13">
        <v>61.9</v>
      </c>
      <c r="F86" s="13">
        <v>83.2</v>
      </c>
      <c r="G86" s="13">
        <v>38.6</v>
      </c>
      <c r="H86" s="13">
        <v>27.3</v>
      </c>
      <c r="I86" s="13">
        <v>39.5</v>
      </c>
      <c r="J86" s="13">
        <v>23.8</v>
      </c>
      <c r="K86" s="13">
        <v>99.1</v>
      </c>
      <c r="L86" s="13">
        <v>55.8</v>
      </c>
      <c r="M86" s="13">
        <v>88.2</v>
      </c>
      <c r="N86" s="15">
        <f t="shared" si="8"/>
        <v>101.8</v>
      </c>
    </row>
    <row r="87" spans="1:14" ht="15" customHeight="1" x14ac:dyDescent="0.2">
      <c r="A87" s="17">
        <v>2010</v>
      </c>
      <c r="B87" s="13">
        <v>26.2</v>
      </c>
      <c r="C87" s="13">
        <v>31.7</v>
      </c>
      <c r="D87" s="13">
        <v>86.8</v>
      </c>
      <c r="E87" s="13">
        <v>71.8</v>
      </c>
      <c r="F87" s="13">
        <v>77.599999999999994</v>
      </c>
      <c r="G87" s="13">
        <v>62.3</v>
      </c>
      <c r="H87" s="13">
        <v>45.3</v>
      </c>
      <c r="I87" s="13">
        <v>42.3</v>
      </c>
      <c r="J87" s="13">
        <v>54.2</v>
      </c>
      <c r="K87" s="13">
        <v>45.2</v>
      </c>
      <c r="L87" s="13">
        <v>54.2</v>
      </c>
      <c r="M87" s="13">
        <v>32.5</v>
      </c>
      <c r="N87" s="15">
        <f t="shared" si="8"/>
        <v>86.8</v>
      </c>
    </row>
    <row r="88" spans="1:14" ht="15" customHeight="1" x14ac:dyDescent="0.2">
      <c r="A88" s="17">
        <v>2011</v>
      </c>
      <c r="B88" s="13">
        <v>14.8</v>
      </c>
      <c r="C88" s="13">
        <v>45.2</v>
      </c>
      <c r="D88" s="13">
        <v>66.2</v>
      </c>
      <c r="E88" s="13">
        <v>55.7</v>
      </c>
      <c r="F88" s="13">
        <v>55.2</v>
      </c>
      <c r="G88" s="13">
        <v>43.3</v>
      </c>
      <c r="H88" s="13">
        <v>26.4</v>
      </c>
      <c r="I88" s="13">
        <v>44.2</v>
      </c>
      <c r="J88" s="13">
        <v>44.5</v>
      </c>
      <c r="K88" s="13">
        <v>61.8</v>
      </c>
      <c r="L88" s="21">
        <f>($Q$3/2)*((L40+L136)/(AVERAGE($Q$2,$Q$4)))</f>
        <v>53.611111111111107</v>
      </c>
      <c r="M88" s="21">
        <f>($Q$3/2)*((M40+M136)/(AVERAGE($Q$2,$Q$4)))</f>
        <v>46.333333333333336</v>
      </c>
      <c r="N88" s="15">
        <f t="shared" si="8"/>
        <v>66.2</v>
      </c>
    </row>
    <row r="89" spans="1:14" ht="15" customHeight="1" x14ac:dyDescent="0.2">
      <c r="A89" s="17">
        <v>2012</v>
      </c>
      <c r="B89" s="21">
        <f>($Q$3/2)*((B41+B137)/(AVERAGE($Q$2,$Q$4)))</f>
        <v>46.222222222222229</v>
      </c>
      <c r="C89" s="21">
        <f>($Q$3/2)*((C41+C137)/(AVERAGE($Q$2,$Q$4)))</f>
        <v>22.111111111111107</v>
      </c>
      <c r="D89" s="13">
        <v>35.4</v>
      </c>
      <c r="E89" s="13">
        <v>78.5</v>
      </c>
      <c r="F89" s="13">
        <v>23.8</v>
      </c>
      <c r="G89" s="13">
        <v>31.4</v>
      </c>
      <c r="H89" s="13">
        <v>32.6</v>
      </c>
      <c r="I89" s="13">
        <v>40.799999999999997</v>
      </c>
      <c r="J89" s="13">
        <v>26.7</v>
      </c>
      <c r="K89" s="13">
        <v>85.6</v>
      </c>
      <c r="L89" s="13">
        <v>35.6</v>
      </c>
      <c r="M89" s="13">
        <v>22.5</v>
      </c>
      <c r="N89" s="15">
        <f t="shared" si="8"/>
        <v>85.6</v>
      </c>
    </row>
    <row r="90" spans="1:14" ht="15" customHeight="1" x14ac:dyDescent="0.2">
      <c r="A90" s="17">
        <v>2013</v>
      </c>
      <c r="B90" s="13">
        <v>17.8</v>
      </c>
      <c r="C90" s="13">
        <v>45.8</v>
      </c>
      <c r="D90" s="13">
        <v>87.3</v>
      </c>
      <c r="E90" s="13">
        <v>79.099999999999994</v>
      </c>
      <c r="F90" s="13">
        <v>62.1</v>
      </c>
      <c r="G90" s="13">
        <v>32.700000000000003</v>
      </c>
      <c r="H90" s="13">
        <v>26.7</v>
      </c>
      <c r="I90" s="13">
        <v>77.5</v>
      </c>
      <c r="J90" s="13">
        <v>47.2</v>
      </c>
      <c r="K90" s="13">
        <v>54.2</v>
      </c>
      <c r="L90" s="13">
        <v>46.3</v>
      </c>
      <c r="M90" s="13">
        <v>15.7</v>
      </c>
      <c r="N90" s="15">
        <f t="shared" si="8"/>
        <v>87.3</v>
      </c>
    </row>
    <row r="91" spans="1:14" ht="15" customHeight="1" x14ac:dyDescent="0.2">
      <c r="A91" s="17">
        <v>2014</v>
      </c>
      <c r="B91" s="13">
        <v>24.7</v>
      </c>
      <c r="C91" s="13">
        <v>41.2</v>
      </c>
      <c r="D91" s="13">
        <v>40.1</v>
      </c>
      <c r="E91" s="13">
        <v>63.6</v>
      </c>
      <c r="F91" s="13">
        <v>31.6</v>
      </c>
      <c r="G91" s="13">
        <v>35.799999999999997</v>
      </c>
      <c r="H91" s="13">
        <v>30.2</v>
      </c>
      <c r="I91" s="13">
        <v>85.2</v>
      </c>
      <c r="J91" s="13">
        <v>48.8</v>
      </c>
      <c r="K91" s="13">
        <v>34.5</v>
      </c>
      <c r="L91" s="13">
        <v>81.5</v>
      </c>
      <c r="M91" s="13">
        <v>33.5</v>
      </c>
      <c r="N91" s="15">
        <f t="shared" si="8"/>
        <v>85.2</v>
      </c>
    </row>
    <row r="92" spans="1:14" ht="15" customHeight="1" x14ac:dyDescent="0.2">
      <c r="A92" s="17">
        <v>2015</v>
      </c>
      <c r="B92" s="13">
        <v>40.700000000000003</v>
      </c>
      <c r="C92" s="13">
        <v>47.4</v>
      </c>
      <c r="D92" s="13">
        <v>48.3</v>
      </c>
      <c r="E92" s="13">
        <v>63.1</v>
      </c>
      <c r="F92" s="13">
        <v>21.2</v>
      </c>
      <c r="G92" s="13">
        <v>21</v>
      </c>
      <c r="H92" s="13">
        <v>37.4</v>
      </c>
      <c r="I92" s="13">
        <v>22.4</v>
      </c>
      <c r="J92" s="13">
        <v>35.700000000000003</v>
      </c>
      <c r="K92" s="13">
        <v>35.200000000000003</v>
      </c>
      <c r="L92" s="13">
        <v>28.2</v>
      </c>
      <c r="M92" s="13">
        <v>24.9</v>
      </c>
      <c r="N92" s="15">
        <f t="shared" si="8"/>
        <v>63.1</v>
      </c>
    </row>
    <row r="93" spans="1:14" ht="15" customHeight="1" x14ac:dyDescent="0.2">
      <c r="A93" s="19" t="s">
        <v>58</v>
      </c>
      <c r="B93" s="20">
        <f t="shared" ref="B93:M93" si="9">AVERAGE(B51:B92)</f>
        <v>34.737301587301587</v>
      </c>
      <c r="C93" s="20">
        <f t="shared" si="9"/>
        <v>44.964550264550269</v>
      </c>
      <c r="D93" s="20">
        <f t="shared" si="9"/>
        <v>50.927248677248684</v>
      </c>
      <c r="E93" s="20">
        <f t="shared" si="9"/>
        <v>58.317989417989416</v>
      </c>
      <c r="F93" s="20">
        <f t="shared" si="9"/>
        <v>55.380952380952372</v>
      </c>
      <c r="G93" s="20">
        <f t="shared" si="9"/>
        <v>41.533333333333339</v>
      </c>
      <c r="H93" s="20">
        <f t="shared" si="9"/>
        <v>44.797619047619051</v>
      </c>
      <c r="I93" s="20">
        <f t="shared" si="9"/>
        <v>47.438095238095244</v>
      </c>
      <c r="J93" s="20">
        <f t="shared" si="9"/>
        <v>49.774867724867718</v>
      </c>
      <c r="K93" s="20">
        <f t="shared" si="9"/>
        <v>58.246296296296272</v>
      </c>
      <c r="L93" s="20">
        <f t="shared" si="9"/>
        <v>52.303439153439143</v>
      </c>
      <c r="M93" s="20">
        <f t="shared" si="9"/>
        <v>38.517195767195773</v>
      </c>
      <c r="N93" s="20">
        <f>AVERAGE(B93:M93)</f>
        <v>48.078240740740739</v>
      </c>
    </row>
    <row r="94" spans="1:14" ht="15" customHeight="1" x14ac:dyDescent="0.2">
      <c r="A94" s="19" t="s">
        <v>59</v>
      </c>
      <c r="B94" s="20">
        <f t="shared" ref="B94:M94" si="10">MAX(B51:B92)</f>
        <v>128.5</v>
      </c>
      <c r="C94" s="20">
        <f t="shared" si="10"/>
        <v>101</v>
      </c>
      <c r="D94" s="20">
        <f t="shared" si="10"/>
        <v>109.44444444444444</v>
      </c>
      <c r="E94" s="20">
        <f t="shared" si="10"/>
        <v>100</v>
      </c>
      <c r="F94" s="20">
        <f t="shared" si="10"/>
        <v>102</v>
      </c>
      <c r="G94" s="20">
        <f t="shared" si="10"/>
        <v>150</v>
      </c>
      <c r="H94" s="20">
        <f t="shared" si="10"/>
        <v>155</v>
      </c>
      <c r="I94" s="20">
        <f t="shared" si="10"/>
        <v>100</v>
      </c>
      <c r="J94" s="20">
        <f t="shared" si="10"/>
        <v>127</v>
      </c>
      <c r="K94" s="20">
        <f t="shared" si="10"/>
        <v>103.5</v>
      </c>
      <c r="L94" s="20">
        <f t="shared" si="10"/>
        <v>90</v>
      </c>
      <c r="M94" s="20">
        <f t="shared" si="10"/>
        <v>100</v>
      </c>
      <c r="N94" s="20">
        <f>MAX(B94:M94)</f>
        <v>155</v>
      </c>
    </row>
    <row r="95" spans="1:14" ht="15" customHeight="1" x14ac:dyDescent="0.2">
      <c r="A95" s="19" t="s">
        <v>60</v>
      </c>
      <c r="B95" s="20">
        <f t="shared" ref="B95:M95" si="11">MIN(B51:B92)</f>
        <v>4.2</v>
      </c>
      <c r="C95" s="20">
        <f t="shared" si="11"/>
        <v>14</v>
      </c>
      <c r="D95" s="20">
        <f t="shared" si="11"/>
        <v>12</v>
      </c>
      <c r="E95" s="20">
        <f t="shared" si="11"/>
        <v>21.5</v>
      </c>
      <c r="F95" s="20">
        <f t="shared" si="11"/>
        <v>20.3</v>
      </c>
      <c r="G95" s="20">
        <f t="shared" si="11"/>
        <v>13</v>
      </c>
      <c r="H95" s="20">
        <f t="shared" si="11"/>
        <v>14</v>
      </c>
      <c r="I95" s="20">
        <f t="shared" si="11"/>
        <v>0</v>
      </c>
      <c r="J95" s="20">
        <f t="shared" si="11"/>
        <v>0</v>
      </c>
      <c r="K95" s="20">
        <f t="shared" si="11"/>
        <v>15</v>
      </c>
      <c r="L95" s="20">
        <f t="shared" si="11"/>
        <v>25</v>
      </c>
      <c r="M95" s="20">
        <f t="shared" si="11"/>
        <v>0</v>
      </c>
      <c r="N95" s="20">
        <f>MIN(B95:M95)</f>
        <v>0</v>
      </c>
    </row>
    <row r="97" spans="1:14" ht="15" customHeight="1" x14ac:dyDescent="0.2">
      <c r="A97" s="42" t="s">
        <v>76</v>
      </c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 s="16" customFormat="1" ht="15" customHeight="1" x14ac:dyDescent="0.2">
      <c r="A98" s="19" t="s">
        <v>44</v>
      </c>
      <c r="B98" s="20" t="s">
        <v>45</v>
      </c>
      <c r="C98" s="20" t="s">
        <v>46</v>
      </c>
      <c r="D98" s="20" t="s">
        <v>47</v>
      </c>
      <c r="E98" s="20" t="s">
        <v>48</v>
      </c>
      <c r="F98" s="20" t="s">
        <v>49</v>
      </c>
      <c r="G98" s="20" t="s">
        <v>50</v>
      </c>
      <c r="H98" s="20" t="s">
        <v>51</v>
      </c>
      <c r="I98" s="20" t="s">
        <v>52</v>
      </c>
      <c r="J98" s="20" t="s">
        <v>53</v>
      </c>
      <c r="K98" s="20" t="s">
        <v>54</v>
      </c>
      <c r="L98" s="20" t="s">
        <v>55</v>
      </c>
      <c r="M98" s="20" t="s">
        <v>56</v>
      </c>
      <c r="N98" s="20" t="s">
        <v>57</v>
      </c>
    </row>
    <row r="99" spans="1:14" ht="15" customHeight="1" x14ac:dyDescent="0.2">
      <c r="A99" s="17">
        <v>1974</v>
      </c>
      <c r="B99" s="13">
        <v>5</v>
      </c>
      <c r="C99" s="13">
        <v>15</v>
      </c>
      <c r="D99" s="13">
        <v>30</v>
      </c>
      <c r="E99" s="13">
        <v>60</v>
      </c>
      <c r="F99" s="13">
        <v>60</v>
      </c>
      <c r="G99" s="13">
        <v>22</v>
      </c>
      <c r="H99" s="13">
        <v>80</v>
      </c>
      <c r="I99" s="13">
        <v>30</v>
      </c>
      <c r="J99" s="13">
        <v>77</v>
      </c>
      <c r="K99" s="13">
        <v>44</v>
      </c>
      <c r="L99" s="13">
        <v>49</v>
      </c>
      <c r="M99" s="13">
        <v>32</v>
      </c>
      <c r="N99" s="15">
        <f t="shared" ref="N99:N140" si="12">MAX(B99:M99)</f>
        <v>80</v>
      </c>
    </row>
    <row r="100" spans="1:14" ht="15" customHeight="1" x14ac:dyDescent="0.2">
      <c r="A100" s="17">
        <v>1975</v>
      </c>
      <c r="B100" s="13">
        <v>27</v>
      </c>
      <c r="C100" s="13">
        <v>22</v>
      </c>
      <c r="D100" s="13">
        <v>105</v>
      </c>
      <c r="E100" s="13">
        <v>57</v>
      </c>
      <c r="F100" s="13">
        <v>69</v>
      </c>
      <c r="G100" s="13">
        <v>34</v>
      </c>
      <c r="H100" s="13">
        <v>75</v>
      </c>
      <c r="I100" s="13">
        <v>45</v>
      </c>
      <c r="J100" s="13">
        <v>59</v>
      </c>
      <c r="K100" s="13">
        <v>78</v>
      </c>
      <c r="L100" s="13">
        <v>30</v>
      </c>
      <c r="M100" s="13">
        <v>45</v>
      </c>
      <c r="N100" s="15">
        <f t="shared" si="12"/>
        <v>105</v>
      </c>
    </row>
    <row r="101" spans="1:14" ht="15" customHeight="1" x14ac:dyDescent="0.2">
      <c r="A101" s="17">
        <v>1976</v>
      </c>
      <c r="B101" s="13">
        <v>27</v>
      </c>
      <c r="C101" s="13">
        <v>45</v>
      </c>
      <c r="D101" s="13">
        <v>67</v>
      </c>
      <c r="E101" s="13">
        <v>48</v>
      </c>
      <c r="F101" s="13">
        <v>86</v>
      </c>
      <c r="G101" s="13">
        <v>63</v>
      </c>
      <c r="H101" s="13">
        <v>78</v>
      </c>
      <c r="I101" s="13">
        <v>45</v>
      </c>
      <c r="J101" s="13">
        <v>47</v>
      </c>
      <c r="K101" s="13">
        <v>50</v>
      </c>
      <c r="L101" s="13">
        <v>59</v>
      </c>
      <c r="M101" s="13">
        <v>64</v>
      </c>
      <c r="N101" s="15">
        <f t="shared" si="12"/>
        <v>86</v>
      </c>
    </row>
    <row r="102" spans="1:14" ht="15" customHeight="1" x14ac:dyDescent="0.2">
      <c r="A102" s="17">
        <v>1977</v>
      </c>
      <c r="B102" s="13">
        <v>8</v>
      </c>
      <c r="C102" s="13">
        <v>27</v>
      </c>
      <c r="D102" s="13">
        <v>132</v>
      </c>
      <c r="E102" s="13">
        <v>94</v>
      </c>
      <c r="F102" s="13">
        <v>140</v>
      </c>
      <c r="G102" s="13">
        <v>72</v>
      </c>
      <c r="H102" s="13">
        <v>111</v>
      </c>
      <c r="I102" s="13">
        <v>26</v>
      </c>
      <c r="J102" s="13">
        <v>62</v>
      </c>
      <c r="K102" s="13">
        <v>61</v>
      </c>
      <c r="L102" s="13">
        <v>77</v>
      </c>
      <c r="M102" s="13">
        <v>66</v>
      </c>
      <c r="N102" s="15">
        <f t="shared" si="12"/>
        <v>140</v>
      </c>
    </row>
    <row r="103" spans="1:14" ht="15" customHeight="1" x14ac:dyDescent="0.2">
      <c r="A103" s="17">
        <v>1978</v>
      </c>
      <c r="B103" s="13">
        <v>27</v>
      </c>
      <c r="C103" s="13">
        <v>55</v>
      </c>
      <c r="D103" s="13">
        <v>82</v>
      </c>
      <c r="E103" s="13">
        <v>80</v>
      </c>
      <c r="F103" s="13">
        <v>127</v>
      </c>
      <c r="G103" s="13">
        <v>78</v>
      </c>
      <c r="H103" s="13">
        <v>66</v>
      </c>
      <c r="I103" s="13">
        <v>94</v>
      </c>
      <c r="J103" s="13">
        <v>93</v>
      </c>
      <c r="K103" s="13">
        <v>77</v>
      </c>
      <c r="L103" s="13">
        <v>77</v>
      </c>
      <c r="M103" s="13">
        <v>65</v>
      </c>
      <c r="N103" s="15">
        <f t="shared" si="12"/>
        <v>127</v>
      </c>
    </row>
    <row r="104" spans="1:14" ht="15" customHeight="1" x14ac:dyDescent="0.2">
      <c r="A104" s="17">
        <v>1979</v>
      </c>
      <c r="B104" s="13">
        <v>67</v>
      </c>
      <c r="C104" s="13">
        <v>52</v>
      </c>
      <c r="D104" s="13">
        <v>47</v>
      </c>
      <c r="E104" s="13">
        <v>141</v>
      </c>
      <c r="F104" s="13">
        <v>120</v>
      </c>
      <c r="G104" s="13">
        <v>76</v>
      </c>
      <c r="H104" s="13">
        <v>87</v>
      </c>
      <c r="I104" s="13">
        <v>159</v>
      </c>
      <c r="J104" s="13">
        <v>39</v>
      </c>
      <c r="K104" s="13">
        <v>121</v>
      </c>
      <c r="L104" s="13">
        <v>73</v>
      </c>
      <c r="M104" s="13">
        <v>77</v>
      </c>
      <c r="N104" s="15">
        <f t="shared" si="12"/>
        <v>159</v>
      </c>
    </row>
    <row r="105" spans="1:14" ht="15" customHeight="1" x14ac:dyDescent="0.2">
      <c r="A105" s="17">
        <v>1980</v>
      </c>
      <c r="B105" s="13">
        <v>26</v>
      </c>
      <c r="C105" s="13">
        <v>48</v>
      </c>
      <c r="D105" s="13">
        <v>28</v>
      </c>
      <c r="E105" s="13">
        <v>148</v>
      </c>
      <c r="F105" s="13">
        <v>62</v>
      </c>
      <c r="G105" s="13">
        <v>76</v>
      </c>
      <c r="H105" s="13">
        <v>44</v>
      </c>
      <c r="I105" s="13">
        <v>83</v>
      </c>
      <c r="J105" s="13">
        <v>95</v>
      </c>
      <c r="K105" s="13">
        <v>27</v>
      </c>
      <c r="L105" s="13">
        <v>99</v>
      </c>
      <c r="M105" s="13">
        <v>60</v>
      </c>
      <c r="N105" s="15">
        <f t="shared" si="12"/>
        <v>148</v>
      </c>
    </row>
    <row r="106" spans="1:14" ht="15" customHeight="1" x14ac:dyDescent="0.2">
      <c r="A106" s="17">
        <v>1981</v>
      </c>
      <c r="B106" s="13">
        <v>27</v>
      </c>
      <c r="C106" s="13">
        <v>86</v>
      </c>
      <c r="D106" s="13">
        <v>68</v>
      </c>
      <c r="E106" s="13">
        <v>162</v>
      </c>
      <c r="F106" s="13">
        <v>103</v>
      </c>
      <c r="G106" s="13">
        <v>102</v>
      </c>
      <c r="H106" s="13">
        <v>64</v>
      </c>
      <c r="I106" s="13">
        <v>102</v>
      </c>
      <c r="J106" s="13">
        <v>62</v>
      </c>
      <c r="K106" s="13">
        <v>84</v>
      </c>
      <c r="L106" s="13">
        <v>44</v>
      </c>
      <c r="M106" s="13">
        <v>10</v>
      </c>
      <c r="N106" s="15">
        <f t="shared" si="12"/>
        <v>162</v>
      </c>
    </row>
    <row r="107" spans="1:14" ht="15" customHeight="1" x14ac:dyDescent="0.2">
      <c r="A107" s="17">
        <v>1982</v>
      </c>
      <c r="B107" s="13">
        <v>30</v>
      </c>
      <c r="C107" s="13">
        <v>32</v>
      </c>
      <c r="D107" s="13">
        <v>83</v>
      </c>
      <c r="E107" s="13">
        <v>66</v>
      </c>
      <c r="F107" s="13">
        <v>90</v>
      </c>
      <c r="G107" s="13">
        <v>85</v>
      </c>
      <c r="H107" s="13">
        <v>55</v>
      </c>
      <c r="I107" s="13">
        <v>27</v>
      </c>
      <c r="J107" s="13">
        <v>46</v>
      </c>
      <c r="K107" s="13">
        <v>77</v>
      </c>
      <c r="L107" s="13">
        <v>62</v>
      </c>
      <c r="M107" s="13">
        <v>12</v>
      </c>
      <c r="N107" s="15">
        <f t="shared" si="12"/>
        <v>90</v>
      </c>
    </row>
    <row r="108" spans="1:14" ht="15" customHeight="1" x14ac:dyDescent="0.2">
      <c r="A108" s="17">
        <v>1983</v>
      </c>
      <c r="B108" s="13">
        <v>17</v>
      </c>
      <c r="C108" s="13">
        <v>12</v>
      </c>
      <c r="D108" s="13">
        <v>50</v>
      </c>
      <c r="E108" s="13">
        <v>64</v>
      </c>
      <c r="F108" s="13">
        <v>90</v>
      </c>
      <c r="G108" s="13">
        <v>55</v>
      </c>
      <c r="H108" s="13">
        <v>77</v>
      </c>
      <c r="I108" s="13">
        <v>93</v>
      </c>
      <c r="J108" s="13">
        <v>64</v>
      </c>
      <c r="K108" s="13">
        <v>96</v>
      </c>
      <c r="L108" s="13">
        <v>54</v>
      </c>
      <c r="M108" s="13">
        <v>53</v>
      </c>
      <c r="N108" s="15">
        <f t="shared" si="12"/>
        <v>96</v>
      </c>
    </row>
    <row r="109" spans="1:14" ht="15" customHeight="1" x14ac:dyDescent="0.2">
      <c r="A109" s="17">
        <v>1984</v>
      </c>
      <c r="B109" s="13">
        <v>28</v>
      </c>
      <c r="C109" s="13">
        <v>49</v>
      </c>
      <c r="D109" s="13">
        <v>24</v>
      </c>
      <c r="E109" s="13">
        <v>34</v>
      </c>
      <c r="F109" s="13">
        <v>33</v>
      </c>
      <c r="G109" s="13">
        <v>73</v>
      </c>
      <c r="H109" s="13">
        <v>55</v>
      </c>
      <c r="I109" s="13">
        <v>44</v>
      </c>
      <c r="J109" s="13">
        <v>86</v>
      </c>
      <c r="K109" s="13">
        <v>80</v>
      </c>
      <c r="L109" s="13">
        <v>36</v>
      </c>
      <c r="M109" s="13">
        <v>19</v>
      </c>
      <c r="N109" s="15">
        <f t="shared" si="12"/>
        <v>86</v>
      </c>
    </row>
    <row r="110" spans="1:14" ht="15" customHeight="1" x14ac:dyDescent="0.2">
      <c r="A110" s="17">
        <v>1985</v>
      </c>
      <c r="B110" s="13">
        <v>76</v>
      </c>
      <c r="C110" s="13">
        <v>17</v>
      </c>
      <c r="D110" s="13">
        <v>78</v>
      </c>
      <c r="E110" s="13">
        <v>83</v>
      </c>
      <c r="F110" s="13">
        <v>56</v>
      </c>
      <c r="G110" s="13">
        <v>95</v>
      </c>
      <c r="H110" s="13">
        <v>76</v>
      </c>
      <c r="I110" s="13">
        <v>41</v>
      </c>
      <c r="J110" s="13">
        <v>83</v>
      </c>
      <c r="K110" s="13">
        <v>92</v>
      </c>
      <c r="L110" s="13">
        <v>60</v>
      </c>
      <c r="M110" s="13">
        <v>59</v>
      </c>
      <c r="N110" s="15">
        <f t="shared" si="12"/>
        <v>95</v>
      </c>
    </row>
    <row r="111" spans="1:14" ht="15" customHeight="1" x14ac:dyDescent="0.2">
      <c r="A111" s="17">
        <v>1986</v>
      </c>
      <c r="B111" s="13">
        <v>52</v>
      </c>
      <c r="C111" s="13">
        <v>86</v>
      </c>
      <c r="D111" s="13">
        <v>42</v>
      </c>
      <c r="E111" s="13">
        <v>64</v>
      </c>
      <c r="F111" s="13">
        <v>86</v>
      </c>
      <c r="G111" s="13">
        <v>44</v>
      </c>
      <c r="H111" s="13">
        <v>40</v>
      </c>
      <c r="I111" s="13">
        <v>28</v>
      </c>
      <c r="J111" s="13">
        <v>79</v>
      </c>
      <c r="K111" s="13">
        <v>79</v>
      </c>
      <c r="L111" s="13">
        <v>45</v>
      </c>
      <c r="M111" s="13">
        <v>10</v>
      </c>
      <c r="N111" s="15">
        <f t="shared" si="12"/>
        <v>86</v>
      </c>
    </row>
    <row r="112" spans="1:14" ht="15" customHeight="1" x14ac:dyDescent="0.2">
      <c r="A112" s="17">
        <v>1987</v>
      </c>
      <c r="B112" s="13">
        <v>24</v>
      </c>
      <c r="C112" s="13">
        <v>64</v>
      </c>
      <c r="D112" s="13">
        <v>56</v>
      </c>
      <c r="E112" s="13">
        <v>56</v>
      </c>
      <c r="F112" s="13">
        <v>75</v>
      </c>
      <c r="G112" s="13">
        <v>38</v>
      </c>
      <c r="H112" s="13">
        <v>62</v>
      </c>
      <c r="I112" s="13">
        <v>75</v>
      </c>
      <c r="J112" s="13">
        <v>70</v>
      </c>
      <c r="K112" s="13">
        <v>65</v>
      </c>
      <c r="L112" s="13">
        <v>82</v>
      </c>
      <c r="M112" s="13">
        <v>9</v>
      </c>
      <c r="N112" s="15">
        <f t="shared" si="12"/>
        <v>82</v>
      </c>
    </row>
    <row r="113" spans="1:14" ht="15" customHeight="1" x14ac:dyDescent="0.2">
      <c r="A113" s="17">
        <v>1988</v>
      </c>
      <c r="B113" s="13">
        <v>10</v>
      </c>
      <c r="C113" s="13">
        <v>48</v>
      </c>
      <c r="D113" s="13">
        <v>26</v>
      </c>
      <c r="E113" s="13">
        <v>62</v>
      </c>
      <c r="F113" s="13">
        <v>72</v>
      </c>
      <c r="G113" s="13">
        <v>82</v>
      </c>
      <c r="H113" s="13">
        <v>65</v>
      </c>
      <c r="I113" s="13">
        <v>90</v>
      </c>
      <c r="J113" s="13">
        <v>52</v>
      </c>
      <c r="K113" s="13">
        <v>38</v>
      </c>
      <c r="L113" s="13">
        <v>46</v>
      </c>
      <c r="M113" s="13">
        <v>32</v>
      </c>
      <c r="N113" s="15">
        <f t="shared" si="12"/>
        <v>90</v>
      </c>
    </row>
    <row r="114" spans="1:14" ht="15" customHeight="1" x14ac:dyDescent="0.2">
      <c r="A114" s="17">
        <v>1989</v>
      </c>
      <c r="B114" s="13">
        <v>25</v>
      </c>
      <c r="C114" s="13">
        <v>57</v>
      </c>
      <c r="D114" s="13">
        <v>86</v>
      </c>
      <c r="E114" s="13">
        <v>50</v>
      </c>
      <c r="F114" s="13">
        <v>56</v>
      </c>
      <c r="G114" s="13">
        <v>56</v>
      </c>
      <c r="H114" s="13">
        <v>45</v>
      </c>
      <c r="I114" s="13">
        <v>38</v>
      </c>
      <c r="J114" s="13">
        <v>120</v>
      </c>
      <c r="K114" s="13">
        <v>52</v>
      </c>
      <c r="L114" s="13">
        <v>20</v>
      </c>
      <c r="M114" s="13">
        <v>25</v>
      </c>
      <c r="N114" s="15">
        <f t="shared" si="12"/>
        <v>120</v>
      </c>
    </row>
    <row r="115" spans="1:14" ht="15" customHeight="1" x14ac:dyDescent="0.2">
      <c r="A115" s="17">
        <v>1990</v>
      </c>
      <c r="B115" s="13">
        <v>46</v>
      </c>
      <c r="C115" s="13">
        <v>45</v>
      </c>
      <c r="D115" s="13">
        <v>18</v>
      </c>
      <c r="E115" s="13">
        <v>55</v>
      </c>
      <c r="F115" s="13">
        <v>25</v>
      </c>
      <c r="G115" s="13">
        <v>52</v>
      </c>
      <c r="H115" s="13">
        <v>14</v>
      </c>
      <c r="I115" s="13">
        <v>78</v>
      </c>
      <c r="J115" s="13">
        <v>42</v>
      </c>
      <c r="K115" s="13">
        <v>74</v>
      </c>
      <c r="L115" s="13">
        <v>47</v>
      </c>
      <c r="M115" s="13">
        <v>56</v>
      </c>
      <c r="N115" s="15">
        <f t="shared" si="12"/>
        <v>78</v>
      </c>
    </row>
    <row r="116" spans="1:14" ht="15" customHeight="1" x14ac:dyDescent="0.2">
      <c r="A116" s="17">
        <v>1991</v>
      </c>
      <c r="B116" s="13">
        <v>7</v>
      </c>
      <c r="C116" s="13">
        <v>65</v>
      </c>
      <c r="D116" s="13">
        <v>82</v>
      </c>
      <c r="E116" s="13">
        <v>63</v>
      </c>
      <c r="F116" s="13">
        <v>77</v>
      </c>
      <c r="G116" s="13">
        <v>85</v>
      </c>
      <c r="H116" s="13">
        <v>88</v>
      </c>
      <c r="I116" s="13">
        <v>10</v>
      </c>
      <c r="J116" s="13">
        <v>77</v>
      </c>
      <c r="K116" s="13">
        <v>42</v>
      </c>
      <c r="L116" s="13">
        <v>56</v>
      </c>
      <c r="M116" s="13">
        <v>42</v>
      </c>
      <c r="N116" s="15">
        <f t="shared" si="12"/>
        <v>88</v>
      </c>
    </row>
    <row r="117" spans="1:14" ht="15" customHeight="1" x14ac:dyDescent="0.2">
      <c r="A117" s="17">
        <v>1992</v>
      </c>
      <c r="B117" s="13">
        <v>44</v>
      </c>
      <c r="C117" s="13">
        <v>30</v>
      </c>
      <c r="D117" s="13">
        <v>7</v>
      </c>
      <c r="E117" s="13">
        <v>74</v>
      </c>
      <c r="F117" s="13">
        <v>86</v>
      </c>
      <c r="G117" s="13">
        <v>72</v>
      </c>
      <c r="H117" s="13">
        <v>64</v>
      </c>
      <c r="I117" s="13">
        <v>69</v>
      </c>
      <c r="J117" s="13">
        <v>86</v>
      </c>
      <c r="K117" s="13">
        <v>66</v>
      </c>
      <c r="L117" s="13">
        <v>78</v>
      </c>
      <c r="M117" s="13">
        <v>77</v>
      </c>
      <c r="N117" s="15">
        <f t="shared" si="12"/>
        <v>86</v>
      </c>
    </row>
    <row r="118" spans="1:14" ht="15" customHeight="1" x14ac:dyDescent="0.2">
      <c r="A118" s="17">
        <v>1993</v>
      </c>
      <c r="B118" s="13">
        <v>67</v>
      </c>
      <c r="C118" s="13">
        <v>10</v>
      </c>
      <c r="D118" s="13">
        <v>79</v>
      </c>
      <c r="E118" s="13">
        <v>79</v>
      </c>
      <c r="F118" s="13">
        <v>76</v>
      </c>
      <c r="G118" s="13">
        <v>26</v>
      </c>
      <c r="H118" s="13">
        <v>66</v>
      </c>
      <c r="I118" s="13">
        <v>57</v>
      </c>
      <c r="J118" s="13">
        <v>62</v>
      </c>
      <c r="K118" s="13">
        <v>53</v>
      </c>
      <c r="L118" s="13">
        <v>86</v>
      </c>
      <c r="M118" s="13">
        <v>52</v>
      </c>
      <c r="N118" s="15">
        <f t="shared" si="12"/>
        <v>86</v>
      </c>
    </row>
    <row r="119" spans="1:14" ht="15" customHeight="1" x14ac:dyDescent="0.2">
      <c r="A119" s="17">
        <v>1994</v>
      </c>
      <c r="B119" s="13">
        <v>15</v>
      </c>
      <c r="C119" s="13">
        <v>57</v>
      </c>
      <c r="D119" s="13">
        <v>72</v>
      </c>
      <c r="E119" s="13">
        <v>87</v>
      </c>
      <c r="F119" s="13">
        <v>69</v>
      </c>
      <c r="G119" s="13">
        <v>79</v>
      </c>
      <c r="H119" s="13">
        <v>105</v>
      </c>
      <c r="I119" s="13">
        <v>66</v>
      </c>
      <c r="J119" s="13">
        <v>97</v>
      </c>
      <c r="K119" s="13">
        <v>78</v>
      </c>
      <c r="L119" s="13">
        <v>77</v>
      </c>
      <c r="M119" s="13">
        <v>40</v>
      </c>
      <c r="N119" s="15">
        <f t="shared" si="12"/>
        <v>105</v>
      </c>
    </row>
    <row r="120" spans="1:14" ht="15" customHeight="1" x14ac:dyDescent="0.2">
      <c r="A120" s="17">
        <v>1995</v>
      </c>
      <c r="B120" s="13">
        <v>56</v>
      </c>
      <c r="C120" s="13">
        <v>37</v>
      </c>
      <c r="D120" s="13">
        <v>87</v>
      </c>
      <c r="E120" s="13">
        <v>83</v>
      </c>
      <c r="F120" s="13">
        <v>52</v>
      </c>
      <c r="G120" s="13">
        <v>43</v>
      </c>
      <c r="H120" s="13">
        <v>57</v>
      </c>
      <c r="I120" s="13">
        <v>49</v>
      </c>
      <c r="J120" s="13">
        <v>46</v>
      </c>
      <c r="K120" s="13">
        <v>88</v>
      </c>
      <c r="L120" s="13">
        <v>72</v>
      </c>
      <c r="M120" s="13">
        <v>4.3</v>
      </c>
      <c r="N120" s="15">
        <f t="shared" si="12"/>
        <v>88</v>
      </c>
    </row>
    <row r="121" spans="1:14" ht="15" customHeight="1" x14ac:dyDescent="0.2">
      <c r="A121" s="17">
        <v>1996</v>
      </c>
      <c r="B121" s="13">
        <v>12</v>
      </c>
      <c r="C121" s="13">
        <v>27</v>
      </c>
      <c r="D121" s="13">
        <v>40</v>
      </c>
      <c r="E121" s="13">
        <v>54</v>
      </c>
      <c r="F121" s="13">
        <v>75</v>
      </c>
      <c r="G121" s="13">
        <v>44</v>
      </c>
      <c r="H121" s="13">
        <v>25</v>
      </c>
      <c r="I121" s="13">
        <v>34</v>
      </c>
      <c r="J121" s="13">
        <v>20</v>
      </c>
      <c r="K121" s="13">
        <v>50</v>
      </c>
      <c r="L121" s="13">
        <v>29</v>
      </c>
      <c r="M121" s="13">
        <v>50</v>
      </c>
      <c r="N121" s="15">
        <f t="shared" si="12"/>
        <v>75</v>
      </c>
    </row>
    <row r="122" spans="1:14" ht="15" customHeight="1" x14ac:dyDescent="0.2">
      <c r="A122" s="17">
        <v>1997</v>
      </c>
      <c r="B122" s="13">
        <v>20</v>
      </c>
      <c r="C122" s="13">
        <v>30</v>
      </c>
      <c r="D122" s="13">
        <v>25</v>
      </c>
      <c r="E122" s="13">
        <v>40</v>
      </c>
      <c r="F122" s="13">
        <v>43</v>
      </c>
      <c r="G122" s="13">
        <v>31</v>
      </c>
      <c r="H122" s="13">
        <v>15</v>
      </c>
      <c r="I122" s="13">
        <v>20</v>
      </c>
      <c r="J122" s="13">
        <v>75</v>
      </c>
      <c r="K122" s="13">
        <v>27</v>
      </c>
      <c r="L122" s="13">
        <v>56</v>
      </c>
      <c r="M122" s="13">
        <v>6</v>
      </c>
      <c r="N122" s="15">
        <f t="shared" si="12"/>
        <v>75</v>
      </c>
    </row>
    <row r="123" spans="1:14" ht="15" customHeight="1" x14ac:dyDescent="0.2">
      <c r="A123" s="17">
        <v>1998</v>
      </c>
      <c r="B123" s="13">
        <v>9</v>
      </c>
      <c r="C123" s="13">
        <v>53</v>
      </c>
      <c r="D123" s="13">
        <v>51</v>
      </c>
      <c r="E123" s="13">
        <v>49</v>
      </c>
      <c r="F123" s="13">
        <v>29</v>
      </c>
      <c r="G123" s="13">
        <v>42</v>
      </c>
      <c r="H123" s="13">
        <v>34</v>
      </c>
      <c r="I123" s="13">
        <v>56</v>
      </c>
      <c r="J123" s="13">
        <v>53</v>
      </c>
      <c r="K123" s="13">
        <v>50</v>
      </c>
      <c r="L123" s="13">
        <v>30</v>
      </c>
      <c r="M123" s="13">
        <v>64</v>
      </c>
      <c r="N123" s="15">
        <f t="shared" si="12"/>
        <v>64</v>
      </c>
    </row>
    <row r="124" spans="1:14" ht="15" customHeight="1" x14ac:dyDescent="0.2">
      <c r="A124" s="17">
        <v>1999</v>
      </c>
      <c r="B124" s="13">
        <v>48</v>
      </c>
      <c r="C124" s="13">
        <v>40</v>
      </c>
      <c r="D124" s="13">
        <v>33</v>
      </c>
      <c r="E124" s="13">
        <v>43</v>
      </c>
      <c r="F124" s="13">
        <v>63</v>
      </c>
      <c r="G124" s="13">
        <v>66</v>
      </c>
      <c r="H124" s="13">
        <v>25</v>
      </c>
      <c r="I124" s="13">
        <v>32</v>
      </c>
      <c r="J124" s="13">
        <v>71</v>
      </c>
      <c r="K124" s="13">
        <v>54</v>
      </c>
      <c r="L124" s="13">
        <v>36</v>
      </c>
      <c r="M124" s="13">
        <v>34</v>
      </c>
      <c r="N124" s="15">
        <f t="shared" si="12"/>
        <v>71</v>
      </c>
    </row>
    <row r="125" spans="1:14" ht="15" customHeight="1" x14ac:dyDescent="0.2">
      <c r="A125" s="17">
        <v>2000</v>
      </c>
      <c r="B125" s="13">
        <v>27</v>
      </c>
      <c r="C125" s="13">
        <v>54</v>
      </c>
      <c r="D125" s="13">
        <v>54</v>
      </c>
      <c r="E125" s="13">
        <v>24</v>
      </c>
      <c r="F125" s="13">
        <v>29</v>
      </c>
      <c r="G125" s="13">
        <v>53</v>
      </c>
      <c r="H125" s="13">
        <v>54</v>
      </c>
      <c r="I125" s="13">
        <v>33</v>
      </c>
      <c r="J125" s="13">
        <v>52</v>
      </c>
      <c r="K125" s="13">
        <v>24</v>
      </c>
      <c r="L125" s="13">
        <v>27</v>
      </c>
      <c r="M125" s="13">
        <v>15</v>
      </c>
      <c r="N125" s="15">
        <f t="shared" si="12"/>
        <v>54</v>
      </c>
    </row>
    <row r="126" spans="1:14" ht="15" customHeight="1" x14ac:dyDescent="0.2">
      <c r="A126" s="17">
        <v>2001</v>
      </c>
      <c r="B126" s="13">
        <v>17</v>
      </c>
      <c r="C126" s="13">
        <v>22</v>
      </c>
      <c r="D126" s="13">
        <v>40</v>
      </c>
      <c r="E126" s="13">
        <v>25</v>
      </c>
      <c r="F126" s="13">
        <v>38</v>
      </c>
      <c r="G126" s="13">
        <v>62</v>
      </c>
      <c r="H126" s="13">
        <v>37</v>
      </c>
      <c r="I126" s="13">
        <v>63</v>
      </c>
      <c r="J126" s="13">
        <v>43</v>
      </c>
      <c r="K126" s="13">
        <v>48</v>
      </c>
      <c r="L126" s="13">
        <v>82</v>
      </c>
      <c r="M126" s="13">
        <v>36</v>
      </c>
      <c r="N126" s="15">
        <f t="shared" si="12"/>
        <v>82</v>
      </c>
    </row>
    <row r="127" spans="1:14" ht="15" customHeight="1" x14ac:dyDescent="0.2">
      <c r="A127" s="17">
        <v>2002</v>
      </c>
      <c r="B127" s="13">
        <v>6</v>
      </c>
      <c r="C127" s="13">
        <v>14</v>
      </c>
      <c r="D127" s="13">
        <v>44</v>
      </c>
      <c r="E127" s="13">
        <v>38</v>
      </c>
      <c r="F127" s="13">
        <v>43</v>
      </c>
      <c r="G127" s="13">
        <v>27</v>
      </c>
      <c r="H127" s="13">
        <v>50</v>
      </c>
      <c r="I127" s="13">
        <v>39</v>
      </c>
      <c r="J127" s="13">
        <v>40</v>
      </c>
      <c r="K127" s="13">
        <v>38</v>
      </c>
      <c r="L127" s="13">
        <v>46</v>
      </c>
      <c r="M127" s="13">
        <v>59</v>
      </c>
      <c r="N127" s="15">
        <f t="shared" si="12"/>
        <v>59</v>
      </c>
    </row>
    <row r="128" spans="1:14" ht="15" customHeight="1" x14ac:dyDescent="0.2">
      <c r="A128" s="17">
        <v>2003</v>
      </c>
      <c r="B128" s="13">
        <v>1</v>
      </c>
      <c r="C128" s="13">
        <v>54</v>
      </c>
      <c r="D128" s="13">
        <v>52</v>
      </c>
      <c r="E128" s="13">
        <v>56</v>
      </c>
      <c r="F128" s="13">
        <v>51</v>
      </c>
      <c r="G128" s="13">
        <v>44</v>
      </c>
      <c r="H128" s="13">
        <v>31</v>
      </c>
      <c r="I128" s="13">
        <v>37</v>
      </c>
      <c r="J128" s="13">
        <v>43</v>
      </c>
      <c r="K128" s="13">
        <v>43</v>
      </c>
      <c r="L128" s="13">
        <v>70</v>
      </c>
      <c r="M128" s="13">
        <v>12</v>
      </c>
      <c r="N128" s="15">
        <f t="shared" si="12"/>
        <v>70</v>
      </c>
    </row>
    <row r="129" spans="1:14" ht="15" customHeight="1" x14ac:dyDescent="0.2">
      <c r="A129" s="17">
        <v>2004</v>
      </c>
      <c r="B129" s="13">
        <v>18</v>
      </c>
      <c r="C129" s="13">
        <v>46</v>
      </c>
      <c r="D129" s="13">
        <v>19</v>
      </c>
      <c r="E129" s="13">
        <v>63</v>
      </c>
      <c r="F129" s="13">
        <v>37</v>
      </c>
      <c r="G129" s="13">
        <v>11</v>
      </c>
      <c r="H129" s="13">
        <v>38</v>
      </c>
      <c r="I129" s="13">
        <v>24</v>
      </c>
      <c r="J129" s="13">
        <v>44</v>
      </c>
      <c r="K129" s="13">
        <v>55</v>
      </c>
      <c r="L129" s="13">
        <v>49</v>
      </c>
      <c r="M129" s="13">
        <v>18</v>
      </c>
      <c r="N129" s="15">
        <f t="shared" si="12"/>
        <v>63</v>
      </c>
    </row>
    <row r="130" spans="1:14" ht="15" customHeight="1" x14ac:dyDescent="0.2">
      <c r="A130" s="17">
        <v>2005</v>
      </c>
      <c r="B130" s="13">
        <v>46</v>
      </c>
      <c r="C130" s="13">
        <v>12</v>
      </c>
      <c r="D130" s="13">
        <v>14</v>
      </c>
      <c r="E130" s="13">
        <v>33</v>
      </c>
      <c r="F130" s="13">
        <v>48</v>
      </c>
      <c r="G130" s="13">
        <v>38</v>
      </c>
      <c r="H130" s="13">
        <v>52</v>
      </c>
      <c r="I130" s="13">
        <v>68</v>
      </c>
      <c r="J130" s="13">
        <v>88</v>
      </c>
      <c r="K130" s="13">
        <v>42</v>
      </c>
      <c r="L130" s="13">
        <v>73</v>
      </c>
      <c r="M130" s="13">
        <v>28</v>
      </c>
      <c r="N130" s="15">
        <f t="shared" si="12"/>
        <v>88</v>
      </c>
    </row>
    <row r="131" spans="1:14" ht="15" customHeight="1" x14ac:dyDescent="0.2">
      <c r="A131" s="17">
        <v>2006</v>
      </c>
      <c r="B131" s="13">
        <v>29</v>
      </c>
      <c r="C131" s="13">
        <v>10</v>
      </c>
      <c r="D131" s="13">
        <v>45</v>
      </c>
      <c r="E131" s="13">
        <v>47</v>
      </c>
      <c r="F131" s="13">
        <v>36</v>
      </c>
      <c r="G131" s="13">
        <v>63</v>
      </c>
      <c r="H131" s="13">
        <v>26</v>
      </c>
      <c r="I131" s="13">
        <v>59</v>
      </c>
      <c r="J131" s="13">
        <v>53</v>
      </c>
      <c r="K131" s="13">
        <v>50</v>
      </c>
      <c r="L131" s="13">
        <v>48</v>
      </c>
      <c r="M131" s="13">
        <v>37.4</v>
      </c>
      <c r="N131" s="15">
        <f t="shared" si="12"/>
        <v>63</v>
      </c>
    </row>
    <row r="132" spans="1:14" ht="15" customHeight="1" x14ac:dyDescent="0.2">
      <c r="A132" s="17">
        <v>2007</v>
      </c>
      <c r="B132" s="13">
        <v>20.100000000000001</v>
      </c>
      <c r="C132" s="13">
        <v>12.5</v>
      </c>
      <c r="D132" s="13">
        <v>28.3</v>
      </c>
      <c r="E132" s="13">
        <v>45</v>
      </c>
      <c r="F132" s="13">
        <v>72.8</v>
      </c>
      <c r="G132" s="13">
        <v>50</v>
      </c>
      <c r="H132" s="13">
        <v>40.4</v>
      </c>
      <c r="I132" s="13">
        <v>51.5</v>
      </c>
      <c r="J132" s="13">
        <v>38</v>
      </c>
      <c r="K132" s="13">
        <v>55.4</v>
      </c>
      <c r="L132" s="13">
        <v>35.6</v>
      </c>
      <c r="M132" s="13">
        <v>22.4</v>
      </c>
      <c r="N132" s="15">
        <f t="shared" si="12"/>
        <v>72.8</v>
      </c>
    </row>
    <row r="133" spans="1:14" ht="15" customHeight="1" x14ac:dyDescent="0.2">
      <c r="A133" s="17">
        <v>2008</v>
      </c>
      <c r="B133" s="13">
        <v>38.1</v>
      </c>
      <c r="C133" s="13">
        <v>39</v>
      </c>
      <c r="D133" s="13">
        <v>26.5</v>
      </c>
      <c r="E133" s="13">
        <v>40</v>
      </c>
      <c r="F133" s="13">
        <v>50.2</v>
      </c>
      <c r="G133" s="13">
        <v>42.7</v>
      </c>
      <c r="H133" s="13">
        <v>50.5</v>
      </c>
      <c r="I133" s="13">
        <v>68.8</v>
      </c>
      <c r="J133" s="13">
        <v>39.9</v>
      </c>
      <c r="K133" s="13">
        <v>40.1</v>
      </c>
      <c r="L133" s="13">
        <v>53.3</v>
      </c>
      <c r="M133" s="13">
        <v>20.2</v>
      </c>
      <c r="N133" s="15">
        <f t="shared" si="12"/>
        <v>68.8</v>
      </c>
    </row>
    <row r="134" spans="1:14" ht="15" customHeight="1" x14ac:dyDescent="0.2">
      <c r="A134" s="17">
        <v>2009</v>
      </c>
      <c r="B134" s="13">
        <v>32</v>
      </c>
      <c r="C134" s="13">
        <v>50.5</v>
      </c>
      <c r="D134" s="13">
        <v>51.7</v>
      </c>
      <c r="E134" s="13">
        <v>29.5</v>
      </c>
      <c r="F134" s="13">
        <v>64.599999999999994</v>
      </c>
      <c r="G134" s="13">
        <v>24.8</v>
      </c>
      <c r="H134" s="13">
        <v>31.9</v>
      </c>
      <c r="I134" s="13">
        <v>37.5</v>
      </c>
      <c r="J134" s="13">
        <v>45.7</v>
      </c>
      <c r="K134" s="13">
        <v>31.6</v>
      </c>
      <c r="L134" s="13">
        <v>50.3</v>
      </c>
      <c r="M134" s="13">
        <v>12.8</v>
      </c>
      <c r="N134" s="15">
        <f t="shared" si="12"/>
        <v>64.599999999999994</v>
      </c>
    </row>
    <row r="135" spans="1:14" ht="15" customHeight="1" x14ac:dyDescent="0.2">
      <c r="A135" s="17">
        <v>2010</v>
      </c>
      <c r="B135" s="13">
        <v>25.3</v>
      </c>
      <c r="C135" s="13">
        <v>10</v>
      </c>
      <c r="D135" s="13">
        <v>53.7</v>
      </c>
      <c r="E135" s="13">
        <v>43</v>
      </c>
      <c r="F135" s="13">
        <v>60.6</v>
      </c>
      <c r="G135" s="13">
        <v>54.8</v>
      </c>
      <c r="H135" s="13">
        <v>35.4</v>
      </c>
      <c r="I135" s="13">
        <v>43.9</v>
      </c>
      <c r="J135" s="13">
        <v>42</v>
      </c>
      <c r="K135" s="13">
        <v>27.7</v>
      </c>
      <c r="L135" s="13">
        <v>56.4</v>
      </c>
      <c r="M135" s="13">
        <v>14.7</v>
      </c>
      <c r="N135" s="15">
        <f t="shared" si="12"/>
        <v>60.6</v>
      </c>
    </row>
    <row r="136" spans="1:14" ht="15" customHeight="1" x14ac:dyDescent="0.2">
      <c r="A136" s="17">
        <v>2011</v>
      </c>
      <c r="B136" s="13">
        <v>15.2</v>
      </c>
      <c r="C136" s="13">
        <v>31.6</v>
      </c>
      <c r="D136" s="13">
        <v>68</v>
      </c>
      <c r="E136" s="13">
        <v>49.8</v>
      </c>
      <c r="F136" s="13">
        <v>57.3</v>
      </c>
      <c r="G136" s="13">
        <v>27.4</v>
      </c>
      <c r="H136" s="13">
        <v>38.700000000000003</v>
      </c>
      <c r="I136" s="13">
        <v>32.1</v>
      </c>
      <c r="J136" s="13">
        <v>40.299999999999997</v>
      </c>
      <c r="K136" s="13">
        <v>70.099999999999994</v>
      </c>
      <c r="L136" s="13">
        <v>44.3</v>
      </c>
      <c r="M136" s="13">
        <v>47.6</v>
      </c>
      <c r="N136" s="15">
        <f t="shared" si="12"/>
        <v>70.099999999999994</v>
      </c>
    </row>
    <row r="137" spans="1:14" ht="15" customHeight="1" x14ac:dyDescent="0.2">
      <c r="A137" s="17">
        <v>2012</v>
      </c>
      <c r="B137" s="13">
        <v>18.7</v>
      </c>
      <c r="C137" s="13">
        <v>16.600000000000001</v>
      </c>
      <c r="D137" s="13">
        <v>42.3</v>
      </c>
      <c r="E137" s="13">
        <v>41.6</v>
      </c>
      <c r="F137" s="13">
        <v>39.299999999999997</v>
      </c>
      <c r="G137" s="13">
        <v>16.600000000000001</v>
      </c>
      <c r="H137" s="13">
        <v>55.4</v>
      </c>
      <c r="I137" s="13">
        <v>41.5</v>
      </c>
      <c r="J137" s="13">
        <v>57.9</v>
      </c>
      <c r="K137" s="13">
        <v>48</v>
      </c>
      <c r="L137" s="13">
        <v>31.7</v>
      </c>
      <c r="M137" s="13">
        <v>35.6</v>
      </c>
      <c r="N137" s="15">
        <f t="shared" si="12"/>
        <v>57.9</v>
      </c>
    </row>
    <row r="138" spans="1:14" ht="15" customHeight="1" x14ac:dyDescent="0.2">
      <c r="A138" s="17">
        <v>2013</v>
      </c>
      <c r="B138" s="13">
        <v>6.9</v>
      </c>
      <c r="C138" s="13">
        <v>41.7</v>
      </c>
      <c r="D138" s="13">
        <v>37.5</v>
      </c>
      <c r="E138" s="13">
        <v>60.5</v>
      </c>
      <c r="F138" s="13">
        <v>50.8</v>
      </c>
      <c r="G138" s="13">
        <v>14</v>
      </c>
      <c r="H138" s="13">
        <v>21.7</v>
      </c>
      <c r="I138" s="13">
        <v>79.8</v>
      </c>
      <c r="J138" s="13">
        <v>20.3</v>
      </c>
      <c r="K138" s="13">
        <v>41.3</v>
      </c>
      <c r="L138" s="13">
        <v>36.700000000000003</v>
      </c>
      <c r="M138" s="13">
        <v>22.2</v>
      </c>
      <c r="N138" s="15">
        <f t="shared" si="12"/>
        <v>79.8</v>
      </c>
    </row>
    <row r="139" spans="1:14" ht="15" customHeight="1" x14ac:dyDescent="0.2">
      <c r="A139" s="17">
        <v>2014</v>
      </c>
      <c r="B139" s="13">
        <v>11.2</v>
      </c>
      <c r="C139" s="13">
        <v>37.4</v>
      </c>
      <c r="D139" s="13">
        <v>56.7</v>
      </c>
      <c r="E139" s="13">
        <v>44.9</v>
      </c>
      <c r="F139" s="13">
        <v>71.099999999999994</v>
      </c>
      <c r="G139" s="13">
        <v>18.2</v>
      </c>
      <c r="H139" s="13">
        <v>30</v>
      </c>
      <c r="I139" s="13">
        <v>76.599999999999994</v>
      </c>
      <c r="J139" s="13">
        <v>74</v>
      </c>
      <c r="K139" s="13">
        <v>87</v>
      </c>
      <c r="L139" s="13">
        <v>53.4</v>
      </c>
      <c r="M139" s="13">
        <v>45.9</v>
      </c>
      <c r="N139" s="15">
        <f t="shared" si="12"/>
        <v>87</v>
      </c>
    </row>
    <row r="140" spans="1:14" ht="15" customHeight="1" x14ac:dyDescent="0.2">
      <c r="A140" s="17">
        <v>2015</v>
      </c>
      <c r="B140" s="13">
        <v>64.5</v>
      </c>
      <c r="C140" s="13">
        <v>18.7</v>
      </c>
      <c r="D140" s="13">
        <v>56.4</v>
      </c>
      <c r="E140" s="13">
        <v>39.299999999999997</v>
      </c>
      <c r="F140" s="13">
        <v>34.1</v>
      </c>
      <c r="G140" s="13">
        <v>12.3</v>
      </c>
      <c r="H140" s="13">
        <v>23.9</v>
      </c>
      <c r="I140" s="13">
        <v>52.8</v>
      </c>
      <c r="J140" s="13">
        <v>84.9</v>
      </c>
      <c r="K140" s="13">
        <v>77.7</v>
      </c>
      <c r="L140" s="13">
        <v>35.6</v>
      </c>
      <c r="M140" s="13">
        <v>13.6</v>
      </c>
      <c r="N140" s="15">
        <f t="shared" si="12"/>
        <v>84.9</v>
      </c>
    </row>
    <row r="141" spans="1:14" ht="15" customHeight="1" x14ac:dyDescent="0.2">
      <c r="A141" s="19" t="s">
        <v>58</v>
      </c>
      <c r="B141" s="20">
        <f t="shared" ref="B141:M141" si="13">AVERAGE(B98:B140)</f>
        <v>28.000000000000007</v>
      </c>
      <c r="C141" s="20">
        <f t="shared" si="13"/>
        <v>37.595238095238095</v>
      </c>
      <c r="D141" s="20">
        <f t="shared" si="13"/>
        <v>52.073809523809523</v>
      </c>
      <c r="E141" s="20">
        <f t="shared" si="13"/>
        <v>61.32380952380953</v>
      </c>
      <c r="F141" s="20">
        <f t="shared" si="13"/>
        <v>64.352380952380955</v>
      </c>
      <c r="G141" s="20">
        <f t="shared" si="13"/>
        <v>51.18571428571429</v>
      </c>
      <c r="H141" s="20">
        <f t="shared" si="13"/>
        <v>52.116666666666667</v>
      </c>
      <c r="I141" s="20">
        <f t="shared" si="13"/>
        <v>54.726190476190489</v>
      </c>
      <c r="J141" s="20">
        <f t="shared" si="13"/>
        <v>61.166666666666679</v>
      </c>
      <c r="K141" s="20">
        <f t="shared" si="13"/>
        <v>59.092857142857135</v>
      </c>
      <c r="L141" s="20">
        <f t="shared" si="13"/>
        <v>54.102380952380948</v>
      </c>
      <c r="M141" s="20">
        <f t="shared" si="13"/>
        <v>35.80238095238095</v>
      </c>
      <c r="N141" s="20">
        <f>AVERAGE(B141:M141)</f>
        <v>50.96150793650795</v>
      </c>
    </row>
    <row r="142" spans="1:14" ht="15" customHeight="1" x14ac:dyDescent="0.2">
      <c r="A142" s="19" t="s">
        <v>59</v>
      </c>
      <c r="B142" s="20">
        <f t="shared" ref="B142:M142" si="14">MAX(B98:B140)</f>
        <v>76</v>
      </c>
      <c r="C142" s="20">
        <f t="shared" si="14"/>
        <v>86</v>
      </c>
      <c r="D142" s="20">
        <f t="shared" si="14"/>
        <v>132</v>
      </c>
      <c r="E142" s="20">
        <f t="shared" si="14"/>
        <v>162</v>
      </c>
      <c r="F142" s="20">
        <f t="shared" si="14"/>
        <v>140</v>
      </c>
      <c r="G142" s="20">
        <f t="shared" si="14"/>
        <v>102</v>
      </c>
      <c r="H142" s="20">
        <f t="shared" si="14"/>
        <v>111</v>
      </c>
      <c r="I142" s="20">
        <f t="shared" si="14"/>
        <v>159</v>
      </c>
      <c r="J142" s="20">
        <f t="shared" si="14"/>
        <v>120</v>
      </c>
      <c r="K142" s="20">
        <f t="shared" si="14"/>
        <v>121</v>
      </c>
      <c r="L142" s="20">
        <f t="shared" si="14"/>
        <v>99</v>
      </c>
      <c r="M142" s="20">
        <f t="shared" si="14"/>
        <v>77</v>
      </c>
      <c r="N142" s="20">
        <f>MAX(B142:M142)</f>
        <v>162</v>
      </c>
    </row>
    <row r="143" spans="1:14" ht="15" customHeight="1" x14ac:dyDescent="0.2">
      <c r="A143" s="19" t="s">
        <v>60</v>
      </c>
      <c r="B143" s="20">
        <f t="shared" ref="B143:M143" si="15">MIN(B98:B140)</f>
        <v>1</v>
      </c>
      <c r="C143" s="20">
        <f t="shared" si="15"/>
        <v>10</v>
      </c>
      <c r="D143" s="20">
        <f t="shared" si="15"/>
        <v>7</v>
      </c>
      <c r="E143" s="20">
        <f t="shared" si="15"/>
        <v>24</v>
      </c>
      <c r="F143" s="20">
        <f t="shared" si="15"/>
        <v>25</v>
      </c>
      <c r="G143" s="20">
        <f t="shared" si="15"/>
        <v>11</v>
      </c>
      <c r="H143" s="20">
        <f t="shared" si="15"/>
        <v>14</v>
      </c>
      <c r="I143" s="20">
        <f t="shared" si="15"/>
        <v>10</v>
      </c>
      <c r="J143" s="20">
        <f t="shared" si="15"/>
        <v>20</v>
      </c>
      <c r="K143" s="20">
        <f t="shared" si="15"/>
        <v>24</v>
      </c>
      <c r="L143" s="20">
        <f t="shared" si="15"/>
        <v>20</v>
      </c>
      <c r="M143" s="20">
        <f t="shared" si="15"/>
        <v>4.3</v>
      </c>
      <c r="N143" s="20">
        <f>MIN(B143:M143)</f>
        <v>1</v>
      </c>
    </row>
  </sheetData>
  <mergeCells count="4">
    <mergeCell ref="A1:N1"/>
    <mergeCell ref="A97:N97"/>
    <mergeCell ref="A49:N49"/>
    <mergeCell ref="T1:X1"/>
  </mergeCells>
  <printOptions horizontalCentered="1"/>
  <pageMargins left="0.70866141732283472" right="0.70866141732283472" top="0.74803149606299213" bottom="0.74803149606299213" header="0.31496062992125984" footer="0.31496062992125984"/>
  <pageSetup scale="96" orientation="portrait" r:id="rId1"/>
  <headerFooter>
    <oddHeader>&amp;COptimización del Sistema de Alcantarillado para el Municipio de Charalá - Santander (Anexo 2)</oddHeader>
    <oddFooter>&amp;CPágina &amp;P</oddFooter>
  </headerFooter>
  <rowBreaks count="2" manualBreakCount="2">
    <brk id="48" max="13" man="1"/>
    <brk id="96" max="1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O180"/>
  <sheetViews>
    <sheetView showGridLines="0" tabSelected="1" view="pageBreakPreview" topLeftCell="A115" zoomScale="85" zoomScaleNormal="100" zoomScaleSheetLayoutView="85" workbookViewId="0">
      <selection activeCell="A85" sqref="A85:J140"/>
    </sheetView>
  </sheetViews>
  <sheetFormatPr baseColWidth="10" defaultRowHeight="15" customHeight="1" x14ac:dyDescent="0.2"/>
  <cols>
    <col min="1" max="1" width="10.7109375" style="12" customWidth="1"/>
    <col min="2" max="2" width="11.7109375" style="12" customWidth="1"/>
    <col min="3" max="3" width="12.7109375" style="2" customWidth="1"/>
    <col min="4" max="4" width="11.7109375" style="2" customWidth="1"/>
    <col min="5" max="5" width="11.7109375" style="12" customWidth="1"/>
    <col min="6" max="6" width="14.7109375" style="2" customWidth="1"/>
    <col min="7" max="7" width="11.7109375" style="2" customWidth="1"/>
    <col min="8" max="9" width="11.7109375" style="12" customWidth="1"/>
    <col min="10" max="10" width="14.7109375" style="12" customWidth="1"/>
    <col min="11" max="19" width="10.7109375" style="12" customWidth="1"/>
    <col min="20" max="16384" width="11.42578125" style="12"/>
  </cols>
  <sheetData>
    <row r="1" spans="1:13" ht="15" customHeight="1" x14ac:dyDescent="0.2">
      <c r="A1" s="44" t="s">
        <v>91</v>
      </c>
      <c r="B1" s="44"/>
      <c r="C1" s="44"/>
      <c r="D1" s="44"/>
      <c r="E1" s="44"/>
      <c r="F1" s="44"/>
      <c r="G1" s="44"/>
      <c r="H1" s="44"/>
      <c r="I1" s="44"/>
      <c r="J1" s="44"/>
    </row>
    <row r="2" spans="1:13" ht="15" customHeight="1" x14ac:dyDescent="0.2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3" ht="15" customHeight="1" x14ac:dyDescent="0.2">
      <c r="A3" s="45" t="s">
        <v>1</v>
      </c>
      <c r="B3" s="45"/>
      <c r="C3" s="9" t="s">
        <v>9</v>
      </c>
      <c r="D3" s="9">
        <f>COUNT(A11:A52)</f>
        <v>42</v>
      </c>
      <c r="G3" s="45" t="s">
        <v>4</v>
      </c>
      <c r="H3" s="45"/>
      <c r="I3" s="9" t="s">
        <v>28</v>
      </c>
      <c r="J3" s="32">
        <f>KURT(D11:D52)</f>
        <v>-0.31958391253132934</v>
      </c>
    </row>
    <row r="4" spans="1:13" ht="15" customHeight="1" x14ac:dyDescent="0.2">
      <c r="A4" s="45" t="s">
        <v>2</v>
      </c>
      <c r="B4" s="45"/>
      <c r="C4" s="9"/>
      <c r="D4" s="6">
        <f>AVERAGE(D11:D52)</f>
        <v>83.366236340887014</v>
      </c>
      <c r="G4" s="45" t="s">
        <v>89</v>
      </c>
      <c r="H4" s="45"/>
      <c r="I4" s="9" t="s">
        <v>24</v>
      </c>
      <c r="J4" s="32">
        <f>(1/D3)*L53</f>
        <v>0.54475397241064771</v>
      </c>
    </row>
    <row r="5" spans="1:13" ht="15" customHeight="1" x14ac:dyDescent="0.2">
      <c r="A5" s="45" t="s">
        <v>3</v>
      </c>
      <c r="B5" s="45"/>
      <c r="C5" s="9" t="s">
        <v>29</v>
      </c>
      <c r="D5" s="6">
        <f>MAX(D11:D52)</f>
        <v>115.71020203467546</v>
      </c>
      <c r="G5" s="45" t="s">
        <v>90</v>
      </c>
      <c r="H5" s="45"/>
      <c r="I5" s="9" t="s">
        <v>25</v>
      </c>
      <c r="J5" s="32">
        <f>SQRT((1/D3)*M53)</f>
        <v>1.1457641746521943</v>
      </c>
    </row>
    <row r="6" spans="1:13" ht="15" customHeight="1" x14ac:dyDescent="0.2">
      <c r="A6" s="45" t="s">
        <v>5</v>
      </c>
      <c r="B6" s="45"/>
      <c r="C6" s="9" t="s">
        <v>23</v>
      </c>
      <c r="D6" s="32">
        <f>STDEVA(D11:D52)</f>
        <v>14.159627447791541</v>
      </c>
      <c r="G6" s="47" t="s">
        <v>17</v>
      </c>
      <c r="H6" s="47"/>
      <c r="I6" s="9" t="s">
        <v>15</v>
      </c>
      <c r="J6" s="32">
        <f>J5/D6</f>
        <v>8.0917678016373062E-2</v>
      </c>
    </row>
    <row r="7" spans="1:13" ht="15" customHeight="1" x14ac:dyDescent="0.2">
      <c r="A7" s="45" t="s">
        <v>8</v>
      </c>
      <c r="B7" s="45"/>
      <c r="C7" s="9" t="s">
        <v>27</v>
      </c>
      <c r="D7" s="32">
        <f>SKEW(D11:D52)</f>
        <v>0.76035907542828185</v>
      </c>
      <c r="G7" s="48" t="s">
        <v>33</v>
      </c>
      <c r="H7" s="47"/>
      <c r="I7" s="9" t="s">
        <v>26</v>
      </c>
      <c r="J7" s="32">
        <f>D4-(D6*(J4/J5))</f>
        <v>76.634036582257991</v>
      </c>
    </row>
    <row r="9" spans="1:13" ht="15" customHeight="1" x14ac:dyDescent="0.2">
      <c r="A9" s="46" t="s">
        <v>32</v>
      </c>
      <c r="B9" s="46"/>
      <c r="C9" s="46"/>
      <c r="D9" s="46"/>
      <c r="E9" s="46"/>
      <c r="F9" s="46"/>
      <c r="G9" s="46"/>
      <c r="H9" s="46"/>
      <c r="I9" s="46"/>
      <c r="J9" s="46"/>
    </row>
    <row r="10" spans="1:13" ht="39.950000000000003" customHeight="1" x14ac:dyDescent="0.2">
      <c r="A10" s="33" t="s">
        <v>7</v>
      </c>
      <c r="B10" s="33" t="s">
        <v>6</v>
      </c>
      <c r="C10" s="34" t="s">
        <v>34</v>
      </c>
      <c r="D10" s="34" t="s">
        <v>61</v>
      </c>
      <c r="E10" s="35" t="s">
        <v>16</v>
      </c>
      <c r="F10" s="34" t="s">
        <v>19</v>
      </c>
      <c r="G10" s="35" t="s">
        <v>13</v>
      </c>
      <c r="H10" s="35" t="s">
        <v>18</v>
      </c>
      <c r="I10" s="34" t="s">
        <v>20</v>
      </c>
      <c r="J10" s="34" t="s">
        <v>21</v>
      </c>
      <c r="L10" s="28" t="s">
        <v>87</v>
      </c>
      <c r="M10" s="28" t="s">
        <v>88</v>
      </c>
    </row>
    <row r="11" spans="1:13" ht="15" customHeight="1" x14ac:dyDescent="0.2">
      <c r="A11" s="9">
        <v>1</v>
      </c>
      <c r="B11" s="9">
        <v>1974</v>
      </c>
      <c r="C11" s="6">
        <f>'2.4 REGISTROS COMPLETOS'!X3</f>
        <v>78.786168027893197</v>
      </c>
      <c r="D11" s="6">
        <f t="shared" ref="D11:D52" si="0">LARGE($C$11:$C$52,A11)</f>
        <v>115.71020203467546</v>
      </c>
      <c r="E11" s="6">
        <f>$J$6*(D11-$J$7)</f>
        <v>3.1619525741932377</v>
      </c>
      <c r="F11" s="36">
        <f>1-(EXP(-EXP(-E11)))</f>
        <v>4.145903858515354E-2</v>
      </c>
      <c r="G11" s="6">
        <f>1/F11</f>
        <v>24.120192704085024</v>
      </c>
      <c r="H11" s="6">
        <f t="shared" ref="H11:H52" si="1">(E11-$J$4)/$J$5</f>
        <v>2.2842384669402511</v>
      </c>
      <c r="I11" s="36">
        <f t="shared" ref="I11:I52" si="2">A11/($D$3+1)</f>
        <v>2.3255813953488372E-2</v>
      </c>
      <c r="J11" s="36">
        <f>ABS(I11-F11)</f>
        <v>1.8203224631665169E-2</v>
      </c>
      <c r="L11" s="29">
        <f>-LN((LN(($D$3+1)/($D$3+1-A11))))</f>
        <v>3.7494579370615386</v>
      </c>
      <c r="M11" s="30">
        <f>(-LN((LN(($D$3+1)/($D$3+1-A11))))-$J$4)^2</f>
        <v>10.270127501049139</v>
      </c>
    </row>
    <row r="12" spans="1:13" ht="15" customHeight="1" x14ac:dyDescent="0.2">
      <c r="A12" s="9">
        <f>+A11+1</f>
        <v>2</v>
      </c>
      <c r="B12" s="9">
        <f>B11+1</f>
        <v>1975</v>
      </c>
      <c r="C12" s="6">
        <f>'2.4 REGISTROS COMPLETOS'!X4</f>
        <v>103.66440591616117</v>
      </c>
      <c r="D12" s="6">
        <f t="shared" si="0"/>
        <v>113.71024979701008</v>
      </c>
      <c r="E12" s="6">
        <f t="shared" ref="E12:E52" si="3">$J$6*(D12-$J$7)</f>
        <v>3.0001210829777052</v>
      </c>
      <c r="F12" s="36">
        <f t="shared" ref="F12:F52" si="4">1-(EXP(-EXP(-E12)))</f>
        <v>4.8562271848744398E-2</v>
      </c>
      <c r="G12" s="6">
        <f t="shared" ref="G12:G52" si="5">1/F12</f>
        <v>20.592117335751364</v>
      </c>
      <c r="H12" s="6">
        <f t="shared" si="1"/>
        <v>2.1429951859966327</v>
      </c>
      <c r="I12" s="36">
        <f t="shared" si="2"/>
        <v>4.6511627906976744E-2</v>
      </c>
      <c r="J12" s="36">
        <f t="shared" ref="J12:J52" si="6">ABS(I12-F12)</f>
        <v>2.0506439417676547E-3</v>
      </c>
      <c r="L12" s="29">
        <f t="shared" ref="L12:L42" si="7">-LN((LN(($D$3+1)/($D$3+1-A12))))</f>
        <v>3.0443334268127629</v>
      </c>
      <c r="M12" s="30">
        <f t="shared" ref="M12:M43" si="8">(-LN((LN(($D$3+1)/($D$3+1-A12))))-$J$4)^2</f>
        <v>6.2478974488691765</v>
      </c>
    </row>
    <row r="13" spans="1:13" ht="15" customHeight="1" x14ac:dyDescent="0.2">
      <c r="A13" s="9">
        <f t="shared" ref="A13:A52" si="9">+A12+1</f>
        <v>3</v>
      </c>
      <c r="B13" s="9">
        <f t="shared" ref="B13:B52" si="10">B12+1</f>
        <v>1976</v>
      </c>
      <c r="C13" s="6">
        <f>'2.4 REGISTROS COMPLETOS'!X5</f>
        <v>83.547786215790225</v>
      </c>
      <c r="D13" s="6">
        <f t="shared" si="0"/>
        <v>112.45956399218358</v>
      </c>
      <c r="E13" s="6">
        <f t="shared" si="3"/>
        <v>2.8989184917231059</v>
      </c>
      <c r="F13" s="36">
        <f t="shared" si="4"/>
        <v>5.3593180214375979E-2</v>
      </c>
      <c r="G13" s="6">
        <f t="shared" si="5"/>
        <v>18.659090503678623</v>
      </c>
      <c r="H13" s="6">
        <f t="shared" si="1"/>
        <v>2.0546675933789635</v>
      </c>
      <c r="I13" s="36">
        <f t="shared" si="2"/>
        <v>6.9767441860465115E-2</v>
      </c>
      <c r="J13" s="36">
        <f t="shared" si="6"/>
        <v>1.6174261646089136E-2</v>
      </c>
      <c r="L13" s="29">
        <f t="shared" si="7"/>
        <v>2.6266454149916889</v>
      </c>
      <c r="M13" s="30">
        <f t="shared" si="8"/>
        <v>4.3342719786921693</v>
      </c>
    </row>
    <row r="14" spans="1:13" ht="15" customHeight="1" x14ac:dyDescent="0.2">
      <c r="A14" s="9">
        <f t="shared" si="9"/>
        <v>4</v>
      </c>
      <c r="B14" s="9">
        <f t="shared" si="10"/>
        <v>1977</v>
      </c>
      <c r="C14" s="6">
        <f>'2.4 REGISTROS COMPLETOS'!X6</f>
        <v>101.727802454984</v>
      </c>
      <c r="D14" s="6">
        <f t="shared" si="0"/>
        <v>105.96594545541386</v>
      </c>
      <c r="E14" s="6">
        <f t="shared" si="3"/>
        <v>2.3734699578036227</v>
      </c>
      <c r="F14" s="36">
        <f t="shared" si="4"/>
        <v>8.8949467717191033E-2</v>
      </c>
      <c r="G14" s="6">
        <f t="shared" si="5"/>
        <v>11.242338213640963</v>
      </c>
      <c r="H14" s="6">
        <f t="shared" si="1"/>
        <v>1.5960666477882295</v>
      </c>
      <c r="I14" s="36">
        <f t="shared" si="2"/>
        <v>9.3023255813953487E-2</v>
      </c>
      <c r="J14" s="36">
        <f t="shared" si="6"/>
        <v>4.073788096762454E-3</v>
      </c>
      <c r="L14" s="29">
        <f t="shared" si="7"/>
        <v>2.3264837078539191</v>
      </c>
      <c r="M14" s="30">
        <f t="shared" si="8"/>
        <v>3.1745608501627505</v>
      </c>
    </row>
    <row r="15" spans="1:13" ht="15" customHeight="1" x14ac:dyDescent="0.2">
      <c r="A15" s="9">
        <f t="shared" si="9"/>
        <v>5</v>
      </c>
      <c r="B15" s="9">
        <f t="shared" si="10"/>
        <v>1978</v>
      </c>
      <c r="C15" s="6">
        <f>'2.4 REGISTROS COMPLETOS'!X7</f>
        <v>102.46558723790419</v>
      </c>
      <c r="D15" s="6">
        <f t="shared" si="0"/>
        <v>103.66440591616117</v>
      </c>
      <c r="E15" s="6">
        <f t="shared" si="3"/>
        <v>2.1872347224244222</v>
      </c>
      <c r="F15" s="36">
        <f t="shared" si="4"/>
        <v>0.10615836162956638</v>
      </c>
      <c r="G15" s="6">
        <f t="shared" si="5"/>
        <v>9.4198891603983466</v>
      </c>
      <c r="H15" s="6">
        <f t="shared" si="1"/>
        <v>1.4335242682137121</v>
      </c>
      <c r="I15" s="36">
        <f t="shared" si="2"/>
        <v>0.11627906976744186</v>
      </c>
      <c r="J15" s="36">
        <f t="shared" si="6"/>
        <v>1.0120708137875481E-2</v>
      </c>
      <c r="L15" s="29">
        <f t="shared" si="7"/>
        <v>2.0905918279768692</v>
      </c>
      <c r="M15" s="30">
        <f t="shared" si="8"/>
        <v>2.3896146757015746</v>
      </c>
    </row>
    <row r="16" spans="1:13" ht="15" customHeight="1" x14ac:dyDescent="0.2">
      <c r="A16" s="9">
        <f t="shared" si="9"/>
        <v>6</v>
      </c>
      <c r="B16" s="9">
        <f t="shared" si="10"/>
        <v>1979</v>
      </c>
      <c r="C16" s="6">
        <f>'2.4 REGISTROS COMPLETOS'!X8</f>
        <v>113.71024979701008</v>
      </c>
      <c r="D16" s="6">
        <f t="shared" si="0"/>
        <v>102.46558723790419</v>
      </c>
      <c r="E16" s="6">
        <f t="shared" si="3"/>
        <v>2.0902290986172094</v>
      </c>
      <c r="F16" s="36">
        <f t="shared" si="4"/>
        <v>0.11631870070852057</v>
      </c>
      <c r="G16" s="6">
        <f t="shared" si="5"/>
        <v>8.5970698942543127</v>
      </c>
      <c r="H16" s="6">
        <f t="shared" si="1"/>
        <v>1.3488597046383501</v>
      </c>
      <c r="I16" s="36">
        <f t="shared" si="2"/>
        <v>0.13953488372093023</v>
      </c>
      <c r="J16" s="36">
        <f t="shared" si="6"/>
        <v>2.3216183012409658E-2</v>
      </c>
      <c r="L16" s="29">
        <f t="shared" si="7"/>
        <v>1.8952403987528788</v>
      </c>
      <c r="M16" s="30">
        <f t="shared" si="8"/>
        <v>1.82381358773461</v>
      </c>
    </row>
    <row r="17" spans="1:13" ht="15" customHeight="1" x14ac:dyDescent="0.2">
      <c r="A17" s="9">
        <f t="shared" si="9"/>
        <v>7</v>
      </c>
      <c r="B17" s="9">
        <f t="shared" si="10"/>
        <v>1980</v>
      </c>
      <c r="C17" s="6">
        <f>'2.4 REGISTROS COMPLETOS'!X9</f>
        <v>105.96594545541386</v>
      </c>
      <c r="D17" s="6">
        <f t="shared" si="0"/>
        <v>101.727802454984</v>
      </c>
      <c r="E17" s="6">
        <f t="shared" si="3"/>
        <v>2.0305292671074939</v>
      </c>
      <c r="F17" s="36">
        <f t="shared" si="4"/>
        <v>0.12301555903382244</v>
      </c>
      <c r="G17" s="6">
        <f t="shared" si="5"/>
        <v>8.1290530064173065</v>
      </c>
      <c r="H17" s="6">
        <f t="shared" si="1"/>
        <v>1.2967548886295603</v>
      </c>
      <c r="I17" s="36">
        <f t="shared" si="2"/>
        <v>0.16279069767441862</v>
      </c>
      <c r="J17" s="36">
        <f t="shared" si="6"/>
        <v>3.9775138640596175E-2</v>
      </c>
      <c r="L17" s="29">
        <f t="shared" si="7"/>
        <v>1.7277644738131619</v>
      </c>
      <c r="M17" s="30">
        <f t="shared" si="8"/>
        <v>1.3995138464286276</v>
      </c>
    </row>
    <row r="18" spans="1:13" ht="15" customHeight="1" x14ac:dyDescent="0.2">
      <c r="A18" s="9">
        <f t="shared" si="9"/>
        <v>8</v>
      </c>
      <c r="B18" s="9">
        <f t="shared" si="10"/>
        <v>1981</v>
      </c>
      <c r="C18" s="6">
        <f>'2.4 REGISTROS COMPLETOS'!X10</f>
        <v>115.71020203467546</v>
      </c>
      <c r="D18" s="6">
        <f t="shared" si="0"/>
        <v>98.222823231599563</v>
      </c>
      <c r="E18" s="6">
        <f t="shared" si="3"/>
        <v>1.7469144868555948</v>
      </c>
      <c r="F18" s="36">
        <f t="shared" si="4"/>
        <v>0.1599643548027917</v>
      </c>
      <c r="G18" s="6">
        <f t="shared" si="5"/>
        <v>6.2513927007852876</v>
      </c>
      <c r="H18" s="6">
        <f t="shared" si="1"/>
        <v>1.0492215946705372</v>
      </c>
      <c r="I18" s="36">
        <f t="shared" si="2"/>
        <v>0.18604651162790697</v>
      </c>
      <c r="J18" s="36">
        <f t="shared" si="6"/>
        <v>2.6082156825115277E-2</v>
      </c>
      <c r="L18" s="29">
        <f t="shared" si="7"/>
        <v>1.5805975516848569</v>
      </c>
      <c r="M18" s="30">
        <f t="shared" si="8"/>
        <v>1.0729719207236053</v>
      </c>
    </row>
    <row r="19" spans="1:13" ht="15" customHeight="1" x14ac:dyDescent="0.2">
      <c r="A19" s="9">
        <f t="shared" si="9"/>
        <v>9</v>
      </c>
      <c r="B19" s="9">
        <f t="shared" si="10"/>
        <v>1982</v>
      </c>
      <c r="C19" s="6">
        <f>'2.4 REGISTROS COMPLETOS'!X11</f>
        <v>92.457157185843243</v>
      </c>
      <c r="D19" s="6">
        <f t="shared" si="0"/>
        <v>97.244328222763528</v>
      </c>
      <c r="E19" s="6">
        <f t="shared" si="3"/>
        <v>1.6677369427899724</v>
      </c>
      <c r="F19" s="36">
        <f t="shared" si="4"/>
        <v>0.17194322816450458</v>
      </c>
      <c r="G19" s="6">
        <f t="shared" si="5"/>
        <v>5.8158731267000654</v>
      </c>
      <c r="H19" s="6">
        <f t="shared" si="1"/>
        <v>0.98011702165518932</v>
      </c>
      <c r="I19" s="36">
        <f t="shared" si="2"/>
        <v>0.20930232558139536</v>
      </c>
      <c r="J19" s="36">
        <f t="shared" si="6"/>
        <v>3.735909741689078E-2</v>
      </c>
      <c r="L19" s="29">
        <f t="shared" si="7"/>
        <v>1.4488525890693875</v>
      </c>
      <c r="M19" s="30">
        <f t="shared" si="8"/>
        <v>0.817394308644247</v>
      </c>
    </row>
    <row r="20" spans="1:13" ht="15" customHeight="1" x14ac:dyDescent="0.2">
      <c r="A20" s="9">
        <f t="shared" si="9"/>
        <v>10</v>
      </c>
      <c r="B20" s="9">
        <f t="shared" si="10"/>
        <v>1983</v>
      </c>
      <c r="C20" s="6">
        <f>'2.4 REGISTROS COMPLETOS'!X12</f>
        <v>68.247993981945839</v>
      </c>
      <c r="D20" s="6">
        <f t="shared" si="0"/>
        <v>93.755098629220996</v>
      </c>
      <c r="E20" s="6">
        <f t="shared" si="3"/>
        <v>1.3853965860144974</v>
      </c>
      <c r="F20" s="36">
        <f t="shared" si="4"/>
        <v>0.22137407277285082</v>
      </c>
      <c r="G20" s="6">
        <f t="shared" si="5"/>
        <v>4.5172408289478758</v>
      </c>
      <c r="H20" s="6">
        <f t="shared" si="1"/>
        <v>0.73369601895523873</v>
      </c>
      <c r="I20" s="36">
        <f t="shared" si="2"/>
        <v>0.23255813953488372</v>
      </c>
      <c r="J20" s="36">
        <f t="shared" si="6"/>
        <v>1.1184066762032902E-2</v>
      </c>
      <c r="L20" s="29">
        <f t="shared" si="7"/>
        <v>1.3291862992452705</v>
      </c>
      <c r="M20" s="30">
        <f t="shared" si="8"/>
        <v>0.61533407538318052</v>
      </c>
    </row>
    <row r="21" spans="1:13" ht="15" customHeight="1" x14ac:dyDescent="0.2">
      <c r="A21" s="9">
        <f t="shared" si="9"/>
        <v>11</v>
      </c>
      <c r="B21" s="9">
        <f t="shared" si="10"/>
        <v>1984</v>
      </c>
      <c r="C21" s="6">
        <f>'2.4 REGISTROS COMPLETOS'!X13</f>
        <v>65.635833691550843</v>
      </c>
      <c r="D21" s="6">
        <f t="shared" si="0"/>
        <v>93.155036538185982</v>
      </c>
      <c r="E21" s="6">
        <f t="shared" si="3"/>
        <v>1.3368409549422946</v>
      </c>
      <c r="F21" s="36">
        <f t="shared" si="4"/>
        <v>0.23100757407361105</v>
      </c>
      <c r="G21" s="6">
        <f t="shared" si="5"/>
        <v>4.3288623934094383</v>
      </c>
      <c r="H21" s="6">
        <f t="shared" si="1"/>
        <v>0.69131763765618792</v>
      </c>
      <c r="I21" s="36">
        <f t="shared" si="2"/>
        <v>0.2558139534883721</v>
      </c>
      <c r="J21" s="36">
        <f t="shared" si="6"/>
        <v>2.4806379414761048E-2</v>
      </c>
      <c r="L21" s="29">
        <f t="shared" si="7"/>
        <v>1.219207556428278</v>
      </c>
      <c r="M21" s="30">
        <f t="shared" si="8"/>
        <v>0.45488763699422674</v>
      </c>
    </row>
    <row r="22" spans="1:13" ht="15" customHeight="1" x14ac:dyDescent="0.2">
      <c r="A22" s="9">
        <f t="shared" si="9"/>
        <v>12</v>
      </c>
      <c r="B22" s="9">
        <f t="shared" si="10"/>
        <v>1985</v>
      </c>
      <c r="C22" s="6">
        <f>'2.4 REGISTROS COMPLETOS'!X14</f>
        <v>81.361445447453463</v>
      </c>
      <c r="D22" s="6">
        <f t="shared" si="0"/>
        <v>92.457157185843243</v>
      </c>
      <c r="E22" s="6">
        <f t="shared" si="3"/>
        <v>1.28037017821515</v>
      </c>
      <c r="F22" s="36">
        <f t="shared" si="4"/>
        <v>0.24265349526829327</v>
      </c>
      <c r="G22" s="6">
        <f t="shared" si="5"/>
        <v>4.1211028050279506</v>
      </c>
      <c r="H22" s="6">
        <f t="shared" si="1"/>
        <v>0.64203107592171338</v>
      </c>
      <c r="I22" s="36">
        <f t="shared" si="2"/>
        <v>0.27906976744186046</v>
      </c>
      <c r="J22" s="36">
        <f t="shared" si="6"/>
        <v>3.6416272173567188E-2</v>
      </c>
      <c r="L22" s="29">
        <f t="shared" si="7"/>
        <v>1.1171442153486342</v>
      </c>
      <c r="M22" s="30">
        <f t="shared" si="8"/>
        <v>0.32763059021060714</v>
      </c>
    </row>
    <row r="23" spans="1:13" ht="15" customHeight="1" x14ac:dyDescent="0.2">
      <c r="A23" s="9">
        <f t="shared" si="9"/>
        <v>13</v>
      </c>
      <c r="B23" s="9">
        <f t="shared" si="10"/>
        <v>1986</v>
      </c>
      <c r="C23" s="6">
        <f>'2.4 REGISTROS COMPLETOS'!X15</f>
        <v>112.45956399218358</v>
      </c>
      <c r="D23" s="6">
        <f t="shared" si="0"/>
        <v>88.702727229306973</v>
      </c>
      <c r="E23" s="6">
        <f t="shared" si="3"/>
        <v>0.97657042385712256</v>
      </c>
      <c r="F23" s="36">
        <f t="shared" si="4"/>
        <v>0.31380982495017007</v>
      </c>
      <c r="G23" s="6">
        <f t="shared" si="5"/>
        <v>3.1866433759962431</v>
      </c>
      <c r="H23" s="6">
        <f t="shared" si="1"/>
        <v>0.37688074125511573</v>
      </c>
      <c r="I23" s="36">
        <f t="shared" si="2"/>
        <v>0.30232558139534882</v>
      </c>
      <c r="J23" s="36">
        <f t="shared" si="6"/>
        <v>1.148424355482125E-2</v>
      </c>
      <c r="L23" s="29">
        <f t="shared" si="7"/>
        <v>1.0216436530291335</v>
      </c>
      <c r="M23" s="30">
        <f t="shared" si="8"/>
        <v>0.22742376748040138</v>
      </c>
    </row>
    <row r="24" spans="1:13" ht="15" customHeight="1" x14ac:dyDescent="0.2">
      <c r="A24" s="9">
        <f t="shared" si="9"/>
        <v>14</v>
      </c>
      <c r="B24" s="9">
        <f t="shared" si="10"/>
        <v>1987</v>
      </c>
      <c r="C24" s="6">
        <f>'2.4 REGISTROS COMPLETOS'!X16</f>
        <v>87.042006973300857</v>
      </c>
      <c r="D24" s="6">
        <f t="shared" si="0"/>
        <v>87.042006973300857</v>
      </c>
      <c r="E24" s="6">
        <f t="shared" si="3"/>
        <v>0.84218879690635107</v>
      </c>
      <c r="F24" s="36">
        <f t="shared" si="4"/>
        <v>0.34998941404674944</v>
      </c>
      <c r="G24" s="6">
        <f t="shared" si="5"/>
        <v>2.8572292757015392</v>
      </c>
      <c r="H24" s="6">
        <f t="shared" si="1"/>
        <v>0.25959515149440943</v>
      </c>
      <c r="I24" s="36">
        <f t="shared" si="2"/>
        <v>0.32558139534883723</v>
      </c>
      <c r="J24" s="36">
        <f t="shared" si="6"/>
        <v>2.4408018697912204E-2</v>
      </c>
      <c r="L24" s="29">
        <f t="shared" si="7"/>
        <v>0.9316473288738375</v>
      </c>
      <c r="M24" s="30">
        <f t="shared" si="8"/>
        <v>0.14968646927535284</v>
      </c>
    </row>
    <row r="25" spans="1:13" ht="15" customHeight="1" x14ac:dyDescent="0.2">
      <c r="A25" s="9">
        <f t="shared" si="9"/>
        <v>15</v>
      </c>
      <c r="B25" s="9">
        <f t="shared" si="10"/>
        <v>1988</v>
      </c>
      <c r="C25" s="6">
        <f>'2.4 REGISTROS COMPLETOS'!X17</f>
        <v>79.95281081339256</v>
      </c>
      <c r="D25" s="6">
        <f t="shared" si="0"/>
        <v>85.647960548311602</v>
      </c>
      <c r="E25" s="6">
        <f t="shared" si="3"/>
        <v>0.72938579714919449</v>
      </c>
      <c r="F25" s="36">
        <f t="shared" si="4"/>
        <v>0.38257956617244182</v>
      </c>
      <c r="G25" s="6">
        <f t="shared" si="5"/>
        <v>2.6138353650316635</v>
      </c>
      <c r="H25" s="6">
        <f t="shared" si="1"/>
        <v>0.16114295491442926</v>
      </c>
      <c r="I25" s="36">
        <f t="shared" si="2"/>
        <v>0.34883720930232559</v>
      </c>
      <c r="J25" s="36">
        <f t="shared" si="6"/>
        <v>3.374235687011623E-2</v>
      </c>
      <c r="L25" s="29">
        <f t="shared" si="7"/>
        <v>0.84630860365353522</v>
      </c>
      <c r="M25" s="30">
        <f t="shared" si="8"/>
        <v>9.0935195624033863E-2</v>
      </c>
    </row>
    <row r="26" spans="1:13" ht="15" customHeight="1" x14ac:dyDescent="0.2">
      <c r="A26" s="9">
        <f t="shared" si="9"/>
        <v>16</v>
      </c>
      <c r="B26" s="9">
        <f t="shared" si="10"/>
        <v>1989</v>
      </c>
      <c r="C26" s="6">
        <f>'2.4 REGISTROS COMPLETOS'!X18</f>
        <v>77.685843244017761</v>
      </c>
      <c r="D26" s="6">
        <f t="shared" si="0"/>
        <v>83.547786215790225</v>
      </c>
      <c r="E26" s="6">
        <f t="shared" si="3"/>
        <v>0.55944456673197851</v>
      </c>
      <c r="F26" s="36">
        <f t="shared" si="4"/>
        <v>0.43533713242876515</v>
      </c>
      <c r="G26" s="6">
        <f t="shared" si="5"/>
        <v>2.2970703059969999</v>
      </c>
      <c r="H26" s="6">
        <f t="shared" si="1"/>
        <v>1.2821656189233043E-2</v>
      </c>
      <c r="I26" s="36">
        <f t="shared" si="2"/>
        <v>0.37209302325581395</v>
      </c>
      <c r="J26" s="36">
        <f t="shared" si="6"/>
        <v>6.3244109172951202E-2</v>
      </c>
      <c r="L26" s="29">
        <f t="shared" si="7"/>
        <v>0.76493699623134404</v>
      </c>
      <c r="M26" s="30">
        <f t="shared" si="8"/>
        <v>4.8480563978825324E-2</v>
      </c>
    </row>
    <row r="27" spans="1:13" ht="15" customHeight="1" x14ac:dyDescent="0.2">
      <c r="A27" s="9">
        <f t="shared" si="9"/>
        <v>17</v>
      </c>
      <c r="B27" s="9">
        <f t="shared" si="10"/>
        <v>1990</v>
      </c>
      <c r="C27" s="6">
        <f>'2.4 REGISTROS COMPLETOS'!X19</f>
        <v>93.755098629220996</v>
      </c>
      <c r="D27" s="6">
        <f t="shared" si="0"/>
        <v>82.864651096145593</v>
      </c>
      <c r="E27" s="6">
        <f t="shared" si="3"/>
        <v>0.50416685907889769</v>
      </c>
      <c r="F27" s="36">
        <f t="shared" si="4"/>
        <v>0.45338392132875271</v>
      </c>
      <c r="G27" s="6">
        <f t="shared" si="5"/>
        <v>2.2056362234224252</v>
      </c>
      <c r="H27" s="6">
        <f t="shared" si="1"/>
        <v>-3.5423618777459649E-2</v>
      </c>
      <c r="I27" s="36">
        <f t="shared" si="2"/>
        <v>0.39534883720930231</v>
      </c>
      <c r="J27" s="36">
        <f t="shared" si="6"/>
        <v>5.8035084119450409E-2</v>
      </c>
      <c r="L27" s="29">
        <f t="shared" si="7"/>
        <v>0.68695921025576545</v>
      </c>
      <c r="M27" s="30">
        <f t="shared" si="8"/>
        <v>2.0222329670586507E-2</v>
      </c>
    </row>
    <row r="28" spans="1:13" ht="15" customHeight="1" x14ac:dyDescent="0.2">
      <c r="A28" s="9">
        <f t="shared" si="9"/>
        <v>18</v>
      </c>
      <c r="B28" s="9">
        <f t="shared" si="10"/>
        <v>1991</v>
      </c>
      <c r="C28" s="6">
        <f>'2.4 REGISTROS COMPLETOS'!X20</f>
        <v>81.744161054592354</v>
      </c>
      <c r="D28" s="6">
        <f t="shared" si="0"/>
        <v>81.744161054592354</v>
      </c>
      <c r="E28" s="6">
        <f t="shared" si="3"/>
        <v>0.41349940667594026</v>
      </c>
      <c r="F28" s="36">
        <f t="shared" si="4"/>
        <v>0.4838366153828304</v>
      </c>
      <c r="G28" s="6">
        <f t="shared" si="5"/>
        <v>2.0668133998266356</v>
      </c>
      <c r="H28" s="6">
        <f t="shared" si="1"/>
        <v>-0.11455635342635041</v>
      </c>
      <c r="I28" s="36">
        <f t="shared" si="2"/>
        <v>0.41860465116279072</v>
      </c>
      <c r="J28" s="36">
        <f t="shared" si="6"/>
        <v>6.5231964220039684E-2</v>
      </c>
      <c r="L28" s="29">
        <f t="shared" si="7"/>
        <v>0.61189113391004768</v>
      </c>
      <c r="M28" s="30">
        <f t="shared" si="8"/>
        <v>4.507398454196513E-3</v>
      </c>
    </row>
    <row r="29" spans="1:13" ht="15" customHeight="1" x14ac:dyDescent="0.2">
      <c r="A29" s="9">
        <f t="shared" si="9"/>
        <v>19</v>
      </c>
      <c r="B29" s="9">
        <f t="shared" si="10"/>
        <v>1992</v>
      </c>
      <c r="C29" s="6">
        <f>'2.4 REGISTROS COMPLETOS'!X21</f>
        <v>80.166786072503228</v>
      </c>
      <c r="D29" s="6">
        <f t="shared" si="0"/>
        <v>81.361445447453463</v>
      </c>
      <c r="E29" s="6">
        <f t="shared" si="3"/>
        <v>0.38253094840563473</v>
      </c>
      <c r="F29" s="36">
        <f t="shared" si="4"/>
        <v>0.49446235866734944</v>
      </c>
      <c r="G29" s="6">
        <f t="shared" si="5"/>
        <v>2.0223986365618418</v>
      </c>
      <c r="H29" s="6">
        <f t="shared" si="1"/>
        <v>-0.14158500291236376</v>
      </c>
      <c r="I29" s="36">
        <f t="shared" si="2"/>
        <v>0.44186046511627908</v>
      </c>
      <c r="J29" s="36">
        <f t="shared" si="6"/>
        <v>5.2601893551070367E-2</v>
      </c>
      <c r="L29" s="29">
        <f t="shared" si="7"/>
        <v>0.53931720584630316</v>
      </c>
      <c r="M29" s="30">
        <f t="shared" si="8"/>
        <v>2.9558430675174872E-5</v>
      </c>
    </row>
    <row r="30" spans="1:13" ht="15" customHeight="1" x14ac:dyDescent="0.2">
      <c r="A30" s="9">
        <f t="shared" si="9"/>
        <v>20</v>
      </c>
      <c r="B30" s="9">
        <f t="shared" si="10"/>
        <v>1993</v>
      </c>
      <c r="C30" s="6">
        <f>'2.4 REGISTROS COMPLETOS'!X22</f>
        <v>75.557701676457953</v>
      </c>
      <c r="D30" s="6">
        <f t="shared" si="0"/>
        <v>80.166786072503228</v>
      </c>
      <c r="E30" s="6">
        <f t="shared" si="3"/>
        <v>0.28586188576417015</v>
      </c>
      <c r="F30" s="36">
        <f t="shared" si="4"/>
        <v>0.52827844021482806</v>
      </c>
      <c r="G30" s="6">
        <f t="shared" si="5"/>
        <v>1.8929411535199943</v>
      </c>
      <c r="H30" s="6">
        <f t="shared" si="1"/>
        <v>-0.2259558226500373</v>
      </c>
      <c r="I30" s="36">
        <f t="shared" si="2"/>
        <v>0.46511627906976744</v>
      </c>
      <c r="J30" s="36">
        <f t="shared" si="6"/>
        <v>6.3162161145060625E-2</v>
      </c>
      <c r="L30" s="29">
        <f t="shared" si="7"/>
        <v>0.46887482695976207</v>
      </c>
      <c r="M30" s="30">
        <f t="shared" si="8"/>
        <v>5.757644714356659E-3</v>
      </c>
    </row>
    <row r="31" spans="1:13" ht="15" customHeight="1" x14ac:dyDescent="0.2">
      <c r="A31" s="9">
        <f t="shared" si="9"/>
        <v>21</v>
      </c>
      <c r="B31" s="9">
        <f t="shared" si="10"/>
        <v>1994</v>
      </c>
      <c r="C31" s="6">
        <f>'2.4 REGISTROS COMPLETOS'!X23</f>
        <v>75.973981468214163</v>
      </c>
      <c r="D31" s="6">
        <f t="shared" si="0"/>
        <v>79.95281081339256</v>
      </c>
      <c r="E31" s="6">
        <f t="shared" si="3"/>
        <v>0.26854750464398308</v>
      </c>
      <c r="F31" s="36">
        <f t="shared" si="4"/>
        <v>0.53442827158398032</v>
      </c>
      <c r="G31" s="6">
        <f t="shared" si="5"/>
        <v>1.8711584943590687</v>
      </c>
      <c r="H31" s="6">
        <f t="shared" si="1"/>
        <v>-0.24106746735252851</v>
      </c>
      <c r="I31" s="36">
        <f t="shared" si="2"/>
        <v>0.48837209302325579</v>
      </c>
      <c r="J31" s="36">
        <f t="shared" si="6"/>
        <v>4.6056178560724526E-2</v>
      </c>
      <c r="L31" s="29">
        <f t="shared" si="7"/>
        <v>0.40024227736153017</v>
      </c>
      <c r="M31" s="30">
        <f t="shared" si="8"/>
        <v>2.0883630005969142E-2</v>
      </c>
    </row>
    <row r="32" spans="1:13" ht="15" customHeight="1" x14ac:dyDescent="0.2">
      <c r="A32" s="9">
        <f t="shared" si="9"/>
        <v>22</v>
      </c>
      <c r="B32" s="9">
        <f t="shared" si="10"/>
        <v>1995</v>
      </c>
      <c r="C32" s="6">
        <f>'2.4 REGISTROS COMPLETOS'!X24</f>
        <v>93.155036538185982</v>
      </c>
      <c r="D32" s="6">
        <f t="shared" si="0"/>
        <v>78.786168027893197</v>
      </c>
      <c r="E32" s="6">
        <f t="shared" si="3"/>
        <v>0.17414547936682107</v>
      </c>
      <c r="F32" s="36">
        <f t="shared" si="4"/>
        <v>0.56836487284403803</v>
      </c>
      <c r="G32" s="6">
        <f t="shared" si="5"/>
        <v>1.7594331525030835</v>
      </c>
      <c r="H32" s="6">
        <f t="shared" si="1"/>
        <v>-0.32345966233088741</v>
      </c>
      <c r="I32" s="36">
        <f t="shared" si="2"/>
        <v>0.51162790697674421</v>
      </c>
      <c r="J32" s="36">
        <f t="shared" si="6"/>
        <v>5.673696586729382E-2</v>
      </c>
      <c r="L32" s="29">
        <f t="shared" si="7"/>
        <v>0.33312908203707586</v>
      </c>
      <c r="M32" s="30">
        <f t="shared" si="8"/>
        <v>4.4785094225626307E-2</v>
      </c>
    </row>
    <row r="33" spans="1:13" ht="15" customHeight="1" x14ac:dyDescent="0.2">
      <c r="A33" s="9">
        <f t="shared" si="9"/>
        <v>23</v>
      </c>
      <c r="B33" s="9">
        <f t="shared" si="10"/>
        <v>1996</v>
      </c>
      <c r="C33" s="6">
        <f>'2.4 REGISTROS COMPLETOS'!X25</f>
        <v>68.885695180780431</v>
      </c>
      <c r="D33" s="6">
        <f t="shared" si="0"/>
        <v>78.529154129053822</v>
      </c>
      <c r="E33" s="6">
        <f t="shared" si="3"/>
        <v>0.15334851145480385</v>
      </c>
      <c r="F33" s="36">
        <f t="shared" si="4"/>
        <v>0.57591895827983575</v>
      </c>
      <c r="G33" s="6">
        <f t="shared" si="5"/>
        <v>1.7363554118565858</v>
      </c>
      <c r="H33" s="6">
        <f t="shared" si="1"/>
        <v>-0.34161083896226557</v>
      </c>
      <c r="I33" s="36">
        <f t="shared" si="2"/>
        <v>0.53488372093023251</v>
      </c>
      <c r="J33" s="36">
        <f t="shared" si="6"/>
        <v>4.1035237349603237E-2</v>
      </c>
      <c r="L33" s="29">
        <f t="shared" si="7"/>
        <v>0.26726807372882272</v>
      </c>
      <c r="M33" s="30">
        <f t="shared" si="8"/>
        <v>7.6998423967260046E-2</v>
      </c>
    </row>
    <row r="34" spans="1:13" ht="15" customHeight="1" x14ac:dyDescent="0.2">
      <c r="A34" s="9">
        <f t="shared" si="9"/>
        <v>24</v>
      </c>
      <c r="B34" s="9">
        <f t="shared" si="10"/>
        <v>1997</v>
      </c>
      <c r="C34" s="6">
        <f>'2.4 REGISTROS COMPLETOS'!X26</f>
        <v>97.244328222763528</v>
      </c>
      <c r="D34" s="6">
        <f t="shared" si="0"/>
        <v>77.685843244017761</v>
      </c>
      <c r="E34" s="6">
        <f t="shared" si="3"/>
        <v>8.5109752791753257E-2</v>
      </c>
      <c r="F34" s="36">
        <f t="shared" si="4"/>
        <v>0.60084740062914532</v>
      </c>
      <c r="G34" s="6">
        <f t="shared" si="5"/>
        <v>1.6643160958221728</v>
      </c>
      <c r="H34" s="6">
        <f t="shared" si="1"/>
        <v>-0.40116825939196699</v>
      </c>
      <c r="I34" s="36">
        <f t="shared" si="2"/>
        <v>0.55813953488372092</v>
      </c>
      <c r="J34" s="36">
        <f t="shared" si="6"/>
        <v>4.27078657454244E-2</v>
      </c>
      <c r="L34" s="29">
        <f t="shared" si="7"/>
        <v>0.20240859342143702</v>
      </c>
      <c r="M34" s="30">
        <f t="shared" si="8"/>
        <v>0.11720035851526631</v>
      </c>
    </row>
    <row r="35" spans="1:13" ht="15" customHeight="1" x14ac:dyDescent="0.2">
      <c r="A35" s="9">
        <f t="shared" si="9"/>
        <v>25</v>
      </c>
      <c r="B35" s="9">
        <f t="shared" si="10"/>
        <v>1998</v>
      </c>
      <c r="C35" s="6">
        <f>'2.4 REGISTROS COMPLETOS'!X27</f>
        <v>98.222823231599563</v>
      </c>
      <c r="D35" s="6">
        <f t="shared" si="0"/>
        <v>77.480835363232558</v>
      </c>
      <c r="E35" s="6">
        <f t="shared" si="3"/>
        <v>6.8520991103557194E-2</v>
      </c>
      <c r="F35" s="36">
        <f t="shared" si="4"/>
        <v>0.60693247359294444</v>
      </c>
      <c r="G35" s="6">
        <f t="shared" si="5"/>
        <v>1.647629750440206</v>
      </c>
      <c r="H35" s="6">
        <f t="shared" si="1"/>
        <v>-0.41564659800229381</v>
      </c>
      <c r="I35" s="36">
        <f t="shared" si="2"/>
        <v>0.58139534883720934</v>
      </c>
      <c r="J35" s="36">
        <f t="shared" si="6"/>
        <v>2.5537124755735108E-2</v>
      </c>
      <c r="L35" s="29">
        <f t="shared" si="7"/>
        <v>0.13831038492759129</v>
      </c>
      <c r="M35" s="30">
        <f t="shared" si="8"/>
        <v>0.16519638980609694</v>
      </c>
    </row>
    <row r="36" spans="1:13" ht="15" customHeight="1" x14ac:dyDescent="0.2">
      <c r="A36" s="9">
        <f t="shared" si="9"/>
        <v>26</v>
      </c>
      <c r="B36" s="9">
        <f t="shared" si="10"/>
        <v>1999</v>
      </c>
      <c r="C36" s="6">
        <f>'2.4 REGISTROS COMPLETOS'!X28</f>
        <v>69.506065816497113</v>
      </c>
      <c r="D36" s="6">
        <f t="shared" si="0"/>
        <v>77.321631561350713</v>
      </c>
      <c r="E36" s="6">
        <f t="shared" si="3"/>
        <v>5.563858912389967E-2</v>
      </c>
      <c r="F36" s="36">
        <f t="shared" si="4"/>
        <v>0.61166267618215309</v>
      </c>
      <c r="G36" s="6">
        <f t="shared" si="5"/>
        <v>1.6348880501287937</v>
      </c>
      <c r="H36" s="6">
        <f t="shared" si="1"/>
        <v>-0.42689010016849482</v>
      </c>
      <c r="I36" s="36">
        <f t="shared" si="2"/>
        <v>0.60465116279069764</v>
      </c>
      <c r="J36" s="36">
        <f t="shared" si="6"/>
        <v>7.0115133914554484E-3</v>
      </c>
      <c r="L36" s="29">
        <f t="shared" si="7"/>
        <v>7.4737800998671111E-2</v>
      </c>
      <c r="M36" s="30">
        <f t="shared" si="8"/>
        <v>0.22091520138877258</v>
      </c>
    </row>
    <row r="37" spans="1:13" ht="15" customHeight="1" x14ac:dyDescent="0.2">
      <c r="A37" s="9">
        <f t="shared" si="9"/>
        <v>27</v>
      </c>
      <c r="B37" s="9">
        <f t="shared" si="10"/>
        <v>2000</v>
      </c>
      <c r="C37" s="6">
        <f>'2.4 REGISTROS COMPLETOS'!X29</f>
        <v>64.708148254286669</v>
      </c>
      <c r="D37" s="6">
        <f t="shared" si="0"/>
        <v>75.973981468214163</v>
      </c>
      <c r="E37" s="6">
        <f t="shared" si="3"/>
        <v>-5.3410127191258913E-2</v>
      </c>
      <c r="F37" s="36">
        <f t="shared" si="4"/>
        <v>0.65175958292730241</v>
      </c>
      <c r="G37" s="6">
        <f t="shared" si="5"/>
        <v>1.5343080887412752</v>
      </c>
      <c r="H37" s="6">
        <f t="shared" si="1"/>
        <v>-0.52206563343061763</v>
      </c>
      <c r="I37" s="36">
        <f t="shared" si="2"/>
        <v>0.62790697674418605</v>
      </c>
      <c r="J37" s="36">
        <f t="shared" si="6"/>
        <v>2.3852606183116354E-2</v>
      </c>
      <c r="L37" s="29">
        <f t="shared" si="7"/>
        <v>1.1453953338766401E-2</v>
      </c>
      <c r="M37" s="30">
        <f t="shared" si="8"/>
        <v>0.28440891034206894</v>
      </c>
    </row>
    <row r="38" spans="1:13" ht="15" customHeight="1" x14ac:dyDescent="0.2">
      <c r="A38" s="9">
        <f t="shared" si="9"/>
        <v>28</v>
      </c>
      <c r="B38" s="9">
        <f t="shared" si="10"/>
        <v>2001</v>
      </c>
      <c r="C38" s="6">
        <f>'2.4 REGISTROS COMPLETOS'!X30</f>
        <v>77.321631561350713</v>
      </c>
      <c r="D38" s="6">
        <f t="shared" si="0"/>
        <v>75.557701676457953</v>
      </c>
      <c r="E38" s="6">
        <f t="shared" si="3"/>
        <v>-8.709452134531076E-2</v>
      </c>
      <c r="F38" s="36">
        <f t="shared" si="4"/>
        <v>0.66411948675703503</v>
      </c>
      <c r="G38" s="6">
        <f t="shared" si="5"/>
        <v>1.5057531362061136</v>
      </c>
      <c r="H38" s="6">
        <f t="shared" si="1"/>
        <v>-0.55146469730366732</v>
      </c>
      <c r="I38" s="36">
        <f t="shared" si="2"/>
        <v>0.65116279069767447</v>
      </c>
      <c r="J38" s="36">
        <f t="shared" si="6"/>
        <v>1.2956696059360562E-2</v>
      </c>
      <c r="L38" s="29">
        <f t="shared" si="7"/>
        <v>-5.1785592050952796E-2</v>
      </c>
      <c r="M38" s="30">
        <f t="shared" si="8"/>
        <v>0.35585945196803603</v>
      </c>
    </row>
    <row r="39" spans="1:13" ht="15" customHeight="1" x14ac:dyDescent="0.2">
      <c r="A39" s="9">
        <f t="shared" si="9"/>
        <v>29</v>
      </c>
      <c r="B39" s="9">
        <f t="shared" si="10"/>
        <v>2002</v>
      </c>
      <c r="C39" s="6">
        <f>'2.4 REGISTROS COMPLETOS'!X31</f>
        <v>69.189711993122231</v>
      </c>
      <c r="D39" s="6">
        <f t="shared" si="0"/>
        <v>75.300126570186748</v>
      </c>
      <c r="E39" s="6">
        <f t="shared" si="3"/>
        <v>-0.10793690085959715</v>
      </c>
      <c r="F39" s="36">
        <f t="shared" si="4"/>
        <v>0.67174924054346929</v>
      </c>
      <c r="G39" s="6">
        <f t="shared" si="5"/>
        <v>1.4886507340015211</v>
      </c>
      <c r="H39" s="6">
        <f t="shared" si="1"/>
        <v>-0.5696555082710405</v>
      </c>
      <c r="I39" s="36">
        <f t="shared" si="2"/>
        <v>0.67441860465116277</v>
      </c>
      <c r="J39" s="36">
        <f t="shared" si="6"/>
        <v>2.6693641076934727E-3</v>
      </c>
      <c r="L39" s="29">
        <f t="shared" si="7"/>
        <v>-0.11524005932294108</v>
      </c>
      <c r="M39" s="30">
        <f t="shared" si="8"/>
        <v>0.43559212192395746</v>
      </c>
    </row>
    <row r="40" spans="1:13" ht="15" customHeight="1" x14ac:dyDescent="0.2">
      <c r="A40" s="9">
        <f t="shared" si="9"/>
        <v>30</v>
      </c>
      <c r="B40" s="9">
        <f t="shared" si="10"/>
        <v>2003</v>
      </c>
      <c r="C40" s="6">
        <f>'2.4 REGISTROS COMPLETOS'!X32</f>
        <v>75.12554329655633</v>
      </c>
      <c r="D40" s="6">
        <f t="shared" si="0"/>
        <v>75.12554329655633</v>
      </c>
      <c r="E40" s="6">
        <f t="shared" si="3"/>
        <v>-0.12206377398226767</v>
      </c>
      <c r="F40" s="36">
        <f t="shared" si="4"/>
        <v>0.67691058033211093</v>
      </c>
      <c r="G40" s="6">
        <f t="shared" si="5"/>
        <v>1.4772999995204279</v>
      </c>
      <c r="H40" s="6">
        <f t="shared" si="1"/>
        <v>-0.58198515990023258</v>
      </c>
      <c r="I40" s="36">
        <f t="shared" si="2"/>
        <v>0.69767441860465118</v>
      </c>
      <c r="J40" s="36">
        <f t="shared" si="6"/>
        <v>2.0763838272540247E-2</v>
      </c>
      <c r="L40" s="29">
        <f t="shared" si="7"/>
        <v>-0.17919229762559988</v>
      </c>
      <c r="M40" s="30">
        <f t="shared" si="8"/>
        <v>0.52409820189939549</v>
      </c>
    </row>
    <row r="41" spans="1:13" ht="15" customHeight="1" x14ac:dyDescent="0.2">
      <c r="A41" s="9">
        <f t="shared" si="9"/>
        <v>31</v>
      </c>
      <c r="B41" s="9">
        <f t="shared" si="10"/>
        <v>2004</v>
      </c>
      <c r="C41" s="6">
        <f>'2.4 REGISTROS COMPLETOS'!X33</f>
        <v>74.499355208482584</v>
      </c>
      <c r="D41" s="6">
        <f t="shared" si="0"/>
        <v>74.499355208482584</v>
      </c>
      <c r="E41" s="6">
        <f t="shared" si="3"/>
        <v>-0.17273346007070733</v>
      </c>
      <c r="F41" s="36">
        <f t="shared" si="4"/>
        <v>0.69533707182242277</v>
      </c>
      <c r="G41" s="6">
        <f t="shared" si="5"/>
        <v>1.4381514239979756</v>
      </c>
      <c r="H41" s="6">
        <f t="shared" si="1"/>
        <v>-0.62620864603237747</v>
      </c>
      <c r="I41" s="36">
        <f t="shared" si="2"/>
        <v>0.72093023255813948</v>
      </c>
      <c r="J41" s="36">
        <f t="shared" si="6"/>
        <v>2.5593160735716713E-2</v>
      </c>
      <c r="L41" s="29">
        <f t="shared" si="7"/>
        <v>-0.24396014743339539</v>
      </c>
      <c r="M41" s="30">
        <f t="shared" si="8"/>
        <v>0.62206996284136351</v>
      </c>
    </row>
    <row r="42" spans="1:13" ht="15" customHeight="1" x14ac:dyDescent="0.2">
      <c r="A42" s="9">
        <f t="shared" si="9"/>
        <v>32</v>
      </c>
      <c r="B42" s="9">
        <f t="shared" si="10"/>
        <v>2005</v>
      </c>
      <c r="C42" s="6">
        <f>'2.4 REGISTROS COMPLETOS'!X34</f>
        <v>88.702727229306973</v>
      </c>
      <c r="D42" s="6">
        <f t="shared" si="0"/>
        <v>74.161622964130487</v>
      </c>
      <c r="E42" s="6">
        <f t="shared" si="3"/>
        <v>-0.20006196907493734</v>
      </c>
      <c r="F42" s="36">
        <f t="shared" si="4"/>
        <v>0.70520599352892943</v>
      </c>
      <c r="G42" s="6">
        <f t="shared" si="5"/>
        <v>1.4180253843219461</v>
      </c>
      <c r="H42" s="6">
        <f t="shared" si="1"/>
        <v>-0.65006042077697168</v>
      </c>
      <c r="I42" s="36">
        <f t="shared" si="2"/>
        <v>0.7441860465116279</v>
      </c>
      <c r="J42" s="36">
        <f t="shared" si="6"/>
        <v>3.8980052982698465E-2</v>
      </c>
      <c r="L42" s="29">
        <f t="shared" si="7"/>
        <v>-0.30991178353635357</v>
      </c>
      <c r="M42" s="30">
        <f t="shared" si="8"/>
        <v>0.73045355438845905</v>
      </c>
    </row>
    <row r="43" spans="1:13" ht="15" customHeight="1" x14ac:dyDescent="0.2">
      <c r="A43" s="9">
        <f t="shared" si="9"/>
        <v>33</v>
      </c>
      <c r="B43" s="9">
        <f t="shared" si="10"/>
        <v>2006</v>
      </c>
      <c r="C43" s="6">
        <f>'2.4 REGISTROS COMPLETOS'!X35</f>
        <v>75.300126570186748</v>
      </c>
      <c r="D43" s="6">
        <f t="shared" si="0"/>
        <v>73.005110569804657</v>
      </c>
      <c r="E43" s="6">
        <f t="shared" si="3"/>
        <v>-0.29364426662093951</v>
      </c>
      <c r="F43" s="36">
        <f t="shared" si="4"/>
        <v>0.73849625418351694</v>
      </c>
      <c r="G43" s="6">
        <f t="shared" si="5"/>
        <v>1.3541030091013828</v>
      </c>
      <c r="H43" s="6">
        <f t="shared" si="1"/>
        <v>-0.7317371738264461</v>
      </c>
      <c r="I43" s="36">
        <f t="shared" si="2"/>
        <v>0.76744186046511631</v>
      </c>
      <c r="J43" s="36">
        <f t="shared" si="6"/>
        <v>2.8945606281599368E-2</v>
      </c>
      <c r="L43" s="29">
        <f>-LN((LN(($D$3+1)/($D$3+1-A43))))</f>
        <v>-0.37748737091130763</v>
      </c>
      <c r="M43" s="30">
        <f t="shared" si="8"/>
        <v>0.85052909533228482</v>
      </c>
    </row>
    <row r="44" spans="1:13" ht="15" customHeight="1" x14ac:dyDescent="0.2">
      <c r="A44" s="9">
        <f t="shared" si="9"/>
        <v>34</v>
      </c>
      <c r="B44" s="9">
        <f t="shared" si="10"/>
        <v>2007</v>
      </c>
      <c r="C44" s="6">
        <f>'2.4 REGISTROS COMPLETOS'!X36</f>
        <v>63.466363375841809</v>
      </c>
      <c r="D44" s="6">
        <f t="shared" si="0"/>
        <v>69.506065816497113</v>
      </c>
      <c r="E44" s="6">
        <f t="shared" si="3"/>
        <v>-0.5767788433339589</v>
      </c>
      <c r="F44" s="36">
        <f t="shared" si="4"/>
        <v>0.83141152234251792</v>
      </c>
      <c r="G44" s="6">
        <f t="shared" si="5"/>
        <v>1.2027738047008067</v>
      </c>
      <c r="H44" s="6">
        <f t="shared" si="1"/>
        <v>-0.97885135576442406</v>
      </c>
      <c r="I44" s="36">
        <f t="shared" si="2"/>
        <v>0.79069767441860461</v>
      </c>
      <c r="J44" s="36">
        <f t="shared" si="6"/>
        <v>4.0713847923913304E-2</v>
      </c>
      <c r="L44" s="29">
        <f t="shared" ref="L44:L52" si="11">-LN((LN(($D$3+1)/($D$3+1-A44))))</f>
        <v>-0.44723100156432499</v>
      </c>
      <c r="M44" s="30">
        <f t="shared" ref="M44:M52" si="12">(-LN((LN(($D$3+1)/($D$3+1-A44))))-$J$4)^2</f>
        <v>0.98403418859212721</v>
      </c>
    </row>
    <row r="45" spans="1:13" ht="15" customHeight="1" x14ac:dyDescent="0.2">
      <c r="A45" s="9">
        <f t="shared" si="9"/>
        <v>35</v>
      </c>
      <c r="B45" s="9">
        <f t="shared" si="10"/>
        <v>2008</v>
      </c>
      <c r="C45" s="6">
        <f>'2.4 REGISTROS COMPLETOS'!X37</f>
        <v>73.005110569804657</v>
      </c>
      <c r="D45" s="6">
        <f t="shared" si="0"/>
        <v>69.189711993122231</v>
      </c>
      <c r="E45" s="6">
        <f t="shared" si="3"/>
        <v>-0.60237746015305615</v>
      </c>
      <c r="F45" s="36">
        <f t="shared" si="4"/>
        <v>0.83901691295284808</v>
      </c>
      <c r="G45" s="6">
        <f t="shared" si="5"/>
        <v>1.1918710869374323</v>
      </c>
      <c r="H45" s="6">
        <f t="shared" si="1"/>
        <v>-1.0011933152927606</v>
      </c>
      <c r="I45" s="36">
        <f t="shared" si="2"/>
        <v>0.81395348837209303</v>
      </c>
      <c r="J45" s="36">
        <f t="shared" si="6"/>
        <v>2.5063424580755056E-2</v>
      </c>
      <c r="L45" s="29">
        <f t="shared" si="11"/>
        <v>-0.51984001617948428</v>
      </c>
      <c r="M45" s="30">
        <f t="shared" si="12"/>
        <v>1.1333603605422458</v>
      </c>
    </row>
    <row r="46" spans="1:13" ht="15" customHeight="1" x14ac:dyDescent="0.2">
      <c r="A46" s="9">
        <f t="shared" si="9"/>
        <v>36</v>
      </c>
      <c r="B46" s="9">
        <f t="shared" si="10"/>
        <v>2009</v>
      </c>
      <c r="C46" s="6">
        <f>'2.4 REGISTROS COMPLETOS'!X38</f>
        <v>74.161622964130487</v>
      </c>
      <c r="D46" s="6">
        <f t="shared" si="0"/>
        <v>68.885695180780431</v>
      </c>
      <c r="E46" s="6">
        <f t="shared" si="3"/>
        <v>-0.62697779468569403</v>
      </c>
      <c r="F46" s="36">
        <f t="shared" si="4"/>
        <v>0.84617575903151254</v>
      </c>
      <c r="G46" s="6">
        <f t="shared" si="5"/>
        <v>1.1817875770212876</v>
      </c>
      <c r="H46" s="6">
        <f t="shared" si="1"/>
        <v>-1.0226639940562203</v>
      </c>
      <c r="I46" s="36">
        <f t="shared" si="2"/>
        <v>0.83720930232558144</v>
      </c>
      <c r="J46" s="36">
        <f t="shared" si="6"/>
        <v>8.9664567059311029E-3</v>
      </c>
      <c r="L46" s="29">
        <f t="shared" si="11"/>
        <v>-0.59624521618954252</v>
      </c>
      <c r="M46" s="30">
        <f t="shared" si="12"/>
        <v>1.3018791483862924</v>
      </c>
    </row>
    <row r="47" spans="1:13" ht="15" customHeight="1" x14ac:dyDescent="0.2">
      <c r="A47" s="9">
        <f t="shared" si="9"/>
        <v>37</v>
      </c>
      <c r="B47" s="9">
        <f t="shared" si="10"/>
        <v>2010</v>
      </c>
      <c r="C47" s="6">
        <f>'2.4 REGISTROS COMPLETOS'!X39</f>
        <v>78.529154129053822</v>
      </c>
      <c r="D47" s="6">
        <f t="shared" si="0"/>
        <v>68.532110617567</v>
      </c>
      <c r="E47" s="6">
        <f t="shared" si="3"/>
        <v>-0.65558903652335832</v>
      </c>
      <c r="F47" s="36">
        <f t="shared" si="4"/>
        <v>0.85431038292507844</v>
      </c>
      <c r="G47" s="6">
        <f t="shared" si="5"/>
        <v>1.1705347611205357</v>
      </c>
      <c r="H47" s="6">
        <f t="shared" si="1"/>
        <v>-1.0476353123000897</v>
      </c>
      <c r="I47" s="36">
        <f t="shared" si="2"/>
        <v>0.86046511627906974</v>
      </c>
      <c r="J47" s="36">
        <f t="shared" si="6"/>
        <v>6.1547333539913041E-3</v>
      </c>
      <c r="L47" s="29">
        <f t="shared" si="11"/>
        <v>-0.67774956662818386</v>
      </c>
      <c r="M47" s="30">
        <f t="shared" si="12"/>
        <v>1.4945149029624678</v>
      </c>
    </row>
    <row r="48" spans="1:13" ht="15" customHeight="1" x14ac:dyDescent="0.2">
      <c r="A48" s="9">
        <f t="shared" si="9"/>
        <v>38</v>
      </c>
      <c r="B48" s="9">
        <f t="shared" si="10"/>
        <v>2011</v>
      </c>
      <c r="C48" s="6">
        <f>'2.4 REGISTROS COMPLETOS'!X40</f>
        <v>68.532110617567</v>
      </c>
      <c r="D48" s="6">
        <f t="shared" si="0"/>
        <v>68.247993981945839</v>
      </c>
      <c r="E48" s="6">
        <f t="shared" si="3"/>
        <v>-0.67857909496364655</v>
      </c>
      <c r="F48" s="36">
        <f t="shared" si="4"/>
        <v>0.86069298368360636</v>
      </c>
      <c r="G48" s="6">
        <f t="shared" si="5"/>
        <v>1.1618544811649161</v>
      </c>
      <c r="H48" s="6">
        <f t="shared" si="1"/>
        <v>-1.067700574374868</v>
      </c>
      <c r="I48" s="36">
        <f t="shared" si="2"/>
        <v>0.88372093023255816</v>
      </c>
      <c r="J48" s="36">
        <f t="shared" si="6"/>
        <v>2.3027946548951794E-2</v>
      </c>
      <c r="L48" s="29">
        <f t="shared" si="11"/>
        <v>-0.7662871358498089</v>
      </c>
      <c r="M48" s="30">
        <f t="shared" si="12"/>
        <v>1.718828787548806</v>
      </c>
    </row>
    <row r="49" spans="1:13" ht="15" customHeight="1" x14ac:dyDescent="0.2">
      <c r="A49" s="9">
        <f t="shared" si="9"/>
        <v>39</v>
      </c>
      <c r="B49" s="9">
        <f t="shared" si="10"/>
        <v>2012</v>
      </c>
      <c r="C49" s="6">
        <f>'2.4 REGISTROS COMPLETOS'!X41</f>
        <v>77.480835363232558</v>
      </c>
      <c r="D49" s="6">
        <f t="shared" si="0"/>
        <v>68.214393179538618</v>
      </c>
      <c r="E49" s="6">
        <f t="shared" si="3"/>
        <v>-0.68129799387392587</v>
      </c>
      <c r="F49" s="36">
        <f t="shared" si="4"/>
        <v>0.86143856489467741</v>
      </c>
      <c r="G49" s="6">
        <f t="shared" si="5"/>
        <v>1.1608488878394521</v>
      </c>
      <c r="H49" s="6">
        <f t="shared" si="1"/>
        <v>-1.070073574832056</v>
      </c>
      <c r="I49" s="36">
        <f t="shared" si="2"/>
        <v>0.90697674418604646</v>
      </c>
      <c r="J49" s="36">
        <f t="shared" si="6"/>
        <v>4.5538179291369052E-2</v>
      </c>
      <c r="L49" s="29">
        <f t="shared" si="11"/>
        <v>-0.86495775441447198</v>
      </c>
      <c r="M49" s="30">
        <f t="shared" si="12"/>
        <v>1.9872871527482612</v>
      </c>
    </row>
    <row r="50" spans="1:13" ht="15" customHeight="1" x14ac:dyDescent="0.2">
      <c r="A50" s="9">
        <f t="shared" si="9"/>
        <v>40</v>
      </c>
      <c r="B50" s="9">
        <f t="shared" si="10"/>
        <v>2013</v>
      </c>
      <c r="C50" s="6">
        <f>'2.4 REGISTROS COMPLETOS'!X42</f>
        <v>85.647960548311602</v>
      </c>
      <c r="D50" s="6">
        <f t="shared" si="0"/>
        <v>65.635833691550843</v>
      </c>
      <c r="E50" s="6">
        <f t="shared" si="3"/>
        <v>-0.88994904026898447</v>
      </c>
      <c r="F50" s="36">
        <f t="shared" si="4"/>
        <v>0.91240274007287236</v>
      </c>
      <c r="G50" s="6">
        <f t="shared" si="5"/>
        <v>1.0960072302283215</v>
      </c>
      <c r="H50" s="6">
        <f t="shared" si="1"/>
        <v>-1.252180024842501</v>
      </c>
      <c r="I50" s="36">
        <f t="shared" si="2"/>
        <v>0.93023255813953487</v>
      </c>
      <c r="J50" s="36">
        <f t="shared" si="6"/>
        <v>1.7829818066662506E-2</v>
      </c>
      <c r="L50" s="29">
        <f t="shared" si="11"/>
        <v>-0.97929851716772143</v>
      </c>
      <c r="M50" s="30">
        <f t="shared" si="12"/>
        <v>2.3227359909900249</v>
      </c>
    </row>
    <row r="51" spans="1:13" ht="15" customHeight="1" x14ac:dyDescent="0.2">
      <c r="A51" s="9">
        <f t="shared" si="9"/>
        <v>41</v>
      </c>
      <c r="B51" s="9">
        <f t="shared" si="10"/>
        <v>2014</v>
      </c>
      <c r="C51" s="6">
        <f>'2.4 REGISTROS COMPLETOS'!X43</f>
        <v>82.864651096145593</v>
      </c>
      <c r="D51" s="6">
        <f t="shared" si="0"/>
        <v>64.708148254286669</v>
      </c>
      <c r="E51" s="6">
        <f t="shared" si="3"/>
        <v>-0.96501519178200512</v>
      </c>
      <c r="F51" s="36">
        <f t="shared" si="4"/>
        <v>0.92754774834680642</v>
      </c>
      <c r="G51" s="6">
        <f t="shared" si="5"/>
        <v>1.0781116139652402</v>
      </c>
      <c r="H51" s="6">
        <f t="shared" si="1"/>
        <v>-1.3176962568680026</v>
      </c>
      <c r="I51" s="36">
        <f t="shared" si="2"/>
        <v>0.95348837209302328</v>
      </c>
      <c r="J51" s="36">
        <f t="shared" si="6"/>
        <v>2.5940623746216862E-2</v>
      </c>
      <c r="L51" s="29">
        <f t="shared" si="11"/>
        <v>-1.1210431373110568</v>
      </c>
      <c r="M51" s="30">
        <f t="shared" si="12"/>
        <v>2.7748800107571845</v>
      </c>
    </row>
    <row r="52" spans="1:13" ht="15" customHeight="1" x14ac:dyDescent="0.2">
      <c r="A52" s="9">
        <f t="shared" si="9"/>
        <v>42</v>
      </c>
      <c r="B52" s="9">
        <f t="shared" si="10"/>
        <v>2015</v>
      </c>
      <c r="C52" s="6">
        <f>'2.4 REGISTROS COMPLETOS'!X44</f>
        <v>68.214393179538618</v>
      </c>
      <c r="D52" s="6">
        <f t="shared" si="0"/>
        <v>63.466363375841809</v>
      </c>
      <c r="E52" s="6">
        <f t="shared" si="3"/>
        <v>-1.0654975407416074</v>
      </c>
      <c r="F52" s="36">
        <f t="shared" si="4"/>
        <v>0.94510223429003104</v>
      </c>
      <c r="G52" s="6">
        <f t="shared" si="5"/>
        <v>1.058086589702339</v>
      </c>
      <c r="H52" s="6">
        <f t="shared" si="1"/>
        <v>-1.4053952364508688</v>
      </c>
      <c r="I52" s="36">
        <f t="shared" si="2"/>
        <v>0.97674418604651159</v>
      </c>
      <c r="J52" s="36">
        <f t="shared" si="6"/>
        <v>3.1641951756480546E-2</v>
      </c>
      <c r="L52" s="29">
        <f t="shared" si="11"/>
        <v>-1.3247380861805318</v>
      </c>
      <c r="M52" s="30">
        <f t="shared" si="12"/>
        <v>3.4950005571354867</v>
      </c>
    </row>
    <row r="53" spans="1:13" ht="15" customHeight="1" x14ac:dyDescent="0.2">
      <c r="C53" s="37" t="s">
        <v>14</v>
      </c>
      <c r="D53" s="38">
        <f>SUM(D11:D52)</f>
        <v>3501.3819263172545</v>
      </c>
      <c r="E53" s="2"/>
      <c r="G53" s="12"/>
      <c r="I53" s="37" t="s">
        <v>22</v>
      </c>
      <c r="J53" s="39">
        <f>MAX(J11:J52)</f>
        <v>6.5231964220039684E-2</v>
      </c>
      <c r="L53" s="28">
        <f>SUM(L11:L52)</f>
        <v>22.879666841247207</v>
      </c>
      <c r="M53" s="31">
        <f>SUM(M11:M52)</f>
        <v>55.136572844489805</v>
      </c>
    </row>
    <row r="84" spans="1:10" ht="15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</row>
    <row r="85" spans="1:10" ht="15" customHeight="1" x14ac:dyDescent="0.2">
      <c r="A85" s="44" t="s">
        <v>92</v>
      </c>
      <c r="B85" s="44"/>
      <c r="C85" s="44"/>
      <c r="D85" s="44"/>
      <c r="E85" s="44"/>
      <c r="F85" s="44"/>
      <c r="G85" s="44"/>
      <c r="H85" s="44"/>
      <c r="I85" s="44"/>
      <c r="J85" s="44"/>
    </row>
    <row r="87" spans="1:10" ht="15" customHeight="1" x14ac:dyDescent="0.2">
      <c r="A87" s="46" t="s">
        <v>43</v>
      </c>
      <c r="B87" s="46"/>
      <c r="C87" s="46"/>
      <c r="D87" s="46"/>
      <c r="E87" s="46"/>
      <c r="F87" s="46"/>
      <c r="G87" s="46"/>
      <c r="H87" s="46"/>
      <c r="I87" s="46"/>
      <c r="J87" s="46"/>
    </row>
    <row r="88" spans="1:10" ht="15" customHeight="1" x14ac:dyDescent="0.2">
      <c r="A88" s="33" t="s">
        <v>12</v>
      </c>
      <c r="B88" s="40">
        <v>2</v>
      </c>
      <c r="C88" s="1">
        <v>2.33</v>
      </c>
      <c r="D88" s="40">
        <v>3</v>
      </c>
      <c r="E88" s="40">
        <v>5</v>
      </c>
      <c r="F88" s="40">
        <v>10</v>
      </c>
      <c r="G88" s="40">
        <v>25</v>
      </c>
      <c r="H88" s="40">
        <v>50</v>
      </c>
      <c r="I88" s="40">
        <v>100</v>
      </c>
      <c r="J88" s="40">
        <v>200</v>
      </c>
    </row>
    <row r="89" spans="1:10" ht="15" customHeight="1" x14ac:dyDescent="0.2">
      <c r="A89" s="33" t="s">
        <v>30</v>
      </c>
      <c r="B89" s="1">
        <f>LN(1/(LN(1/(1-1/B88))))</f>
        <v>0.36651292058166429</v>
      </c>
      <c r="C89" s="1">
        <f t="shared" ref="C89:I89" si="13">LN(1/(LN(1/(1-1/C88))))</f>
        <v>0.57858831412193601</v>
      </c>
      <c r="D89" s="1">
        <f t="shared" si="13"/>
        <v>0.9027204557178804</v>
      </c>
      <c r="E89" s="1">
        <f t="shared" si="13"/>
        <v>1.4999399867595153</v>
      </c>
      <c r="F89" s="1">
        <f t="shared" si="13"/>
        <v>2.2503673273124449</v>
      </c>
      <c r="G89" s="1">
        <f t="shared" si="13"/>
        <v>3.198534261445384</v>
      </c>
      <c r="H89" s="1">
        <f t="shared" si="13"/>
        <v>3.9019386579358333</v>
      </c>
      <c r="I89" s="1">
        <f t="shared" si="13"/>
        <v>4.6001492267765736</v>
      </c>
      <c r="J89" s="1">
        <f t="shared" ref="J89" si="14">LN(1/(LN(1/(1-1/J88))))</f>
        <v>5.295812142535044</v>
      </c>
    </row>
    <row r="90" spans="1:10" ht="15" customHeight="1" x14ac:dyDescent="0.2">
      <c r="A90" s="33" t="s">
        <v>0</v>
      </c>
      <c r="B90" s="1">
        <f>(B89-$J$4)/$J$5</f>
        <v>-0.15556521644874252</v>
      </c>
      <c r="C90" s="1">
        <f t="shared" ref="C90:I90" si="15">(C89-$J$4)/$J$5</f>
        <v>2.9529935094679476E-2</v>
      </c>
      <c r="D90" s="1">
        <f t="shared" si="15"/>
        <v>0.31242596969476394</v>
      </c>
      <c r="E90" s="1">
        <f t="shared" si="15"/>
        <v>0.83366720262380511</v>
      </c>
      <c r="F90" s="1">
        <f t="shared" si="15"/>
        <v>1.4886251400027843</v>
      </c>
      <c r="G90" s="1">
        <f t="shared" si="15"/>
        <v>2.3161662301409556</v>
      </c>
      <c r="H90" s="1">
        <f t="shared" si="15"/>
        <v>2.9300834847138466</v>
      </c>
      <c r="I90" s="1">
        <f t="shared" si="15"/>
        <v>3.5394676706460757</v>
      </c>
      <c r="J90" s="1">
        <f t="shared" ref="J90" si="16">(J89-$J$4)/$J$5</f>
        <v>4.1466283160464652</v>
      </c>
    </row>
    <row r="91" spans="1:10" ht="15" customHeight="1" x14ac:dyDescent="0.2">
      <c r="A91" s="33" t="s">
        <v>11</v>
      </c>
      <c r="B91" s="1">
        <f>$D$4+($D$6*B90)</f>
        <v>81.163490832137768</v>
      </c>
      <c r="C91" s="1">
        <f t="shared" ref="C91:I91" si="17">$D$4+($D$6*C90)</f>
        <v>83.784369220385145</v>
      </c>
      <c r="D91" s="1">
        <f t="shared" si="17"/>
        <v>87.790071676779888</v>
      </c>
      <c r="E91" s="1">
        <f t="shared" si="17"/>
        <v>95.170653345482634</v>
      </c>
      <c r="F91" s="1">
        <f t="shared" si="17"/>
        <v>104.44461373274297</v>
      </c>
      <c r="G91" s="1">
        <f t="shared" si="17"/>
        <v>116.16228726683875</v>
      </c>
      <c r="H91" s="1">
        <f t="shared" si="17"/>
        <v>124.85512687536189</v>
      </c>
      <c r="I91" s="1">
        <f t="shared" si="17"/>
        <v>133.48377992073799</v>
      </c>
      <c r="J91" s="1">
        <f t="shared" ref="J91" si="18">$D$4+($D$6*J90)</f>
        <v>142.08094846056815</v>
      </c>
    </row>
    <row r="92" spans="1:10" ht="15" customHeight="1" x14ac:dyDescent="0.2">
      <c r="A92" s="33" t="s">
        <v>31</v>
      </c>
      <c r="B92" s="1">
        <f>(B91/((24^0.25)*(B88^(1/6))))</f>
        <v>32.669030122822967</v>
      </c>
      <c r="C92" s="1">
        <f t="shared" ref="C92:I92" si="19">(C91/((24^0.25)*(C88^(1/6))))</f>
        <v>32.876396316131817</v>
      </c>
      <c r="D92" s="1">
        <f t="shared" si="19"/>
        <v>33.027247734484284</v>
      </c>
      <c r="E92" s="1">
        <f t="shared" si="19"/>
        <v>32.881773964934986</v>
      </c>
      <c r="F92" s="1">
        <f t="shared" si="19"/>
        <v>32.148933548678862</v>
      </c>
      <c r="G92" s="1">
        <f t="shared" si="19"/>
        <v>30.691798829747913</v>
      </c>
      <c r="H92" s="1">
        <f t="shared" si="19"/>
        <v>29.389480033982338</v>
      </c>
      <c r="I92" s="1">
        <f t="shared" si="19"/>
        <v>27.992542903217313</v>
      </c>
      <c r="J92" s="1">
        <f t="shared" ref="J92" si="20">(J91/((24^0.25)*(J88^(1/6))))</f>
        <v>26.544713228300758</v>
      </c>
    </row>
    <row r="93" spans="1:10" ht="15" customHeight="1" x14ac:dyDescent="0.2">
      <c r="B93" s="2"/>
    </row>
    <row r="94" spans="1:10" ht="15" customHeight="1" x14ac:dyDescent="0.2">
      <c r="B94" s="2"/>
    </row>
    <row r="95" spans="1:10" s="3" customFormat="1" ht="15" customHeight="1" x14ac:dyDescent="0.2">
      <c r="A95" s="4"/>
      <c r="B95" s="4"/>
      <c r="C95" s="4"/>
      <c r="D95" s="4"/>
      <c r="E95" s="8"/>
      <c r="F95" s="5"/>
      <c r="G95" s="5"/>
    </row>
    <row r="96" spans="1:10" s="3" customFormat="1" ht="15" customHeight="1" x14ac:dyDescent="0.2">
      <c r="A96" s="4"/>
      <c r="B96" s="4"/>
      <c r="C96" s="4"/>
      <c r="D96" s="4"/>
      <c r="E96" s="8"/>
      <c r="F96" s="5"/>
      <c r="G96" s="5"/>
    </row>
    <row r="97" spans="1:10" s="3" customFormat="1" ht="15" customHeight="1" x14ac:dyDescent="0.2">
      <c r="A97" s="10" t="s">
        <v>42</v>
      </c>
      <c r="B97" s="7"/>
      <c r="C97" s="4"/>
      <c r="D97" s="4"/>
      <c r="E97" s="8"/>
      <c r="F97" s="5"/>
      <c r="G97" s="5"/>
    </row>
    <row r="98" spans="1:10" s="3" customFormat="1" ht="15" customHeight="1" x14ac:dyDescent="0.2">
      <c r="A98" s="7" t="s">
        <v>10</v>
      </c>
      <c r="B98" s="10" t="s">
        <v>37</v>
      </c>
      <c r="C98" s="4"/>
      <c r="D98" s="4"/>
      <c r="E98" s="8"/>
      <c r="F98" s="5"/>
      <c r="G98" s="5"/>
    </row>
    <row r="99" spans="1:10" s="3" customFormat="1" ht="15" customHeight="1" x14ac:dyDescent="0.2">
      <c r="A99" s="7" t="s">
        <v>31</v>
      </c>
      <c r="B99" s="10" t="s">
        <v>38</v>
      </c>
      <c r="C99" s="4"/>
      <c r="D99" s="4"/>
      <c r="E99" s="8"/>
      <c r="F99" s="5"/>
      <c r="G99" s="5"/>
    </row>
    <row r="100" spans="1:10" s="3" customFormat="1" ht="15" customHeight="1" x14ac:dyDescent="0.2">
      <c r="A100" s="7" t="s">
        <v>39</v>
      </c>
      <c r="B100" s="10" t="s">
        <v>40</v>
      </c>
      <c r="C100" s="4"/>
      <c r="D100" s="4"/>
      <c r="E100" s="8"/>
      <c r="F100" s="5"/>
      <c r="G100" s="5"/>
    </row>
    <row r="101" spans="1:10" s="3" customFormat="1" ht="15" customHeight="1" x14ac:dyDescent="0.2">
      <c r="A101" s="7" t="s">
        <v>12</v>
      </c>
      <c r="B101" s="10" t="s">
        <v>41</v>
      </c>
      <c r="C101" s="4"/>
      <c r="D101" s="4"/>
      <c r="E101" s="8"/>
      <c r="F101" s="5"/>
      <c r="G101" s="5"/>
    </row>
    <row r="103" spans="1:10" ht="15" customHeight="1" x14ac:dyDescent="0.2">
      <c r="A103" s="49" t="s">
        <v>36</v>
      </c>
      <c r="B103" s="46" t="s">
        <v>35</v>
      </c>
      <c r="C103" s="46"/>
      <c r="D103" s="46"/>
      <c r="E103" s="46"/>
      <c r="F103" s="46"/>
      <c r="G103" s="46"/>
      <c r="H103" s="46"/>
      <c r="I103" s="46"/>
      <c r="J103" s="46"/>
    </row>
    <row r="104" spans="1:10" ht="15" customHeight="1" x14ac:dyDescent="0.2">
      <c r="A104" s="46"/>
      <c r="B104" s="41">
        <f>B88</f>
        <v>2</v>
      </c>
      <c r="C104" s="35">
        <f>C88</f>
        <v>2.33</v>
      </c>
      <c r="D104" s="41">
        <f t="shared" ref="D104:H104" si="21">D88</f>
        <v>3</v>
      </c>
      <c r="E104" s="41">
        <f t="shared" si="21"/>
        <v>5</v>
      </c>
      <c r="F104" s="41">
        <f t="shared" si="21"/>
        <v>10</v>
      </c>
      <c r="G104" s="41">
        <f t="shared" si="21"/>
        <v>25</v>
      </c>
      <c r="H104" s="41">
        <f t="shared" si="21"/>
        <v>50</v>
      </c>
      <c r="I104" s="41">
        <f>I88</f>
        <v>100</v>
      </c>
      <c r="J104" s="41">
        <f>J88</f>
        <v>200</v>
      </c>
    </row>
    <row r="105" spans="1:10" ht="15" customHeight="1" x14ac:dyDescent="0.2">
      <c r="A105" s="33">
        <v>5</v>
      </c>
      <c r="B105" s="1">
        <f>B$92*(($A105/60)^(-3/4))*(B$104^(1/6))</f>
        <v>236.42524177227401</v>
      </c>
      <c r="C105" s="1">
        <f t="shared" ref="B105:J114" si="22">C$92*(($A105/60)^(-3/4))*(C$104^(1/6))</f>
        <v>244.05973112511194</v>
      </c>
      <c r="D105" s="1">
        <f t="shared" si="22"/>
        <v>255.72814462003669</v>
      </c>
      <c r="E105" s="1">
        <f t="shared" si="22"/>
        <v>277.22741464345125</v>
      </c>
      <c r="F105" s="1">
        <f t="shared" si="22"/>
        <v>304.24200339837853</v>
      </c>
      <c r="G105" s="1">
        <f t="shared" si="22"/>
        <v>338.3750079045156</v>
      </c>
      <c r="H105" s="1">
        <f t="shared" si="22"/>
        <v>363.69682052077263</v>
      </c>
      <c r="I105" s="1">
        <f t="shared" si="22"/>
        <v>388.83166084745716</v>
      </c>
      <c r="J105" s="1">
        <f>J$92*(($A105/60)^(-3/4))*(J$104^(1/6))</f>
        <v>413.87478836386884</v>
      </c>
    </row>
    <row r="106" spans="1:10" ht="15" customHeight="1" x14ac:dyDescent="0.2">
      <c r="A106" s="33">
        <f>+A105+5</f>
        <v>10</v>
      </c>
      <c r="B106" s="1">
        <f t="shared" si="22"/>
        <v>140.57928984091339</v>
      </c>
      <c r="C106" s="1">
        <f t="shared" si="22"/>
        <v>145.11878436981706</v>
      </c>
      <c r="D106" s="1">
        <f t="shared" si="22"/>
        <v>152.05686454429619</v>
      </c>
      <c r="E106" s="1">
        <f t="shared" si="22"/>
        <v>164.84040698390083</v>
      </c>
      <c r="F106" s="1">
        <f t="shared" si="22"/>
        <v>180.90337756201686</v>
      </c>
      <c r="G106" s="1">
        <f t="shared" si="22"/>
        <v>201.19898346957592</v>
      </c>
      <c r="H106" s="1">
        <f t="shared" si="22"/>
        <v>216.25542333358518</v>
      </c>
      <c r="I106" s="1">
        <f t="shared" si="22"/>
        <v>231.20068880906049</v>
      </c>
      <c r="J106" s="1">
        <f t="shared" si="22"/>
        <v>246.0914215212791</v>
      </c>
    </row>
    <row r="107" spans="1:10" ht="15" customHeight="1" x14ac:dyDescent="0.2">
      <c r="A107" s="33">
        <f t="shared" ref="A107:A140" si="23">+A106+5</f>
        <v>15</v>
      </c>
      <c r="B107" s="1">
        <f t="shared" si="22"/>
        <v>103.71770556749995</v>
      </c>
      <c r="C107" s="1">
        <f t="shared" si="22"/>
        <v>107.06688991397745</v>
      </c>
      <c r="D107" s="1">
        <f t="shared" si="22"/>
        <v>112.18572183832897</v>
      </c>
      <c r="E107" s="1">
        <f t="shared" si="22"/>
        <v>121.61726536341712</v>
      </c>
      <c r="F107" s="1">
        <f t="shared" si="22"/>
        <v>133.46833144040326</v>
      </c>
      <c r="G107" s="1">
        <f t="shared" si="22"/>
        <v>148.44218484524237</v>
      </c>
      <c r="H107" s="1">
        <f t="shared" si="22"/>
        <v>159.55064469361184</v>
      </c>
      <c r="I107" s="1">
        <f t="shared" si="22"/>
        <v>170.57708141816514</v>
      </c>
      <c r="J107" s="1">
        <f t="shared" si="22"/>
        <v>181.56328452730008</v>
      </c>
    </row>
    <row r="108" spans="1:10" ht="15" customHeight="1" x14ac:dyDescent="0.2">
      <c r="A108" s="33">
        <f t="shared" si="23"/>
        <v>20</v>
      </c>
      <c r="B108" s="1">
        <f t="shared" si="22"/>
        <v>83.588945850421979</v>
      </c>
      <c r="C108" s="1">
        <f t="shared" si="22"/>
        <v>86.288145446566077</v>
      </c>
      <c r="D108" s="1">
        <f t="shared" si="22"/>
        <v>90.413552600541024</v>
      </c>
      <c r="E108" s="1">
        <f t="shared" si="22"/>
        <v>98.014692412599587</v>
      </c>
      <c r="F108" s="1">
        <f t="shared" si="22"/>
        <v>107.56579186238704</v>
      </c>
      <c r="G108" s="1">
        <f t="shared" si="22"/>
        <v>119.63363133666731</v>
      </c>
      <c r="H108" s="1">
        <f t="shared" si="22"/>
        <v>128.58624404311252</v>
      </c>
      <c r="I108" s="1">
        <f t="shared" si="22"/>
        <v>137.47275206263237</v>
      </c>
      <c r="J108" s="1">
        <f t="shared" si="22"/>
        <v>146.32683470711945</v>
      </c>
    </row>
    <row r="109" spans="1:10" ht="15" customHeight="1" x14ac:dyDescent="0.2">
      <c r="A109" s="33">
        <f t="shared" si="23"/>
        <v>25</v>
      </c>
      <c r="B109" s="1">
        <f t="shared" si="22"/>
        <v>70.70763942682045</v>
      </c>
      <c r="C109" s="1">
        <f t="shared" si="22"/>
        <v>72.990884296622966</v>
      </c>
      <c r="D109" s="1">
        <f t="shared" si="22"/>
        <v>76.480553876307141</v>
      </c>
      <c r="E109" s="1">
        <f t="shared" si="22"/>
        <v>82.910335321638925</v>
      </c>
      <c r="F109" s="1">
        <f t="shared" si="22"/>
        <v>90.989581795613532</v>
      </c>
      <c r="G109" s="1">
        <f t="shared" si="22"/>
        <v>101.19773113314763</v>
      </c>
      <c r="H109" s="1">
        <f t="shared" si="22"/>
        <v>108.77071945995402</v>
      </c>
      <c r="I109" s="1">
        <f t="shared" si="22"/>
        <v>116.28779002969357</v>
      </c>
      <c r="J109" s="1">
        <f t="shared" si="22"/>
        <v>123.77743207162032</v>
      </c>
    </row>
    <row r="110" spans="1:10" ht="15" customHeight="1" x14ac:dyDescent="0.2">
      <c r="A110" s="33">
        <f t="shared" si="23"/>
        <v>30</v>
      </c>
      <c r="B110" s="1">
        <f t="shared" si="22"/>
        <v>61.670916706314145</v>
      </c>
      <c r="C110" s="1">
        <f t="shared" si="22"/>
        <v>63.662353633457535</v>
      </c>
      <c r="D110" s="1">
        <f t="shared" si="22"/>
        <v>66.706029305928496</v>
      </c>
      <c r="E110" s="1">
        <f t="shared" si="22"/>
        <v>72.314058638674823</v>
      </c>
      <c r="F110" s="1">
        <f t="shared" si="22"/>
        <v>79.36074468823449</v>
      </c>
      <c r="G110" s="1">
        <f t="shared" si="22"/>
        <v>88.264251192255671</v>
      </c>
      <c r="H110" s="1">
        <f t="shared" si="22"/>
        <v>94.869380936457191</v>
      </c>
      <c r="I110" s="1">
        <f t="shared" si="22"/>
        <v>101.42573943944022</v>
      </c>
      <c r="J110" s="1">
        <f t="shared" si="22"/>
        <v>107.95817489156438</v>
      </c>
    </row>
    <row r="111" spans="1:10" ht="15" customHeight="1" x14ac:dyDescent="0.2">
      <c r="A111" s="33">
        <f t="shared" si="23"/>
        <v>35</v>
      </c>
      <c r="B111" s="1">
        <f t="shared" si="22"/>
        <v>54.937679551501866</v>
      </c>
      <c r="C111" s="1">
        <f t="shared" si="22"/>
        <v>56.711691186052931</v>
      </c>
      <c r="D111" s="1">
        <f t="shared" si="22"/>
        <v>59.423058029344752</v>
      </c>
      <c r="E111" s="1">
        <f t="shared" si="22"/>
        <v>64.418802131301604</v>
      </c>
      <c r="F111" s="1">
        <f t="shared" si="22"/>
        <v>70.696130258825775</v>
      </c>
      <c r="G111" s="1">
        <f t="shared" si="22"/>
        <v>78.62755098882684</v>
      </c>
      <c r="H111" s="1">
        <f t="shared" si="22"/>
        <v>84.511531974727831</v>
      </c>
      <c r="I111" s="1">
        <f t="shared" si="22"/>
        <v>90.352066568642314</v>
      </c>
      <c r="J111" s="1">
        <f t="shared" si="22"/>
        <v>96.17129003290006</v>
      </c>
    </row>
    <row r="112" spans="1:10" ht="15" customHeight="1" x14ac:dyDescent="0.2">
      <c r="A112" s="33">
        <f t="shared" si="23"/>
        <v>40</v>
      </c>
      <c r="B112" s="1">
        <f t="shared" si="22"/>
        <v>49.702284570449486</v>
      </c>
      <c r="C112" s="1">
        <f t="shared" si="22"/>
        <v>51.307238252723003</v>
      </c>
      <c r="D112" s="1">
        <f t="shared" si="22"/>
        <v>53.760220022618071</v>
      </c>
      <c r="E112" s="1">
        <f t="shared" si="22"/>
        <v>58.279884795933313</v>
      </c>
      <c r="F112" s="1">
        <f t="shared" si="22"/>
        <v>63.959002506826224</v>
      </c>
      <c r="G112" s="1">
        <f t="shared" si="22"/>
        <v>71.134582789588606</v>
      </c>
      <c r="H112" s="1">
        <f t="shared" si="22"/>
        <v>76.457838153772812</v>
      </c>
      <c r="I112" s="1">
        <f t="shared" si="22"/>
        <v>81.741787435943692</v>
      </c>
      <c r="J112" s="1">
        <f t="shared" si="22"/>
        <v>87.006456474766765</v>
      </c>
    </row>
    <row r="113" spans="1:10" ht="15" customHeight="1" x14ac:dyDescent="0.2">
      <c r="A113" s="33">
        <f t="shared" si="23"/>
        <v>45</v>
      </c>
      <c r="B113" s="1">
        <f t="shared" si="22"/>
        <v>45.500058993481581</v>
      </c>
      <c r="C113" s="1">
        <f t="shared" si="22"/>
        <v>46.969317154477018</v>
      </c>
      <c r="D113" s="1">
        <f t="shared" si="22"/>
        <v>49.21490437858057</v>
      </c>
      <c r="E113" s="1">
        <f t="shared" si="22"/>
        <v>53.352440823713515</v>
      </c>
      <c r="F113" s="1">
        <f t="shared" si="22"/>
        <v>58.55140085361495</v>
      </c>
      <c r="G113" s="1">
        <f t="shared" si="22"/>
        <v>65.120300633571262</v>
      </c>
      <c r="H113" s="1">
        <f t="shared" si="22"/>
        <v>69.993485743693014</v>
      </c>
      <c r="I113" s="1">
        <f t="shared" si="22"/>
        <v>74.830688019909545</v>
      </c>
      <c r="J113" s="1">
        <f t="shared" si="22"/>
        <v>79.650240157559693</v>
      </c>
    </row>
    <row r="114" spans="1:10" ht="15" customHeight="1" x14ac:dyDescent="0.2">
      <c r="A114" s="33">
        <f t="shared" si="23"/>
        <v>50</v>
      </c>
      <c r="B114" s="1">
        <f t="shared" si="22"/>
        <v>42.043013945710904</v>
      </c>
      <c r="C114" s="1">
        <f t="shared" si="22"/>
        <v>43.400639467942206</v>
      </c>
      <c r="D114" s="1">
        <f t="shared" si="22"/>
        <v>45.475609414526708</v>
      </c>
      <c r="E114" s="1">
        <f t="shared" si="22"/>
        <v>49.298780335877225</v>
      </c>
      <c r="F114" s="1">
        <f t="shared" si="22"/>
        <v>54.10272903123284</v>
      </c>
      <c r="G114" s="1">
        <f t="shared" si="22"/>
        <v>60.172530942835778</v>
      </c>
      <c r="H114" s="1">
        <f t="shared" si="22"/>
        <v>64.675456742871134</v>
      </c>
      <c r="I114" s="1">
        <f t="shared" si="22"/>
        <v>69.145133645627055</v>
      </c>
      <c r="J114" s="1">
        <f t="shared" si="22"/>
        <v>73.598501448168463</v>
      </c>
    </row>
    <row r="115" spans="1:10" ht="15" customHeight="1" x14ac:dyDescent="0.2">
      <c r="A115" s="33">
        <f t="shared" si="23"/>
        <v>55</v>
      </c>
      <c r="B115" s="1">
        <f t="shared" ref="B115:J124" si="24">B$92*(($A115/60)^(-3/4))*(B$104^(1/6))</f>
        <v>39.142569192882519</v>
      </c>
      <c r="C115" s="1">
        <f t="shared" si="24"/>
        <v>40.406535449216612</v>
      </c>
      <c r="D115" s="1">
        <f t="shared" si="24"/>
        <v>42.338358291703877</v>
      </c>
      <c r="E115" s="1">
        <f t="shared" si="24"/>
        <v>45.897777997399025</v>
      </c>
      <c r="F115" s="1">
        <f t="shared" si="24"/>
        <v>50.370314016101801</v>
      </c>
      <c r="G115" s="1">
        <f t="shared" si="24"/>
        <v>56.021375132195892</v>
      </c>
      <c r="H115" s="1">
        <f t="shared" si="24"/>
        <v>60.213655089239289</v>
      </c>
      <c r="I115" s="1">
        <f t="shared" si="24"/>
        <v>64.374979909145551</v>
      </c>
      <c r="J115" s="1">
        <f t="shared" si="24"/>
        <v>68.521120753791536</v>
      </c>
    </row>
    <row r="116" spans="1:10" ht="15" customHeight="1" x14ac:dyDescent="0.2">
      <c r="A116" s="33">
        <f t="shared" si="23"/>
        <v>60</v>
      </c>
      <c r="B116" s="1">
        <f t="shared" si="24"/>
        <v>36.669746467944478</v>
      </c>
      <c r="C116" s="1">
        <f t="shared" si="24"/>
        <v>37.853861949363512</v>
      </c>
      <c r="D116" s="1">
        <f t="shared" si="24"/>
        <v>39.663642332095094</v>
      </c>
      <c r="E116" s="1">
        <f t="shared" si="24"/>
        <v>42.99819652391804</v>
      </c>
      <c r="F116" s="1">
        <f t="shared" si="24"/>
        <v>47.188181117581422</v>
      </c>
      <c r="G116" s="1">
        <f t="shared" si="24"/>
        <v>52.482237759108926</v>
      </c>
      <c r="H116" s="1">
        <f t="shared" si="24"/>
        <v>56.409671402769192</v>
      </c>
      <c r="I116" s="1">
        <f t="shared" si="24"/>
        <v>60.308105492897198</v>
      </c>
      <c r="J116" s="1">
        <f t="shared" si="24"/>
        <v>64.192314851878237</v>
      </c>
    </row>
    <row r="117" spans="1:10" ht="15" customHeight="1" x14ac:dyDescent="0.2">
      <c r="A117" s="33">
        <f t="shared" si="23"/>
        <v>65</v>
      </c>
      <c r="B117" s="1">
        <f t="shared" si="24"/>
        <v>34.533160538111382</v>
      </c>
      <c r="C117" s="1">
        <f t="shared" si="24"/>
        <v>35.648282783400219</v>
      </c>
      <c r="D117" s="1">
        <f t="shared" si="24"/>
        <v>37.352615169505683</v>
      </c>
      <c r="E117" s="1">
        <f t="shared" si="24"/>
        <v>40.492879456031822</v>
      </c>
      <c r="F117" s="1">
        <f t="shared" si="24"/>
        <v>44.438731951949059</v>
      </c>
      <c r="G117" s="1">
        <f t="shared" si="24"/>
        <v>49.424327040792662</v>
      </c>
      <c r="H117" s="1">
        <f t="shared" si="24"/>
        <v>53.122926283573371</v>
      </c>
      <c r="I117" s="1">
        <f t="shared" si="24"/>
        <v>56.794215650117579</v>
      </c>
      <c r="J117" s="1">
        <f t="shared" si="24"/>
        <v>60.452109098456049</v>
      </c>
    </row>
    <row r="118" spans="1:10" ht="15" customHeight="1" x14ac:dyDescent="0.2">
      <c r="A118" s="33">
        <f t="shared" si="23"/>
        <v>70</v>
      </c>
      <c r="B118" s="1">
        <f t="shared" si="24"/>
        <v>32.666139702192758</v>
      </c>
      <c r="C118" s="1">
        <f t="shared" si="24"/>
        <v>33.720973331145629</v>
      </c>
      <c r="D118" s="1">
        <f t="shared" si="24"/>
        <v>35.333161701858174</v>
      </c>
      <c r="E118" s="1">
        <f t="shared" si="24"/>
        <v>38.303648917248154</v>
      </c>
      <c r="F118" s="1">
        <f t="shared" si="24"/>
        <v>42.03617055347739</v>
      </c>
      <c r="G118" s="1">
        <f t="shared" si="24"/>
        <v>46.752221535576062</v>
      </c>
      <c r="H118" s="1">
        <f t="shared" si="24"/>
        <v>50.250857562063153</v>
      </c>
      <c r="I118" s="1">
        <f t="shared" si="24"/>
        <v>53.723660209314467</v>
      </c>
      <c r="J118" s="1">
        <f t="shared" si="24"/>
        <v>57.183791183057515</v>
      </c>
    </row>
    <row r="119" spans="1:10" ht="15" customHeight="1" x14ac:dyDescent="0.2">
      <c r="A119" s="33">
        <f t="shared" si="23"/>
        <v>75</v>
      </c>
      <c r="B119" s="1">
        <f t="shared" si="24"/>
        <v>31.018828922284492</v>
      </c>
      <c r="C119" s="1">
        <f t="shared" si="24"/>
        <v>32.02046866840255</v>
      </c>
      <c r="D119" s="1">
        <f t="shared" si="24"/>
        <v>33.551356484273619</v>
      </c>
      <c r="E119" s="1">
        <f t="shared" si="24"/>
        <v>36.372045907328712</v>
      </c>
      <c r="F119" s="1">
        <f t="shared" si="24"/>
        <v>39.916341350207389</v>
      </c>
      <c r="G119" s="1">
        <f t="shared" si="24"/>
        <v>44.394568038029668</v>
      </c>
      <c r="H119" s="1">
        <f t="shared" si="24"/>
        <v>47.7167724171305</v>
      </c>
      <c r="I119" s="1">
        <f t="shared" si="24"/>
        <v>51.01444616058523</v>
      </c>
      <c r="J119" s="1">
        <f t="shared" si="24"/>
        <v>54.300087246483976</v>
      </c>
    </row>
    <row r="120" spans="1:10" ht="15" customHeight="1" x14ac:dyDescent="0.2">
      <c r="A120" s="33">
        <f t="shared" si="23"/>
        <v>80</v>
      </c>
      <c r="B120" s="1">
        <f t="shared" si="24"/>
        <v>29.553155221534247</v>
      </c>
      <c r="C120" s="1">
        <f t="shared" si="24"/>
        <v>30.507466390638985</v>
      </c>
      <c r="D120" s="1">
        <f t="shared" si="24"/>
        <v>31.966018077504579</v>
      </c>
      <c r="E120" s="1">
        <f t="shared" si="24"/>
        <v>34.6534268304314</v>
      </c>
      <c r="F120" s="1">
        <f t="shared" si="24"/>
        <v>38.030250424797309</v>
      </c>
      <c r="G120" s="1">
        <f t="shared" si="24"/>
        <v>42.296875988064443</v>
      </c>
      <c r="H120" s="1">
        <f t="shared" si="24"/>
        <v>45.462102565096572</v>
      </c>
      <c r="I120" s="1">
        <f t="shared" si="24"/>
        <v>48.603957605932138</v>
      </c>
      <c r="J120" s="1">
        <f t="shared" si="24"/>
        <v>51.734348545483599</v>
      </c>
    </row>
    <row r="121" spans="1:10" ht="15" customHeight="1" x14ac:dyDescent="0.2">
      <c r="A121" s="33">
        <f t="shared" si="23"/>
        <v>85</v>
      </c>
      <c r="B121" s="1">
        <f t="shared" si="24"/>
        <v>28.239509612451769</v>
      </c>
      <c r="C121" s="1">
        <f t="shared" si="24"/>
        <v>29.151401396296446</v>
      </c>
      <c r="D121" s="1">
        <f t="shared" si="24"/>
        <v>30.545120072787743</v>
      </c>
      <c r="E121" s="1">
        <f t="shared" si="24"/>
        <v>33.113072791946649</v>
      </c>
      <c r="F121" s="1">
        <f t="shared" si="24"/>
        <v>36.339795679496909</v>
      </c>
      <c r="G121" s="1">
        <f t="shared" si="24"/>
        <v>40.416768601793216</v>
      </c>
      <c r="H121" s="1">
        <f t="shared" si="24"/>
        <v>43.441300015703135</v>
      </c>
      <c r="I121" s="1">
        <f t="shared" si="24"/>
        <v>46.443498764415963</v>
      </c>
      <c r="J121" s="1">
        <f t="shared" si="24"/>
        <v>49.434742994195574</v>
      </c>
    </row>
    <row r="122" spans="1:10" ht="15" customHeight="1" x14ac:dyDescent="0.2">
      <c r="A122" s="33">
        <f t="shared" si="23"/>
        <v>90</v>
      </c>
      <c r="B122" s="1">
        <f t="shared" si="24"/>
        <v>27.054496944045923</v>
      </c>
      <c r="C122" s="1">
        <f t="shared" si="24"/>
        <v>27.928123073461713</v>
      </c>
      <c r="D122" s="1">
        <f t="shared" si="24"/>
        <v>29.263357225593293</v>
      </c>
      <c r="E122" s="1">
        <f t="shared" si="24"/>
        <v>31.723551115160873</v>
      </c>
      <c r="F122" s="1">
        <f t="shared" si="24"/>
        <v>34.814871244247648</v>
      </c>
      <c r="G122" s="1">
        <f t="shared" si="24"/>
        <v>38.720762422279577</v>
      </c>
      <c r="H122" s="1">
        <f t="shared" si="24"/>
        <v>41.618375625120635</v>
      </c>
      <c r="I122" s="1">
        <f t="shared" si="24"/>
        <v>44.494593306912655</v>
      </c>
      <c r="J122" s="1">
        <f t="shared" si="24"/>
        <v>47.360316153522717</v>
      </c>
    </row>
    <row r="123" spans="1:10" ht="15" customHeight="1" x14ac:dyDescent="0.2">
      <c r="A123" s="33">
        <f t="shared" si="23"/>
        <v>95</v>
      </c>
      <c r="B123" s="1">
        <f t="shared" si="24"/>
        <v>25.979371548828627</v>
      </c>
      <c r="C123" s="1">
        <f t="shared" si="24"/>
        <v>26.818280431806507</v>
      </c>
      <c r="D123" s="1">
        <f t="shared" si="24"/>
        <v>28.100453381266782</v>
      </c>
      <c r="E123" s="1">
        <f t="shared" si="24"/>
        <v>30.462881012851341</v>
      </c>
      <c r="F123" s="1">
        <f t="shared" si="24"/>
        <v>33.43135440106537</v>
      </c>
      <c r="G123" s="1">
        <f t="shared" si="24"/>
        <v>37.182028396344194</v>
      </c>
      <c r="H123" s="1">
        <f t="shared" si="24"/>
        <v>39.964492626120467</v>
      </c>
      <c r="I123" s="1">
        <f t="shared" si="24"/>
        <v>42.726411576789779</v>
      </c>
      <c r="J123" s="1">
        <f t="shared" si="24"/>
        <v>45.478252749147423</v>
      </c>
    </row>
    <row r="124" spans="1:10" ht="15" customHeight="1" x14ac:dyDescent="0.2">
      <c r="A124" s="33">
        <f t="shared" si="23"/>
        <v>100</v>
      </c>
      <c r="B124" s="1">
        <f t="shared" si="24"/>
        <v>24.998925660199021</v>
      </c>
      <c r="C124" s="1">
        <f t="shared" si="24"/>
        <v>25.806174625472398</v>
      </c>
      <c r="D124" s="1">
        <f t="shared" si="24"/>
        <v>27.039959137419945</v>
      </c>
      <c r="E124" s="1">
        <f t="shared" si="24"/>
        <v>29.313230168190721</v>
      </c>
      <c r="F124" s="1">
        <f t="shared" si="24"/>
        <v>32.169675152503189</v>
      </c>
      <c r="G124" s="1">
        <f t="shared" si="24"/>
        <v>35.778800962470854</v>
      </c>
      <c r="H124" s="1">
        <f t="shared" si="24"/>
        <v>38.456256662336543</v>
      </c>
      <c r="I124" s="1">
        <f t="shared" si="24"/>
        <v>41.11394244959687</v>
      </c>
      <c r="J124" s="1">
        <f t="shared" si="24"/>
        <v>43.761930787850005</v>
      </c>
    </row>
    <row r="125" spans="1:10" ht="15" customHeight="1" x14ac:dyDescent="0.2">
      <c r="A125" s="33">
        <f t="shared" si="23"/>
        <v>105</v>
      </c>
      <c r="B125" s="1">
        <f t="shared" ref="B125:J134" si="25">B$92*(($A125/60)^(-3/4))*(B$104^(1/6))</f>
        <v>24.100684129881053</v>
      </c>
      <c r="C125" s="1">
        <f t="shared" si="25"/>
        <v>24.878927666850394</v>
      </c>
      <c r="D125" s="1">
        <f t="shared" si="25"/>
        <v>26.068380814196196</v>
      </c>
      <c r="E125" s="1">
        <f t="shared" si="25"/>
        <v>28.259970476844892</v>
      </c>
      <c r="F125" s="1">
        <f t="shared" si="25"/>
        <v>31.013779949981661</v>
      </c>
      <c r="G125" s="1">
        <f t="shared" si="25"/>
        <v>34.493225519497365</v>
      </c>
      <c r="H125" s="1">
        <f t="shared" si="25"/>
        <v>37.074477008914322</v>
      </c>
      <c r="I125" s="1">
        <f t="shared" si="25"/>
        <v>39.636668942514611</v>
      </c>
      <c r="J125" s="1">
        <f t="shared" si="25"/>
        <v>42.189511868138936</v>
      </c>
    </row>
    <row r="126" spans="1:10" ht="15" customHeight="1" x14ac:dyDescent="0.2">
      <c r="A126" s="33">
        <f t="shared" si="23"/>
        <v>110</v>
      </c>
      <c r="B126" s="1">
        <f t="shared" si="25"/>
        <v>23.274310891831107</v>
      </c>
      <c r="C126" s="1">
        <f t="shared" si="25"/>
        <v>24.025869724409034</v>
      </c>
      <c r="D126" s="1">
        <f t="shared" si="25"/>
        <v>25.174538459014361</v>
      </c>
      <c r="E126" s="1">
        <f t="shared" si="25"/>
        <v>27.290982078661134</v>
      </c>
      <c r="F126" s="1">
        <f t="shared" si="25"/>
        <v>29.950367906434774</v>
      </c>
      <c r="G126" s="1">
        <f t="shared" si="25"/>
        <v>33.310508949721935</v>
      </c>
      <c r="H126" s="1">
        <f t="shared" si="25"/>
        <v>35.803253526221589</v>
      </c>
      <c r="I126" s="1">
        <f t="shared" si="25"/>
        <v>38.277592068056563</v>
      </c>
      <c r="J126" s="1">
        <f t="shared" si="25"/>
        <v>40.742902164184756</v>
      </c>
    </row>
    <row r="127" spans="1:10" ht="15" customHeight="1" x14ac:dyDescent="0.2">
      <c r="A127" s="33">
        <f t="shared" si="23"/>
        <v>115</v>
      </c>
      <c r="B127" s="1">
        <f t="shared" si="25"/>
        <v>22.511164667202525</v>
      </c>
      <c r="C127" s="1">
        <f t="shared" si="25"/>
        <v>23.238080480774062</v>
      </c>
      <c r="D127" s="1">
        <f t="shared" si="25"/>
        <v>24.349085277132751</v>
      </c>
      <c r="E127" s="1">
        <f t="shared" si="25"/>
        <v>26.396132386374589</v>
      </c>
      <c r="F127" s="1">
        <f t="shared" si="25"/>
        <v>28.968319058661802</v>
      </c>
      <c r="G127" s="1">
        <f t="shared" si="25"/>
        <v>32.218283737831378</v>
      </c>
      <c r="H127" s="1">
        <f t="shared" si="25"/>
        <v>34.629293193520787</v>
      </c>
      <c r="I127" s="1">
        <f t="shared" si="25"/>
        <v>37.022500133847551</v>
      </c>
      <c r="J127" s="1">
        <f t="shared" si="25"/>
        <v>39.40697466405318</v>
      </c>
    </row>
    <row r="128" spans="1:10" ht="15" customHeight="1" x14ac:dyDescent="0.2">
      <c r="A128" s="33">
        <f t="shared" si="23"/>
        <v>120</v>
      </c>
      <c r="B128" s="1">
        <f t="shared" si="25"/>
        <v>21.803961702512737</v>
      </c>
      <c r="C128" s="1">
        <f t="shared" si="25"/>
        <v>22.508040980256929</v>
      </c>
      <c r="D128" s="1">
        <f t="shared" si="25"/>
        <v>23.584142834125299</v>
      </c>
      <c r="E128" s="1">
        <f t="shared" si="25"/>
        <v>25.5668806192643</v>
      </c>
      <c r="F128" s="1">
        <f t="shared" si="25"/>
        <v>28.05826036453244</v>
      </c>
      <c r="G128" s="1">
        <f t="shared" si="25"/>
        <v>31.206125277198399</v>
      </c>
      <c r="H128" s="1">
        <f t="shared" si="25"/>
        <v>33.541391293569326</v>
      </c>
      <c r="I128" s="1">
        <f t="shared" si="25"/>
        <v>35.859414072244014</v>
      </c>
      <c r="J128" s="1">
        <f t="shared" si="25"/>
        <v>38.168978775174224</v>
      </c>
    </row>
    <row r="129" spans="1:15" ht="15" customHeight="1" x14ac:dyDescent="0.2">
      <c r="A129" s="33">
        <f t="shared" si="23"/>
        <v>125</v>
      </c>
      <c r="B129" s="1">
        <f t="shared" si="25"/>
        <v>21.146516487985096</v>
      </c>
      <c r="C129" s="1">
        <f t="shared" si="25"/>
        <v>21.829365974642862</v>
      </c>
      <c r="D129" s="1">
        <f t="shared" si="25"/>
        <v>22.873020605211963</v>
      </c>
      <c r="E129" s="1">
        <f t="shared" si="25"/>
        <v>24.795973774771099</v>
      </c>
      <c r="F129" s="1">
        <f t="shared" si="25"/>
        <v>27.21223204837985</v>
      </c>
      <c r="G129" s="1">
        <f t="shared" si="25"/>
        <v>30.26518078246102</v>
      </c>
      <c r="H129" s="1">
        <f t="shared" si="25"/>
        <v>32.530032555399515</v>
      </c>
      <c r="I129" s="1">
        <f t="shared" si="25"/>
        <v>34.778161018362304</v>
      </c>
      <c r="J129" s="1">
        <f t="shared" si="25"/>
        <v>37.018086438197983</v>
      </c>
    </row>
    <row r="130" spans="1:15" ht="15" customHeight="1" x14ac:dyDescent="0.2">
      <c r="A130" s="33">
        <f>+A129+5</f>
        <v>130</v>
      </c>
      <c r="B130" s="1">
        <f t="shared" si="25"/>
        <v>20.533540107726626</v>
      </c>
      <c r="C130" s="1">
        <f t="shared" si="25"/>
        <v>21.196595761824273</v>
      </c>
      <c r="D130" s="1">
        <f t="shared" si="25"/>
        <v>22.209997861767366</v>
      </c>
      <c r="E130" s="1">
        <f t="shared" si="25"/>
        <v>24.077210178030281</v>
      </c>
      <c r="F130" s="1">
        <f t="shared" si="25"/>
        <v>26.423428109478291</v>
      </c>
      <c r="G130" s="1">
        <f t="shared" si="25"/>
        <v>29.38788068556601</v>
      </c>
      <c r="H130" s="1">
        <f t="shared" si="25"/>
        <v>31.587080953095253</v>
      </c>
      <c r="I130" s="1">
        <f t="shared" si="25"/>
        <v>33.770042671059358</v>
      </c>
      <c r="J130" s="1">
        <f t="shared" si="25"/>
        <v>35.945039128402328</v>
      </c>
    </row>
    <row r="131" spans="1:15" ht="15" customHeight="1" x14ac:dyDescent="0.2">
      <c r="A131" s="33">
        <f t="shared" si="23"/>
        <v>135</v>
      </c>
      <c r="B131" s="1">
        <f t="shared" si="25"/>
        <v>19.960481743042148</v>
      </c>
      <c r="C131" s="1">
        <f t="shared" si="25"/>
        <v>20.605032571043637</v>
      </c>
      <c r="D131" s="1">
        <f t="shared" si="25"/>
        <v>21.590152234197241</v>
      </c>
      <c r="E131" s="1">
        <f t="shared" si="25"/>
        <v>23.405253631891679</v>
      </c>
      <c r="F131" s="1">
        <f t="shared" si="25"/>
        <v>25.685992361802342</v>
      </c>
      <c r="G131" s="1">
        <f t="shared" si="25"/>
        <v>28.567711793165625</v>
      </c>
      <c r="H131" s="1">
        <f t="shared" si="25"/>
        <v>30.705535887745047</v>
      </c>
      <c r="I131" s="1">
        <f t="shared" si="25"/>
        <v>32.827574624786116</v>
      </c>
      <c r="J131" s="1">
        <f t="shared" si="25"/>
        <v>34.94187039892978</v>
      </c>
    </row>
    <row r="132" spans="1:15" ht="15" customHeight="1" x14ac:dyDescent="0.2">
      <c r="A132" s="33">
        <f t="shared" si="23"/>
        <v>140</v>
      </c>
      <c r="B132" s="1">
        <f t="shared" si="25"/>
        <v>19.42340287676025</v>
      </c>
      <c r="C132" s="1">
        <f t="shared" si="25"/>
        <v>20.050610705107694</v>
      </c>
      <c r="D132" s="1">
        <f t="shared" si="25"/>
        <v>21.009223645695698</v>
      </c>
      <c r="E132" s="1">
        <f t="shared" si="25"/>
        <v>22.775485911478889</v>
      </c>
      <c r="F132" s="1">
        <f t="shared" si="25"/>
        <v>24.994856554831593</v>
      </c>
      <c r="G132" s="1">
        <f t="shared" si="25"/>
        <v>27.79903724614525</v>
      </c>
      <c r="H132" s="1">
        <f t="shared" si="25"/>
        <v>29.879338673896896</v>
      </c>
      <c r="I132" s="1">
        <f t="shared" si="25"/>
        <v>31.944279482452671</v>
      </c>
      <c r="J132" s="1">
        <f t="shared" si="25"/>
        <v>34.001685668860929</v>
      </c>
    </row>
    <row r="133" spans="1:15" ht="15" customHeight="1" x14ac:dyDescent="0.2">
      <c r="A133" s="33">
        <f t="shared" si="23"/>
        <v>145</v>
      </c>
      <c r="B133" s="1">
        <f t="shared" si="25"/>
        <v>18.918876552492286</v>
      </c>
      <c r="C133" s="1">
        <f t="shared" si="25"/>
        <v>19.529792546592354</v>
      </c>
      <c r="D133" s="1">
        <f t="shared" si="25"/>
        <v>20.463505346541805</v>
      </c>
      <c r="E133" s="1">
        <f t="shared" si="25"/>
        <v>22.183888637651869</v>
      </c>
      <c r="F133" s="1">
        <f t="shared" si="25"/>
        <v>24.345610736103168</v>
      </c>
      <c r="G133" s="1">
        <f t="shared" si="25"/>
        <v>27.076952338110573</v>
      </c>
      <c r="H133" s="1">
        <f t="shared" si="25"/>
        <v>29.103217568426974</v>
      </c>
      <c r="I133" s="1">
        <f t="shared" si="25"/>
        <v>31.11452117434726</v>
      </c>
      <c r="J133" s="1">
        <f t="shared" si="25"/>
        <v>33.118485871262621</v>
      </c>
    </row>
    <row r="134" spans="1:15" ht="15" customHeight="1" x14ac:dyDescent="0.2">
      <c r="A134" s="33">
        <f t="shared" si="23"/>
        <v>150</v>
      </c>
      <c r="B134" s="1">
        <f t="shared" si="25"/>
        <v>18.443906026716451</v>
      </c>
      <c r="C134" s="1">
        <f t="shared" si="25"/>
        <v>19.03948458309301</v>
      </c>
      <c r="D134" s="1">
        <f t="shared" si="25"/>
        <v>19.949755924545435</v>
      </c>
      <c r="E134" s="1">
        <f t="shared" si="25"/>
        <v>21.626947890100453</v>
      </c>
      <c r="F134" s="1">
        <f t="shared" si="25"/>
        <v>23.734398569271974</v>
      </c>
      <c r="G134" s="1">
        <f t="shared" si="25"/>
        <v>26.397168089148636</v>
      </c>
      <c r="H134" s="1">
        <f t="shared" si="25"/>
        <v>28.372562631708586</v>
      </c>
      <c r="I134" s="1">
        <f t="shared" si="25"/>
        <v>30.333371171045602</v>
      </c>
      <c r="J134" s="1">
        <f t="shared" si="25"/>
        <v>32.287025049393627</v>
      </c>
    </row>
    <row r="135" spans="1:15" ht="15" customHeight="1" x14ac:dyDescent="0.2">
      <c r="A135" s="33">
        <f t="shared" si="23"/>
        <v>155</v>
      </c>
      <c r="B135" s="1">
        <f t="shared" ref="B135:J140" si="26">B$92*(($A135/60)^(-3/4))*(B$104^(1/6))</f>
        <v>17.995858573149622</v>
      </c>
      <c r="C135" s="1">
        <f t="shared" si="26"/>
        <v>18.57696907405046</v>
      </c>
      <c r="D135" s="1">
        <f t="shared" si="26"/>
        <v>19.465127704887148</v>
      </c>
      <c r="E135" s="1">
        <f t="shared" si="26"/>
        <v>21.101576587701384</v>
      </c>
      <c r="F135" s="1">
        <f t="shared" si="26"/>
        <v>23.157832150775874</v>
      </c>
      <c r="G135" s="1">
        <f t="shared" si="26"/>
        <v>25.755916505748313</v>
      </c>
      <c r="H135" s="1">
        <f t="shared" si="26"/>
        <v>27.683323897793525</v>
      </c>
      <c r="I135" s="1">
        <f t="shared" si="26"/>
        <v>29.59649961620261</v>
      </c>
      <c r="J135" s="1">
        <f t="shared" si="26"/>
        <v>31.502694477785059</v>
      </c>
    </row>
    <row r="136" spans="1:15" ht="15" customHeight="1" x14ac:dyDescent="0.2">
      <c r="A136" s="33">
        <f>+A135+5</f>
        <v>160</v>
      </c>
      <c r="B136" s="1">
        <f t="shared" si="26"/>
        <v>17.572411230114174</v>
      </c>
      <c r="C136" s="1">
        <f t="shared" si="26"/>
        <v>18.139848046227133</v>
      </c>
      <c r="D136" s="1">
        <f t="shared" si="26"/>
        <v>19.007108068037024</v>
      </c>
      <c r="E136" s="1">
        <f t="shared" si="26"/>
        <v>20.605050872987604</v>
      </c>
      <c r="F136" s="1">
        <f t="shared" si="26"/>
        <v>22.612922195252107</v>
      </c>
      <c r="G136" s="1">
        <f t="shared" si="26"/>
        <v>25.14987293369699</v>
      </c>
      <c r="H136" s="1">
        <f t="shared" si="26"/>
        <v>27.031927916698148</v>
      </c>
      <c r="I136" s="1">
        <f t="shared" si="26"/>
        <v>28.900086101132562</v>
      </c>
      <c r="J136" s="1">
        <f t="shared" si="26"/>
        <v>30.761427690159888</v>
      </c>
    </row>
    <row r="137" spans="1:15" ht="15" customHeight="1" x14ac:dyDescent="0.2">
      <c r="A137" s="33">
        <f t="shared" si="23"/>
        <v>165</v>
      </c>
      <c r="B137" s="1">
        <f t="shared" si="26"/>
        <v>17.171506038315833</v>
      </c>
      <c r="C137" s="1">
        <f t="shared" si="26"/>
        <v>17.725997086052548</v>
      </c>
      <c r="D137" s="1">
        <f t="shared" si="26"/>
        <v>18.573471032927721</v>
      </c>
      <c r="E137" s="1">
        <f t="shared" si="26"/>
        <v>20.134957624879849</v>
      </c>
      <c r="F137" s="1">
        <f t="shared" si="26"/>
        <v>22.097020433616088</v>
      </c>
      <c r="G137" s="1">
        <f t="shared" si="26"/>
        <v>24.576091993782001</v>
      </c>
      <c r="H137" s="1">
        <f t="shared" si="26"/>
        <v>26.41520889594414</v>
      </c>
      <c r="I137" s="1">
        <f t="shared" si="26"/>
        <v>28.240746047588424</v>
      </c>
      <c r="J137" s="1">
        <f t="shared" si="26"/>
        <v>30.059622120814911</v>
      </c>
    </row>
    <row r="138" spans="1:15" ht="15" customHeight="1" x14ac:dyDescent="0.2">
      <c r="A138" s="33">
        <f t="shared" si="23"/>
        <v>170</v>
      </c>
      <c r="B138" s="1">
        <f t="shared" si="26"/>
        <v>16.791312877657692</v>
      </c>
      <c r="C138" s="1">
        <f t="shared" si="26"/>
        <v>17.333526976388001</v>
      </c>
      <c r="D138" s="1">
        <f t="shared" si="26"/>
        <v>18.162237059585813</v>
      </c>
      <c r="E138" s="1">
        <f t="shared" si="26"/>
        <v>19.689150881892989</v>
      </c>
      <c r="F138" s="1">
        <f t="shared" si="26"/>
        <v>21.607771789901435</v>
      </c>
      <c r="G138" s="1">
        <f t="shared" si="26"/>
        <v>24.031954393335536</v>
      </c>
      <c r="H138" s="1">
        <f t="shared" si="26"/>
        <v>25.830351531820998</v>
      </c>
      <c r="I138" s="1">
        <f t="shared" si="26"/>
        <v>27.615469588131777</v>
      </c>
      <c r="J138" s="1">
        <f t="shared" si="26"/>
        <v>29.394074048514153</v>
      </c>
    </row>
    <row r="139" spans="1:15" ht="15" customHeight="1" x14ac:dyDescent="0.2">
      <c r="A139" s="33">
        <f>+A138+5</f>
        <v>175</v>
      </c>
      <c r="B139" s="1">
        <f t="shared" si="26"/>
        <v>16.430198432092059</v>
      </c>
      <c r="C139" s="1">
        <f t="shared" si="26"/>
        <v>16.960751659211699</v>
      </c>
      <c r="D139" s="1">
        <f t="shared" si="26"/>
        <v>17.771639480123707</v>
      </c>
      <c r="E139" s="1">
        <f t="shared" si="26"/>
        <v>19.265715450954563</v>
      </c>
      <c r="F139" s="1">
        <f t="shared" si="26"/>
        <v>21.143074443918358</v>
      </c>
      <c r="G139" s="1">
        <f t="shared" si="26"/>
        <v>23.51512250831032</v>
      </c>
      <c r="H139" s="1">
        <f t="shared" si="26"/>
        <v>25.274843267509496</v>
      </c>
      <c r="I139" s="1">
        <f t="shared" si="26"/>
        <v>27.021570524847576</v>
      </c>
      <c r="J139" s="1">
        <f t="shared" si="26"/>
        <v>28.761924267833923</v>
      </c>
    </row>
    <row r="140" spans="1:15" ht="15" customHeight="1" x14ac:dyDescent="0.2">
      <c r="A140" s="33">
        <f t="shared" si="23"/>
        <v>180</v>
      </c>
      <c r="B140" s="1">
        <f t="shared" si="26"/>
        <v>16.086700129339391</v>
      </c>
      <c r="C140" s="1">
        <f t="shared" si="26"/>
        <v>16.606161333816168</v>
      </c>
      <c r="D140" s="1">
        <f t="shared" si="26"/>
        <v>17.400096310770916</v>
      </c>
      <c r="E140" s="1">
        <f t="shared" si="26"/>
        <v>18.862936349650912</v>
      </c>
      <c r="F140" s="1">
        <f t="shared" si="26"/>
        <v>20.70104629578147</v>
      </c>
      <c r="G140" s="1">
        <f t="shared" si="26"/>
        <v>23.02350308545244</v>
      </c>
      <c r="H140" s="1">
        <f t="shared" si="26"/>
        <v>24.74643420412464</v>
      </c>
      <c r="I140" s="1">
        <f t="shared" si="26"/>
        <v>26.456643469866492</v>
      </c>
      <c r="J140" s="1">
        <f t="shared" si="26"/>
        <v>28.160612469273758</v>
      </c>
    </row>
    <row r="141" spans="1:15" s="3" customFormat="1" ht="15" customHeight="1" x14ac:dyDescent="0.2">
      <c r="A141" s="7"/>
      <c r="B141" s="26"/>
      <c r="C141" s="26"/>
      <c r="D141" s="26"/>
      <c r="E141" s="26"/>
      <c r="F141" s="26"/>
      <c r="G141" s="26"/>
      <c r="H141" s="26"/>
      <c r="I141" s="26"/>
      <c r="J141" s="26"/>
    </row>
    <row r="142" spans="1:15" s="3" customFormat="1" ht="15" customHeight="1" x14ac:dyDescent="0.2">
      <c r="A142" s="44" t="s">
        <v>93</v>
      </c>
      <c r="B142" s="44"/>
      <c r="C142" s="44"/>
      <c r="D142" s="44"/>
      <c r="E142" s="44"/>
      <c r="F142" s="44"/>
      <c r="G142" s="44"/>
      <c r="H142" s="44"/>
      <c r="I142" s="44"/>
      <c r="J142" s="44"/>
      <c r="K142" s="27"/>
      <c r="L142" s="27"/>
      <c r="M142" s="27"/>
      <c r="N142" s="27"/>
      <c r="O142" s="27"/>
    </row>
    <row r="143" spans="1:15" s="3" customFormat="1" ht="15" customHeight="1" x14ac:dyDescent="0.2">
      <c r="A143" s="7"/>
      <c r="B143" s="26"/>
      <c r="C143" s="26"/>
      <c r="D143" s="26"/>
      <c r="E143" s="26"/>
      <c r="F143" s="26"/>
      <c r="G143" s="26"/>
      <c r="H143" s="26"/>
      <c r="I143" s="26"/>
      <c r="J143" s="26"/>
    </row>
    <row r="144" spans="1:15" s="3" customFormat="1" ht="15" customHeight="1" x14ac:dyDescent="0.2">
      <c r="A144" s="7"/>
      <c r="B144" s="26"/>
      <c r="C144" s="26"/>
      <c r="D144" s="26"/>
      <c r="E144" s="26"/>
      <c r="F144" s="26"/>
      <c r="G144" s="26"/>
      <c r="H144" s="26"/>
      <c r="I144" s="26"/>
      <c r="J144" s="26"/>
    </row>
    <row r="145" spans="1:10" s="3" customFormat="1" ht="15" customHeight="1" x14ac:dyDescent="0.2">
      <c r="A145" s="7"/>
      <c r="B145" s="26"/>
      <c r="C145" s="26"/>
      <c r="D145" s="26"/>
      <c r="E145" s="26"/>
      <c r="F145" s="26"/>
      <c r="G145" s="26"/>
      <c r="H145" s="26"/>
      <c r="I145" s="26"/>
      <c r="J145" s="26"/>
    </row>
    <row r="146" spans="1:10" s="3" customFormat="1" ht="15" customHeight="1" x14ac:dyDescent="0.2">
      <c r="A146" s="7"/>
      <c r="B146" s="26"/>
      <c r="C146" s="26"/>
      <c r="D146" s="26"/>
      <c r="E146" s="26"/>
      <c r="F146" s="26"/>
      <c r="G146" s="26"/>
      <c r="H146" s="26"/>
      <c r="I146" s="26"/>
      <c r="J146" s="26"/>
    </row>
    <row r="147" spans="1:10" s="3" customFormat="1" ht="15" customHeight="1" x14ac:dyDescent="0.2">
      <c r="A147" s="7"/>
      <c r="B147" s="26"/>
      <c r="C147" s="26"/>
      <c r="D147" s="26"/>
      <c r="E147" s="26"/>
      <c r="F147" s="26"/>
      <c r="G147" s="26"/>
      <c r="H147" s="26"/>
      <c r="I147" s="26"/>
      <c r="J147" s="26"/>
    </row>
    <row r="148" spans="1:10" s="3" customFormat="1" ht="15" customHeight="1" x14ac:dyDescent="0.2">
      <c r="A148" s="7"/>
      <c r="B148" s="26"/>
      <c r="C148" s="26"/>
      <c r="D148" s="26"/>
      <c r="E148" s="26"/>
      <c r="F148" s="26"/>
      <c r="G148" s="26"/>
      <c r="H148" s="26"/>
      <c r="I148" s="26"/>
      <c r="J148" s="26"/>
    </row>
    <row r="149" spans="1:10" s="3" customFormat="1" ht="15" customHeight="1" x14ac:dyDescent="0.2">
      <c r="A149" s="7"/>
      <c r="B149" s="26"/>
      <c r="C149" s="26"/>
      <c r="D149" s="26"/>
      <c r="E149" s="26"/>
      <c r="F149" s="26"/>
      <c r="G149" s="26"/>
      <c r="H149" s="26"/>
      <c r="I149" s="26"/>
      <c r="J149" s="26"/>
    </row>
    <row r="150" spans="1:10" s="3" customFormat="1" ht="15" customHeight="1" x14ac:dyDescent="0.2">
      <c r="A150" s="7"/>
      <c r="B150" s="26"/>
      <c r="C150" s="26"/>
      <c r="D150" s="26"/>
      <c r="E150" s="26"/>
      <c r="F150" s="26"/>
      <c r="G150" s="26"/>
      <c r="H150" s="26"/>
      <c r="I150" s="26"/>
      <c r="J150" s="26"/>
    </row>
    <row r="151" spans="1:10" s="3" customFormat="1" ht="15" customHeight="1" x14ac:dyDescent="0.2">
      <c r="A151" s="7"/>
      <c r="B151" s="26"/>
      <c r="C151" s="26"/>
      <c r="D151" s="26"/>
      <c r="E151" s="26"/>
      <c r="F151" s="26"/>
      <c r="G151" s="26"/>
      <c r="H151" s="26"/>
      <c r="I151" s="26"/>
      <c r="J151" s="26"/>
    </row>
    <row r="152" spans="1:10" s="3" customFormat="1" ht="15" customHeight="1" x14ac:dyDescent="0.2">
      <c r="A152" s="7"/>
      <c r="B152" s="26"/>
      <c r="C152" s="26"/>
      <c r="D152" s="26"/>
      <c r="E152" s="26"/>
      <c r="F152" s="26"/>
      <c r="G152" s="26"/>
      <c r="H152" s="26"/>
      <c r="I152" s="26"/>
      <c r="J152" s="26"/>
    </row>
    <row r="153" spans="1:10" s="3" customFormat="1" ht="15" customHeight="1" x14ac:dyDescent="0.2">
      <c r="A153" s="7"/>
      <c r="B153" s="26"/>
      <c r="C153" s="26"/>
      <c r="D153" s="26"/>
      <c r="E153" s="26"/>
      <c r="F153" s="26"/>
      <c r="G153" s="26"/>
      <c r="H153" s="26"/>
      <c r="I153" s="26"/>
      <c r="J153" s="26"/>
    </row>
    <row r="154" spans="1:10" s="3" customFormat="1" ht="15" customHeight="1" x14ac:dyDescent="0.2">
      <c r="A154" s="7"/>
      <c r="B154" s="26"/>
      <c r="C154" s="26"/>
      <c r="D154" s="26"/>
      <c r="E154" s="26"/>
      <c r="F154" s="26"/>
      <c r="G154" s="26"/>
      <c r="H154" s="26"/>
      <c r="I154" s="26"/>
      <c r="J154" s="26"/>
    </row>
    <row r="155" spans="1:10" s="3" customFormat="1" ht="15" customHeight="1" x14ac:dyDescent="0.2">
      <c r="A155" s="7"/>
      <c r="B155" s="26"/>
      <c r="C155" s="26"/>
      <c r="D155" s="26"/>
      <c r="E155" s="26"/>
      <c r="F155" s="26"/>
      <c r="G155" s="26"/>
      <c r="H155" s="26"/>
      <c r="I155" s="26"/>
      <c r="J155" s="26"/>
    </row>
    <row r="156" spans="1:10" s="3" customFormat="1" ht="15" customHeight="1" x14ac:dyDescent="0.2">
      <c r="A156" s="7"/>
      <c r="B156" s="26"/>
      <c r="C156" s="26"/>
      <c r="D156" s="26"/>
      <c r="E156" s="26"/>
      <c r="F156" s="26"/>
      <c r="G156" s="26"/>
      <c r="H156" s="26"/>
      <c r="I156" s="26"/>
      <c r="J156" s="26"/>
    </row>
    <row r="157" spans="1:10" s="3" customFormat="1" ht="15" customHeight="1" x14ac:dyDescent="0.2">
      <c r="A157" s="7"/>
      <c r="B157" s="26"/>
      <c r="C157" s="26"/>
      <c r="D157" s="26"/>
      <c r="E157" s="26"/>
      <c r="F157" s="26"/>
      <c r="G157" s="26"/>
      <c r="H157" s="26"/>
      <c r="I157" s="26"/>
      <c r="J157" s="26"/>
    </row>
    <row r="158" spans="1:10" s="3" customFormat="1" ht="15" customHeight="1" x14ac:dyDescent="0.2">
      <c r="A158" s="7"/>
      <c r="B158" s="26"/>
      <c r="C158" s="26"/>
      <c r="D158" s="26"/>
      <c r="E158" s="26"/>
      <c r="F158" s="26"/>
      <c r="G158" s="26"/>
      <c r="H158" s="26"/>
      <c r="I158" s="26"/>
      <c r="J158" s="26"/>
    </row>
    <row r="159" spans="1:10" s="3" customFormat="1" ht="15" customHeight="1" x14ac:dyDescent="0.2">
      <c r="A159" s="7"/>
      <c r="B159" s="26"/>
      <c r="C159" s="26"/>
      <c r="D159" s="26"/>
      <c r="E159" s="26"/>
      <c r="F159" s="26"/>
      <c r="G159" s="26"/>
      <c r="H159" s="26"/>
      <c r="I159" s="26"/>
      <c r="J159" s="26"/>
    </row>
    <row r="160" spans="1:10" s="3" customFormat="1" ht="15" customHeight="1" x14ac:dyDescent="0.2">
      <c r="A160" s="7"/>
      <c r="B160" s="26"/>
      <c r="C160" s="26"/>
      <c r="D160" s="26"/>
      <c r="E160" s="26"/>
      <c r="F160" s="26"/>
      <c r="G160" s="26"/>
      <c r="H160" s="26"/>
      <c r="I160" s="26"/>
      <c r="J160" s="26"/>
    </row>
    <row r="161" spans="1:10" s="3" customFormat="1" ht="15" customHeight="1" x14ac:dyDescent="0.2">
      <c r="A161" s="7"/>
      <c r="B161" s="26"/>
      <c r="C161" s="26"/>
      <c r="D161" s="26"/>
      <c r="E161" s="26"/>
      <c r="F161" s="26"/>
      <c r="G161" s="26"/>
      <c r="H161" s="26"/>
      <c r="I161" s="26"/>
      <c r="J161" s="26"/>
    </row>
    <row r="162" spans="1:10" s="3" customFormat="1" ht="15" customHeight="1" x14ac:dyDescent="0.2">
      <c r="A162" s="7"/>
      <c r="B162" s="26"/>
      <c r="C162" s="26"/>
      <c r="D162" s="26"/>
      <c r="E162" s="26"/>
      <c r="F162" s="26"/>
      <c r="G162" s="26"/>
      <c r="H162" s="26"/>
      <c r="I162" s="26"/>
      <c r="J162" s="26"/>
    </row>
    <row r="163" spans="1:10" s="3" customFormat="1" ht="15" customHeight="1" x14ac:dyDescent="0.2">
      <c r="A163" s="7"/>
      <c r="B163" s="26"/>
      <c r="C163" s="26"/>
      <c r="D163" s="26"/>
      <c r="E163" s="26"/>
      <c r="F163" s="26"/>
      <c r="G163" s="26"/>
      <c r="H163" s="26"/>
      <c r="I163" s="26"/>
      <c r="J163" s="26"/>
    </row>
    <row r="164" spans="1:10" s="3" customFormat="1" ht="15" customHeight="1" x14ac:dyDescent="0.2">
      <c r="A164" s="7"/>
      <c r="B164" s="26"/>
      <c r="C164" s="26"/>
      <c r="D164" s="26"/>
      <c r="E164" s="26"/>
      <c r="F164" s="26"/>
      <c r="G164" s="26"/>
      <c r="H164" s="26"/>
      <c r="I164" s="26"/>
      <c r="J164" s="26"/>
    </row>
    <row r="165" spans="1:10" s="3" customFormat="1" ht="15" customHeight="1" x14ac:dyDescent="0.2">
      <c r="A165" s="7"/>
      <c r="B165" s="26"/>
      <c r="C165" s="26"/>
      <c r="D165" s="26"/>
      <c r="E165" s="26"/>
      <c r="F165" s="26"/>
      <c r="G165" s="26"/>
      <c r="H165" s="26"/>
      <c r="I165" s="26"/>
      <c r="J165" s="26"/>
    </row>
    <row r="166" spans="1:10" s="3" customFormat="1" ht="15" customHeight="1" x14ac:dyDescent="0.2">
      <c r="A166" s="7"/>
      <c r="B166" s="26"/>
      <c r="C166" s="26"/>
      <c r="D166" s="26"/>
      <c r="E166" s="26"/>
      <c r="F166" s="26"/>
      <c r="G166" s="26"/>
      <c r="H166" s="26"/>
      <c r="I166" s="26"/>
      <c r="J166" s="26"/>
    </row>
    <row r="167" spans="1:10" s="3" customFormat="1" ht="15" customHeight="1" x14ac:dyDescent="0.2">
      <c r="A167" s="7"/>
      <c r="B167" s="26"/>
      <c r="C167" s="26"/>
      <c r="D167" s="26"/>
      <c r="E167" s="26"/>
      <c r="F167" s="26"/>
      <c r="G167" s="26"/>
      <c r="H167" s="26"/>
      <c r="I167" s="26"/>
      <c r="J167" s="26"/>
    </row>
    <row r="168" spans="1:10" s="3" customFormat="1" ht="15" customHeight="1" x14ac:dyDescent="0.2">
      <c r="A168" s="7"/>
      <c r="B168" s="26"/>
      <c r="C168" s="26"/>
      <c r="D168" s="26"/>
      <c r="E168" s="26"/>
      <c r="F168" s="26"/>
      <c r="G168" s="26"/>
      <c r="H168" s="26"/>
      <c r="I168" s="26"/>
      <c r="J168" s="26"/>
    </row>
    <row r="169" spans="1:10" s="3" customFormat="1" ht="15" customHeight="1" x14ac:dyDescent="0.2">
      <c r="A169" s="7"/>
      <c r="B169" s="26"/>
      <c r="C169" s="26"/>
      <c r="D169" s="26"/>
      <c r="E169" s="26"/>
      <c r="F169" s="26"/>
      <c r="G169" s="26"/>
      <c r="H169" s="26"/>
      <c r="I169" s="26"/>
      <c r="J169" s="26"/>
    </row>
    <row r="170" spans="1:10" s="3" customFormat="1" ht="15" customHeight="1" x14ac:dyDescent="0.2">
      <c r="A170" s="7"/>
      <c r="B170" s="26"/>
      <c r="C170" s="26"/>
      <c r="D170" s="26"/>
      <c r="E170" s="26"/>
      <c r="F170" s="26"/>
      <c r="G170" s="26"/>
      <c r="H170" s="26"/>
      <c r="I170" s="26"/>
      <c r="J170" s="26"/>
    </row>
    <row r="171" spans="1:10" s="3" customFormat="1" ht="15" customHeight="1" x14ac:dyDescent="0.2">
      <c r="A171" s="7"/>
      <c r="B171" s="26"/>
      <c r="C171" s="26"/>
      <c r="D171" s="26"/>
      <c r="E171" s="26"/>
      <c r="F171" s="26"/>
      <c r="G171" s="26"/>
      <c r="H171" s="26"/>
      <c r="I171" s="26"/>
      <c r="J171" s="26"/>
    </row>
    <row r="172" spans="1:10" s="3" customFormat="1" ht="15" customHeight="1" x14ac:dyDescent="0.2">
      <c r="A172" s="7"/>
      <c r="B172" s="26"/>
      <c r="C172" s="26"/>
      <c r="D172" s="26"/>
      <c r="E172" s="26"/>
      <c r="F172" s="26"/>
      <c r="G172" s="26"/>
      <c r="H172" s="26"/>
      <c r="I172" s="26"/>
      <c r="J172" s="26"/>
    </row>
    <row r="173" spans="1:10" s="3" customFormat="1" ht="15" customHeight="1" x14ac:dyDescent="0.2">
      <c r="A173" s="7"/>
      <c r="B173" s="26"/>
      <c r="C173" s="26"/>
      <c r="D173" s="26"/>
      <c r="E173" s="26"/>
      <c r="F173" s="26"/>
      <c r="G173" s="26"/>
      <c r="H173" s="26"/>
      <c r="I173" s="26"/>
      <c r="J173" s="26"/>
    </row>
    <row r="174" spans="1:10" s="3" customFormat="1" ht="15" customHeight="1" x14ac:dyDescent="0.2">
      <c r="A174" s="7"/>
      <c r="B174" s="26"/>
      <c r="C174" s="26"/>
      <c r="D174" s="26"/>
      <c r="E174" s="26"/>
      <c r="F174" s="26"/>
      <c r="G174" s="26"/>
      <c r="H174" s="26"/>
      <c r="I174" s="26"/>
      <c r="J174" s="26"/>
    </row>
    <row r="175" spans="1:10" s="3" customFormat="1" ht="15" customHeight="1" x14ac:dyDescent="0.2">
      <c r="A175" s="7"/>
      <c r="B175" s="26"/>
      <c r="C175" s="26"/>
      <c r="D175" s="26"/>
      <c r="E175" s="26"/>
      <c r="F175" s="26"/>
      <c r="G175" s="26"/>
      <c r="H175" s="26"/>
      <c r="I175" s="26"/>
      <c r="J175" s="26"/>
    </row>
    <row r="176" spans="1:10" s="3" customFormat="1" ht="15" customHeight="1" x14ac:dyDescent="0.2">
      <c r="A176" s="7"/>
      <c r="B176" s="26"/>
      <c r="C176" s="26"/>
      <c r="D176" s="26"/>
      <c r="E176" s="26"/>
      <c r="F176" s="26"/>
      <c r="G176" s="26"/>
      <c r="H176" s="26"/>
      <c r="I176" s="26"/>
      <c r="J176" s="26"/>
    </row>
    <row r="177" spans="1:10" s="3" customFormat="1" ht="15" customHeight="1" x14ac:dyDescent="0.2">
      <c r="A177" s="7"/>
      <c r="B177" s="26"/>
      <c r="C177" s="26"/>
      <c r="D177" s="26"/>
      <c r="E177" s="26"/>
      <c r="F177" s="26"/>
      <c r="G177" s="26"/>
      <c r="H177" s="26"/>
      <c r="I177" s="26"/>
      <c r="J177" s="26"/>
    </row>
    <row r="178" spans="1:10" s="3" customFormat="1" ht="15" customHeight="1" x14ac:dyDescent="0.2">
      <c r="A178" s="7"/>
      <c r="B178" s="26"/>
      <c r="C178" s="26"/>
      <c r="D178" s="26"/>
      <c r="E178" s="26"/>
      <c r="F178" s="26"/>
      <c r="G178" s="26"/>
      <c r="H178" s="26"/>
      <c r="I178" s="26"/>
      <c r="J178" s="26"/>
    </row>
    <row r="179" spans="1:10" s="3" customFormat="1" ht="15" customHeight="1" x14ac:dyDescent="0.2">
      <c r="A179" s="7"/>
      <c r="B179" s="26"/>
      <c r="C179" s="26"/>
      <c r="D179" s="26"/>
      <c r="E179" s="26"/>
      <c r="F179" s="26"/>
      <c r="G179" s="26"/>
      <c r="H179" s="26"/>
      <c r="I179" s="26"/>
      <c r="J179" s="26"/>
    </row>
    <row r="180" spans="1:10" s="3" customFormat="1" ht="15" customHeight="1" x14ac:dyDescent="0.2">
      <c r="A180" s="7"/>
      <c r="B180" s="26"/>
      <c r="C180" s="26"/>
      <c r="D180" s="26"/>
      <c r="E180" s="26"/>
      <c r="F180" s="26"/>
      <c r="G180" s="26"/>
      <c r="H180" s="26"/>
      <c r="I180" s="26"/>
      <c r="J180" s="26"/>
    </row>
  </sheetData>
  <mergeCells count="17">
    <mergeCell ref="A103:A104"/>
    <mergeCell ref="A85:J85"/>
    <mergeCell ref="A142:J142"/>
    <mergeCell ref="A1:J1"/>
    <mergeCell ref="A7:B7"/>
    <mergeCell ref="G3:H3"/>
    <mergeCell ref="A5:B5"/>
    <mergeCell ref="A3:B3"/>
    <mergeCell ref="A4:B4"/>
    <mergeCell ref="A6:B6"/>
    <mergeCell ref="G4:H4"/>
    <mergeCell ref="A9:J9"/>
    <mergeCell ref="A87:J87"/>
    <mergeCell ref="B103:J103"/>
    <mergeCell ref="G5:H5"/>
    <mergeCell ref="G6:H6"/>
    <mergeCell ref="G7:H7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  <headerFooter>
    <oddHeader>&amp;COptimización del Sistema de Alcantarillado para el Municipio de Charalá - Santander (Anexo 2)</oddHeader>
    <oddFooter>&amp;CPágina &amp;P</oddFooter>
  </headerFooter>
  <rowBreaks count="3" manualBreakCount="3">
    <brk id="54" max="9" man="1"/>
    <brk id="84" max="9" man="1"/>
    <brk id="14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2.1 REGISTROS COROMORO</vt:lpstr>
      <vt:lpstr>2.2 REGISTROS OIBA</vt:lpstr>
      <vt:lpstr>2.3 REGISTROS CONFINES</vt:lpstr>
      <vt:lpstr>2.4 REGISTROS COMPLETOS</vt:lpstr>
      <vt:lpstr>2.5 IDF CHARALÁ</vt:lpstr>
      <vt:lpstr>'2.1 REGISTROS COROMORO'!Área_de_impresión</vt:lpstr>
      <vt:lpstr>'2.2 REGISTROS OIBA'!Área_de_impresión</vt:lpstr>
      <vt:lpstr>'2.3 REGISTROS CONFINES'!Área_de_impresión</vt:lpstr>
      <vt:lpstr>'2.4 REGISTROS COMPLETOS'!Área_de_impresión</vt:lpstr>
      <vt:lpstr>'2.5 IDF CHARALÁ'!Área_de_impresión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</cp:lastModifiedBy>
  <cp:lastPrinted>2017-03-23T21:45:38Z</cp:lastPrinted>
  <dcterms:created xsi:type="dcterms:W3CDTF">2012-09-22T17:05:24Z</dcterms:created>
  <dcterms:modified xsi:type="dcterms:W3CDTF">2017-03-23T21:46:43Z</dcterms:modified>
</cp:coreProperties>
</file>