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revalo\Documents\FINDETER\trabajo\PROCESOS\ARAUCA\ADENDA\ADENDA 2\"/>
    </mc:Choice>
  </mc:AlternateContent>
  <bookViews>
    <workbookView xWindow="0" yWindow="0" windowWidth="24000" windowHeight="9135" firstSheet="1" activeTab="1"/>
  </bookViews>
  <sheets>
    <sheet name="PRESUPUESTO ACTUALIZADO 2020" sheetId="1" state="hidden" r:id="rId1"/>
    <sheet name="Hoja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s>
  <definedNames>
    <definedName name="\0">#REF!</definedName>
    <definedName name="\1">#REF!</definedName>
    <definedName name="\A">[1]A!$D$9:$D$53</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L">#REF!</definedName>
    <definedName name="\m">'[2]APU PVC'!#REF!</definedName>
    <definedName name="\n">#REF!</definedName>
    <definedName name="\O">#REF!</definedName>
    <definedName name="\p">#REF!</definedName>
    <definedName name="\PP">#N/A</definedName>
    <definedName name="\r">'[2]APU PVC'!#REF!</definedName>
    <definedName name="\s">#REF!</definedName>
    <definedName name="\t">'[2]APU PVC'!#REF!</definedName>
    <definedName name="\u">#REF!</definedName>
    <definedName name="\w">#N/A</definedName>
    <definedName name="\x">#REF!</definedName>
    <definedName name="\y">#REF!</definedName>
    <definedName name="\z">#REF!</definedName>
    <definedName name="_">#REF!</definedName>
    <definedName name="_____________INF1">#REF!</definedName>
    <definedName name="____________INF1">#REF!</definedName>
    <definedName name="___________INF1">#REF!</definedName>
    <definedName name="__________AIU1">#REF!</definedName>
    <definedName name="__________AIU2">[3]BASE!$C$5</definedName>
    <definedName name="__________Cod1">#REF!</definedName>
    <definedName name="__________INF1">#REF!</definedName>
    <definedName name="__________Pa2">'[4]Paral. 2'!$E:$E</definedName>
    <definedName name="__________Pa3">'[4]Paral. 3'!$E:$E</definedName>
    <definedName name="__________Pa4">[4]Paral.4!$E:$E</definedName>
    <definedName name="__________Po2">[5]REAJUSTESACTA1PROVI!#REF!</definedName>
    <definedName name="__________ST166">[6]BASE!$D$248</definedName>
    <definedName name="__________TPE8016">[6]BASE!$D$146</definedName>
    <definedName name="__________TPE8020">[6]BASE!$D$147</definedName>
    <definedName name="__________TPE8025">[6]BASE!$D$148</definedName>
    <definedName name="__________TPN1002">[6]BASE!$D$150</definedName>
    <definedName name="__________TPN1003">[6]BASE!$D$151</definedName>
    <definedName name="__________TPN1004">[6]BASE!$D$152</definedName>
    <definedName name="__________TPN1006">[6]BASE!$D$153</definedName>
    <definedName name="__________TPN1008">[6]BASE!$D$154</definedName>
    <definedName name="__________TPN1202">[6]BASE!$D$160</definedName>
    <definedName name="__________TPN1203">[6]BASE!$D$161</definedName>
    <definedName name="__________TPN1204">[6]BASE!$D$162</definedName>
    <definedName name="__________TPN1206">[6]BASE!$D$163</definedName>
    <definedName name="__________TPN1208">[6]BASE!$D$164</definedName>
    <definedName name="__________TPN16012">[6]BASE!$D$167</definedName>
    <definedName name="__________TPN1602">[6]BASE!$D$168</definedName>
    <definedName name="__________TPN1603">[6]BASE!$D$169</definedName>
    <definedName name="__________TPN1604">[6]BASE!$D$170</definedName>
    <definedName name="__________TPN1606">[6]BASE!$D$171</definedName>
    <definedName name="__________TPN1608">[6]BASE!$D$172</definedName>
    <definedName name="__________TUZ22">[7]BASE!#REF!</definedName>
    <definedName name="__________TUZ36">[7]BASE!#REF!</definedName>
    <definedName name="__________TZ323">[7]BASE!#REF!</definedName>
    <definedName name="__________TZ324">[7]BASE!#REF!</definedName>
    <definedName name="_________AIU1">#REF!</definedName>
    <definedName name="_________AIU2">[3]BASE!$C$5</definedName>
    <definedName name="_________Cod1">#REF!</definedName>
    <definedName name="_________INF1">#REF!</definedName>
    <definedName name="_________Pa1">'[4]Paral. 1'!$E:$E</definedName>
    <definedName name="_________Pa2">'[4]Paral. 2'!$E:$E</definedName>
    <definedName name="_________Pa3">'[4]Paral. 3'!$E:$E</definedName>
    <definedName name="_________Pa4">[4]Paral.4!$E:$E</definedName>
    <definedName name="_________Po2">[5]REAJUSTESACTA1PROVI!#REF!</definedName>
    <definedName name="_________r">'[2]APU PVC'!#REF!</definedName>
    <definedName name="_________ST166">[6]BASE!$D$248</definedName>
    <definedName name="_________TPE8016">[6]BASE!$D$146</definedName>
    <definedName name="_________TPE8020">[6]BASE!$D$147</definedName>
    <definedName name="_________TPE8025">[6]BASE!$D$148</definedName>
    <definedName name="_________TPN1002">[6]BASE!$D$150</definedName>
    <definedName name="_________TPN1003">[6]BASE!$D$151</definedName>
    <definedName name="_________TPN1004">[6]BASE!$D$152</definedName>
    <definedName name="_________TPN1006">[6]BASE!$D$153</definedName>
    <definedName name="_________TPN1008">[6]BASE!$D$154</definedName>
    <definedName name="_________TPN1202">[6]BASE!$D$160</definedName>
    <definedName name="_________TPN1203">[6]BASE!$D$161</definedName>
    <definedName name="_________TPN1204">[6]BASE!$D$162</definedName>
    <definedName name="_________TPN1206">[6]BASE!$D$163</definedName>
    <definedName name="_________TPN1208">[6]BASE!$D$164</definedName>
    <definedName name="_________TPN16012">[6]BASE!$D$167</definedName>
    <definedName name="_________TPN1602">[6]BASE!$D$168</definedName>
    <definedName name="_________TPN1603">[6]BASE!$D$169</definedName>
    <definedName name="_________TPN1604">[6]BASE!$D$170</definedName>
    <definedName name="_________TPN1606">[6]BASE!$D$171</definedName>
    <definedName name="_________TPN1608">[6]BASE!$D$172</definedName>
    <definedName name="_________TUZ22">[7]BASE!#REF!</definedName>
    <definedName name="_________TUZ36">[7]BASE!#REF!</definedName>
    <definedName name="_________TZ323">[7]BASE!#REF!</definedName>
    <definedName name="_________TZ324">[7]BASE!#REF!</definedName>
    <definedName name="________AIU1">#REF!</definedName>
    <definedName name="________AIU2">[3]BASE!$C$5</definedName>
    <definedName name="________Cod1">#REF!</definedName>
    <definedName name="________INF1">#REF!</definedName>
    <definedName name="________Pa1">'[4]Paral. 1'!$E:$E</definedName>
    <definedName name="________Pa2">'[4]Paral. 2'!$E:$E</definedName>
    <definedName name="________Pa3">'[4]Paral. 3'!$E:$E</definedName>
    <definedName name="________Pa4">[4]Paral.4!$E:$E</definedName>
    <definedName name="________Po2">[5]REAJUSTESACTA1PROVI!#REF!</definedName>
    <definedName name="________r">'[2]APU PVC'!#REF!</definedName>
    <definedName name="________ST166">[6]BASE!$D$248</definedName>
    <definedName name="________TPE8016">[6]BASE!$D$146</definedName>
    <definedName name="________TPE8020">[6]BASE!$D$147</definedName>
    <definedName name="________TPE8025">[6]BASE!$D$148</definedName>
    <definedName name="________TPN1002">[6]BASE!$D$150</definedName>
    <definedName name="________TPN1003">[6]BASE!$D$151</definedName>
    <definedName name="________TPN1004">[6]BASE!$D$152</definedName>
    <definedName name="________TPN1006">[6]BASE!$D$153</definedName>
    <definedName name="________TPN1008">[6]BASE!$D$154</definedName>
    <definedName name="________TPN1202">[6]BASE!$D$160</definedName>
    <definedName name="________TPN1203">[6]BASE!$D$161</definedName>
    <definedName name="________TPN1204">[6]BASE!$D$162</definedName>
    <definedName name="________TPN1206">[6]BASE!$D$163</definedName>
    <definedName name="________TPN1208">[6]BASE!$D$164</definedName>
    <definedName name="________TPN16012">[6]BASE!$D$167</definedName>
    <definedName name="________TPN1602">[6]BASE!$D$168</definedName>
    <definedName name="________TPN1603">[6]BASE!$D$169</definedName>
    <definedName name="________TPN1604">[6]BASE!$D$170</definedName>
    <definedName name="________TPN1606">[6]BASE!$D$171</definedName>
    <definedName name="________TPN1608">[6]BASE!$D$172</definedName>
    <definedName name="________TUZ22">[7]BASE!#REF!</definedName>
    <definedName name="________TUZ36">[7]BASE!#REF!</definedName>
    <definedName name="________TZ323">[7]BASE!#REF!</definedName>
    <definedName name="________TZ324">[7]BASE!#REF!</definedName>
    <definedName name="_______AIU1">#REF!</definedName>
    <definedName name="_______AIU2">[3]BASE!$C$5</definedName>
    <definedName name="_______Cod1">#REF!</definedName>
    <definedName name="_______INF1">#REF!</definedName>
    <definedName name="_______Pa1">'[4]Paral. 1'!$E:$E</definedName>
    <definedName name="_______Pa2">'[4]Paral. 2'!$E:$E</definedName>
    <definedName name="_______Pa3">'[4]Paral. 3'!$E:$E</definedName>
    <definedName name="_______Pa4">[4]Paral.4!$E:$E</definedName>
    <definedName name="_______pl1">'[8]Gabinetes ctrol, prot. y med. '!#REF!</definedName>
    <definedName name="_______pl2">'[8]Gabinetes ctrol, prot. y med. '!#REF!</definedName>
    <definedName name="_______Po2">[5]REAJUSTESACTA1PROVI!#REF!</definedName>
    <definedName name="_______r">'[2]APU PVC'!#REF!</definedName>
    <definedName name="_______ST166">[6]BASE!$D$248</definedName>
    <definedName name="_______TPE8016">[6]BASE!$D$146</definedName>
    <definedName name="_______TPE8020">[6]BASE!$D$147</definedName>
    <definedName name="_______TPE8025">[6]BASE!$D$148</definedName>
    <definedName name="_______TPN1002">[6]BASE!$D$150</definedName>
    <definedName name="_______TPN1003">[6]BASE!$D$151</definedName>
    <definedName name="_______TPN1004">[6]BASE!$D$152</definedName>
    <definedName name="_______TPN1006">[6]BASE!$D$153</definedName>
    <definedName name="_______TPN1008">[6]BASE!$D$154</definedName>
    <definedName name="_______TPN1202">[6]BASE!$D$160</definedName>
    <definedName name="_______TPN1203">[6]BASE!$D$161</definedName>
    <definedName name="_______TPN1204">[6]BASE!$D$162</definedName>
    <definedName name="_______TPN1206">[6]BASE!$D$163</definedName>
    <definedName name="_______TPN1208">[6]BASE!$D$164</definedName>
    <definedName name="_______TPN16012">[6]BASE!$D$167</definedName>
    <definedName name="_______TPN1602">[6]BASE!$D$168</definedName>
    <definedName name="_______TPN1603">[6]BASE!$D$169</definedName>
    <definedName name="_______TPN1604">[6]BASE!$D$170</definedName>
    <definedName name="_______TPN1606">[6]BASE!$D$171</definedName>
    <definedName name="_______TPN1608">[6]BASE!$D$172</definedName>
    <definedName name="_______TUZ22">[7]BASE!#REF!</definedName>
    <definedName name="_______TUZ36">[7]BASE!#REF!</definedName>
    <definedName name="_______TZ323">[7]BASE!#REF!</definedName>
    <definedName name="_______TZ324">[7]BASE!#REF!</definedName>
    <definedName name="______Abd2">'[9]Constantes Generales'!$D$223</definedName>
    <definedName name="______Abd4">'[9]Constantes Generales'!$D$231</definedName>
    <definedName name="______Abd6">'[9]Constantes Generales'!$D$238</definedName>
    <definedName name="______AcC1">'[9]Constantes Generales'!$D$206</definedName>
    <definedName name="______Act1">'[9]Constantes Generales'!$D$246</definedName>
    <definedName name="______Afo1">'[9]Constantes Generales'!$D$166</definedName>
    <definedName name="______AIU1">#REF!</definedName>
    <definedName name="______AIU2">[3]BASE!$C$5</definedName>
    <definedName name="______ApC1">'[9]Constantes Generales'!$D$210</definedName>
    <definedName name="______APR2">'[9]Constantes Generales'!$D$127</definedName>
    <definedName name="______ATT2">'[9]Constantes Generales'!$D$116</definedName>
    <definedName name="______BPR2">'[9]Constantes Generales'!$D$124</definedName>
    <definedName name="______BTC60">'[10]Datos Generales'!#REF!</definedName>
    <definedName name="______BTT2">'[9]Constantes Generales'!$D$113</definedName>
    <definedName name="______Cod1">#REF!</definedName>
    <definedName name="______DPR2">'[9]Constantes Generales'!$D$129</definedName>
    <definedName name="______DTT2">'[9]Constantes Generales'!$D$118</definedName>
    <definedName name="______EPR2">'[9]Constantes Generales'!$D$128</definedName>
    <definedName name="______ETC60">'[10]Datos Generales'!#REF!</definedName>
    <definedName name="______ETT2">'[9]Constantes Generales'!$D$117</definedName>
    <definedName name="______hpc6">'[9]Constantes Generales'!$D$244</definedName>
    <definedName name="______htC1">'[9]Constantes Generales'!$D$208</definedName>
    <definedName name="______INF1">#REF!</definedName>
    <definedName name="______jdC1">'[9]Constantes Generales'!$D$214</definedName>
    <definedName name="______Lbd2">'[9]Constantes Generales'!$D$224</definedName>
    <definedName name="______Lbd4">'[9]Constantes Generales'!$D$232</definedName>
    <definedName name="______Lbd6">'[9]Constantes Generales'!$D$239</definedName>
    <definedName name="______LcC1">'[9]Constantes Generales'!$D$207</definedName>
    <definedName name="______Lct1">'[9]Constantes Generales'!$D$247</definedName>
    <definedName name="______lfo1">'[9]Constantes Generales'!$D$167</definedName>
    <definedName name="______LPR2">'[9]Constantes Generales'!$D$125</definedName>
    <definedName name="______LTC60">'[10]Datos Generales'!#REF!</definedName>
    <definedName name="______LTT2">'[9]Constantes Generales'!$D$114</definedName>
    <definedName name="______Pa1">'[4]Paral. 1'!$E:$E</definedName>
    <definedName name="______Pa2">'[4]Paral. 2'!$E:$E</definedName>
    <definedName name="______Pa3">'[4]Paral. 3'!$E:$E</definedName>
    <definedName name="______Pa4">[4]Paral.4!$E:$E</definedName>
    <definedName name="______pl1">'[8]Gabinetes ctrol, prot. y med. '!#REF!</definedName>
    <definedName name="______pl2">'[8]Gabinetes ctrol, prot. y med. '!#REF!</definedName>
    <definedName name="______PLC1">'[9]Constantes Generales'!$D$218</definedName>
    <definedName name="______Po2">[5]REAJUSTESACTA1PROVI!#REF!</definedName>
    <definedName name="______pvC1">'[9]Constantes Generales'!$D$216</definedName>
    <definedName name="______r">'[2]APU PVC'!#REF!</definedName>
    <definedName name="______sPR2">'[9]Constantes Generales'!$D$131</definedName>
    <definedName name="______ST166">[6]BASE!$D$248</definedName>
    <definedName name="______STC60">'[10]Datos Generales'!#REF!</definedName>
    <definedName name="______sTT2">'[9]Constantes Generales'!$D$120</definedName>
    <definedName name="______TPE8016">[6]BASE!$D$146</definedName>
    <definedName name="______TPE8020">[6]BASE!$D$147</definedName>
    <definedName name="______TPE8025">[6]BASE!$D$148</definedName>
    <definedName name="______TPN1002">[6]BASE!$D$150</definedName>
    <definedName name="______TPN1003">[6]BASE!$D$151</definedName>
    <definedName name="______TPN1004">[6]BASE!$D$152</definedName>
    <definedName name="______TPN1006">[6]BASE!$D$153</definedName>
    <definedName name="______TPN1008">[6]BASE!$D$154</definedName>
    <definedName name="______TPN1202">[6]BASE!$D$160</definedName>
    <definedName name="______TPN1203">[6]BASE!$D$161</definedName>
    <definedName name="______TPN1204">[6]BASE!$D$162</definedName>
    <definedName name="______TPN1206">[6]BASE!$D$163</definedName>
    <definedName name="______TPN1208">[6]BASE!$D$164</definedName>
    <definedName name="______TPN16012">[6]BASE!$D$167</definedName>
    <definedName name="______TPN1602">[6]BASE!$D$168</definedName>
    <definedName name="______TPN1603">[6]BASE!$D$169</definedName>
    <definedName name="______TPN1604">[6]BASE!$D$170</definedName>
    <definedName name="______TPN1606">[6]BASE!$D$171</definedName>
    <definedName name="______TPN1608">[6]BASE!$D$172</definedName>
    <definedName name="______TPR2">'[9]Constantes Generales'!$D$126</definedName>
    <definedName name="______TTT2">'[9]Constantes Generales'!$D$115</definedName>
    <definedName name="______TUZ22">[7]BASE!#REF!</definedName>
    <definedName name="______TUZ36">[7]BASE!#REF!</definedName>
    <definedName name="______TZ323">[7]BASE!#REF!</definedName>
    <definedName name="______TZ324">[7]BASE!#REF!</definedName>
    <definedName name="_____Abd2">'[9]Constantes Generales'!$D$223</definedName>
    <definedName name="_____Abd4">'[9]Constantes Generales'!$D$231</definedName>
    <definedName name="_____Abd6">'[9]Constantes Generales'!$D$238</definedName>
    <definedName name="_____AcC1">'[9]Constantes Generales'!$D$206</definedName>
    <definedName name="_____Act1">'[9]Constantes Generales'!$D$246</definedName>
    <definedName name="_____ADM4">#REF!</definedName>
    <definedName name="_____ADP1">#REF!</definedName>
    <definedName name="_____Afo1">'[9]Constantes Generales'!$D$166</definedName>
    <definedName name="_____AIU1">#REF!</definedName>
    <definedName name="_____AIU2">[3]BASE!$C$5</definedName>
    <definedName name="_____ApC1">'[9]Constantes Generales'!$D$210</definedName>
    <definedName name="_____APR2">'[9]Constantes Generales'!$D$127</definedName>
    <definedName name="_____ATT2">'[9]Constantes Generales'!$D$116</definedName>
    <definedName name="_____BAZ10">#REF!</definedName>
    <definedName name="_____BLO20">#REF!</definedName>
    <definedName name="_____BPR2">'[9]Constantes Generales'!$D$124</definedName>
    <definedName name="_____BTC60">'[10]Datos Generales'!#REF!</definedName>
    <definedName name="_____BTT2">'[9]Constantes Generales'!$D$113</definedName>
    <definedName name="_____C2254JH">#REF!</definedName>
    <definedName name="_____C2256JH">#REF!</definedName>
    <definedName name="_____C452JH">#REF!</definedName>
    <definedName name="_____C903L">#REF!</definedName>
    <definedName name="_____CAN28">#REF!</definedName>
    <definedName name="_____Cod1">#REF!</definedName>
    <definedName name="_____CUA44">#REF!</definedName>
    <definedName name="_____DPR2">'[9]Constantes Generales'!$D$129</definedName>
    <definedName name="_____DTT2">'[9]Constantes Generales'!$D$118</definedName>
    <definedName name="_____EEF110">#REF!</definedName>
    <definedName name="_____EPR2">'[9]Constantes Generales'!$D$128</definedName>
    <definedName name="_____ETC60">'[10]Datos Generales'!#REF!</definedName>
    <definedName name="_____ETF315">#REF!</definedName>
    <definedName name="_____ETT2">'[9]Constantes Generales'!$D$117</definedName>
    <definedName name="_____FYB02">#REF!</definedName>
    <definedName name="_____FYB03">#REF!</definedName>
    <definedName name="_____FYB10">#REF!</definedName>
    <definedName name="_____hpc6">'[9]Constantes Generales'!$D$244</definedName>
    <definedName name="_____htC1">'[9]Constantes Generales'!$D$208</definedName>
    <definedName name="_____INF1">#REF!</definedName>
    <definedName name="_____jdC1">'[9]Constantes Generales'!$D$214</definedName>
    <definedName name="_____LA124">#REF!</definedName>
    <definedName name="_____LAC18">#REF!</definedName>
    <definedName name="_____Lbd2">'[9]Constantes Generales'!$D$224</definedName>
    <definedName name="_____Lbd4">'[9]Constantes Generales'!$D$232</definedName>
    <definedName name="_____Lbd6">'[9]Constantes Generales'!$D$239</definedName>
    <definedName name="_____LcC1">'[9]Constantes Generales'!$D$207</definedName>
    <definedName name="_____Lct1">'[9]Constantes Generales'!$D$247</definedName>
    <definedName name="_____lfo1">'[9]Constantes Generales'!$D$167</definedName>
    <definedName name="_____LPR2">'[9]Constantes Generales'!$D$125</definedName>
    <definedName name="_____LTC60">'[10]Datos Generales'!#REF!</definedName>
    <definedName name="_____LTT2">'[9]Constantes Generales'!$D$114</definedName>
    <definedName name="_____Pa1">'[4]Paral. 1'!$E:$E</definedName>
    <definedName name="_____Pa2">'[4]Paral. 2'!$E:$E</definedName>
    <definedName name="_____Pa3">'[4]Paral. 3'!$E:$E</definedName>
    <definedName name="_____Pa4">[4]Paral.4!$E:$E</definedName>
    <definedName name="_____PJ50">#REF!</definedName>
    <definedName name="_____pj51">#REF!</definedName>
    <definedName name="_____pl1">'[8]Gabinetes ctrol, prot. y med. '!#REF!</definedName>
    <definedName name="_____pl2">'[8]Gabinetes ctrol, prot. y med. '!#REF!</definedName>
    <definedName name="_____PLC1">'[9]Constantes Generales'!$D$218</definedName>
    <definedName name="_____Po2">[5]REAJUSTESACTA1PROVI!#REF!</definedName>
    <definedName name="_____pvC1">'[9]Constantes Generales'!$D$216</definedName>
    <definedName name="_____r">'[2]APU PVC'!#REF!</definedName>
    <definedName name="_____R42JH">#REF!</definedName>
    <definedName name="_____R43JH">#REF!</definedName>
    <definedName name="_____R63BB">#REF!</definedName>
    <definedName name="_____R63JH">#REF!</definedName>
    <definedName name="_____sPR2">'[9]Constantes Generales'!$D$131</definedName>
    <definedName name="_____ST166">[6]BASE!$D$248</definedName>
    <definedName name="_____ST186">#REF!</definedName>
    <definedName name="_____ST206">#REF!</definedName>
    <definedName name="_____ST86">#REF!</definedName>
    <definedName name="_____STC60">'[10]Datos Generales'!#REF!</definedName>
    <definedName name="_____sTT2">'[9]Constantes Generales'!$D$120</definedName>
    <definedName name="_____TAP2">#REF!</definedName>
    <definedName name="_____TEE1">#REF!</definedName>
    <definedName name="_____TEE2">#REF!</definedName>
    <definedName name="_____TEE32">#REF!</definedName>
    <definedName name="_____TEE33">#REF!</definedName>
    <definedName name="_____TEP44">#REF!</definedName>
    <definedName name="_____TES44">#REF!</definedName>
    <definedName name="_____TES64">#REF!</definedName>
    <definedName name="_____TPE113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E8016">[6]BASE!$D$146</definedName>
    <definedName name="_____TPE8020">[6]BASE!$D$147</definedName>
    <definedName name="_____TPE8025">[6]BASE!$D$148</definedName>
    <definedName name="_____TPN1002">[6]BASE!$D$150</definedName>
    <definedName name="_____TPN1003">[6]BASE!$D$151</definedName>
    <definedName name="_____TPN1004">[6]BASE!$D$152</definedName>
    <definedName name="_____TPN1006">[6]BASE!$D$153</definedName>
    <definedName name="_____TPN1008">[6]BASE!$D$154</definedName>
    <definedName name="_____TPN1202">[6]BASE!$D$160</definedName>
    <definedName name="_____TPN1203">[6]BASE!$D$161</definedName>
    <definedName name="_____TPN1204">[6]BASE!$D$162</definedName>
    <definedName name="_____TPN1206">[6]BASE!$D$163</definedName>
    <definedName name="_____TPN1208">[6]BASE!$D$164</definedName>
    <definedName name="_____TPN16012">[6]BASE!$D$167</definedName>
    <definedName name="_____TPN1602">[6]BASE!$D$168</definedName>
    <definedName name="_____TPN1603">[6]BASE!$D$169</definedName>
    <definedName name="_____TPN1604">[6]BASE!$D$170</definedName>
    <definedName name="_____TPN1606">[6]BASE!$D$171</definedName>
    <definedName name="_____TPN1608">[6]BASE!$D$172</definedName>
    <definedName name="_____TPR2">'[9]Constantes Generales'!$D$126</definedName>
    <definedName name="_____TTT2">'[9]Constantes Generales'!$D$115</definedName>
    <definedName name="_____TUZ22">[7]BASE!#REF!</definedName>
    <definedName name="_____TUZ36">[7]BASE!#REF!</definedName>
    <definedName name="_____TZ212">#REF!</definedName>
    <definedName name="_____TZ213">#REF!</definedName>
    <definedName name="_____TZ214">#REF!</definedName>
    <definedName name="_____TZ216">#REF!</definedName>
    <definedName name="_____TZ218">#REF!</definedName>
    <definedName name="_____TZ225">#REF!</definedName>
    <definedName name="_____TZ2610">#REF!</definedName>
    <definedName name="_____TZ2612">#REF!</definedName>
    <definedName name="_____TZ2616">#REF!</definedName>
    <definedName name="_____TZ262">#REF!</definedName>
    <definedName name="_____TZ263">#REF!</definedName>
    <definedName name="_____TZ264">#REF!</definedName>
    <definedName name="_____TZ266">#REF!</definedName>
    <definedName name="_____TZ268">#REF!</definedName>
    <definedName name="_____TZ323">[7]BASE!#REF!</definedName>
    <definedName name="_____TZ324">[7]BASE!#REF!</definedName>
    <definedName name="_____TZ32510">#REF!</definedName>
    <definedName name="_____TZ32512">#REF!</definedName>
    <definedName name="_____TZ3253">#REF!</definedName>
    <definedName name="_____TZ3254">#REF!</definedName>
    <definedName name="_____TZ3256">#REF!</definedName>
    <definedName name="_____TZ4110">#REF!</definedName>
    <definedName name="_____TZ4112">#REF!</definedName>
    <definedName name="_____TZ414">#REF!</definedName>
    <definedName name="_____TZ416">#REF!</definedName>
    <definedName name="_____TZ418">#REF!</definedName>
    <definedName name="_____UDD06">#REF!</definedName>
    <definedName name="_____UDD08">#REF!</definedName>
    <definedName name="_____UNI32">#REF!</definedName>
    <definedName name="____Abd2">'[9]Constantes Generales'!$D$223</definedName>
    <definedName name="____Abd4">'[9]Constantes Generales'!$D$231</definedName>
    <definedName name="____Abd6">'[9]Constantes Generales'!$D$238</definedName>
    <definedName name="____AcC1">'[9]Constantes Generales'!$D$206</definedName>
    <definedName name="____Act1">'[9]Constantes Generales'!$D$246</definedName>
    <definedName name="____ADH12">#REF!</definedName>
    <definedName name="____ADM12">#REF!</definedName>
    <definedName name="____ADM2">#REF!</definedName>
    <definedName name="____ADM3">#REF!</definedName>
    <definedName name="____ADM4">#REF!</definedName>
    <definedName name="____ADP1">#REF!</definedName>
    <definedName name="____Afo1">'[9]Constantes Generales'!$D$166</definedName>
    <definedName name="____AIU1">#REF!</definedName>
    <definedName name="____AIU2">[3]BASE!$C$5</definedName>
    <definedName name="____ApC1">'[9]Constantes Generales'!$D$210</definedName>
    <definedName name="____APR2">'[9]Constantes Generales'!$D$127</definedName>
    <definedName name="____ATT2">'[9]Constantes Generales'!$D$116</definedName>
    <definedName name="____BAZ10">#REF!</definedName>
    <definedName name="____BLO20">#REF!</definedName>
    <definedName name="____BPR2">'[9]Constantes Generales'!$D$124</definedName>
    <definedName name="____BTC60">'[10]Datos Generales'!#REF!</definedName>
    <definedName name="____BTT2">'[9]Constantes Generales'!$D$113</definedName>
    <definedName name="____C2254JH">#REF!</definedName>
    <definedName name="____C2256JH">#REF!</definedName>
    <definedName name="____C452JH">#REF!</definedName>
    <definedName name="____C903L">#REF!</definedName>
    <definedName name="____C908J">#REF!</definedName>
    <definedName name="____CAN28">#REF!</definedName>
    <definedName name="____Cod1">#REF!</definedName>
    <definedName name="____CUA44">#REF!</definedName>
    <definedName name="____DPR2">'[9]Constantes Generales'!$D$129</definedName>
    <definedName name="____DTT2">'[9]Constantes Generales'!$D$118</definedName>
    <definedName name="____EEF110">#REF!</definedName>
    <definedName name="____EPR2">'[9]Constantes Generales'!$D$128</definedName>
    <definedName name="____ETC60">'[10]Datos Generales'!#REF!</definedName>
    <definedName name="____ETF315">#REF!</definedName>
    <definedName name="____ETT2">'[9]Constantes Generales'!$D$117</definedName>
    <definedName name="____FYB02">#REF!</definedName>
    <definedName name="____FYB03">#REF!</definedName>
    <definedName name="____FYB04">#REF!</definedName>
    <definedName name="____FYB08">#REF!</definedName>
    <definedName name="____FYB10">#REF!</definedName>
    <definedName name="____hpc6">'[9]Constantes Generales'!$D$244</definedName>
    <definedName name="____htC1">'[9]Constantes Generales'!$D$208</definedName>
    <definedName name="____INF1">#REF!</definedName>
    <definedName name="____jdC1">'[9]Constantes Generales'!$D$214</definedName>
    <definedName name="____LA124">#REF!</definedName>
    <definedName name="____LAC18">#REF!</definedName>
    <definedName name="____Lbd2">'[9]Constantes Generales'!$D$224</definedName>
    <definedName name="____Lbd4">'[9]Constantes Generales'!$D$232</definedName>
    <definedName name="____Lbd6">'[9]Constantes Generales'!$D$239</definedName>
    <definedName name="____LcC1">'[9]Constantes Generales'!$D$207</definedName>
    <definedName name="____Lct1">'[9]Constantes Generales'!$D$247</definedName>
    <definedName name="____lfo1">'[9]Constantes Generales'!$D$167</definedName>
    <definedName name="____LPR2">'[9]Constantes Generales'!$D$125</definedName>
    <definedName name="____LTC60">'[10]Datos Generales'!#REF!</definedName>
    <definedName name="____LTT2">'[9]Constantes Generales'!$D$114</definedName>
    <definedName name="____Pa1">'[4]Paral. 1'!$E:$E</definedName>
    <definedName name="____Pa2">'[4]Paral. 2'!$E:$E</definedName>
    <definedName name="____Pa3">'[4]Paral. 3'!$E:$E</definedName>
    <definedName name="____Pa4">[4]Paral.4!$E:$E</definedName>
    <definedName name="____PJ50">#REF!</definedName>
    <definedName name="____pj51">#REF!</definedName>
    <definedName name="____pl1">'[8]Gabinetes ctrol, prot. y med. '!#REF!</definedName>
    <definedName name="____pl2">'[8]Gabinetes ctrol, prot. y med. '!#REF!</definedName>
    <definedName name="____PLC1">'[9]Constantes Generales'!$D$218</definedName>
    <definedName name="____Po2">[5]REAJUSTESACTA1PROVI!#REF!</definedName>
    <definedName name="____pvC1">'[9]Constantes Generales'!$D$216</definedName>
    <definedName name="____r">'[2]APU PVC'!#REF!</definedName>
    <definedName name="____R1210JH">#REF!</definedName>
    <definedName name="____R32EL">#REF!</definedName>
    <definedName name="____R32JH">#REF!</definedName>
    <definedName name="____R42JH">#REF!</definedName>
    <definedName name="____R43JH">#REF!</definedName>
    <definedName name="____R63BB">#REF!</definedName>
    <definedName name="____R63JH">#REF!</definedName>
    <definedName name="____R64BB">#REF!</definedName>
    <definedName name="____R64JH">#REF!</definedName>
    <definedName name="____R83JH">#REF!</definedName>
    <definedName name="____R84JH">#REF!</definedName>
    <definedName name="____R86JH">#REF!</definedName>
    <definedName name="____RED32">#REF!</definedName>
    <definedName name="____REP21">#REF!</definedName>
    <definedName name="____REP42">#REF!</definedName>
    <definedName name="____REP43">[11]BASE!$D$136</definedName>
    <definedName name="____RES64">#REF!</definedName>
    <definedName name="____sPR2">'[9]Constantes Generales'!$D$131</definedName>
    <definedName name="____ST106">#REF!</definedName>
    <definedName name="____ST126">#REF!</definedName>
    <definedName name="____ST146">#REF!</definedName>
    <definedName name="____ST166">[6]BASE!$D$248</definedName>
    <definedName name="____ST186">#REF!</definedName>
    <definedName name="____ST206">#REF!</definedName>
    <definedName name="____ST86">#REF!</definedName>
    <definedName name="____STC60">'[10]Datos Generales'!#REF!</definedName>
    <definedName name="____sTT2">'[9]Constantes Generales'!$D$120</definedName>
    <definedName name="____TAP2">#REF!</definedName>
    <definedName name="____TEE1">#REF!</definedName>
    <definedName name="____TEE2">#REF!</definedName>
    <definedName name="____TEE32">#REF!</definedName>
    <definedName name="____TEE33">#REF!</definedName>
    <definedName name="____TEP44">#REF!</definedName>
    <definedName name="____TES44">#REF!</definedName>
    <definedName name="____TES64">#REF!</definedName>
    <definedName name="____TES66">#REF!</definedName>
    <definedName name="____THF12">#REF!</definedName>
    <definedName name="____TPE1132">[12]BASE!#REF!</definedName>
    <definedName name="____TPE12">#REF!</definedName>
    <definedName name="____TPE1331">[12]BASE!#REF!</definedName>
    <definedName name="____TPE1701">#REF!</definedName>
    <definedName name="____TPE1702">[12]BASE!#REF!</definedName>
    <definedName name="____TPE1703">[12]BASE!#REF!</definedName>
    <definedName name="____TPE1704">[12]BASE!#REF!</definedName>
    <definedName name="____TPE1706">[12]BASE!#REF!</definedName>
    <definedName name="____TPE1708">[12]BASE!#REF!</definedName>
    <definedName name="____TPE1710">[12]BASE!#REF!</definedName>
    <definedName name="____TPE1735">[12]BASE!#REF!</definedName>
    <definedName name="____TPE1763">[12]BASE!#REF!</definedName>
    <definedName name="____TPE1790">[12]BASE!#REF!</definedName>
    <definedName name="____TPE8016">[6]BASE!$D$146</definedName>
    <definedName name="____TPE8020">[6]BASE!$D$147</definedName>
    <definedName name="____TPE8025">[6]BASE!$D$148</definedName>
    <definedName name="____TPF12">#REF!</definedName>
    <definedName name="____TPN1002">[6]BASE!$D$150</definedName>
    <definedName name="____TPN1003">[6]BASE!$D$151</definedName>
    <definedName name="____TPN1004">[6]BASE!$D$152</definedName>
    <definedName name="____TPN1006">[6]BASE!$D$153</definedName>
    <definedName name="____TPN1008">[6]BASE!$D$154</definedName>
    <definedName name="____TPN1202">[6]BASE!$D$160</definedName>
    <definedName name="____TPN1203">[6]BASE!$D$161</definedName>
    <definedName name="____TPN1204">[6]BASE!$D$162</definedName>
    <definedName name="____TPN1206">[6]BASE!$D$163</definedName>
    <definedName name="____TPN1208">[6]BASE!$D$164</definedName>
    <definedName name="____TPN16012">[6]BASE!$D$167</definedName>
    <definedName name="____TPN1602">[6]BASE!$D$168</definedName>
    <definedName name="____TPN1603">[6]BASE!$D$169</definedName>
    <definedName name="____TPN1604">[6]BASE!$D$170</definedName>
    <definedName name="____TPN1606">[6]BASE!$D$171</definedName>
    <definedName name="____TPN1608">[6]BASE!$D$172</definedName>
    <definedName name="____TPR2">'[9]Constantes Generales'!$D$126</definedName>
    <definedName name="____TR114">#REF!</definedName>
    <definedName name="____TTT2">'[9]Constantes Generales'!$D$115</definedName>
    <definedName name="____TUZ22">[7]BASE!#REF!</definedName>
    <definedName name="____TUZ36">[7]BASE!#REF!</definedName>
    <definedName name="____TZ2110">#REF!</definedName>
    <definedName name="____TZ2112">#REF!</definedName>
    <definedName name="____TZ2114">#REF!</definedName>
    <definedName name="____TZ2116">#REF!</definedName>
    <definedName name="____TZ212">#REF!</definedName>
    <definedName name="____TZ213">#REF!</definedName>
    <definedName name="____TZ214">#REF!</definedName>
    <definedName name="____TZ216">#REF!</definedName>
    <definedName name="____TZ218">#REF!</definedName>
    <definedName name="____TZ225">#REF!</definedName>
    <definedName name="____TZ2610">#REF!</definedName>
    <definedName name="____TZ2612">#REF!</definedName>
    <definedName name="____TZ2616">#REF!</definedName>
    <definedName name="____TZ262">#REF!</definedName>
    <definedName name="____TZ263">#REF!</definedName>
    <definedName name="____TZ264">#REF!</definedName>
    <definedName name="____TZ266">#REF!</definedName>
    <definedName name="____TZ268">#REF!</definedName>
    <definedName name="____TZ323">[7]BASE!#REF!</definedName>
    <definedName name="____TZ324">[7]BASE!#REF!</definedName>
    <definedName name="____TZ32510">#REF!</definedName>
    <definedName name="____TZ32512">#REF!</definedName>
    <definedName name="____TZ3253">#REF!</definedName>
    <definedName name="____TZ3254">#REF!</definedName>
    <definedName name="____TZ3256">#REF!</definedName>
    <definedName name="____TZ3258">#REF!</definedName>
    <definedName name="____TZ4110">#REF!</definedName>
    <definedName name="____TZ4112">#REF!</definedName>
    <definedName name="____TZ414">#REF!</definedName>
    <definedName name="____TZ416">#REF!</definedName>
    <definedName name="____TZ418">#REF!</definedName>
    <definedName name="____UDD06">#REF!</definedName>
    <definedName name="____UDD08">#REF!</definedName>
    <definedName name="____UNI32">#REF!</definedName>
    <definedName name="___Abd2">'[9]Constantes Generales'!$D$223</definedName>
    <definedName name="___Abd4">'[9]Constantes Generales'!$D$231</definedName>
    <definedName name="___Abd6">'[9]Constantes Generales'!$D$238</definedName>
    <definedName name="___AcC1">'[9]Constantes Generales'!$D$206</definedName>
    <definedName name="___Act1">'[9]Constantes Generales'!$D$246</definedName>
    <definedName name="___ADH12">#REF!</definedName>
    <definedName name="___ADM12">#REF!</definedName>
    <definedName name="___ADM2">#REF!</definedName>
    <definedName name="___ADM3">#REF!</definedName>
    <definedName name="___ADM4">#REF!</definedName>
    <definedName name="___ADP1">#REF!</definedName>
    <definedName name="___Afo1">'[9]Constantes Generales'!$D$166</definedName>
    <definedName name="___AIU1">#REF!</definedName>
    <definedName name="___AIU2">[3]BASE!$C$5</definedName>
    <definedName name="___ApC1">'[9]Constantes Generales'!$D$210</definedName>
    <definedName name="___APR2">'[9]Constantes Generales'!$D$127</definedName>
    <definedName name="___ATT2">'[9]Constantes Generales'!$D$116</definedName>
    <definedName name="___BAZ10">#REF!</definedName>
    <definedName name="___BLO20">#REF!</definedName>
    <definedName name="___BPR2">'[9]Constantes Generales'!$D$124</definedName>
    <definedName name="___BTC60">'[10]Datos Generales'!#REF!</definedName>
    <definedName name="___BTT2">'[9]Constantes Generales'!$D$113</definedName>
    <definedName name="___C2254JH">#REF!</definedName>
    <definedName name="___C2256JH">#REF!</definedName>
    <definedName name="___C452JH">#REF!</definedName>
    <definedName name="___C903L">#REF!</definedName>
    <definedName name="___C908J">#REF!</definedName>
    <definedName name="___CAN28">[13]BASE!$D$424</definedName>
    <definedName name="___Cod1">#REF!</definedName>
    <definedName name="___CUA44">[13]BASE!$D$353</definedName>
    <definedName name="___DAT1">#REF!</definedName>
    <definedName name="___DAT2">#REF!</definedName>
    <definedName name="___DAT3">#REF!</definedName>
    <definedName name="___DAT4">#REF!</definedName>
    <definedName name="___DPR2">'[9]Constantes Generales'!$D$129</definedName>
    <definedName name="___DTT2">'[9]Constantes Generales'!$D$118</definedName>
    <definedName name="___EEF110">#REF!</definedName>
    <definedName name="___EPR2">'[9]Constantes Generales'!$D$128</definedName>
    <definedName name="___EST12">#REF!</definedName>
    <definedName name="___ETC60">'[10]Datos Generales'!#REF!</definedName>
    <definedName name="___ETF315">#REF!</definedName>
    <definedName name="___ETT2">'[9]Constantes Generales'!$D$117</definedName>
    <definedName name="___FYB02">#REF!</definedName>
    <definedName name="___FYB03">#REF!</definedName>
    <definedName name="___FYB04">#REF!</definedName>
    <definedName name="___FYB08">#REF!</definedName>
    <definedName name="___FYB10">#REF!</definedName>
    <definedName name="___HOJ66">#REF!</definedName>
    <definedName name="___HOJ88">#REF!</definedName>
    <definedName name="___hpc6">'[9]Constantes Generales'!$D$244</definedName>
    <definedName name="___htC1">'[9]Constantes Generales'!$D$208</definedName>
    <definedName name="___INF1">#REF!</definedName>
    <definedName name="___jdC1">'[9]Constantes Generales'!$D$214</definedName>
    <definedName name="___LA124">#REF!</definedName>
    <definedName name="___LAC18">[14]BASE!$D$362</definedName>
    <definedName name="___Lbd2">'[9]Constantes Generales'!$D$224</definedName>
    <definedName name="___Lbd4">'[9]Constantes Generales'!$D$232</definedName>
    <definedName name="___Lbd6">'[9]Constantes Generales'!$D$239</definedName>
    <definedName name="___LcC1">'[9]Constantes Generales'!$D$207</definedName>
    <definedName name="___Lct1">'[9]Constantes Generales'!$D$247</definedName>
    <definedName name="___lfo1">'[9]Constantes Generales'!$D$167</definedName>
    <definedName name="___LPR2">'[9]Constantes Generales'!$D$125</definedName>
    <definedName name="___LTC60">'[10]Datos Generales'!#REF!</definedName>
    <definedName name="___LTT2">'[9]Constantes Generales'!$D$114</definedName>
    <definedName name="___OPC1">#REF!</definedName>
    <definedName name="___Pa1">'[4]Paral. 1'!$E:$E</definedName>
    <definedName name="___Pa2">'[4]Paral. 2'!$E:$E</definedName>
    <definedName name="___Pa3">'[4]Paral. 3'!$E:$E</definedName>
    <definedName name="___Pa4">[4]Paral.4!$E:$E</definedName>
    <definedName name="___par1">#REF!</definedName>
    <definedName name="___par2">#REF!</definedName>
    <definedName name="___par3">#REF!</definedName>
    <definedName name="___PJ50">#REF!</definedName>
    <definedName name="___pj51">#REF!</definedName>
    <definedName name="___pl1">'[8]Gabinetes ctrol, prot. y med. '!#REF!</definedName>
    <definedName name="___pl2">'[8]Gabinetes ctrol, prot. y med. '!#REF!</definedName>
    <definedName name="___PLC1">'[9]Constantes Generales'!$D$218</definedName>
    <definedName name="___Po2">[5]REAJUSTESACTA1PROVI!#REF!</definedName>
    <definedName name="___pvC1">'[9]Constantes Generales'!$D$216</definedName>
    <definedName name="___r">'[2]APU PVC'!#REF!</definedName>
    <definedName name="___R1210JH">#REF!</definedName>
    <definedName name="___R32EL">#REF!</definedName>
    <definedName name="___R32JH">#REF!</definedName>
    <definedName name="___R42JH">#REF!</definedName>
    <definedName name="___R43JH">#REF!</definedName>
    <definedName name="___R63BB">#REF!</definedName>
    <definedName name="___R63JH">#REF!</definedName>
    <definedName name="___R64BB">#REF!</definedName>
    <definedName name="___R64JH">#REF!</definedName>
    <definedName name="___R83JH">#REF!</definedName>
    <definedName name="___R84JH">#REF!</definedName>
    <definedName name="___R86JH">#REF!</definedName>
    <definedName name="___RED32">#REF!</definedName>
    <definedName name="___REP21">#REF!</definedName>
    <definedName name="___REP42">#REF!</definedName>
    <definedName name="___REP43">[11]BASE!$D$136</definedName>
    <definedName name="___RES64">#REF!</definedName>
    <definedName name="___sPR2">'[9]Constantes Generales'!$D$131</definedName>
    <definedName name="___ST106">#REF!</definedName>
    <definedName name="___ST126">#REF!</definedName>
    <definedName name="___ST146">#REF!</definedName>
    <definedName name="___ST166">[6]BASE!$D$248</definedName>
    <definedName name="___ST186">#REF!</definedName>
    <definedName name="___ST206">#REF!</definedName>
    <definedName name="___ST86">#REF!</definedName>
    <definedName name="___STC60">'[10]Datos Generales'!#REF!</definedName>
    <definedName name="___sTT2">'[9]Constantes Generales'!$D$120</definedName>
    <definedName name="___TAP2">#REF!</definedName>
    <definedName name="___TEE1">#REF!</definedName>
    <definedName name="___TEE2">#REF!</definedName>
    <definedName name="___TEE32">#REF!</definedName>
    <definedName name="___TEE33">#REF!</definedName>
    <definedName name="___TEP44">#REF!</definedName>
    <definedName name="___TES44">#REF!</definedName>
    <definedName name="___TES64">#REF!</definedName>
    <definedName name="___TES66">#REF!</definedName>
    <definedName name="___THF12">#REF!</definedName>
    <definedName name="___TPE1132">[12]BASE!#REF!</definedName>
    <definedName name="___TPE12">#REF!</definedName>
    <definedName name="___TPE1331">[12]BASE!#REF!</definedName>
    <definedName name="___TPE1701">#REF!</definedName>
    <definedName name="___TPE1702">[12]BASE!#REF!</definedName>
    <definedName name="___TPE1703">[12]BASE!#REF!</definedName>
    <definedName name="___TPE1704">[12]BASE!#REF!</definedName>
    <definedName name="___TPE1706">[12]BASE!#REF!</definedName>
    <definedName name="___TPE1708">[12]BASE!#REF!</definedName>
    <definedName name="___TPE1710">[12]BASE!#REF!</definedName>
    <definedName name="___TPE1735">[12]BASE!#REF!</definedName>
    <definedName name="___TPE1763">[12]BASE!#REF!</definedName>
    <definedName name="___TPE1790">[12]BASE!#REF!</definedName>
    <definedName name="___TPE8016">[6]BASE!$D$146</definedName>
    <definedName name="___TPE8020">[6]BASE!$D$147</definedName>
    <definedName name="___TPE8025">[6]BASE!$D$148</definedName>
    <definedName name="___TPF12">#REF!</definedName>
    <definedName name="___TPN1002">[6]BASE!$D$150</definedName>
    <definedName name="___TPN1003">[6]BASE!$D$151</definedName>
    <definedName name="___TPN1004">[6]BASE!$D$152</definedName>
    <definedName name="___TPN1006">[6]BASE!$D$153</definedName>
    <definedName name="___TPN1008">[6]BASE!$D$154</definedName>
    <definedName name="___TPN1202">[6]BASE!$D$160</definedName>
    <definedName name="___TPN1203">[6]BASE!$D$161</definedName>
    <definedName name="___TPN1204">[6]BASE!$D$162</definedName>
    <definedName name="___TPN1206">[6]BASE!$D$163</definedName>
    <definedName name="___TPN1208">[6]BASE!$D$164</definedName>
    <definedName name="___TPN16012">[6]BASE!$D$167</definedName>
    <definedName name="___TPN1602">[6]BASE!$D$168</definedName>
    <definedName name="___TPN1603">[6]BASE!$D$169</definedName>
    <definedName name="___TPN1604">[6]BASE!$D$170</definedName>
    <definedName name="___TPN1606">[6]BASE!$D$171</definedName>
    <definedName name="___TPN1608">[6]BASE!$D$172</definedName>
    <definedName name="___TPR2">'[9]Constantes Generales'!$D$126</definedName>
    <definedName name="___TR114">#REF!</definedName>
    <definedName name="___TST3">#REF!</definedName>
    <definedName name="___TTT2">'[9]Constantes Generales'!$D$115</definedName>
    <definedName name="___TUZ22">[7]BASE!#REF!</definedName>
    <definedName name="___TUZ36">[7]BASE!#REF!</definedName>
    <definedName name="___TZ2110">#REF!</definedName>
    <definedName name="___TZ2112">#REF!</definedName>
    <definedName name="___TZ2114">#REF!</definedName>
    <definedName name="___TZ2116">#REF!</definedName>
    <definedName name="___TZ212">#REF!</definedName>
    <definedName name="___TZ213">#REF!</definedName>
    <definedName name="___TZ214">#REF!</definedName>
    <definedName name="___TZ216">#REF!</definedName>
    <definedName name="___TZ218">#REF!</definedName>
    <definedName name="___TZ225">#REF!</definedName>
    <definedName name="___TZ2610">#REF!</definedName>
    <definedName name="___TZ2612">#REF!</definedName>
    <definedName name="___TZ2616">#REF!</definedName>
    <definedName name="___TZ262">#REF!</definedName>
    <definedName name="___TZ263">#REF!</definedName>
    <definedName name="___TZ264">#REF!</definedName>
    <definedName name="___TZ266">#REF!</definedName>
    <definedName name="___TZ268">#REF!</definedName>
    <definedName name="___TZ323">[7]BASE!#REF!</definedName>
    <definedName name="___TZ324">[7]BASE!#REF!</definedName>
    <definedName name="___TZ32510">#REF!</definedName>
    <definedName name="___TZ32512">#REF!</definedName>
    <definedName name="___TZ3253">#REF!</definedName>
    <definedName name="___TZ3254">#REF!</definedName>
    <definedName name="___TZ3256">#REF!</definedName>
    <definedName name="___TZ3258">#REF!</definedName>
    <definedName name="___TZ4110">#REF!</definedName>
    <definedName name="___TZ4112">#REF!</definedName>
    <definedName name="___TZ414">#REF!</definedName>
    <definedName name="___TZ416">#REF!</definedName>
    <definedName name="___TZ418">#REF!</definedName>
    <definedName name="___UDD06">#REF!</definedName>
    <definedName name="___UDD08">#REF!</definedName>
    <definedName name="___UNI32">#REF!</definedName>
    <definedName name="___xlfn.BAHTTEXT" hidden="1">#NAME?</definedName>
    <definedName name="__1_?쾴?">#REF!</definedName>
    <definedName name="__123Graph_A" hidden="1">[15]Alcantarillas!#REF!</definedName>
    <definedName name="__123Graph_B" hidden="1">[15]Alcantarillas!#REF!</definedName>
    <definedName name="__123Graph_C" hidden="1">[15]Alcantarillas!#REF!</definedName>
    <definedName name="__123Graph_D" hidden="1">[15]Alcantarillas!#REF!</definedName>
    <definedName name="__123Graph_X" hidden="1">[15]Alcantarillas!#REF!</definedName>
    <definedName name="__2_?쾴?_?">#REF!</definedName>
    <definedName name="__3_?쾴?___P">#REF!</definedName>
    <definedName name="__4_?쾴?_T">#REF!</definedName>
    <definedName name="__Abd2">#N/A</definedName>
    <definedName name="__Abd4">#N/A</definedName>
    <definedName name="__Abd6">#N/A</definedName>
    <definedName name="__AcC1">#N/A</definedName>
    <definedName name="__Act1">#N/A</definedName>
    <definedName name="__ADH12">[16]BASE!$D$317</definedName>
    <definedName name="__ADM12">[16]BASE!$D$318</definedName>
    <definedName name="__ADM2">#REF!</definedName>
    <definedName name="__ADM3">[16]BASE!$D$126</definedName>
    <definedName name="__ADM4">[17]BASE!$D$133</definedName>
    <definedName name="__ADP1">#REF!</definedName>
    <definedName name="__AFC1">[18]INV!$A$25:$D$28</definedName>
    <definedName name="__AFC3">[18]INV!$F$25:$I$28</definedName>
    <definedName name="__AFC5">[18]INV!$K$25:$N$28</definedName>
    <definedName name="__Afo1">#N/A</definedName>
    <definedName name="__AIU1">#REF!</definedName>
    <definedName name="__aiu2">[19]AIU!$J$105</definedName>
    <definedName name="__ApC1">#N/A</definedName>
    <definedName name="__APR2">#N/A</definedName>
    <definedName name="__ATT2">#N/A</definedName>
    <definedName name="__BAZ10">[16]BASE!$D$370</definedName>
    <definedName name="__BGC1">[18]INV!$A$5:$D$8</definedName>
    <definedName name="__BGC3">[18]INV!$F$5:$I$8</definedName>
    <definedName name="__BGC5">[18]INV!$K$5:$N$8</definedName>
    <definedName name="__BLO20">[16]BASE!$D$56</definedName>
    <definedName name="__BPR2">#N/A</definedName>
    <definedName name="__BTC60">'[20]ANEXO 3'!#REF!</definedName>
    <definedName name="__BTT2">#N/A</definedName>
    <definedName name="__C2254JH">[16]BASE!$D$298</definedName>
    <definedName name="__C2256JH">#REF!</definedName>
    <definedName name="__C452JH">[16]BASE!$D$294</definedName>
    <definedName name="__C903L">[16]BASE!$D$376</definedName>
    <definedName name="__C908J">#REF!</definedName>
    <definedName name="__CAC1">[18]INV!$A$19:$D$22</definedName>
    <definedName name="__CAC3">[18]INV!$F$19:$I$22</definedName>
    <definedName name="__CAC5">[18]INV!$K$19:$N$22</definedName>
    <definedName name="__CAN28">[13]BASE!$D$424</definedName>
    <definedName name="__Cod1">#REF!</definedName>
    <definedName name="__COD906">[21]CONS!$E$29</definedName>
    <definedName name="__CON221">#REF!</definedName>
    <definedName name="__CUA44">[13]BASE!$D$353</definedName>
    <definedName name="__DAT1">#REF!</definedName>
    <definedName name="__DAT2">#REF!</definedName>
    <definedName name="__DAT3">#REF!</definedName>
    <definedName name="__DAT4">#REF!</definedName>
    <definedName name="__DPR2">#N/A</definedName>
    <definedName name="__DTT2">#N/A</definedName>
    <definedName name="__EEF110">#REF!</definedName>
    <definedName name="__EPR2">#N/A</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C60">'[20]ANEXO 3'!#REF!</definedName>
    <definedName name="__ETF315">#REF!</definedName>
    <definedName name="__ETT2">#N/A</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[22]D_AWG!$E$22</definedName>
    <definedName name="__FC">#REF!</definedName>
    <definedName name="__FYB02">#REF!</definedName>
    <definedName name="__FYB03">[16]BASE!$D$337</definedName>
    <definedName name="__FYB04">#REF!</definedName>
    <definedName name="__FYB08">[16]BASE!$D$339</definedName>
    <definedName name="__FYB10">#REF!</definedName>
    <definedName name="__HOJ66">#REF!</definedName>
    <definedName name="__HOJ88">#REF!</definedName>
    <definedName name="__hpc6">#N/A</definedName>
    <definedName name="__htC1">#N/A</definedName>
    <definedName name="__INF1">#REF!</definedName>
    <definedName name="__jdC1">#N/A</definedName>
    <definedName name="__LA124">[16]BASE!$D$64</definedName>
    <definedName name="__LAC18">[16]BASE!$D$362</definedName>
    <definedName name="__LAI25">[23]BASE!#REF!</definedName>
    <definedName name="__Lbd2">#N/A</definedName>
    <definedName name="__Lbd4">#N/A</definedName>
    <definedName name="__Lbd6">#N/A</definedName>
    <definedName name="__LcC1">#N/A</definedName>
    <definedName name="__Lct1">#N/A</definedName>
    <definedName name="__lfo1">#N/A</definedName>
    <definedName name="__LPR2">#N/A</definedName>
    <definedName name="__LTC60">'[20]ANEXO 3'!#REF!</definedName>
    <definedName name="__LTT2">#N/A</definedName>
    <definedName name="__MOR15">[21]CONS!$E$22</definedName>
    <definedName name="__OPC1">#REF!</definedName>
    <definedName name="__Pa1">'[24]Paral. 1'!$E:$E</definedName>
    <definedName name="__Pa2">'[24]Paral. 2'!$E:$E</definedName>
    <definedName name="__Pa3">'[24]Paral. 3'!$E:$E</definedName>
    <definedName name="__Pa4">[24]Paral.4!$E:$E</definedName>
    <definedName name="__par1">#REF!</definedName>
    <definedName name="__par2">#REF!</definedName>
    <definedName name="__par3">#REF!</definedName>
    <definedName name="__PJ50">#REF!</definedName>
    <definedName name="__pj51">#REF!</definedName>
    <definedName name="__pl1">'[8]Gabinetes ctrol, prot. y med. '!#REF!</definedName>
    <definedName name="__pl2">'[8]Gabinetes ctrol, prot. y med. '!#REF!</definedName>
    <definedName name="__PLC1">#N/A</definedName>
    <definedName name="__Po2">[5]REAJUSTESACTA1PROVI!#REF!</definedName>
    <definedName name="__pvC1">#N/A</definedName>
    <definedName name="__r">'[9]Constantes Generales'!$B$1</definedName>
    <definedName name="__R1210JH">#REF!</definedName>
    <definedName name="__R32EL">#REF!</definedName>
    <definedName name="__R32JH">[16]BASE!$D$275</definedName>
    <definedName name="__R42JH">#REF!</definedName>
    <definedName name="__R43JH">[16]BASE!$D$273</definedName>
    <definedName name="__R63BB">#REF!</definedName>
    <definedName name="__R63JH">#REF!</definedName>
    <definedName name="__R64BB">[16]BASE!$D$277</definedName>
    <definedName name="__R64JH">[16]BASE!$D$271</definedName>
    <definedName name="__R83JH">#REF!</definedName>
    <definedName name="__R84JH">#REF!</definedName>
    <definedName name="__R86JH">#REF!</definedName>
    <definedName name="__RED32">#REF!</definedName>
    <definedName name="__REP21">#REF!</definedName>
    <definedName name="__REP42">#REF!</definedName>
    <definedName name="__REP43">[11]BASE!$D$136</definedName>
    <definedName name="__RES64">#REF!</definedName>
    <definedName name="__SBC1">[18]INV!$A$12:$D$15</definedName>
    <definedName name="__SBC3">[18]INV!$F$12:$I$15</definedName>
    <definedName name="__SBC5">[18]INV!$K$12:$N$15</definedName>
    <definedName name="__sPR2">#N/A</definedName>
    <definedName name="__ST106">#REF!</definedName>
    <definedName name="__ST126">#REF!</definedName>
    <definedName name="__ST146">#REF!</definedName>
    <definedName name="__ST166">[6]BASE!$D$248</definedName>
    <definedName name="__ST186">#REF!</definedName>
    <definedName name="__ST206">#REF!</definedName>
    <definedName name="__ST311">#REF!</definedName>
    <definedName name="__ST312">#REF!</definedName>
    <definedName name="__ST32">#REF!</definedName>
    <definedName name="__ST86">#REF!</definedName>
    <definedName name="__STC60">'[20]ANEXO 3'!#REF!</definedName>
    <definedName name="__sTT2">#N/A</definedName>
    <definedName name="__TAP2">#REF!</definedName>
    <definedName name="__TEE1">#REF!</definedName>
    <definedName name="__TEE2">#REF!</definedName>
    <definedName name="__TEE32">#REF!</definedName>
    <definedName name="__TEE33">#REF!</definedName>
    <definedName name="__TEE6">[21]CONS!$E$28</definedName>
    <definedName name="__TEP44">[17]BASE!$D$116</definedName>
    <definedName name="__TES44">[16]BASE!$D$178</definedName>
    <definedName name="__TES64">#REF!</definedName>
    <definedName name="__TES66">[12]BASE!$D$224</definedName>
    <definedName name="__THF12">#REF!</definedName>
    <definedName name="__THF128">[16]BASE!$D$256</definedName>
    <definedName name="__TPE1132">[25]BASE!#REF!</definedName>
    <definedName name="__TPE12">[16]BASE!$D$146</definedName>
    <definedName name="__TPE1331">[25]BASE!#REF!</definedName>
    <definedName name="__TPE1701">#REF!</definedName>
    <definedName name="__TPE1702">[25]BASE!#REF!</definedName>
    <definedName name="__TPE1703">[25]BASE!#REF!</definedName>
    <definedName name="__TPE1704">[25]BASE!#REF!</definedName>
    <definedName name="__TPE1706">[25]BASE!#REF!</definedName>
    <definedName name="__TPE1708">[25]BASE!#REF!</definedName>
    <definedName name="__TPE1710">[25]BASE!#REF!</definedName>
    <definedName name="__TPE1735">[25]BASE!#REF!</definedName>
    <definedName name="__TPE1763">[25]BASE!#REF!</definedName>
    <definedName name="__TPE1790">[25]BASE!#REF!</definedName>
    <definedName name="__TPE8016">[6]BASE!$D$146</definedName>
    <definedName name="__TPE8020">[6]BASE!$D$147</definedName>
    <definedName name="__TPE8025">[6]BASE!$D$148</definedName>
    <definedName name="__TPF12">[16]BASE!$D$316</definedName>
    <definedName name="__TPN1002">[6]BASE!$D$150</definedName>
    <definedName name="__TPN1003">[6]BASE!$D$151</definedName>
    <definedName name="__TPN1004">[6]BASE!$D$152</definedName>
    <definedName name="__TPN1006">[6]BASE!$D$153</definedName>
    <definedName name="__TPN1008">[6]BASE!$D$154</definedName>
    <definedName name="__TPN1202">[6]BASE!$D$160</definedName>
    <definedName name="__TPN1203">[6]BASE!$D$161</definedName>
    <definedName name="__TPN1204">[6]BASE!$D$162</definedName>
    <definedName name="__TPN1206">[6]BASE!$D$163</definedName>
    <definedName name="__TPN1208">[6]BASE!$D$164</definedName>
    <definedName name="__TPN16012">[6]BASE!$D$167</definedName>
    <definedName name="__TPN1602">[6]BASE!$D$168</definedName>
    <definedName name="__TPN1603">[6]BASE!$D$169</definedName>
    <definedName name="__TPN1604">[6]BASE!$D$170</definedName>
    <definedName name="__TPN1606">[6]BASE!$D$171</definedName>
    <definedName name="__TPN1608">[6]BASE!$D$172</definedName>
    <definedName name="__TPR2">#N/A</definedName>
    <definedName name="__TR114">#REF!</definedName>
    <definedName name="__TST3">#REF!</definedName>
    <definedName name="__TTT2">#N/A</definedName>
    <definedName name="__TUZ22">[25]BASE!#REF!</definedName>
    <definedName name="__TUZ36">[25]BASE!#REF!</definedName>
    <definedName name="__TZ2110">#REF!</definedName>
    <definedName name="__TZ2112">#REF!</definedName>
    <definedName name="__TZ2114">#REF!</definedName>
    <definedName name="__TZ2116">#REF!</definedName>
    <definedName name="__TZ212">[16]BASE!$D$77</definedName>
    <definedName name="__TZ213">[25]BASE!$D$86</definedName>
    <definedName name="__TZ214">[16]BASE!$D$80</definedName>
    <definedName name="__TZ216">[16]BASE!$D$81</definedName>
    <definedName name="__TZ218">[16]BASE!$D$82</definedName>
    <definedName name="__TZ225">#REF!</definedName>
    <definedName name="__TZ2610">#REF!</definedName>
    <definedName name="__TZ2612">#REF!</definedName>
    <definedName name="__TZ2616">#REF!</definedName>
    <definedName name="__TZ262">[12]BASE!$D$99</definedName>
    <definedName name="__TZ263">[16]BASE!$D$89</definedName>
    <definedName name="__TZ264">[16]BASE!$D$90</definedName>
    <definedName name="__TZ266">[16]BASE!$D$91</definedName>
    <definedName name="__TZ268">#REF!</definedName>
    <definedName name="__TZ323">[25]BASE!#REF!</definedName>
    <definedName name="__TZ324">[25]BASE!#REF!</definedName>
    <definedName name="__TZ32510">#REF!</definedName>
    <definedName name="__TZ32512">#REF!</definedName>
    <definedName name="__TZ3253">#REF!</definedName>
    <definedName name="__TZ3254">[12]BASE!$D$112</definedName>
    <definedName name="__TZ3256">[12]BASE!$D$113</definedName>
    <definedName name="__TZ3258">#REF!</definedName>
    <definedName name="__TZ4110">#REF!</definedName>
    <definedName name="__TZ4112">#REF!</definedName>
    <definedName name="__TZ414">[12]BASE!$D$122</definedName>
    <definedName name="__TZ416">[12]BASE!$D$123</definedName>
    <definedName name="__TZ418">[12]BASE!$D$124</definedName>
    <definedName name="__UDD06">#REF!</definedName>
    <definedName name="__UDD08">#REF!</definedName>
    <definedName name="__UNI32">#REF!</definedName>
    <definedName name="__xlfn.BAHTTEXT" hidden="1">#NAME?</definedName>
    <definedName name="_1">#REF!</definedName>
    <definedName name="_1_?쾴?">#REF!</definedName>
    <definedName name="_10_3_0Criteria">#REF!</definedName>
    <definedName name="_1000A01">#N/A</definedName>
    <definedName name="_11">#N/A</definedName>
    <definedName name="_11Å__·¹_ÀÓ">#N/A</definedName>
    <definedName name="_12ãæÐ_ÍïÞÀ_Íª">#N/A</definedName>
    <definedName name="_13G_0Extr">#REF!</definedName>
    <definedName name="_14G_0Extr">#REF!</definedName>
    <definedName name="_15G_0Extract">#REF!</definedName>
    <definedName name="_16G_0Extract">#REF!</definedName>
    <definedName name="_17GO1_">#REF!</definedName>
    <definedName name="_18GO2_">#REF!</definedName>
    <definedName name="_19go3_">#REF!</definedName>
    <definedName name="_1Sin_nombre">#REF!</definedName>
    <definedName name="_2">#REF!</definedName>
    <definedName name="_2_?쾴?_?">#REF!</definedName>
    <definedName name="_21P1_">#REF!</definedName>
    <definedName name="_22">#N/A</definedName>
    <definedName name="_23P10_">#REF!</definedName>
    <definedName name="_25P11_">#REF!</definedName>
    <definedName name="_27P12_">#REF!</definedName>
    <definedName name="_29P13_">#REF!</definedName>
    <definedName name="_2VIG_V5">#N/A</definedName>
    <definedName name="_3_?쾴?___P">#REF!</definedName>
    <definedName name="_31P14_">#REF!</definedName>
    <definedName name="_33P15_">#REF!</definedName>
    <definedName name="_35P16_">#REF!</definedName>
    <definedName name="_37P17_">#REF!</definedName>
    <definedName name="_39P2_">#REF!</definedName>
    <definedName name="_4_?쾴?_T">#REF!</definedName>
    <definedName name="_41P3_">#REF!</definedName>
    <definedName name="_43P4_">#REF!</definedName>
    <definedName name="_４４__分_期">#REF!</definedName>
    <definedName name="_45P5_">#REF!</definedName>
    <definedName name="_47P6_">#REF!</definedName>
    <definedName name="_49P7_">#REF!</definedName>
    <definedName name="_51P8_">#REF!</definedName>
    <definedName name="_53P9_">#REF!</definedName>
    <definedName name="_5Å__·¹_ÀÓ">#N/A</definedName>
    <definedName name="_5VIG_V5">#REF!</definedName>
    <definedName name="_6ãæÐ_ÍïÞÀ_Íª">#N/A</definedName>
    <definedName name="_7_3_0Crite">#REF!</definedName>
    <definedName name="_7GO1_">#REF!</definedName>
    <definedName name="_8_3_0Crite">#REF!</definedName>
    <definedName name="_8GO2_">#REF!</definedName>
    <definedName name="_9_3_0Criteria">#REF!</definedName>
    <definedName name="_9go3_">#REF!</definedName>
    <definedName name="_A2" hidden="1">{#N/A,#N/A,FALSE,"Costos Productos 6A";#N/A,#N/A,FALSE,"Costo Unitario Total H-94-12"}</definedName>
    <definedName name="_Abd2">'[26]Estructuras Concreto'!$D$223</definedName>
    <definedName name="_Abd4">'[26]Estructuras Concreto'!$D$231</definedName>
    <definedName name="_Abd6">'[26]Estructuras Concreto'!$D$238</definedName>
    <definedName name="_AcC1">'[26]Estructuras Concreto'!$D$206</definedName>
    <definedName name="_AcC2">#REF!</definedName>
    <definedName name="_Act1">'[26]Estructuras Concreto'!$D$246</definedName>
    <definedName name="_Act2">#REF!</definedName>
    <definedName name="_ADH12">[27]BASE!$D$344</definedName>
    <definedName name="_ADM12">[27]BASE!$D$345</definedName>
    <definedName name="_ADM2">#REF!</definedName>
    <definedName name="_ADM3">#REF!</definedName>
    <definedName name="_ADM4">#REF!</definedName>
    <definedName name="_ADP1">#REF!</definedName>
    <definedName name="_AFC1">[18]INV!$A$25:$D$28</definedName>
    <definedName name="_AFC3">[18]INV!$F$25:$I$28</definedName>
    <definedName name="_AFC5">[18]INV!$K$25:$N$28</definedName>
    <definedName name="_Afo1">'[26]Estructuras Concreto'!$D$166</definedName>
    <definedName name="_AIU1">#REF!</definedName>
    <definedName name="_AIU2">[28]BASE!$C$5</definedName>
    <definedName name="_ApC1">'[26]Estructuras Concreto'!$D$210</definedName>
    <definedName name="_ApC2">#REF!</definedName>
    <definedName name="_APR2">'[26]Estructuras Concreto'!$D$127</definedName>
    <definedName name="_APU221">#REF!</definedName>
    <definedName name="_APU465">[29]!absc</definedName>
    <definedName name="_ATT2">'[26]Estructuras Concreto'!$D$116</definedName>
    <definedName name="_B136044">#REF!</definedName>
    <definedName name="_B150019">#REF!</definedName>
    <definedName name="_B195381">#REF!</definedName>
    <definedName name="_BAZ10">#REF!</definedName>
    <definedName name="_BGC1">[18]INV!$A$5:$D$8</definedName>
    <definedName name="_BGC3">[18]INV!$F$5:$I$8</definedName>
    <definedName name="_BGC5">[18]INV!$K$5:$N$8</definedName>
    <definedName name="_BLO20">#REF!</definedName>
    <definedName name="_BPR2">'[26]Estructuras Concreto'!$D$124</definedName>
    <definedName name="_BTC60">'[30]Estructuras Concreto'!#REF!</definedName>
    <definedName name="_BTT2">'[26]Estructuras Concreto'!$D$113</definedName>
    <definedName name="_C2254JH">[16]BASE!$D$298</definedName>
    <definedName name="_C2256JH">#REF!</definedName>
    <definedName name="_C452JH">[16]BASE!$D$294</definedName>
    <definedName name="_C903L">[16]BASE!$D$376</definedName>
    <definedName name="_C908J">#REF!</definedName>
    <definedName name="_CAC1">[18]INV!$A$19:$D$22</definedName>
    <definedName name="_CAC3">[18]INV!$F$19:$I$22</definedName>
    <definedName name="_CAC5">[18]INV!$K$19:$N$22</definedName>
    <definedName name="_CAN28">[25]BASE!$D$479</definedName>
    <definedName name="_CAP1">#REF!</definedName>
    <definedName name="_CAP10">#REF!</definedName>
    <definedName name="_CAP11">#REF!</definedName>
    <definedName name="_CAP12">#REF!</definedName>
    <definedName name="_CAP13">#REF!</definedName>
    <definedName name="_CAP2">#REF!</definedName>
    <definedName name="_CAP3">#REF!</definedName>
    <definedName name="_CAP30">#REF!</definedName>
    <definedName name="_CAP4">#REF!</definedName>
    <definedName name="_CAP5">#REF!</definedName>
    <definedName name="_CAP6">#REF!</definedName>
    <definedName name="_CAP7">#REF!</definedName>
    <definedName name="_CAP8">#REF!</definedName>
    <definedName name="_CAP9">#REF!</definedName>
    <definedName name="_Cod1">#REF!</definedName>
    <definedName name="_COD906">[21]CONS!$E$29</definedName>
    <definedName name="_CON221">#REF!</definedName>
    <definedName name="_CUA44">#REF!</definedName>
    <definedName name="_D119353">#REF!</definedName>
    <definedName name="_D151661">#REF!</definedName>
    <definedName name="_DAT1">#REF!</definedName>
    <definedName name="_DAT2">#REF!</definedName>
    <definedName name="_DAT3">#REF!</definedName>
    <definedName name="_DAT4">#REF!</definedName>
    <definedName name="_Dist_Bin" hidden="1">#N/A</definedName>
    <definedName name="_DPR2">'[26]Estructuras Concreto'!$D$129</definedName>
    <definedName name="_DTT2">'[26]Estructuras Concreto'!$D$118</definedName>
    <definedName name="_EEF110">#REF!</definedName>
    <definedName name="_ELL45">#REF!</definedName>
    <definedName name="_ELL90">#REF!</definedName>
    <definedName name="_EPR2">'[26]Estructuras Concreto'!$D$128</definedName>
    <definedName name="_EQM47">[31]PRECIOS!$B$142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C60">'[30]Estructuras Concreto'!#REF!</definedName>
    <definedName name="_ETF315">#REF!</definedName>
    <definedName name="_ETT2">'[26]Estructuras Concreto'!$D$117</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[22]D_AWG!$E$22</definedName>
    <definedName name="_F206218">#REF!</definedName>
    <definedName name="_f211166">#REF!</definedName>
    <definedName name="_FC">#REF!</definedName>
    <definedName name="_Fill" localSheetId="0" hidden="1">#REF!</definedName>
    <definedName name="_Fill" hidden="1">#REF!</definedName>
    <definedName name="_xlnm._FilterDatabase" localSheetId="1" hidden="1">Hoja1!$A$4:$F$642</definedName>
    <definedName name="_xlnm._FilterDatabase" localSheetId="0" hidden="1">'PRESUPUESTO ACTUALIZADO 2020'!$A$8:$L$652</definedName>
    <definedName name="_xlnm._FilterDatabase" hidden="1">'[32]46W9'!#REF!</definedName>
    <definedName name="_FYB02">#REF!</definedName>
    <definedName name="_FYB03">#REF!</definedName>
    <definedName name="_FYB04">#REF!</definedName>
    <definedName name="_FYB08">#REF!</definedName>
    <definedName name="_FYB10">#REF!</definedName>
    <definedName name="_geo4000">[33]PrecRec!$D$40</definedName>
    <definedName name="_HED2">#REF!</definedName>
    <definedName name="_HOJ66">#REF!</definedName>
    <definedName name="_HOJ88">#REF!</definedName>
    <definedName name="_hpc6">'[26]Estructuras Concreto'!$D$244</definedName>
    <definedName name="_htC1">'[26]Estructuras Concreto'!$D$208</definedName>
    <definedName name="_htC2">#REF!</definedName>
    <definedName name="_INF1">#REF!</definedName>
    <definedName name="_jdC1">'[26]Estructuras Concreto'!$D$214</definedName>
    <definedName name="_jdC2">#REF!</definedName>
    <definedName name="_JGA1">'[8]Gabinetes ctrol, prot. y med. '!#REF!</definedName>
    <definedName name="_JGA2">'[8]Gabinetes ctrol, prot. y med. '!#REF!</definedName>
    <definedName name="_JGA3">'[8]Gabinetes ctrol, prot. y med. '!#REF!</definedName>
    <definedName name="_JGA4">'[8]Gabinetes ctrol, prot. y med. '!#REF!</definedName>
    <definedName name="_Key1" localSheetId="0" hidden="1">#REF!</definedName>
    <definedName name="_Key1" hidden="1">#REF!</definedName>
    <definedName name="_Key2" hidden="1">#REF!</definedName>
    <definedName name="_LA124">#REF!</definedName>
    <definedName name="_LA1524">[17]BASE!$D$71</definedName>
    <definedName name="_LAC18">#REF!</definedName>
    <definedName name="_Lbd2">'[26]Estructuras Concreto'!$D$224</definedName>
    <definedName name="_Lbd4">'[26]Estructuras Concreto'!$D$232</definedName>
    <definedName name="_Lbd6">'[26]Estructuras Concreto'!$D$239</definedName>
    <definedName name="_LcC1">'[26]Estructuras Concreto'!$D$207</definedName>
    <definedName name="_LcC2">#REF!</definedName>
    <definedName name="_Lct1">'[26]Estructuras Concreto'!$D$247</definedName>
    <definedName name="_Lct2">#REF!</definedName>
    <definedName name="_lfo1">'[26]Estructuras Concreto'!$D$167</definedName>
    <definedName name="_LPR2">'[26]Estructuras Concreto'!$D$125</definedName>
    <definedName name="_LTC60">'[30]Estructuras Concreto'!#REF!</definedName>
    <definedName name="_LTT2">'[26]Estructuras Concreto'!$D$114</definedName>
    <definedName name="_mdc1">[33]PrecRec!$D$29</definedName>
    <definedName name="_mdc2">[33]PrecRec!$D$44</definedName>
    <definedName name="_MF1">[31]PRECIOS!$B$423</definedName>
    <definedName name="_MF13">[31]PRECIOS!$B$435</definedName>
    <definedName name="_MO10">[31]PRECIOS!$B$203</definedName>
    <definedName name="_MO11">[31]PRECIOS!$B$204</definedName>
    <definedName name="_MOR15">[21]CONS!$E$22</definedName>
    <definedName name="_OPC1">#REF!</definedName>
    <definedName name="_Order1" hidden="1">0</definedName>
    <definedName name="_Order2" hidden="1">255</definedName>
    <definedName name="_Pa1">'[34]Paral. 1'!$E:$E</definedName>
    <definedName name="_Pa2">'[34]Paral. 2'!$E:$E</definedName>
    <definedName name="_Pa3">'[34]Paral. 3'!$E:$E</definedName>
    <definedName name="_Pa4">[34]Paral.4!$E:$E</definedName>
    <definedName name="_par1">#REF!</definedName>
    <definedName name="_par2">#REF!</definedName>
    <definedName name="_par3">#REF!</definedName>
    <definedName name="_Parse_Out" hidden="1">#REF!</definedName>
    <definedName name="_PH1">#REF!</definedName>
    <definedName name="_PJ50">#REF!</definedName>
    <definedName name="_pj51">#REF!</definedName>
    <definedName name="_pl1">'[8]Gabinetes ctrol, prot. y med. '!#REF!</definedName>
    <definedName name="_pl2">'[8]Gabinetes ctrol, prot. y med. '!#REF!</definedName>
    <definedName name="_PLC1">'[26]Estructuras Concreto'!$D$218</definedName>
    <definedName name="_PLC2">#REF!</definedName>
    <definedName name="_Po2">[5]REAJUSTESACTA1PROVI!#REF!</definedName>
    <definedName name="_PRESTACIONES">[31]PRECIOS!$D$178</definedName>
    <definedName name="_pvC1">'[26]Estructuras Concreto'!$D$216</definedName>
    <definedName name="_pvC2">#REF!</definedName>
    <definedName name="_r">'[9]Constantes Generales'!$B$1</definedName>
    <definedName name="_R1210JH">#REF!</definedName>
    <definedName name="_R32EL">#REF!</definedName>
    <definedName name="_R32JH">#REF!</definedName>
    <definedName name="_R42JH">#REF!</definedName>
    <definedName name="_R43JH">#REF!</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D32">#REF!</definedName>
    <definedName name="_Regression_Int" hidden="1">1</definedName>
    <definedName name="_Regression_Out" hidden="1">#N/A</definedName>
    <definedName name="_Regression_X" hidden="1">#N/A</definedName>
    <definedName name="_Regression_Y" hidden="1">#N/A</definedName>
    <definedName name="_REP21">#REF!</definedName>
    <definedName name="_REP42">#REF!</definedName>
    <definedName name="_REP43">[11]BASE!$D$136</definedName>
    <definedName name="_RES64">#REF!</definedName>
    <definedName name="_rev1">#REF!</definedName>
    <definedName name="_rev3">#REF!</definedName>
    <definedName name="_rev4">#REF!</definedName>
    <definedName name="_rev5">#REF!</definedName>
    <definedName name="_rev6">#REF!</definedName>
    <definedName name="_SBC1">[18]INV!$A$12:$D$15</definedName>
    <definedName name="_SBC3">[18]INV!$F$12:$I$15</definedName>
    <definedName name="_SBC5">[18]INV!$K$12:$N$15</definedName>
    <definedName name="_Sort" localSheetId="0" hidden="1">#REF!</definedName>
    <definedName name="_Sort" hidden="1">#REF!</definedName>
    <definedName name="_sPR2">'[26]Estructuras Concreto'!$D$131</definedName>
    <definedName name="_ST106">[25]BASE!$D$253</definedName>
    <definedName name="_ST1226">[35]BASE!$D$287</definedName>
    <definedName name="_ST126">#REF!</definedName>
    <definedName name="_ST146">#REF!</definedName>
    <definedName name="_ST166">[36]BASE!$D$248</definedName>
    <definedName name="_ST186">#REF!</definedName>
    <definedName name="_ST206">#REF!</definedName>
    <definedName name="_ST311">#REF!</definedName>
    <definedName name="_ST312">#REF!</definedName>
    <definedName name="_ST32">#REF!</definedName>
    <definedName name="_ST86">#REF!</definedName>
    <definedName name="_STC60">'[30]Estructuras Concreto'!#REF!</definedName>
    <definedName name="_sTT2">'[26]Estructuras Concreto'!$D$120</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able1_In1" hidden="1">#REF!</definedName>
    <definedName name="_Table1_Out" hidden="1">#REF!</definedName>
    <definedName name="_TAP2">#REF!</definedName>
    <definedName name="_tb3">#REF!</definedName>
    <definedName name="_TEE1">#REF!</definedName>
    <definedName name="_TEE2">#REF!</definedName>
    <definedName name="_TEE32">#REF!</definedName>
    <definedName name="_TEE33">#REF!</definedName>
    <definedName name="_TEE6">[21]CONS!$E$28</definedName>
    <definedName name="_TEP22">#REF!</definedName>
    <definedName name="_TEP44">#REF!</definedName>
    <definedName name="_TES44">#REF!</definedName>
    <definedName name="_TES64">#REF!</definedName>
    <definedName name="_TES66">#REF!</definedName>
    <definedName name="_tgt25">#REF!</definedName>
    <definedName name="_THF12">#REF!</definedName>
    <definedName name="_THF128">[16]BASE!$D$256</definedName>
    <definedName name="_TNL24">[25]BASE!$D$226</definedName>
    <definedName name="_TNL27">[25]BASE!$D$227</definedName>
    <definedName name="_TNL30">[25]BASE!$D$228</definedName>
    <definedName name="_TNL33">[25]BASE!$D$229</definedName>
    <definedName name="_TNL36">[25]BASE!$D$230</definedName>
    <definedName name="_TNL39">#REF!</definedName>
    <definedName name="_TNL42">#REF!</definedName>
    <definedName name="_TNL45">#REF!</definedName>
    <definedName name="_TNL48">#REF!</definedName>
    <definedName name="_TNL51">#REF!</definedName>
    <definedName name="_TNL54">[25]BASE!$D$236</definedName>
    <definedName name="_TNL60">#REF!</definedName>
    <definedName name="_TPE1132">[37]BASE!#REF!</definedName>
    <definedName name="_TPE12">#REF!</definedName>
    <definedName name="_TPE1331">[37]BASE!#REF!</definedName>
    <definedName name="_TPE1701">#REF!</definedName>
    <definedName name="_TPE1702">[37]BASE!#REF!</definedName>
    <definedName name="_TPE1703">[37]BASE!#REF!</definedName>
    <definedName name="_TPE1704">[37]BASE!#REF!</definedName>
    <definedName name="_TPE1706">[37]BASE!#REF!</definedName>
    <definedName name="_TPE1708">[37]BASE!#REF!</definedName>
    <definedName name="_TPE1710">[37]BASE!#REF!</definedName>
    <definedName name="_TPE1735">[37]BASE!#REF!</definedName>
    <definedName name="_TPE1763">[37]BASE!#REF!</definedName>
    <definedName name="_TPE1790">[37]BASE!#REF!</definedName>
    <definedName name="_TPE8016">[36]BASE!$D$146</definedName>
    <definedName name="_TPE8020">[36]BASE!$D$147</definedName>
    <definedName name="_TPE8025">[36]BASE!$D$148</definedName>
    <definedName name="_TPF12">#REF!</definedName>
    <definedName name="_TPN1002">[36]BASE!$D$150</definedName>
    <definedName name="_TPN1003">[36]BASE!$D$151</definedName>
    <definedName name="_TPN1004">[36]BASE!$D$152</definedName>
    <definedName name="_TPN1006">[36]BASE!$D$153</definedName>
    <definedName name="_TPN1008">[36]BASE!$D$154</definedName>
    <definedName name="_TPN1010">#REF!</definedName>
    <definedName name="_TPN1202">[36]BASE!$D$160</definedName>
    <definedName name="_TPN1203">[36]BASE!$D$161</definedName>
    <definedName name="_TPN1204">[36]BASE!$D$162</definedName>
    <definedName name="_TPN1206">[36]BASE!$D$163</definedName>
    <definedName name="_TPN1208">[36]BASE!$D$164</definedName>
    <definedName name="_TPN1210">#REF!</definedName>
    <definedName name="_TPN1225">#REF!</definedName>
    <definedName name="_TPN1232">#REF!</definedName>
    <definedName name="_TPN16012">[36]BASE!$D$167</definedName>
    <definedName name="_TPN1602">[36]BASE!$D$168</definedName>
    <definedName name="_TPN1603">[36]BASE!$D$169</definedName>
    <definedName name="_TPN1604">[36]BASE!$D$170</definedName>
    <definedName name="_TPN1606">[36]BASE!$D$171</definedName>
    <definedName name="_TPN1608">[36]BASE!$D$172</definedName>
    <definedName name="_TPN1610">#REF!</definedName>
    <definedName name="_TPR2">'[26]Estructuras Concreto'!$D$126</definedName>
    <definedName name="_TR114">[25]BASE!$D$272</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[25]BASE!$D$280</definedName>
    <definedName name="_TRI23">#REF!</definedName>
    <definedName name="_TRI25">#REF!</definedName>
    <definedName name="_TRI26">[25]BASE!$D$283</definedName>
    <definedName name="_TRI27">#REF!</definedName>
    <definedName name="_TRI28">[25]BASE!$D$285</definedName>
    <definedName name="_TRI29">#REF!</definedName>
    <definedName name="_TRI30">#REF!</definedName>
    <definedName name="_TRI31">#REF!</definedName>
    <definedName name="_TRI32">[25]BASE!$D$289</definedName>
    <definedName name="_TRI33">#REF!</definedName>
    <definedName name="_TRI47">[25]BASE!$D$291</definedName>
    <definedName name="_TST3">#REF!</definedName>
    <definedName name="_TTT2">'[26]Estructuras Concreto'!$D$115</definedName>
    <definedName name="_tub91">[33]PrecRec!$D$45</definedName>
    <definedName name="_TUZ22">[37]BASE!#REF!</definedName>
    <definedName name="_TUZ36">[37]BASE!#REF!</definedName>
    <definedName name="_TZ2110">#REF!</definedName>
    <definedName name="_TZ2112">#REF!</definedName>
    <definedName name="_TZ2114">#REF!</definedName>
    <definedName name="_TZ2116">#REF!</definedName>
    <definedName name="_TZ212">#REF!</definedName>
    <definedName name="_TZ213">[27]BASE!$D$85</definedName>
    <definedName name="_TZ214">[25]BASE!$D$87</definedName>
    <definedName name="_TZ216">#REF!</definedName>
    <definedName name="_TZ218">#REF!</definedName>
    <definedName name="_TZ225">#REF!</definedName>
    <definedName name="_TZ2610">#REF!</definedName>
    <definedName name="_TZ2612">#REF!</definedName>
    <definedName name="_TZ2616">#REF!</definedName>
    <definedName name="_TZ262">#REF!</definedName>
    <definedName name="_TZ263">#REF!</definedName>
    <definedName name="_TZ264">#REF!</definedName>
    <definedName name="_TZ266">#REF!</definedName>
    <definedName name="_TZ268">#REF!</definedName>
    <definedName name="_TZ323">[37]BASE!#REF!</definedName>
    <definedName name="_TZ324">[37]BASE!#REF!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DD06">#REF!</definedName>
    <definedName name="_UDD08">#REF!</definedName>
    <definedName name="_UNI32">#REF!</definedName>
    <definedName name="_UNL24">[25]BASE!$D$239</definedName>
    <definedName name="_UNL27">#REF!</definedName>
    <definedName name="_UNL30">[25]BASE!$D$241</definedName>
    <definedName name="_UNL33">#REF!</definedName>
    <definedName name="_UNL36">[25]BASE!$D$243</definedName>
    <definedName name="_UNL39">#REF!</definedName>
    <definedName name="_UNL42">#REF!</definedName>
    <definedName name="_UNL45">#REF!</definedName>
    <definedName name="_UNL48">#REF!</definedName>
    <definedName name="_UNL51">#REF!</definedName>
    <definedName name="_UNL54">[25]BASE!$D$249</definedName>
    <definedName name="_UNL60">#REF!</definedName>
    <definedName name="_Y110705">#REF!</definedName>
    <definedName name="_YA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#REF!</definedName>
    <definedName name="A_IMPRESIÓN_IM">#REF!</definedName>
    <definedName name="A¡þ_¡¤ⓒo_AO">#N/A</definedName>
    <definedName name="A￢_·¹_AO">#N/A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2_">#REF!</definedName>
    <definedName name="A220TT">'[30]Estructuras Concreto'!#REF!</definedName>
    <definedName name="A40FI">#REF!</definedName>
    <definedName name="A40LI">#REF!</definedName>
    <definedName name="A60FI">[25]BASE!$D$24</definedName>
    <definedName name="A60FI1">[25]BASE!$D$25</definedName>
    <definedName name="A60PR">'[30]Estructuras Concreto'!#REF!</definedName>
    <definedName name="A60TT">'[30]Estructuras Concreto'!#REF!</definedName>
    <definedName name="a6d" hidden="1">{#N/A,#N/A,FALSE,"DITCAR";#N/A,#N/A,FALSE,"a1";#N/A,#N/A,FALSE,"a2";#N/A,#N/A,FALSE,"a3";#N/A,#N/A,FALSE,"a4";#N/A,#N/A,FALSE,"a4a";#N/A,#N/A,FALSE,"a4B";#N/A,#N/A,FALSE,"a4C";#N/A,#N/A,FALSE,"A5a ";#N/A,#N/A,FALSE,"A5b";#N/A,#N/A,FALSE,"A6A";#N/A,#N/A,FALSE,"A6B";#N/A,#N/A,FALSE,"A6C";#N/A,#N/A,FALSE,"04PG12NB"}</definedName>
    <definedName name="AA" localSheetId="0" hidden="1">#REF!</definedName>
    <definedName name="AA" hidden="1">#REF!</definedName>
    <definedName name="Åä">#N/A</definedName>
    <definedName name="aAA">[38]E!#REF!</definedName>
    <definedName name="aaaa">{"Book1","my ddc.xls"}</definedName>
    <definedName name="aaaaaaa" hidden="1">{#N/A,#N/A,FALSE,"type1";#N/A,#N/A,FALSE,"지지력";#N/A,#N/A,FALSE,"PILE계산";#N/A,#N/A,FALSE,"PILE ";#N/A,#N/A,FALSE,"철근량";#N/A,#N/A,FALSE,"균열검토";#N/A,#N/A,FALSE,"날개벽";#N/A,#N/A,FALSE,"주철근조립도";#N/A,#N/A,FALSE,"교좌"}</definedName>
    <definedName name="AAC">[18]AASHTO!$A$14:$F$17</definedName>
    <definedName name="AAD">'[26]Obras preliminares'!$D$3</definedName>
    <definedName name="aæÐRIiÞA_Iª">#N/A</definedName>
    <definedName name="AAG">#REF!</definedName>
    <definedName name="AAG_DT">#REF!</definedName>
    <definedName name="AAG_INI">#REF!</definedName>
    <definedName name="AAG_Q">#REF!</definedName>
    <definedName name="AAL">#REF!</definedName>
    <definedName name="aB">[38]E!#REF!</definedName>
    <definedName name="ABG">[18]AASHTO!$A$2:$F$5</definedName>
    <definedName name="absc">#N/A</definedName>
    <definedName name="AbT">'[26]Estructuras Concreto'!$D$146</definedName>
    <definedName name="Abtd2">'[39]Estructuras Concreto'!#REF!</definedName>
    <definedName name="Abtd4">'[39]Estructuras Concreto'!#REF!</definedName>
    <definedName name="Abtd6">'[39]Estructuras Concreto'!#REF!</definedName>
    <definedName name="aC">[38]E!#REF!</definedName>
    <definedName name="aⓒ¡¨￠RIi¨­A_I¨￡">#N/A</definedName>
    <definedName name="ACARREO">#REF!</definedName>
    <definedName name="ACASA">'[26]Estructuras Concreto'!$D$341</definedName>
    <definedName name="AcC">'[26]Estructuras Concreto'!$D$190</definedName>
    <definedName name="AccesNvoAbs" hidden="1">#REF!</definedName>
    <definedName name="AccessDatabase" hidden="1">"C:\posec\DATABASE\vlv_list\vlvlist1.mdb"</definedName>
    <definedName name="ACE">[1]A!$D$38</definedName>
    <definedName name="ACERO">[1]A!$D$70:$D$71</definedName>
    <definedName name="ACOLC">'[26]Estructuras Concreto'!$D$333</definedName>
    <definedName name="ACOM">#REF!</definedName>
    <definedName name="ACOND">#REF!</definedName>
    <definedName name="ACPM">'[10]Datos Generales'!$B$12</definedName>
    <definedName name="AcT">'[26]Estructuras Concreto'!$D$135</definedName>
    <definedName name="Acta">#REF!</definedName>
    <definedName name="Acta1">#REF!</definedName>
    <definedName name="AcTc">'[26]Estructuras Concreto'!$D$174</definedName>
    <definedName name="AcTP">#REF!</definedName>
    <definedName name="AcTZ">'[26]Estructuras Concreto'!#REF!</definedName>
    <definedName name="acueducto">'[40]FORMATO ACOM ACDTO FRENTE'!$M$8</definedName>
    <definedName name="acumulado">#N/A</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[38]E!#REF!</definedName>
    <definedName name="AdditionalConstruction">'[41]INGRESOS - COP'!#REF!</definedName>
    <definedName name="ADM">[31]PRECIOS!$B$161</definedName>
    <definedName name="ADMGP">'[42]PRESUPUESTOS Escenario Optimist'!$T$5</definedName>
    <definedName name="ADMINISTRACION">#REF!</definedName>
    <definedName name="ADMM">#REF!</definedName>
    <definedName name="ADMON">'[43]Formulario N° 4'!$F$129</definedName>
    <definedName name="adoq">[44]!absc</definedName>
    <definedName name="Advance">'[41]INGRESOS - COP'!#REF!</definedName>
    <definedName name="Af">'[26]Estructuras Concreto'!$D$159</definedName>
    <definedName name="afdasgh" hidden="1">{#N/A,#N/A,FALSE,"CCTV"}</definedName>
    <definedName name="afdsfdg" hidden="1">{#N/A,#N/A,FALSE,"CCTV"}</definedName>
    <definedName name="afffgff" hidden="1">{#N/A,#N/A,FALSE,"CCTV"}</definedName>
    <definedName name="Afranio">#REF!</definedName>
    <definedName name="agdump">#REF!</definedName>
    <definedName name="agedump">#REF!</definedName>
    <definedName name="agencydump">#REF!</definedName>
    <definedName name="AGENCYLY">#REF!</definedName>
    <definedName name="AGENCYPLAN">#REF!</definedName>
    <definedName name="agp">#REF!</definedName>
    <definedName name="AGRICOLA">[45]PRES.AGRI!$B$1:$N$35</definedName>
    <definedName name="AGUA">[25]BASE!$D$515</definedName>
    <definedName name="AHI">'[10]Datos Generales'!$B$16</definedName>
    <definedName name="AI">'[26]Estructuras Concreto'!$D$5</definedName>
    <definedName name="AI60kv">'[30]Estructuras Concreto'!#REF!</definedName>
    <definedName name="AIN">'[26]Estructuras Concreto'!$D$72</definedName>
    <definedName name="air_trap">#REF!</definedName>
    <definedName name="AIU">#REF!</definedName>
    <definedName name="AIU_">#REF!</definedName>
    <definedName name="AIU_1">'[46]FORMULARIO AIU'!$G$48</definedName>
    <definedName name="AIU_2">'[47]FORMULARIO AIU'!$G$44</definedName>
    <definedName name="AIUA">#REF!</definedName>
    <definedName name="aiun">[48]BASE!$C$3</definedName>
    <definedName name="AIUR">'[42]PRESUPUESTOS Escenario Optimist'!$R$85</definedName>
    <definedName name="Ajizal">'[49]AJIZAL 3335'!$A$7:$J$142</definedName>
    <definedName name="AJUSTE">#REF!</definedName>
    <definedName name="Ajusteinf" hidden="1">{#N/A,#N/A,FALSE,"Costos Productos 6A";#N/A,#N/A,FALSE,"Costo Unitario Total H-94-12"}</definedName>
    <definedName name="AJUSTPTO" hidden="1">{#N/A,#N/A,FALSE,"Costos Productos 6A";#N/A,#N/A,FALSE,"Costo Unitario Total H-94-12"}</definedName>
    <definedName name="alambre">[33]PrecRec!$D$59</definedName>
    <definedName name="ALANR">[25]BASE!$D$23</definedName>
    <definedName name="alc">[50]!absc</definedName>
    <definedName name="alcantarillado">'[51]FORMATO ACOM ALDO. FRENTE'!$L$9</definedName>
    <definedName name="alcVE">[52]Alcantarillas!#REF!</definedName>
    <definedName name="AlcVN">[52]Alcantarillas!#REF!</definedName>
    <definedName name="ALFA">#REF!</definedName>
    <definedName name="ALIV487">#REF!</definedName>
    <definedName name="All_Item">#REF!</definedName>
    <definedName name="Almacenista">#REF!</definedName>
    <definedName name="ALPIN">#N/A</definedName>
    <definedName name="ALPJYOU">#N/A</definedName>
    <definedName name="ALPTOI">#N/A</definedName>
    <definedName name="ALPUA">#REF!</definedName>
    <definedName name="altof">'[26]Estructuras Concreto'!$D$161</definedName>
    <definedName name="altofo1">'[26]Estructuras Concreto'!$D$168</definedName>
    <definedName name="altofo2">[21]CONS!#REF!</definedName>
    <definedName name="AMO">'[10]Datos Generales'!$B$14</definedName>
    <definedName name="ANALISIS">#REF!</definedName>
    <definedName name="ANCOLC">'[26]Estructuras Concreto'!$D$334</definedName>
    <definedName name="ANDAM">#REF!</definedName>
    <definedName name="ANE">#REF!</definedName>
    <definedName name="ANEXO21">#REF!</definedName>
    <definedName name="angle">#REF!</definedName>
    <definedName name="ANOUNO">#REF!</definedName>
    <definedName name="ANTRA">#REF!</definedName>
    <definedName name="AÑOWUIE">'[53]Res-Accide-10'!$R$2:$R$7</definedName>
    <definedName name="AOMC">#REF!</definedName>
    <definedName name="AOMI">#REF!</definedName>
    <definedName name="AP">'[26]Estructuras Concreto'!$D$49</definedName>
    <definedName name="AP220TT">'[30]Estructuras Concreto'!#REF!</definedName>
    <definedName name="AP60TT">'[30]Estructuras Concreto'!#REF!</definedName>
    <definedName name="ApC">'[26]Estructuras Concreto'!$D$194</definedName>
    <definedName name="APISOC">'[26]Estructuras Concreto'!$D$349</definedName>
    <definedName name="APOR">#REF!</definedName>
    <definedName name="APOR100">'[9]Constantes Generales'!#REF!</definedName>
    <definedName name="APOR2">'[26]Estructuras Concreto'!$D$272</definedName>
    <definedName name="APOR3">'[26]Estructuras Concreto'!$D$395</definedName>
    <definedName name="APTC60">'[30]Estructuras Concreto'!#REF!</definedName>
    <definedName name="APU">[54]!absc</definedName>
    <definedName name="APU221.1">#REF!</definedName>
    <definedName name="APU221.2">#REF!</definedName>
    <definedName name="APUSENDEROSVILLALILIAM">#REF!</definedName>
    <definedName name="aqua" hidden="1">#REF!</definedName>
    <definedName name="aqual">#REF!</definedName>
    <definedName name="AR">[55]PRECIOS!$G$2:$G$3</definedName>
    <definedName name="ARANA">#REF!</definedName>
    <definedName name="ARANCEL">#REF!</definedName>
    <definedName name="arbol">[33]PrecRec!$D$65</definedName>
    <definedName name="arbolunmetro">#REF!</definedName>
    <definedName name="ARCH">#REF!</definedName>
    <definedName name="are">[33]PrecRec!$D$33</definedName>
    <definedName name="AREA">#REF!</definedName>
    <definedName name="Área_de_Cantidades">#REF!</definedName>
    <definedName name="_xlnm.Extract">#REF!</definedName>
    <definedName name="_xlnm.Print_Area" localSheetId="1">Hoja1!$A$1:$F$642</definedName>
    <definedName name="_xlnm.Print_Area" localSheetId="0">'PRESUPUESTO ACTUALIZADO 2020'!$A$1:$L$652</definedName>
    <definedName name="_xlnm.Print_Area">'[56]Cantidades Ma Auxiliadora'!$A$1:$I$40</definedName>
    <definedName name="AREAPRIVADA">#REF!</definedName>
    <definedName name="ARELC">[57]BASE!$C$50</definedName>
    <definedName name="ARELF">#REF!</definedName>
    <definedName name="ARENA">[1]A!$D$55:$D$56</definedName>
    <definedName name="ARENC">[25]BASE!$D$60</definedName>
    <definedName name="ARENI">[25]BASE!$D$59</definedName>
    <definedName name="ARENP">[25]BASE!$D$58</definedName>
    <definedName name="ARPASEVAN" hidden="1">{#N/A,#N/A,FALSE,"CCTV"}</definedName>
    <definedName name="ARTURO">#REF!</definedName>
    <definedName name="AS">'[26]Estructuras Concreto'!$D$16</definedName>
    <definedName name="AS60kv">'[30]Estructuras Concreto'!#REF!</definedName>
    <definedName name="ASAS">#REF!</definedName>
    <definedName name="asas2">#REF!</definedName>
    <definedName name="ASASAS">'[20]ANEXO 3'!#REF!</definedName>
    <definedName name="ASB">[18]AASHTO!$A$8:$F$11</definedName>
    <definedName name="asd">{"Book1","DOC&amp;DWG.xls"}</definedName>
    <definedName name="asdfñk">[58]!absc</definedName>
    <definedName name="ASEC">'[26]Estructuras Concreto'!$D$83</definedName>
    <definedName name="aspecto">'[59]Aspecto General Obras'!$B$3</definedName>
    <definedName name="AST220TT">'[30]Estructuras Concreto'!#REF!</definedName>
    <definedName name="AST60PR">'[30]Estructuras Concreto'!#REF!</definedName>
    <definedName name="AST60TT">'[30]Estructuras Concreto'!#REF!</definedName>
    <definedName name="ASTA">'[26]Estructuras Concreto'!$D$63</definedName>
    <definedName name="astf">'[26]Estructuras Concreto'!$D$164</definedName>
    <definedName name="astfo1">'[26]Estructuras Concreto'!$D$171</definedName>
    <definedName name="ASTI">'[26]Estructuras Concreto'!$D$8</definedName>
    <definedName name="ASTI60kv">'[30]Estructuras Concreto'!#REF!</definedName>
    <definedName name="ASTIN">'[26]Estructuras Concreto'!$D$75</definedName>
    <definedName name="ASTM">#REF!</definedName>
    <definedName name="ASTP">'[26]Estructuras Concreto'!$D$52</definedName>
    <definedName name="ASTPOR">#REF!</definedName>
    <definedName name="ASTPOR2">'[26]Estructuras Concreto'!$D$275</definedName>
    <definedName name="ASTPOR3">'[26]Estructuras Concreto'!$D$398</definedName>
    <definedName name="ASTPR2">'[26]Estructuras Concreto'!$D$130</definedName>
    <definedName name="ASTS">'[26]Estructuras Concreto'!$D$19</definedName>
    <definedName name="ASTS60kv">'[30]Estructuras Concreto'!#REF!</definedName>
    <definedName name="ASTSEC">'[26]Estructuras Concreto'!$D$86</definedName>
    <definedName name="ASTT">'[26]Estructuras Concreto'!$D$30</definedName>
    <definedName name="ASTTC">'[26]Estructuras Concreto'!$D$108</definedName>
    <definedName name="ASTTC60">'[30]Estructuras Concreto'!#REF!</definedName>
    <definedName name="ASTTO">#REF!</definedName>
    <definedName name="ASTTT">'[26]Estructuras Concreto'!$D$41</definedName>
    <definedName name="ASTTT2">'[26]Estructuras Concreto'!$D$119</definedName>
    <definedName name="AT">'[26]Estructuras Concreto'!$D$27</definedName>
    <definedName name="AtapaC">'[26]Estructuras Concreto'!$D$254</definedName>
    <definedName name="AtapaC2">#REF!</definedName>
    <definedName name="Atbd2">#REF!</definedName>
    <definedName name="Atbd4">#REF!</definedName>
    <definedName name="Atbd6">'[26]Estructuras Concreto'!$D$241</definedName>
    <definedName name="ATC">'[26]Estructuras Concreto'!$D$105</definedName>
    <definedName name="AtcC">'[26]Estructuras Concreto'!$D$199</definedName>
    <definedName name="AtcC1">'[26]Estructuras Concreto'!$D$215</definedName>
    <definedName name="AtcC2">#REF!</definedName>
    <definedName name="ATO">#REF!</definedName>
    <definedName name="ATR">'[10]Datos Generales'!$B$15</definedName>
    <definedName name="ATT">'[26]Estructuras Concreto'!$D$38</definedName>
    <definedName name="AttrRange">#REF!</definedName>
    <definedName name="attrRange_Q">#REF!</definedName>
    <definedName name="Au">#N/A</definedName>
    <definedName name="Àü">#N/A</definedName>
    <definedName name="AUIT">'[42]PRESUPUESTOS Escenario Optimist'!$R$73</definedName>
    <definedName name="Aumento">'[60]Vía de Acceso'!$O$7</definedName>
    <definedName name="Aut">#REF!</definedName>
    <definedName name="AUTO">#REF!</definedName>
    <definedName name="_xlnm.Auto_Open">MODULO10.auto_abrir</definedName>
    <definedName name="auto1">#REF!</definedName>
    <definedName name="auto2">#REF!</definedName>
    <definedName name="autoexec">#REF!</definedName>
    <definedName name="aux">#REF!</definedName>
    <definedName name="AV">'[26]Obras preliminares'!$D$14</definedName>
    <definedName name="AV.1">#REF!</definedName>
    <definedName name="AV_1">#N/A</definedName>
    <definedName name="AVAC">'[26]Estructuras Concreto'!$D$343</definedName>
    <definedName name="AvbT">'[26]Estructuras Concreto'!$D$148</definedName>
    <definedName name="AVC">#REF!</definedName>
    <definedName name="AvcT">'[26]Estructuras Concreto'!$D$139</definedName>
    <definedName name="AvcTc">'[26]Estructuras Concreto'!$D$178</definedName>
    <definedName name="AvcTZ">'[26]Estructuras Concreto'!#REF!</definedName>
    <definedName name="AvITZ">'[30]Estructuras Concreto'!#REF!</definedName>
    <definedName name="AvlT">'[26]Estructuras Concreto'!$D$140</definedName>
    <definedName name="AvlTZ">'[26]Estructuras Concreto'!#REF!</definedName>
    <definedName name="AvtT">'[26]Estructuras Concreto'!$D$141</definedName>
    <definedName name="AvtTZ">'[26]Estructuras Concreto'!#REF!</definedName>
    <definedName name="AY">'[10]Datos Generales'!$B$4</definedName>
    <definedName name="ayu">[61]BASE!$D$13</definedName>
    <definedName name="AYUDA">[25]BASE!$D$12</definedName>
    <definedName name="AYUDA_">[47]BASE!$D$12</definedName>
    <definedName name="AYUDR">[25]BASE!$D$13</definedName>
    <definedName name="AZC">'[26]Estructuras Concreto'!$D$336</definedName>
    <definedName name="B">#REF!</definedName>
    <definedName name="B_1">#REF!</definedName>
    <definedName name="B_FLG">#REF!</definedName>
    <definedName name="B60PR">'[30]Estructuras Concreto'!#REF!</definedName>
    <definedName name="BA">'[26]Estructuras Concreto'!$D$57</definedName>
    <definedName name="back_pressure">#REF!</definedName>
    <definedName name="ball">#REF!</definedName>
    <definedName name="band">[33]PrecRec!$D$54</definedName>
    <definedName name="bandera">#REF!</definedName>
    <definedName name="BASE">[0]!ERR</definedName>
    <definedName name="Base_datos_IM">#REF!</definedName>
    <definedName name="Base_Precios">[31]PRECIOS!$B:$D</definedName>
    <definedName name="_xlnm.Database" localSheetId="0">#REF!</definedName>
    <definedName name="_xlnm.Database">#REF!</definedName>
    <definedName name="BASEG">[25]BASE!$D$54</definedName>
    <definedName name="baul">[0]!ERR</definedName>
    <definedName name="BB">#N/A</definedName>
    <definedName name="bbb">'[8]Gabinetes ctrol, prot. y med. '!#REF!</definedName>
    <definedName name="BDD">#REF!</definedName>
    <definedName name="bfbfdhfdhdfgh" hidden="1">{#N/A,#N/A,FALSE,"CCTV"}</definedName>
    <definedName name="bg">[33]PrecRec!$D$36</definedName>
    <definedName name="bhjk">#REF!</definedName>
    <definedName name="BHT_F">#N/A</definedName>
    <definedName name="BI">'[26]Estructuras Concreto'!$D$2</definedName>
    <definedName name="BI60kv">'[30]Estructuras Concreto'!#REF!</definedName>
    <definedName name="bienvenido">#REF!</definedName>
    <definedName name="BIN">'[26]Estructuras Concreto'!$D$69</definedName>
    <definedName name="BISCO">#REF!</definedName>
    <definedName name="BLOCT">[46]BASE!$D$503</definedName>
    <definedName name="bloque">#REF!</definedName>
    <definedName name="BLPH1" hidden="1">#N/A</definedName>
    <definedName name="BM" hidden="1">{#N/A,#N/A,FALSE,"CCTV"}</definedName>
    <definedName name="BO_ACERO">[1]A!$D$37</definedName>
    <definedName name="BO_ARENA">[1]A!$D$21</definedName>
    <definedName name="BO_CEMENTO">[1]A!$D$27</definedName>
    <definedName name="BO_FORMALETA">[1]A!$D$33</definedName>
    <definedName name="BO_GRAVA">[1]A!$D$24</definedName>
    <definedName name="BO_OTROS">[1]A!$D$30</definedName>
    <definedName name="BO_SUMINISTRO">[1]A!$D$41</definedName>
    <definedName name="BOBCAT">#REF!</definedName>
    <definedName name="BOLT">#REF!</definedName>
    <definedName name="BOMBA">[25]BASE!$D$487</definedName>
    <definedName name="BOQ">#REF!</definedName>
    <definedName name="BORDE1">'[2]APU PVC'!#REF!</definedName>
    <definedName name="BORDE2">'[2]APU PVC'!#REF!</definedName>
    <definedName name="BORDE3">#REF!</definedName>
    <definedName name="Bordevia">#REF!</definedName>
    <definedName name="BOSS">#REF!</definedName>
    <definedName name="BOTAD">[25]BASE!$D$498</definedName>
    <definedName name="BOTADA">#REF!</definedName>
    <definedName name="BOTES">[25]BASE!$D$507</definedName>
    <definedName name="BP">'[26]Estructuras Concreto'!$D$46</definedName>
    <definedName name="BPOR">#REF!</definedName>
    <definedName name="BPOR2">'[26]Estructuras Concreto'!$D$269</definedName>
    <definedName name="BPOR3">'[26]Estructuras Concreto'!$D$392</definedName>
    <definedName name="Brida">#REF!</definedName>
    <definedName name="BRKRKRTDKDK">#REF!</definedName>
    <definedName name="BROCH">#REF!</definedName>
    <definedName name="BS">'[26]Estructuras Concreto'!$D$13</definedName>
    <definedName name="BS60kv">'[30]Estructuras Concreto'!#REF!</definedName>
    <definedName name="BSEC">'[26]Estructuras Concreto'!$D$80</definedName>
    <definedName name="BT">'[26]Estructuras Concreto'!$D$24</definedName>
    <definedName name="BTC">'[26]Estructuras Concreto'!$D$102</definedName>
    <definedName name="BTO">#REF!</definedName>
    <definedName name="BTP">#REF!</definedName>
    <definedName name="BTT">'[26]Estructuras Concreto'!$D$35</definedName>
    <definedName name="BuiltIn_Print_Area">'[62]Form5 _Pág_ 1'!#REF!</definedName>
    <definedName name="BuiltIn_Print_Area___0">'[62]Form5 _Pág_ 2'!#REF!</definedName>
    <definedName name="BuiltIn_Print_Area___0___0">#REF!</definedName>
    <definedName name="BuiltIn_Print_Area___0___0___0">#REF!</definedName>
    <definedName name="BuiltIn_Print_Area___0_7">'[62]Form5 _Pág_ 2'!#REF!</definedName>
    <definedName name="BuiltIn_Print_Area_7">'[62]Form5 _Pág_ 1'!#REF!</definedName>
    <definedName name="BuiltIn_Print_Titles">#REF!</definedName>
    <definedName name="buld">[33]PrecRec!$D$7</definedName>
    <definedName name="BULL">#REF!</definedName>
    <definedName name="BULLDOZ">#REF!</definedName>
    <definedName name="butterfly">#REF!</definedName>
    <definedName name="Button_3">"vlvlist_vlvlist_List"</definedName>
    <definedName name="byhyj">#REF!</definedName>
    <definedName name="C_">#REF!</definedName>
    <definedName name="C_BK">#REF!</definedName>
    <definedName name="C_DP">#REF!</definedName>
    <definedName name="C_EX">#REF!</definedName>
    <definedName name="C_HC">#REF!</definedName>
    <definedName name="C_min">[22]D_AWG!$H$40</definedName>
    <definedName name="C0NC212">#REF!</definedName>
    <definedName name="C90445L">#REF!</definedName>
    <definedName name="CA">#N/A</definedName>
    <definedName name="ÇÃ">#N/A</definedName>
    <definedName name="caa">#REF!</definedName>
    <definedName name="CAB">[63]Cab!$E$4:$X$28</definedName>
    <definedName name="CABAL">#REF!</definedName>
    <definedName name="CABCELAR" hidden="1">{#N/A,#N/A,FALSE,"Costos Productos 6A";#N/A,#N/A,FALSE,"Costo Unitario Total H-94-12"}</definedName>
    <definedName name="caja">#REF!,#REF!,#REF!,#REF!,#REF!</definedName>
    <definedName name="CAJAC">#REF!</definedName>
    <definedName name="cajainver">#REF!</definedName>
    <definedName name="CAJAV">#REF!</definedName>
    <definedName name="CAJMI">#REF!</definedName>
    <definedName name="CalcAgencyPrice">#REF!</definedName>
    <definedName name="CALCULAR">#REF!</definedName>
    <definedName name="CANAL">#REF!</definedName>
    <definedName name="cang">[33]PrecRec!$D$16</definedName>
    <definedName name="CANGU">[25]BASE!$D$466</definedName>
    <definedName name="CANGURO">#REF!</definedName>
    <definedName name="CANT">#REF!</definedName>
    <definedName name="CANT_10">#REF!</definedName>
    <definedName name="CANT_18">#REF!</definedName>
    <definedName name="CANT_20">#REF!</definedName>
    <definedName name="CANT_21">#REF!</definedName>
    <definedName name="CANT_22">#REF!</definedName>
    <definedName name="CANT_7">#REF!</definedName>
    <definedName name="CANT_8">#REF!</definedName>
    <definedName name="cantidad">[0]!ERR</definedName>
    <definedName name="CAP">#REF!</definedName>
    <definedName name="CAPITAL_RESERVA">#REF!</definedName>
    <definedName name="capt">[33]PrecRec!$D$52</definedName>
    <definedName name="CARACTERISTICAS">#REF!</definedName>
    <definedName name="CARCAT">'[26]Estructuras Concreto'!$D$187</definedName>
    <definedName name="carg">[33]PrecRec!$D$8</definedName>
    <definedName name="CARGAD">#REF!</definedName>
    <definedName name="CARGADOR">[43]EQUIPO!$D$10</definedName>
    <definedName name="cargas">[64]PRESUPUESTOS!$S$5</definedName>
    <definedName name="CARGUER">[65]BASE!$D$392</definedName>
    <definedName name="CARRETERA">#REF!</definedName>
    <definedName name="CARRO">#REF!</definedName>
    <definedName name="CARRTA">#REF!</definedName>
    <definedName name="CART">'[26]Estructuras Concreto'!$D$157</definedName>
    <definedName name="CARTZ">'[26]Estructuras Concreto'!#REF!</definedName>
    <definedName name="casa">#REF!</definedName>
    <definedName name="CASA1">#REF!</definedName>
    <definedName name="Case">'[41]INGRESOS - COP'!#REF!</definedName>
    <definedName name="cata">'[2]APU PVC'!#REF!</definedName>
    <definedName name="Category_All">#REF!</definedName>
    <definedName name="CATIN">#N/A</definedName>
    <definedName name="CATJYOU">#N/A</definedName>
    <definedName name="CATREC">#N/A</definedName>
    <definedName name="CATSYU">#N/A</definedName>
    <definedName name="causinver">#REF!</definedName>
    <definedName name="CB">'[10]Datos Generales'!$B$8</definedName>
    <definedName name="cc">#REF!</definedName>
    <definedName name="CCC">#REF!</definedName>
    <definedName name="CCCCCC">'[66]A. P. U.'!#REF!</definedName>
    <definedName name="ccto210">#REF!</definedName>
    <definedName name="CD">#REF!</definedName>
    <definedName name="CD454JH">#REF!</definedName>
    <definedName name="CDIRECTO">#REF!</definedName>
    <definedName name="ce">#N/A</definedName>
    <definedName name="CEDE">#N/A</definedName>
    <definedName name="CelActiCor">#REF!</definedName>
    <definedName name="CelActiNoCor">#REF!</definedName>
    <definedName name="Celador">#REF!</definedName>
    <definedName name="CelOTRINGREGR">#REF!</definedName>
    <definedName name="CelPasCor">#REF!</definedName>
    <definedName name="CelPasNoCor">#REF!</definedName>
    <definedName name="cem">[33]PrecRec!$D$31</definedName>
    <definedName name="CEMEG">[25]BASE!$D$62</definedName>
    <definedName name="CEMENTO">[1]A!$D$61:$D$62</definedName>
    <definedName name="cert">#REF!</definedName>
    <definedName name="CESAR" hidden="1">{#N/A,#N/A,FALSE,"Costos Productos 6A";#N/A,#N/A,FALSE,"Costo Unitario Total H-94-12"}</definedName>
    <definedName name="cesped">[33]PrecRec!$D$64</definedName>
    <definedName name="CHACA" hidden="1">#N/A</definedName>
    <definedName name="CHAPA">#REF!</definedName>
    <definedName name="check">#REF!</definedName>
    <definedName name="CHP">#N/A</definedName>
    <definedName name="civil">#REF!</definedName>
    <definedName name="CLAUSULA">#REF!</definedName>
    <definedName name="CLAVO">[25]BASE!$D$76</definedName>
    <definedName name="cldCoordinador">[67]Formato!$J$43</definedName>
    <definedName name="cldDepartamento">[67]Formato!$E$43</definedName>
    <definedName name="cldResumen">[67]Formato!$C$44</definedName>
    <definedName name="CMMO">[25]BASE!$D$464</definedName>
    <definedName name="CMMOA">[68]BASE!$D$455</definedName>
    <definedName name="CN">#REF!</definedName>
    <definedName name="CO">'[10]Datos Generales'!$B$3</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#REF!</definedName>
    <definedName name="codigo">#N/A</definedName>
    <definedName name="Codigos">#N/A</definedName>
    <definedName name="CODOS">#REF!</definedName>
    <definedName name="ColTap">'[34]Coloc. e Interc. Tapones'!$E:$E</definedName>
    <definedName name="COM">#REF!</definedName>
    <definedName name="comm">#REF!</definedName>
    <definedName name="Commission">#REF!</definedName>
    <definedName name="COMN1">[69]BASE!#REF!</definedName>
    <definedName name="COMP">#REF!</definedName>
    <definedName name="compneu">[33]PrecRec!$D$13</definedName>
    <definedName name="COMPR">[25]BASE!$D$463</definedName>
    <definedName name="COMPRE">#REF!</definedName>
    <definedName name="COMPRESOR">[43]EQUIPO!$D$5</definedName>
    <definedName name="conc">[33]PrecRec!$D$17</definedName>
    <definedName name="CONC21">#REF!</definedName>
    <definedName name="CONC211">#REF!</definedName>
    <definedName name="CONC231">#REF!</definedName>
    <definedName name="CONC232">#REF!</definedName>
    <definedName name="Conexion">#REF!</definedName>
    <definedName name="CONM1">[25]BASE!$D$467</definedName>
    <definedName name="CONM2">[25]BASE!$D$468</definedName>
    <definedName name="CONMI">[69]BASE!#REF!</definedName>
    <definedName name="CONMX">[25]BASE!$D$516</definedName>
    <definedName name="CONSUM">#REF!</definedName>
    <definedName name="CONSUMO_ESTRATO_3">#REF!</definedName>
    <definedName name="CONT">#REF!</definedName>
    <definedName name="CONTABLE" hidden="1">{#N/A,#N/A,FALSE,"CIBHA05A";#N/A,#N/A,FALSE,"CIBHA05B"}</definedName>
    <definedName name="CONTABLES" hidden="1">{#N/A,#N/A,FALSE,"Costos Productos 6A";#N/A,#N/A,FALSE,"Costo Unitario Total H-94-12"}</definedName>
    <definedName name="contra">#REF!</definedName>
    <definedName name="CONTRATISTA">[31]MODELO!$A$2</definedName>
    <definedName name="CONTROL">#REF!</definedName>
    <definedName name="controlV">#REF!</definedName>
    <definedName name="copia">#REF!</definedName>
    <definedName name="Corriente">[63]AMPACITY!$B$6:$I$28</definedName>
    <definedName name="CORTA">#REF!</definedName>
    <definedName name="cost04" hidden="1">{#N/A,#N/A,FALSE,"Costos Productos 6A";#N/A,#N/A,FALSE,"Costo Unitario Total H-94-12"}</definedName>
    <definedName name="COSTCONTAB" hidden="1">{#N/A,#N/A,FALSE,"Costos Productos 6A";#N/A,#N/A,FALSE,"Costo Unitario Total H-94-12"}</definedName>
    <definedName name="costivos" hidden="1">{#N/A,#N/A,FALSE,"Costos Productos 6A";#N/A,#N/A,FALSE,"Costo Unitario Total H-94-12"}</definedName>
    <definedName name="COSTODIRECTO">#REF!</definedName>
    <definedName name="CostoEquipos">#REF!</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ota">'[70]Base de Diseño'!$A$1:$D$290</definedName>
    <definedName name="COTAS">[71]Hoja3!$A$5:$B$154</definedName>
    <definedName name="COVER1">#REF!</definedName>
    <definedName name="COYLL">[25]BASE!#REF!</definedName>
    <definedName name="CP452L">#REF!</definedName>
    <definedName name="CP453L">#REF!</definedName>
    <definedName name="CP902L">#REF!</definedName>
    <definedName name="CP903L">#REF!</definedName>
    <definedName name="CP904L">#REF!</definedName>
    <definedName name="CPLG">#REF!</definedName>
    <definedName name="cpSC">'[26]Estructuras Concreto'!$D$203</definedName>
    <definedName name="cpSC1">'[26]Estructuras Concreto'!$D$219</definedName>
    <definedName name="cpSC2">#REF!</definedName>
    <definedName name="CR22JH">#REF!</definedName>
    <definedName name="CR42JH">#REF!</definedName>
    <definedName name="CR44JH">#REF!</definedName>
    <definedName name="CRAS">#REF!</definedName>
    <definedName name="Criteria_MI">#REF!</definedName>
    <definedName name="_xlnm.Criteria">#REF!</definedName>
    <definedName name="Criterios_IM">'[2]APU PVC'!#REF!</definedName>
    <definedName name="CRUDOS" hidden="1">{#N/A,#N/A,FALSE,"CIBHA05A";#N/A,#N/A,FALSE,"CIBHA05B"}</definedName>
    <definedName name="CSIKA">[25]BASE!$D$382</definedName>
    <definedName name="ct">[22]D_AWG!$P$25</definedName>
    <definedName name="CT070KG">#REF!</definedName>
    <definedName name="CT080KG">#REF!</definedName>
    <definedName name="CT110K">'[25]BASE CTOS'!#REF!</definedName>
    <definedName name="CT110KG">#REF!</definedName>
    <definedName name="CT140K">'[25]BASE CTOS'!#REF!</definedName>
    <definedName name="CT140KG">[25]BASE!$D$39</definedName>
    <definedName name="CT170KG">[25]BASE!$D$38</definedName>
    <definedName name="CT180K">'[25]BASE CTOS'!#REF!</definedName>
    <definedName name="CT180KG">#REF!</definedName>
    <definedName name="CT210K">'[25]BASE CTOS'!#REF!</definedName>
    <definedName name="CT210KG">[25]BASE!$D$36</definedName>
    <definedName name="CT245K">'[25]BASE CTOS'!#REF!</definedName>
    <definedName name="CT245KG">[25]BASE!$D$35</definedName>
    <definedName name="CT280KG">[48]BASE!$D$44</definedName>
    <definedName name="cuad">[33]PrecRec!$D$24</definedName>
    <definedName name="cuadpav">[33]PrecRec!$D$26</definedName>
    <definedName name="Cuadro">#REF!</definedName>
    <definedName name="CUAL">[0]!ERR</definedName>
    <definedName name="CUATRO">#REF!</definedName>
    <definedName name="cUCA">#REF!</definedName>
    <definedName name="Cunetavia">#REF!</definedName>
    <definedName name="cunVE">#REF!</definedName>
    <definedName name="cunVN">#REF!</definedName>
    <definedName name="curva">"Chart 11"</definedName>
    <definedName name="CV">#REF!</definedName>
    <definedName name="CVa">'[34]Cambio de Valv.'!$E:$E</definedName>
    <definedName name="cvSC">'[26]Estructuras Concreto'!$D$201</definedName>
    <definedName name="cvSC1">'[26]Estructuras Concreto'!$D$217</definedName>
    <definedName name="cvSC2">#REF!</definedName>
    <definedName name="cxgd">{"Book1","DOC&amp;DWG.xls"}</definedName>
    <definedName name="cy">[61]BASE!$D$348</definedName>
    <definedName name="CYLL2">#REF!</definedName>
    <definedName name="CYLL3">[25]BASE!$D$372</definedName>
    <definedName name="CYLL4">#REF!</definedName>
    <definedName name="CYLL6">#REF!</definedName>
    <definedName name="D">#REF!</definedName>
    <definedName name="d_PH">[22]D_AWG!$V$37</definedName>
    <definedName name="D220TT">'[30]Estructuras Concreto'!#REF!</definedName>
    <definedName name="D60PR">'[30]Estructuras Concreto'!#REF!</definedName>
    <definedName name="D60TT">'[30]Estructuras Concreto'!#REF!</definedName>
    <definedName name="DA">'[26]Estructuras Concreto'!$D$62</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#REF!</definedName>
    <definedName name="Database_MI">#REF!</definedName>
    <definedName name="datos">#REF!</definedName>
    <definedName name="Datos_G1">#REF!</definedName>
    <definedName name="Datos_G2">#REF!</definedName>
    <definedName name="Datos_SW_G1">#REF!</definedName>
    <definedName name="Datos_SW_G2">#REF!</definedName>
    <definedName name="datos1">'[72]Base de Diseño'!$A$1:$D$204</definedName>
    <definedName name="DaWk7">#REF!</definedName>
    <definedName name="DaysOfMonth">#REF!</definedName>
    <definedName name="dbb">'[8]Gabinetes ctrol, prot. y med. '!#REF!</definedName>
    <definedName name="DBHH">#REF!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T">#REF!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[0]!ERR</definedName>
    <definedName name="ddd" hidden="1">{"'Sheet1'!$A$1:$G$85"}</definedName>
    <definedName name="DDDD" hidden="1">{#N/A,#N/A,FALSE,"Costos Productos 6A";#N/A,#N/A,FALSE,"Costo Unitario Total H-94-12"}</definedName>
    <definedName name="DDFD" hidden="1">{#N/A,#N/A,FALSE,"CCTV"}</definedName>
    <definedName name="DEC.GH">#REF!</definedName>
    <definedName name="DECI">#REF!</definedName>
    <definedName name="def">[33]PrecRec!$D$50</definedName>
    <definedName name="DelDC">#REF!</definedName>
    <definedName name="DelDm">#REF!</definedName>
    <definedName name="delin">[33]PrecRec!$D$55</definedName>
    <definedName name="Delivery">#REF!</definedName>
    <definedName name="DelType">#REF!</definedName>
    <definedName name="demarc">[33]PrecRec!$D$19</definedName>
    <definedName name="DEMO">#REF!</definedName>
    <definedName name="den_1a">[22]D_AWG!$N$26</definedName>
    <definedName name="den_2da">[22]D_AWG!$N$27</definedName>
    <definedName name="den_aisl">[22]D_AWG!$O$35</definedName>
    <definedName name="den_ch">[22]D_AWG!$AA$47</definedName>
    <definedName name="den_cond">[22]D_AWG!$D$29</definedName>
    <definedName name="DENS">#REF!</definedName>
    <definedName name="densi">#REF!</definedName>
    <definedName name="DENSIDAD">#REF!</definedName>
    <definedName name="DEPRECIATION">#REF!</definedName>
    <definedName name="deptLookup">#REF!</definedName>
    <definedName name="desarrolladas">#N/A</definedName>
    <definedName name="DESC">#REF!</definedName>
    <definedName name="descrip_mat">#REF!</definedName>
    <definedName name="DESCRIPTION">#REF!</definedName>
    <definedName name="DESFALT">#REF!</definedName>
    <definedName name="design">'[73]Design (3)'!$A$12:$CM$71</definedName>
    <definedName name="design2">[73]Design!$A$24:$CM$66</definedName>
    <definedName name="Detalle">#REF!</definedName>
    <definedName name="DEUDA">#REF!</definedName>
    <definedName name="DEUDAL">#REF!</definedName>
    <definedName name="DEX">#REF!</definedName>
    <definedName name="DEX_10">#REF!</definedName>
    <definedName name="DEX_18">#REF!</definedName>
    <definedName name="DEX_20">#REF!</definedName>
    <definedName name="DEX_21">#REF!</definedName>
    <definedName name="DEX_22">#REF!</definedName>
    <definedName name="DEX_7">#REF!</definedName>
    <definedName name="DEX_8">#REF!</definedName>
    <definedName name="DFSDGDFG">#REF!</definedName>
    <definedName name="DG">#REF!</definedName>
    <definedName name="dgfgjgj" hidden="1">{#N/A,#N/A,FALSE,"CCTV"}</definedName>
    <definedName name="dghfs">#REF!</definedName>
    <definedName name="dhp">'[8]Gabinetes ctrol, prot. y med. '!#REF!</definedName>
    <definedName name="DI">'[26]Estructuras Concreto'!$D$7</definedName>
    <definedName name="DI60kv">'[30]Estructuras Concreto'!#REF!</definedName>
    <definedName name="día">#REF!</definedName>
    <definedName name="dia16ex">#REF!</definedName>
    <definedName name="dia24ex">#REF!</definedName>
    <definedName name="dia24nue">#REF!</definedName>
    <definedName name="dia25ex">#REF!</definedName>
    <definedName name="dia26ex">#REF!</definedName>
    <definedName name="dia36ex">#REF!</definedName>
    <definedName name="dia36nue">#REF!</definedName>
    <definedName name="dia37ex">#REF!</definedName>
    <definedName name="DIAME">#REF!</definedName>
    <definedName name="diameter">#REF!</definedName>
    <definedName name="diametros">#REF!</definedName>
    <definedName name="diana">#REF!</definedName>
    <definedName name="diaphragm">#REF!</definedName>
    <definedName name="diego">#REF!</definedName>
    <definedName name="diego1">#REF!</definedName>
    <definedName name="DIN">'[26]Estructuras Concreto'!$D$74</definedName>
    <definedName name="DIRECT">#REF!</definedName>
    <definedName name="DK">#REF!</definedName>
    <definedName name="DM">#REF!</definedName>
    <definedName name="DMxUS">#REF!</definedName>
    <definedName name="DOC">#REF!</definedName>
    <definedName name="DOCUMENT">{"Book1","my ddc.xls"}</definedName>
    <definedName name="Document_array">{"Book1","DOC&amp;DWG.xls"}</definedName>
    <definedName name="dolar">'[42]PRESUPUESTOS Escenario Optimist'!$Q$5</definedName>
    <definedName name="dólar">'[42]PRESUPUESTOS Escenario Optimist'!$Q$5</definedName>
    <definedName name="dollar">#REF!</definedName>
    <definedName name="Domiciliaria">#REF!</definedName>
    <definedName name="DOS">#REF!</definedName>
    <definedName name="DOT">#REF!</definedName>
    <definedName name="dota">#REF!</definedName>
    <definedName name="DP">'[26]Estructuras Concreto'!$D$51</definedName>
    <definedName name="DPCABB">#REF!</definedName>
    <definedName name="DPOR">#REF!</definedName>
    <definedName name="DPOR2">'[26]Estructuras Concreto'!$D$274</definedName>
    <definedName name="DPOR3">'[26]Estructuras Concreto'!$D$397</definedName>
    <definedName name="dr">'[8]Gabinetes ctrol, prot. y med. '!#REF!</definedName>
    <definedName name="drain_trap">#REF!</definedName>
    <definedName name="dren4">[33]PrecRec!$D$43</definedName>
    <definedName name="Drenajes">[21]CONS!#REF!</definedName>
    <definedName name="DS">'[26]Estructuras Concreto'!$D$18</definedName>
    <definedName name="DS60kv">'[30]Estructuras Concreto'!#REF!</definedName>
    <definedName name="DSD">#REF!</definedName>
    <definedName name="DSEC">'[26]Estructuras Concreto'!$D$85</definedName>
    <definedName name="DT">'[26]Estructuras Concreto'!$D$29</definedName>
    <definedName name="DTC">'[26]Estructuras Concreto'!$D$107</definedName>
    <definedName name="DTO">#REF!</definedName>
    <definedName name="DTP">#REF!</definedName>
    <definedName name="DTT">'[26]Estructuras Concreto'!$D$40</definedName>
    <definedName name="dual_plate_check">#REF!</definedName>
    <definedName name="DUCTO">[74]CONDUIT!#REF!</definedName>
    <definedName name="dumppr">#REF!</definedName>
    <definedName name="duplex_strainer">#REF!</definedName>
    <definedName name="E">[22]D_AWG!$P$35</definedName>
    <definedName name="E220TT">'[30]Estructuras Concreto'!#REF!</definedName>
    <definedName name="E60PR">'[30]Estructuras Concreto'!#REF!</definedName>
    <definedName name="E60TT">'[30]Estructuras Concreto'!#REF!</definedName>
    <definedName name="EA">'[26]Estructuras Concreto'!$D$61</definedName>
    <definedName name="eabd2">'[26]Estructuras Concreto'!$D$227</definedName>
    <definedName name="eabd4">'[26]Estructuras Concreto'!$D$235</definedName>
    <definedName name="eabd6">'[26]Estructuras Concreto'!$D$242</definedName>
    <definedName name="ebV">'[26]Obras preliminares'!$D$17</definedName>
    <definedName name="ebV.1">#REF!</definedName>
    <definedName name="ebV_1">#N/A</definedName>
    <definedName name="ecAD">'[26]Obras preliminares'!$D$4</definedName>
    <definedName name="ecaV">'[26]Obras preliminares'!$D$16</definedName>
    <definedName name="ecaV.1">#REF!</definedName>
    <definedName name="ecaV_1">#N/A</definedName>
    <definedName name="ecG">'[26]Obras preliminares'!$D$12</definedName>
    <definedName name="eCIiIi¨­A_I¨￡">#N/A</definedName>
    <definedName name="eCIiIiÞA_Iª">#N/A</definedName>
    <definedName name="èÇÍïÍïÞÀ_Íª">#N/A</definedName>
    <definedName name="ecL">'[26]Obras preliminares'!$D$8</definedName>
    <definedName name="ECON">[55]PRECIOS!$E$2:$E$12</definedName>
    <definedName name="eCSTC60">'[30]Estructuras Concreto'!#REF!</definedName>
    <definedName name="Edic">#REF!</definedName>
    <definedName name="Edivia">#REF!</definedName>
    <definedName name="EE">#REF!</definedName>
    <definedName name="EI">'[26]Estructuras Concreto'!$D$6</definedName>
    <definedName name="EI60kv">'[30]Estructuras Concreto'!#REF!</definedName>
    <definedName name="EIN">'[26]Estructuras Concreto'!$D$73</definedName>
    <definedName name="elec">#REF!</definedName>
    <definedName name="electrosoldada">#REF!</definedName>
    <definedName name="Element_Forces___Frames">#REF!</definedName>
    <definedName name="elemnto">#REF!</definedName>
    <definedName name="ELITE">#REF!</definedName>
    <definedName name="ELITE1">#REF!</definedName>
    <definedName name="EMET">[55]PRECIOS!$H$2:$H$9</definedName>
    <definedName name="emf">'[26]Estructuras Concreto'!$D$162</definedName>
    <definedName name="emfo1">'[26]Estructuras Concreto'!$D$169</definedName>
    <definedName name="EMPLEADO">#N/A</definedName>
    <definedName name="emul">[33]PrecRec!$D$58</definedName>
    <definedName name="ENCABEZADO">#REF!</definedName>
    <definedName name="EndTime">#REF!</definedName>
    <definedName name="Ene">[75]ENE!$A$12:$H$34</definedName>
    <definedName name="Ene_C">[75]ENE!$A$35:$H$52</definedName>
    <definedName name="EneFeb">'[76]Ene-Feb'!$A$12:$H$34</definedName>
    <definedName name="EOL">#REF!</definedName>
    <definedName name="EP">'[26]Estructuras Concreto'!$D$50</definedName>
    <definedName name="epbT">'[26]Estructuras Concreto'!$D$144</definedName>
    <definedName name="epfC">'[26]Estructuras Concreto'!$D$195</definedName>
    <definedName name="epfC1">'[26]Estructuras Concreto'!$D$211</definedName>
    <definedName name="epfC2">#REF!</definedName>
    <definedName name="epfT">'[26]Estructuras Concreto'!$D$142</definedName>
    <definedName name="epfTc">'[26]Estructuras Concreto'!$D$176</definedName>
    <definedName name="epfTZ">'[26]Estructuras Concreto'!#REF!</definedName>
    <definedName name="eplaca">'[26]Estructuras Concreto'!$D$251</definedName>
    <definedName name="eplaca2">#REF!</definedName>
    <definedName name="EPOR">#REF!</definedName>
    <definedName name="EPOR2">'[26]Estructuras Concreto'!$D$273</definedName>
    <definedName name="EPOR3">'[26]Estructuras Concreto'!$D$396</definedName>
    <definedName name="epT">#REF!</definedName>
    <definedName name="EQMOB">#REF!</definedName>
    <definedName name="EQUI">[77]EQUIPO!$B$2:$B$36</definedName>
    <definedName name="equip">#REF!</definedName>
    <definedName name="equipo" hidden="1">{"CONCABL1.1",#N/A,FALSE,"1.1.1a1.1.3 ACSR";"AISL1.2",#N/A,FALSE,"1.1.1a1.1.3 ACSR";"torr1.1.3",#N/A,FALSE,"1.1.1a1.1.3 ACSR";"cm1.2",#N/A,FALSE,"1.2 ACSR";"cm2.2",#N/A,FALSE,"1.2 ACSR";#N/A,#N/A,FALSE,"1.3 ACSR";#N/A,#N/A,FALSE,"2.1.1A2.1.3 ACAR";"ac2.1",#N/A,FALSE,"1.2 ACAR";"ac2.2",#N/A,FALSE,"1.2 ACAR";#N/A,#N/A,FALSE,"2.3 ACAR"}</definedName>
    <definedName name="EQUIPO_1">[77]EQUIPO!$B$2:$D$36</definedName>
    <definedName name="ERP">#REF!</definedName>
    <definedName name="ERPC">#REF!</definedName>
    <definedName name="ERR">#REF!</definedName>
    <definedName name="erra">#REF!</definedName>
    <definedName name="ERROR">#REF!</definedName>
    <definedName name="ERTERTEWRTWERTWERT">#N/A</definedName>
    <definedName name="ES">'[26]Estructuras Concreto'!$D$17</definedName>
    <definedName name="es220TT">'[30]Estructuras Concreto'!#REF!</definedName>
    <definedName name="ES60kv">'[30]Estructuras Concreto'!#REF!</definedName>
    <definedName name="es60PR">'[30]Estructuras Concreto'!#REF!</definedName>
    <definedName name="es60TT">'[30]Estructuras Concreto'!#REF!</definedName>
    <definedName name="esA">'[26]Estructuras Concreto'!$D$65</definedName>
    <definedName name="esbV">'[26]Obras preliminares'!$D$18</definedName>
    <definedName name="esbV.1">#REF!</definedName>
    <definedName name="esbV_1">#N/A</definedName>
    <definedName name="escaja">'[26]Estructuras Concreto'!$D$250</definedName>
    <definedName name="escaja2">#REF!</definedName>
    <definedName name="ESEC">'[26]Estructuras Concreto'!$D$84</definedName>
    <definedName name="esI">'[26]Estructuras Concreto'!$D$10</definedName>
    <definedName name="esI60kv">'[30]Estructuras Concreto'!#REF!</definedName>
    <definedName name="esIN">'[26]Estructuras Concreto'!$D$77</definedName>
    <definedName name="esmuro">'[26]Estructuras Concreto'!$D$252</definedName>
    <definedName name="esmuro2">#REF!</definedName>
    <definedName name="esolf">'[26]Estructuras Concreto'!$D$163</definedName>
    <definedName name="esolfo1">'[26]Estructuras Concreto'!$D$170</definedName>
    <definedName name="esP">'[26]Estructuras Concreto'!$D$54</definedName>
    <definedName name="Esp_PC">[22]D_AWG!$S$36</definedName>
    <definedName name="ESP201.15">'[78]201.15'!$H$49</definedName>
    <definedName name="ESP201.21">'[78]201.21'!$H$50</definedName>
    <definedName name="ESP201.7">'[78]201.7'!$H$52</definedName>
    <definedName name="ESP201.8">'[78]201.8'!$H$53</definedName>
    <definedName name="ESP210.2.2">#REF!</definedName>
    <definedName name="ESP225P">#REF!</definedName>
    <definedName name="ESP330.1P">'[78]330.1P (7801)'!$H$50</definedName>
    <definedName name="ESP632.1P">'[78]632.1P '!$H$57</definedName>
    <definedName name="ESP632.4P">'[78]632.4P'!$H$51</definedName>
    <definedName name="ESPC">#REF!</definedName>
    <definedName name="ESPISOC">'[26]Estructuras Concreto'!$D$347</definedName>
    <definedName name="esPOR">#REF!</definedName>
    <definedName name="esPOR2">'[26]Estructuras Concreto'!$D$277</definedName>
    <definedName name="esPOR3">'[26]Estructuras Concreto'!$D$400</definedName>
    <definedName name="esPR2">'[26]Estructuras Concreto'!$D$132</definedName>
    <definedName name="esrV">'[26]Obras preliminares'!$D$19</definedName>
    <definedName name="esS">'[26]Estructuras Concreto'!$D$21</definedName>
    <definedName name="esS60KV">'[30]Estructuras Concreto'!#REF!</definedName>
    <definedName name="esSEC">'[26]Estructuras Concreto'!$D$88</definedName>
    <definedName name="esT">'[26]Estructuras Concreto'!$D$32</definedName>
    <definedName name="ESTAC">#REF!</definedName>
    <definedName name="ESTACION">#REF!</definedName>
    <definedName name="ESTADO_ACUEDUCTO">#REF!</definedName>
    <definedName name="ESTADO_ALCANTARILLADO">#REF!</definedName>
    <definedName name="Estadocamara">#REF!</definedName>
    <definedName name="ESTADOFINA">#REF!</definedName>
    <definedName name="esTC">'[26]Estructuras Concreto'!$D$110</definedName>
    <definedName name="ESTITLE">#REF!</definedName>
    <definedName name="esTO">#REF!</definedName>
    <definedName name="ESTOP">[6]BASE!$D$396</definedName>
    <definedName name="esTT">'[26]Estructuras Concreto'!$D$43</definedName>
    <definedName name="esTT2">'[26]Estructuras Concreto'!$D$121</definedName>
    <definedName name="ET">'[26]Estructuras Concreto'!$D$28</definedName>
    <definedName name="etapaC">'[26]Estructuras Concreto'!$D$253</definedName>
    <definedName name="etapaC2">#REF!</definedName>
    <definedName name="ETC">'[26]Estructuras Concreto'!$D$106</definedName>
    <definedName name="etcC">'[26]Estructuras Concreto'!$D$197</definedName>
    <definedName name="etcC1">'[26]Estructuras Concreto'!$D$213</definedName>
    <definedName name="etcC2">#REF!</definedName>
    <definedName name="ETO">#REF!</definedName>
    <definedName name="ETP">#REF!</definedName>
    <definedName name="ETT">'[26]Estructuras Concreto'!$D$39</definedName>
    <definedName name="EU">#REF!</definedName>
    <definedName name="EURO">[79]EQUIPOS!$I$2</definedName>
    <definedName name="EVO">#REF!</definedName>
    <definedName name="EWE">[0]!ERR</definedName>
    <definedName name="ex">'[26]Estructuras Concreto'!#REF!</definedName>
    <definedName name="ex_joint">#REF!</definedName>
    <definedName name="EXC">[55]PRECIOS!$C$2:$C$4</definedName>
    <definedName name="Excel_BuiltIn__FilterDatabase">[80]Presupuesto_Via_distribuidora!$A$9:$H$344</definedName>
    <definedName name="Excel_BuiltIn__FilterDatabase_1">#REF!</definedName>
    <definedName name="Excel_BuiltIn__FilterDatabase_17">#REF!</definedName>
    <definedName name="Excel_BuiltIn__FilterDatabase_17_1">#REF!</definedName>
    <definedName name="Excel_BuiltIn__FilterDatabase_20">#REF!</definedName>
    <definedName name="Excel_BuiltIn__FilterDatabase_21">#REF!</definedName>
    <definedName name="Excel_BuiltIn__FilterDatabase_22">#REF!</definedName>
    <definedName name="Excel_BuiltIn_Database">#REF!</definedName>
    <definedName name="Excel_BuiltIn_Print_Area">[80]Presupuesto_Via_distribuidora!$C$1:$H$344</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24">#REF!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[80]Presupuesto_Via_distribuidora!$2:$8</definedName>
    <definedName name="Excel_BuiltIn_Print_Titles_1">#REF!</definedName>
    <definedName name="Excel_BuiltIn_Print_Titles_1_1">#REF!</definedName>
    <definedName name="Excel_BuiltIn_Print_Titles_1_1_1">#REF!</definedName>
    <definedName name="Excel_BuiltIn_Print_Titles_3">'[81]COSTOS OFICINA'!#REF!</definedName>
    <definedName name="Excel_BuiltIn_Print_Titles_4">'[81]COSTOS CAMPAMENTO'!#REF!</definedName>
    <definedName name="EXCROC">'[82]Análisis de precios'!$H$52</definedName>
    <definedName name="Existencia">#REF!</definedName>
    <definedName name="extra">'[83]Liquidación de Obra x Administr'!$C$3</definedName>
    <definedName name="EXTRACCIÓN_IM">#N/A</definedName>
    <definedName name="Extract_MI">#REF!</definedName>
    <definedName name="eyteyt" hidden="1">{#N/A,#N/A,FALSE,"CCTV"}</definedName>
    <definedName name="EZ">#REF!</definedName>
    <definedName name="EZC">'[26]Estructuras Concreto'!$D$338</definedName>
    <definedName name="F.L">#N/A</definedName>
    <definedName name="F_E_B">#REF!</definedName>
    <definedName name="F_E_BA">#REF!</definedName>
    <definedName name="F_E_C">#REF!</definedName>
    <definedName name="F_E_O">#REF!</definedName>
    <definedName name="F_E_P1">#REF!</definedName>
    <definedName name="F_E_P2">#REF!</definedName>
    <definedName name="F_E_V">#REF!</definedName>
    <definedName name="F_P_B">#REF!</definedName>
    <definedName name="F_P_BA">#REF!</definedName>
    <definedName name="F_P_C">#REF!</definedName>
    <definedName name="F_P_O">#REF!</definedName>
    <definedName name="F_P_P1">#REF!</definedName>
    <definedName name="F_P_P2">#REF!</definedName>
    <definedName name="F_P_V">#REF!</definedName>
    <definedName name="f6.2.1.4">#REF!</definedName>
    <definedName name="FA" hidden="1">{#N/A,#N/A,FALSE,"VOL695";#N/A,#N/A,FALSE,"anexo1";#N/A,#N/A,FALSE,"anexo2";#N/A,#N/A,FALSE,"anexo3";#N/A,#N/A,FALSE,"anexo4";#N/A,#N/A,FALSE,"anexo5a";#N/A,#N/A,FALSE,"anexo5b";#N/A,#N/A,FALSE,"anexo6a";#N/A,#N/A,FALSE,"anexo6a";#N/A,#N/A,FALSE,"anexo6c";#N/A,#N/A,FALSE,"anexo7a";#N/A,#N/A,FALSE,"anexo7b";#N/A,#N/A,FALSE,"anexo7c"}</definedName>
    <definedName name="FAC.INV">#REF!</definedName>
    <definedName name="FACT">#REF!</definedName>
    <definedName name="factor">#REF!</definedName>
    <definedName name="Factor_1.55">#REF!</definedName>
    <definedName name="factor_por_B">#REF!</definedName>
    <definedName name="Factor1.55">#REF!</definedName>
    <definedName name="Factor2.1">#REF!</definedName>
    <definedName name="fafssdfasfd">#REF!</definedName>
    <definedName name="FALT">#REF!</definedName>
    <definedName name="FALT1">#REF!</definedName>
    <definedName name="FALTANTE">#REF!</definedName>
    <definedName name="FAPR">'[10]Datos Generales'!$B$1</definedName>
    <definedName name="fasdf">{"Book1","DOC&amp;DWG.xls"}</definedName>
    <definedName name="FB">#REF!</definedName>
    <definedName name="FBA">#REF!</definedName>
    <definedName name="FC_COPIA" hidden="1">{"'Sheet1'!$A$1:$G$85"}</definedName>
    <definedName name="fd">'[66]A. P. U.'!#REF!</definedName>
    <definedName name="fddfhdfhdgh" hidden="1">{#N/A,#N/A,FALSE,"CCTV"}</definedName>
    <definedName name="fdf" hidden="1">{#N/A,#N/A,FALSE,"CCTV"}</definedName>
    <definedName name="FDFDF" hidden="1">{#N/A,#N/A,FALSE,"CCTV"}</definedName>
    <definedName name="FDGASDFASD">#REF!</definedName>
    <definedName name="Feb">[75]FEB!$A$12:$H$33</definedName>
    <definedName name="Feb_C">[75]FEB!$A$35:$H$51</definedName>
    <definedName name="FECHA">#REF!</definedName>
    <definedName name="Fecha_prop">[31]MODELO!$G$7</definedName>
    <definedName name="Festivos">'[84]días habiles 2015'!$D$2:$D$21</definedName>
    <definedName name="ff" hidden="1">{#N/A,#N/A,FALSE,"CCTV"}</definedName>
    <definedName name="ffff">#REF!</definedName>
    <definedName name="fffff" hidden="1">{"'Sheet1'!$A$1:$G$85"}</definedName>
    <definedName name="ffffff" hidden="1">{#N/A,#N/A,FALSE,"CCTV"}</definedName>
    <definedName name="fg1314TBTB4RTDKDKDKRT">#REF!</definedName>
    <definedName name="FG20TBTB2RT">#REF!</definedName>
    <definedName name="fg28TBTB2RTDKDK">#REF!</definedName>
    <definedName name="FG28TBTB2RTDKDKRT">#REF!</definedName>
    <definedName name="FG28TBTB4RTDK">#REF!</definedName>
    <definedName name="FG44TBTB4RTDKDK">#REF!</definedName>
    <definedName name="FG46TBTB4RTDKDK">#REF!</definedName>
    <definedName name="FGF" hidden="1">{#N/A,#N/A,FALSE,"CCTV"}</definedName>
    <definedName name="FGRKRKRKRKRKRKRKRKRKRKRKRKTBTB3">#REF!</definedName>
    <definedName name="fhgjfghfghgf" hidden="1">{#N/A,#N/A,FALSE,"CCTV"}</definedName>
    <definedName name="fi">#REF!</definedName>
    <definedName name="FIELT">#REF!</definedName>
    <definedName name="FIL">'[10]Datos Generales'!#REF!</definedName>
    <definedName name="FILB1">'[10]Datos Generales'!$B$18</definedName>
    <definedName name="FILB2">'[10]Datos Generales'!$B$19</definedName>
    <definedName name="FILB3">'[10]Datos Generales'!$B$20</definedName>
    <definedName name="FILC1">'[10]Datos Generales'!$B$23</definedName>
    <definedName name="FILC2">'[10]Datos Generales'!$B$24</definedName>
    <definedName name="FILCAR">'[10]Datos Generales'!$B$26</definedName>
    <definedName name="FILCO">'[10]Datos Generales'!$B$28</definedName>
    <definedName name="FILEX">'[10]Datos Generales'!$B$22</definedName>
    <definedName name="FILMO">'[10]Datos Generales'!$B$21</definedName>
    <definedName name="FILSOL">'[10]Datos Generales'!$B$29</definedName>
    <definedName name="filt">[33]PrecRec!$D$47</definedName>
    <definedName name="FILV">'[10]Datos Generales'!$B$25</definedName>
    <definedName name="FILVOL">'[10]Datos Generales'!$B$27</definedName>
    <definedName name="Fin_de_semana">'[84]días habiles 2015'!$M$1:$M$2</definedName>
    <definedName name="final">#REF!</definedName>
    <definedName name="FINANCIACION">[0]!ERR</definedName>
    <definedName name="FINI">#REF!</definedName>
    <definedName name="FLG">#REF!</definedName>
    <definedName name="FLG_Orifice">#REF!</definedName>
    <definedName name="flow">#REF!</definedName>
    <definedName name="FO">#REF!</definedName>
    <definedName name="FORDIV">#REF!</definedName>
    <definedName name="form">[33]PrecRec!$D$20</definedName>
    <definedName name="FORM3">[25]BASE!$D$486</definedName>
    <definedName name="FORMA">[25]BASE!$D$482</definedName>
    <definedName name="FORMA_">[47]BASE!$D$460</definedName>
    <definedName name="fORMA9698" hidden="1">{#N/A,#N/A,FALSE,"CIBHA05A";#N/A,#N/A,FALSE,"CIBHA05B"}</definedName>
    <definedName name="FORMALE">#REF!</definedName>
    <definedName name="FORMALETA">[1]A!$D$67:$D$68</definedName>
    <definedName name="FORMAUNIT" hidden="1">{#N/A,#N/A,FALSE,"Costos Productos 6A";#N/A,#N/A,FALSE,"Costo Unitario Total H-94-12"}</definedName>
    <definedName name="FORMH">[25]BASE!$D$485</definedName>
    <definedName name="FORMM">#REF!</definedName>
    <definedName name="Formulario">+[85]Formular!$B$7:$G$71</definedName>
    <definedName name="formularioCantidades">#REF!</definedName>
    <definedName name="FP">#REF!</definedName>
    <definedName name="FPP">#REF!</definedName>
    <definedName name="FPrestacional">[86]PlanCero!$D$8+[86]PlanCero!$D$9</definedName>
    <definedName name="FSIZE">#REF!</definedName>
    <definedName name="FUEN">#REF!,#REF!,#REF!,#REF!,#REF!,#REF!,#REF!,#REF!,#REF!,#REF!,#REF!,#REF!,#REF!,#REF!,#REF!,#REF!,#REF!,#REF!,#REF!,#REF!,#REF!,#REF!,#REF!,#REF!,#REF!,#REF!,#REF!,#REF!,#REF!</definedName>
    <definedName name="FV">#REF!</definedName>
    <definedName name="FXMO">#REF!</definedName>
    <definedName name="FXSC">#REF!</definedName>
    <definedName name="fy">[87]Diseño!$B$11</definedName>
    <definedName name="G">#REF!</definedName>
    <definedName name="G.Eg">#N/A</definedName>
    <definedName name="G.Em">#N/A</definedName>
    <definedName name="G.Eo">#N/A</definedName>
    <definedName name="G.Ew">#N/A</definedName>
    <definedName name="G_P_P">#N/A</definedName>
    <definedName name="Gas">#REF!</definedName>
    <definedName name="GASO">[6]BASE!$D$481</definedName>
    <definedName name="GASTOS_OPERACIONALES_DE_ADMON">"GASTOS OP"</definedName>
    <definedName name="gate">#REF!</definedName>
    <definedName name="GENERAL">#N/A</definedName>
    <definedName name="Genios">[88]Combinación!#REF!</definedName>
    <definedName name="geo">[33]PrecRec!$D$39</definedName>
    <definedName name="GEOD4">[48]BASE!$D$138</definedName>
    <definedName name="geodren">[33]PrecRec!$D$42</definedName>
    <definedName name="geomalla">[33]PrecRec!$D$41</definedName>
    <definedName name="GEOT">#REF!</definedName>
    <definedName name="GESTION">#REF!</definedName>
    <definedName name="gfjgfh" hidden="1">{#N/A,#N/A,FALSE,"CCTV"}</definedName>
    <definedName name="gfjgfhfg" hidden="1">{#N/A,#N/A,FALSE,"CCTV"}</definedName>
    <definedName name="gg">#REF!</definedName>
    <definedName name="GGG">[0]!ERR</definedName>
    <definedName name="ghyju">#REF!</definedName>
    <definedName name="GINCL">#REF!</definedName>
    <definedName name="giova">#REF!</definedName>
    <definedName name="GKJDGDIJZ">"Imagen 3"</definedName>
    <definedName name="globe">#REF!</definedName>
    <definedName name="gmvsa">'[8]Gabinetes ctrol, prot. y med. '!#REF!</definedName>
    <definedName name="GO">#REF!</definedName>
    <definedName name="GOR">#N/A</definedName>
    <definedName name="GP.T1">#REF!</definedName>
    <definedName name="GP.T2">#REF!</definedName>
    <definedName name="GP.T3">#REF!</definedName>
    <definedName name="GPK.T1">[89]Cargas!$J$14</definedName>
    <definedName name="GPK.T2">[89]Cargas!$J$36</definedName>
    <definedName name="GPS">#REF!</definedName>
    <definedName name="GRA">'[10]Datos Generales'!$B$17</definedName>
    <definedName name="GRAMA">#REF!</definedName>
    <definedName name="GRAP">#REF!</definedName>
    <definedName name="grapas">'[33]32'!$E$24</definedName>
    <definedName name="GRAV2">#REF!</definedName>
    <definedName name="GRAV3">[57]BASE!$C$47</definedName>
    <definedName name="GRAV4">[90]BASE!$D$63</definedName>
    <definedName name="GRAVA">[1]A!$D$58:$D$59</definedName>
    <definedName name="GRAVILLA">[43]MATERIALES!$D$3</definedName>
    <definedName name="GRCHIS0599" hidden="1">{#N/A,#N/A,FALSE,"Costos Productos 6A";#N/A,#N/A,FALSE,"Costo Unitario Total H-94-12"}</definedName>
    <definedName name="group1">#REF!</definedName>
    <definedName name="Group2">#REF!</definedName>
    <definedName name="group3">#REF!</definedName>
    <definedName name="group4">#REF!</definedName>
    <definedName name="group5">#REF!</definedName>
    <definedName name="GrphActSales">#REF!</definedName>
    <definedName name="GrphActStk">#REF!</definedName>
    <definedName name="GrphPlanSales">#REF!</definedName>
    <definedName name="GrphTgtStk">#REF!</definedName>
    <definedName name="GRUPO1">#REF!</definedName>
    <definedName name="GRUPO2">#REF!</definedName>
    <definedName name="H">#REF!</definedName>
    <definedName name="H_pump">#N/A</definedName>
    <definedName name="H5917Ç">#REF!</definedName>
    <definedName name="HABITANTES">#REF!</definedName>
    <definedName name="hbT">'[26]Estructuras Concreto'!$D$145</definedName>
    <definedName name="HC78MH">#REF!</definedName>
    <definedName name="HEAD1">#REF!</definedName>
    <definedName name="HEAD2">#REF!</definedName>
    <definedName name="heT">'[26]Estructuras Concreto'!$D$138</definedName>
    <definedName name="heTP">#REF!</definedName>
    <definedName name="heTZ">'[26]Estructuras Concreto'!#REF!</definedName>
    <definedName name="hfdgfdg" hidden="1">{#N/A,#N/A,FALSE,"CCTV"}</definedName>
    <definedName name="hfjhhjj" hidden="1">{#N/A,#N/A,FALSE,"CCTV"}</definedName>
    <definedName name="hgjfgh" hidden="1">{#N/A,#N/A,FALSE,"CCTV"}</definedName>
    <definedName name="hgjgfhgh" hidden="1">{#N/A,#N/A,FALSE,"CCTV"}</definedName>
    <definedName name="hgkhklkj">#REF!</definedName>
    <definedName name="hh" hidden="1">{#N/A,#N/A,FALSE,"CCTV"}</definedName>
    <definedName name="HHH" hidden="1">{#N/A,#N/A,FALSE,"CCTV"}</definedName>
    <definedName name="Hid">'[34]Interc de Hidr.'!$E:$E</definedName>
    <definedName name="HISTORICO" hidden="1">{#N/A,#N/A,FALSE,"Costos Productos 6A";#N/A,#N/A,FALSE,"Costo Unitario Total H-94-12"}</definedName>
    <definedName name="hjk">[91]INDICE!#REF!</definedName>
    <definedName name="HM3EB">#REF!</definedName>
    <definedName name="HM3JH">#REF!</definedName>
    <definedName name="HMHF3">[25]BASE!#REF!</definedName>
    <definedName name="HOJA1">#REF!</definedName>
    <definedName name="hojanueva">'[92]COL C1'!$453:$459</definedName>
    <definedName name="HOJAS">#REF!</definedName>
    <definedName name="horat">'[93]Itemes Renovación'!#REF!</definedName>
    <definedName name="HP_stg_Hz">#N/A</definedName>
    <definedName name="hrbd2">'[26]Estructuras Concreto'!$D$228</definedName>
    <definedName name="hrbd4">'[26]Estructuras Concreto'!$D$236</definedName>
    <definedName name="hrbd6">'[26]Estructuras Concreto'!$D$243</definedName>
    <definedName name="hrT">'[26]Estructuras Concreto'!$D$143</definedName>
    <definedName name="hrTc">'[26]Estructuras Concreto'!$D$180</definedName>
    <definedName name="hrTZ">'[26]Estructuras Concreto'!#REF!</definedName>
    <definedName name="HSIT" hidden="1">{#N/A,#N/A,FALSE,"CIBHA05A";#N/A,#N/A,FALSE,"CIBHA05B"}</definedName>
    <definedName name="hstcaja">'[26]Estructuras Concreto'!$D$249</definedName>
    <definedName name="hstcaja2">#REF!</definedName>
    <definedName name="HT75MH">#REF!</definedName>
    <definedName name="htbd2">'[26]Estructuras Concreto'!$D$225</definedName>
    <definedName name="htbd4">'[26]Estructuras Concreto'!$D$233</definedName>
    <definedName name="htbd6">'[26]Estructuras Concreto'!$D$240</definedName>
    <definedName name="htC">'[26]Estructuras Concreto'!$D$192</definedName>
    <definedName name="htcaja">'[26]Estructuras Concreto'!$D$248</definedName>
    <definedName name="htcaja2">#REF!</definedName>
    <definedName name="hteTc">#REF!</definedName>
    <definedName name="htiC">'[26]Estructuras Concreto'!$D$193</definedName>
    <definedName name="htiC1">'[26]Estructuras Concreto'!$D$209</definedName>
    <definedName name="htiC2">#REF!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"C:\My Documents\MyHTML.htm"</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T">'[26]Estructuras Concreto'!$D$137</definedName>
    <definedName name="htTc">'[26]Estructuras Concreto'!$D$177</definedName>
    <definedName name="htTP">#REF!</definedName>
    <definedName name="htTZ">'[26]Estructuras Concreto'!#REF!</definedName>
    <definedName name="HVAC">#REF!</definedName>
    <definedName name="HVC">#REF!</definedName>
    <definedName name="HYSTER">#REF!</definedName>
    <definedName name="I">'[9]Constantes Generales'!$B$3</definedName>
    <definedName name="IB">#REF!</definedName>
    <definedName name="IBA">#REF!</definedName>
    <definedName name="IC">#REF!</definedName>
    <definedName name="Idioma">'[41]INGRESOS - COP'!#REF!</definedName>
    <definedName name="IELWSALES">#REF!</definedName>
    <definedName name="IELYSALES">#REF!</definedName>
    <definedName name="IEPLANSALES">#REF!</definedName>
    <definedName name="IESP">#REF!</definedName>
    <definedName name="IF">'[66]A. P. U.'!#REF!</definedName>
    <definedName name="IFC10MM">#REF!</definedName>
    <definedName name="iiouolkll" hidden="1">{#N/A,#N/A,FALSE,"CCTV"}</definedName>
    <definedName name="ImagenCompañia">IF([67]Formato!$F$4="RAMSHORN INTERNATIONAL LIMITED",[67]Formato!$Z$2:$AC$4,IF([67]Formato!$F$4="COLUMBUS ENERGY",[67]Formato!$AE$2:$AG$4,""))</definedName>
    <definedName name="IMP">[31]PRECIOS!$B$162</definedName>
    <definedName name="Impacto">#REF!</definedName>
    <definedName name="IMPANO0">#REF!</definedName>
    <definedName name="IMPRE">#REF!</definedName>
    <definedName name="IMPREVISTOS">'[43]Formulario N° 4'!$F$130</definedName>
    <definedName name="IMPRI">#REF!</definedName>
    <definedName name="impuestos" hidden="1">{"'Sheet1'!$A$1:$G$85"}</definedName>
    <definedName name="INCSTMT_DETAIL">#REF!</definedName>
    <definedName name="INDICA">#REF!</definedName>
    <definedName name="INDICADORES">#REF!</definedName>
    <definedName name="INDPYG9698" hidden="1">{#N/A,#N/A,FALSE,"Costos Productos 6A";#N/A,#N/A,FALSE,"Costo Unitario Total H-94-12"}</definedName>
    <definedName name="Indus">#REF!</definedName>
    <definedName name="INF">#REF!</definedName>
    <definedName name="INFF">#REF!</definedName>
    <definedName name="INFG">#REF!</definedName>
    <definedName name="infi">#REF!</definedName>
    <definedName name="informe">#REF!</definedName>
    <definedName name="ING" hidden="1">{#N/A,#N/A,FALSE,"DITCAR";#N/A,#N/A,FALSE,"a1";#N/A,#N/A,FALSE,"a2";#N/A,#N/A,FALSE,"a3";#N/A,#N/A,FALSE,"a4";#N/A,#N/A,FALSE,"a4a";#N/A,#N/A,FALSE,"a4B";#N/A,#N/A,FALSE,"a4C";#N/A,#N/A,FALSE,"A5a ";#N/A,#N/A,FALSE,"A5b";#N/A,#N/A,FALSE,"A6A";#N/A,#N/A,FALSE,"A6B";#N/A,#N/A,FALSE,"A6C";#N/A,#N/A,FALSE,"04PG12NB"}</definedName>
    <definedName name="IngElect">#REF!</definedName>
    <definedName name="Ingeniero">#REF!</definedName>
    <definedName name="INGREHIS" hidden="1">{#N/A,#N/A,FALSE,"CIBHA05A";#N/A,#N/A,FALSE,"CIBHA05B"}</definedName>
    <definedName name="ingresos">#REF!</definedName>
    <definedName name="IngresosMinimos">'[41]INGRESOS - COP'!#REF!</definedName>
    <definedName name="INI_CEMENTO">[1]A!$D$25</definedName>
    <definedName name="INI_CONCRETOS">[1]A!$D$34</definedName>
    <definedName name="INI_FORMALETA">[1]A!$D$31</definedName>
    <definedName name="INI_GRAVA">[1]A!$D$22</definedName>
    <definedName name="INI_OTROS">[1]A!$D$28</definedName>
    <definedName name="INICIO">#REF!</definedName>
    <definedName name="INIDEUDA">#REF!</definedName>
    <definedName name="inst">#REF!</definedName>
    <definedName name="insu">#REF!</definedName>
    <definedName name="INSUMOS">#REF!</definedName>
    <definedName name="InTap">[34]Interc.tapones!$E:$E</definedName>
    <definedName name="INTERv">[90]BASE!$C$5</definedName>
    <definedName name="IntFreeCred">#REF!</definedName>
    <definedName name="IntVal">[34]Interc.válv.!$E:$E</definedName>
    <definedName name="INV_11">'[94]PR 1'!$A$2:$N$655</definedName>
    <definedName name="IO">#REF!</definedName>
    <definedName name="IoLIST">#REF!</definedName>
    <definedName name="IOPIOU" hidden="1">{#N/A,#N/A,FALSE,"Costos Productos 6A";#N/A,#N/A,FALSE,"Costo Unitario Total H-94-12"}</definedName>
    <definedName name="IP">#N/A</definedName>
    <definedName name="IPP">#REF!</definedName>
    <definedName name="irrigador">#REF!</definedName>
    <definedName name="ITEM">#REF!</definedName>
    <definedName name="ITEM1">#REF!</definedName>
    <definedName name="ITEM2">#REF!</definedName>
    <definedName name="ITEM3">#REF!</definedName>
    <definedName name="ItemCodos">#REF!</definedName>
    <definedName name="ITEMS">'[2]APU PVC'!#REF!</definedName>
    <definedName name="ITER">#REF!</definedName>
    <definedName name="ITER2">#REF!</definedName>
    <definedName name="Iterar">#REF!</definedName>
    <definedName name="iua">[64]PRESUPUESTOS!$R$5</definedName>
    <definedName name="IV">#REF!</definedName>
    <definedName name="IVA">[95]precios!$D$168</definedName>
    <definedName name="JC">[55]PRECIOS!$F$2:$F$4</definedName>
    <definedName name="jdC">'[26]Estructuras Concreto'!$D$198</definedName>
    <definedName name="jdfjkd">#REF!</definedName>
    <definedName name="JGA">'[8]Gabinetes ctrol, prot. y med. '!#REF!</definedName>
    <definedName name="jhhhh" hidden="1">{#N/A,#N/A,FALSE,"CCTV"}</definedName>
    <definedName name="JOHNNY">[0]!ERR</definedName>
    <definedName name="JulAgo">'[76]Jul-Ago'!$A$12:$H$29</definedName>
    <definedName name="JulAgo_C">'[96]Jul-Ago'!$A$30:$H$45</definedName>
    <definedName name="K">#REF!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ghlgh" hidden="1">{#N/A,#N/A,FALSE,"CCTV"}</definedName>
    <definedName name="kiulil" hidden="1">{#N/A,#N/A,FALSE,"CCTV"}</definedName>
    <definedName name="kj" hidden="1">#REF!</definedName>
    <definedName name="kjhlh" hidden="1">{#N/A,#N/A,FALSE,"CCTV"}</definedName>
    <definedName name="kjhljhk" hidden="1">{#N/A,#N/A,FALSE,"CCTV"}</definedName>
    <definedName name="KK">#N/A</definedName>
    <definedName name="kkkk">#REF!</definedName>
    <definedName name="KL">#REF!</definedName>
    <definedName name="KO" hidden="1">#REF!</definedName>
    <definedName name="KU">#REF!</definedName>
    <definedName name="L1A1">[0]!ERR</definedName>
    <definedName name="L220TT">'[30]Estructuras Concreto'!#REF!</definedName>
    <definedName name="L60PR">'[30]Estructuras Concreto'!#REF!</definedName>
    <definedName name="L60TT">'[30]Estructuras Concreto'!#REF!</definedName>
    <definedName name="LA">'[26]Estructuras Concreto'!$D$58</definedName>
    <definedName name="labor">#REF!</definedName>
    <definedName name="LAD">'[26]Obras preliminares'!$D$2</definedName>
    <definedName name="LAG">'[26]Obras preliminares'!$D$10</definedName>
    <definedName name="LAL">'[26]Obras preliminares'!$D$6</definedName>
    <definedName name="LARGUE">[65]BASE!$D$394</definedName>
    <definedName name="lasd">#REF!</definedName>
    <definedName name="LAST">#REF!</definedName>
    <definedName name="LbT">'[26]Estructuras Concreto'!$D$147</definedName>
    <definedName name="lbv">#REF!</definedName>
    <definedName name="LcC">'[26]Estructuras Concreto'!$D$191</definedName>
    <definedName name="LCOLC">'[26]Estructuras Concreto'!$D$332</definedName>
    <definedName name="LcT">'[26]Estructuras Concreto'!$D$136</definedName>
    <definedName name="LcTc">'[26]Estructuras Concreto'!$D$175</definedName>
    <definedName name="LcTP">#REF!</definedName>
    <definedName name="LcTZ">'[26]Estructuras Concreto'!#REF!</definedName>
    <definedName name="Leader">'[41]INGRESOS - COP'!#REF!</definedName>
    <definedName name="LETRA">#REF!</definedName>
    <definedName name="LETRAS">#REF!</definedName>
    <definedName name="level">#REF!</definedName>
    <definedName name="Lf">'[26]Estructuras Concreto'!$D$160</definedName>
    <definedName name="LI">'[26]Estructuras Concreto'!$D$3</definedName>
    <definedName name="LI60kv">'[30]Estructuras Concreto'!#REF!</definedName>
    <definedName name="libor">'[97]S Gles'!$C$20:$Z$20</definedName>
    <definedName name="libro">'[97]S Gles'!$C$20:$Z$20</definedName>
    <definedName name="LICITACION">#REF!</definedName>
    <definedName name="LIMP">#REF!</definedName>
    <definedName name="LIN">'[26]Estructuras Concreto'!$D$70</definedName>
    <definedName name="LINE1">#REF!</definedName>
    <definedName name="LisaCodSAO">#REF!</definedName>
    <definedName name="List001">#REF!</definedName>
    <definedName name="List100">#REF!</definedName>
    <definedName name="List200">#REF!</definedName>
    <definedName name="List300">#REF!</definedName>
    <definedName name="List400">#REF!</definedName>
    <definedName name="List500">#REF!</definedName>
    <definedName name="List600">#REF!</definedName>
    <definedName name="List6000">#REF!</definedName>
    <definedName name="list702">#REF!</definedName>
    <definedName name="list800">#REF!</definedName>
    <definedName name="list820">#REF!</definedName>
    <definedName name="list830">#REF!</definedName>
    <definedName name="list840">#REF!</definedName>
    <definedName name="list850">#REF!</definedName>
    <definedName name="list860">#REF!</definedName>
    <definedName name="list870">#REF!</definedName>
    <definedName name="list875">#REF!</definedName>
    <definedName name="list880">#REF!</definedName>
    <definedName name="list882">#REF!</definedName>
    <definedName name="list885">#REF!</definedName>
    <definedName name="list888">#REF!</definedName>
    <definedName name="list890">#REF!</definedName>
    <definedName name="list895">#REF!</definedName>
    <definedName name="lista">#REF!</definedName>
    <definedName name="Lista01">#REF!</definedName>
    <definedName name="Lista02">#REF!</definedName>
    <definedName name="Lista03">#REF!</definedName>
    <definedName name="Lista04">#REF!</definedName>
    <definedName name="Listacanti">#REF!</definedName>
    <definedName name="ListaCantidad">#REF!</definedName>
    <definedName name="Listado">#N/A</definedName>
    <definedName name="ListaItem">#REF!</definedName>
    <definedName name="listaprecios">#REF!</definedName>
    <definedName name="ListaUni">[98]TOTALES!$D$7:$D$654</definedName>
    <definedName name="LISTON">[65]BASE!$D$395</definedName>
    <definedName name="lklhlkjl" hidden="1">{#N/A,#N/A,FALSE,"CCTV"}</definedName>
    <definedName name="ll">#REF!</definedName>
    <definedName name="LLAC12">[25]BASE!$D$376</definedName>
    <definedName name="LLANTAS">#REF!</definedName>
    <definedName name="LLAP12">[25]BASE!$D$375</definedName>
    <definedName name="LLLLL">#REF!</definedName>
    <definedName name="LLt">#REF!</definedName>
    <definedName name="LO">#REF!</definedName>
    <definedName name="LOCA">[99]!absc</definedName>
    <definedName name="LOCA1">[54]!absc</definedName>
    <definedName name="LOCALIZACION">#REF!</definedName>
    <definedName name="LOCALIZACIÓN_Y_REPLANTEO._ESTRUCTURAS">[91]INDICE!#REF!</definedName>
    <definedName name="LOGO">[0]!ERR</definedName>
    <definedName name="LONG">#REF!</definedName>
    <definedName name="longitud">#REF!</definedName>
    <definedName name="LOPE">#REF!</definedName>
    <definedName name="louujhvh">#REF!</definedName>
    <definedName name="LP">'[26]Estructuras Concreto'!$D$47</definedName>
    <definedName name="LPISOC">'[26]Estructuras Concreto'!$D$348</definedName>
    <definedName name="LPOR">#REF!</definedName>
    <definedName name="LPOR2">'[26]Estructuras Concreto'!$D$270</definedName>
    <definedName name="LPOR3">'[26]Estructuras Concreto'!$D$393</definedName>
    <definedName name="LPTC60">'[30]Estructuras Concreto'!#REF!</definedName>
    <definedName name="LS">'[26]Estructuras Concreto'!$D$14</definedName>
    <definedName name="LS60kv">'[30]Estructuras Concreto'!#REF!</definedName>
    <definedName name="LSEC">'[26]Estructuras Concreto'!$D$81</definedName>
    <definedName name="LT">'[26]Estructuras Concreto'!$D$25</definedName>
    <definedName name="LTC">'[26]Estructuras Concreto'!$D$103</definedName>
    <definedName name="LTO">#REF!</definedName>
    <definedName name="LTP">#REF!</definedName>
    <definedName name="LTT">'[26]Estructuras Concreto'!$D$36</definedName>
    <definedName name="LUBRI">[25]BASE!$D$365</definedName>
    <definedName name="Lubricante">'[100]MATER Y MO'!#REF!</definedName>
    <definedName name="Luis">[0]!ERR</definedName>
    <definedName name="lunch">#REF!</definedName>
    <definedName name="LUPVC">#REF!</definedName>
    <definedName name="LUPVC_">[47]BASE!$D$76</definedName>
    <definedName name="LUPVT">[25]BASE!$D$78</definedName>
    <definedName name="luz">#REF!</definedName>
    <definedName name="LV">'[26]Obras preliminares'!$D$15</definedName>
    <definedName name="LV.1">#REF!</definedName>
    <definedName name="LV_1">#N/A</definedName>
    <definedName name="LV2C">#REF!</definedName>
    <definedName name="LVAC">'[26]Estructuras Concreto'!$D$344</definedName>
    <definedName name="LVC">'[26]Estructuras Concreto'!$D$345</definedName>
    <definedName name="LvcT">'[26]Estructuras Concreto'!$D$182</definedName>
    <definedName name="LvT">'[26]Estructuras Concreto'!$D$149</definedName>
    <definedName name="LvTZ">'[26]Estructuras Concreto'!#REF!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C">'[26]Estructuras Concreto'!$D$337</definedName>
    <definedName name="M">#REF!</definedName>
    <definedName name="M_A_L_G_A">#N/A</definedName>
    <definedName name="M_L_N_G">#N/A</definedName>
    <definedName name="M_P_D_P">#N/A</definedName>
    <definedName name="M120K">#REF!</definedName>
    <definedName name="M240K">#REF!</definedName>
    <definedName name="M280K">#REF!</definedName>
    <definedName name="MA">#REF!</definedName>
    <definedName name="mac">#REF!</definedName>
    <definedName name="MACRO">#REF!</definedName>
    <definedName name="Macro11">#REF!</definedName>
    <definedName name="MADCJ">#REF!</definedName>
    <definedName name="MAIN">#REF!</definedName>
    <definedName name="MAL">'[101]Estado Resumen'!#REF!&lt;2.5</definedName>
    <definedName name="malla">#REF!</definedName>
    <definedName name="MALO">'[102]ESTADO VÍA-CRIT.TECNICO'!#REF!&lt;2.5</definedName>
    <definedName name="MAN">'[10]Datos Generales'!#REF!</definedName>
    <definedName name="MANB1">'[10]Datos Generales'!$B$30</definedName>
    <definedName name="MANB2">'[10]Datos Generales'!$B$31</definedName>
    <definedName name="MANB3">'[10]Datos Generales'!$B$32</definedName>
    <definedName name="MANC1">'[10]Datos Generales'!$B$35</definedName>
    <definedName name="MANC2">'[10]Datos Generales'!$B$36</definedName>
    <definedName name="MANCAR">'[10]Datos Generales'!$B$38</definedName>
    <definedName name="MANCO">'[10]Datos Generales'!$B$40</definedName>
    <definedName name="MANEX">'[10]Datos Generales'!$B$34</definedName>
    <definedName name="MANMO">'[10]Datos Generales'!$B$33</definedName>
    <definedName name="MANSOL">'[10]Datos Generales'!$B$41</definedName>
    <definedName name="MANTO">[65]BASE!$D$401</definedName>
    <definedName name="MANV">'[10]Datos Generales'!$B$37</definedName>
    <definedName name="MANVOL">'[10]Datos Generales'!$B$39</definedName>
    <definedName name="Mar">[75]MAR!$A$12:$H$33</definedName>
    <definedName name="Mar_C">[75]MAR!$A$35:$H$51</definedName>
    <definedName name="MARABA">#REF!</definedName>
    <definedName name="MarAbr">'[76]Mar-Abr'!$A$12:$H$34</definedName>
    <definedName name="MARGINPLAN">#REF!</definedName>
    <definedName name="MARGINPROJ">#REF!</definedName>
    <definedName name="MAT">#REF!</definedName>
    <definedName name="MATER">[77]MATERIAL!$B$3:$B$580</definedName>
    <definedName name="Material">'[8]Gabinetes ctrol, prot. y med. '!#REF!</definedName>
    <definedName name="MATERIALES">[77]MATERIAL!$B$2:$D$580</definedName>
    <definedName name="MaterialTub">#REF!</definedName>
    <definedName name="MATPR">[25]BASE!$D$56</definedName>
    <definedName name="MatTuberia">#REF!</definedName>
    <definedName name="MayJun">'[76]May-Jun'!$A$12:$H$32</definedName>
    <definedName name="MayJun_C">'[96]May-Jun'!$A$33:$H$52</definedName>
    <definedName name="MC4CM">#REF!</definedName>
    <definedName name="mcb">'[8]Gabinetes ctrol, prot. y med. '!#REF!</definedName>
    <definedName name="mcbb">'[8]Gabinetes ctrol, prot. y med. '!#REF!</definedName>
    <definedName name="MCVC">'[26]Estructuras Concreto'!$D$346</definedName>
    <definedName name="mdc2a">[33]PrecRec!$D$30</definedName>
    <definedName name="mecanico" hidden="1">{"CONCABL1.1",#N/A,FALSE,"1.1.1a1.1.3 ACSR";"AISL1.2",#N/A,FALSE,"1.1.1a1.1.3 ACSR";"torr1.1.3",#N/A,FALSE,"1.1.1a1.1.3 ACSR";"cm1.2",#N/A,FALSE,"1.2 ACSR";"cm2.2",#N/A,FALSE,"1.2 ACSR";#N/A,#N/A,FALSE,"1.3 ACSR";#N/A,#N/A,FALSE,"2.1.1A2.1.3 ACAR";"ac2.1",#N/A,FALSE,"1.2 ACAR";"ac2.2",#N/A,FALSE,"1.2 ACAR";#N/A,#N/A,FALSE,"2.3 ACAR"}</definedName>
    <definedName name="med">[61]BASE!$D$354</definedName>
    <definedName name="MEDID">#REF!</definedName>
    <definedName name="MEJORA">#REF!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s">#N/A</definedName>
    <definedName name="MESESL">#REF!</definedName>
    <definedName name="MINI">#REF!</definedName>
    <definedName name="mjk">'[103]ESTADO VÍA-CRIT.TECNICO'!#REF!&lt;2.5</definedName>
    <definedName name="MLKJ" hidden="1">{#N/A,#N/A,FALSE,"Costos Productos 6A";#N/A,#N/A,FALSE,"Costo Unitario Total H-94-12"}</definedName>
    <definedName name="mlogmacros">#REF!</definedName>
    <definedName name="mm">#REF!</definedName>
    <definedName name="mmmmm" hidden="1">{#N/A,#N/A,FALSE,"CCTV"}</definedName>
    <definedName name="MO_INTERNA">[104]NOMINA!$A$4:$A$9</definedName>
    <definedName name="MO120K">#REF!</definedName>
    <definedName name="MO240K">#REF!</definedName>
    <definedName name="MO280K">#REF!</definedName>
    <definedName name="MOCARG">#REF!</definedName>
    <definedName name="MOD_EXTERNA">[104]NOMINA!$A$24:$A$37</definedName>
    <definedName name="MODIF1">#REF!</definedName>
    <definedName name="MODIF1_2">#REF!</definedName>
    <definedName name="MODIF1_7">#REF!</definedName>
    <definedName name="MOENC">#REF!</definedName>
    <definedName name="MOIHF">#REF!</definedName>
    <definedName name="MONEDA">#REF!</definedName>
    <definedName name="monmec">[105]Mechanical!$I$159</definedName>
    <definedName name="Month_Curr">#REF!</definedName>
    <definedName name="Month_next">#REF!</definedName>
    <definedName name="Month_Prev_1">#REF!</definedName>
    <definedName name="Month_prev_2">#REF!</definedName>
    <definedName name="montub">[105]Tuberia!$L$88</definedName>
    <definedName name="MOPRE">#REF!</definedName>
    <definedName name="MOTO">#REF!</definedName>
    <definedName name="MOTOBOMBA">#REF!</definedName>
    <definedName name="MOTON">#REF!</definedName>
    <definedName name="MOTOP">[25]BASE!$D$14</definedName>
    <definedName name="MOVOL">[25]BASE!$D$16</definedName>
    <definedName name="MPA" hidden="1">{"'Sheet1'!$A$1:$G$85"}</definedName>
    <definedName name="MPMOB">#REF!</definedName>
    <definedName name="MTL">#REF!</definedName>
    <definedName name="MULTIPLICADOR">#REF!</definedName>
    <definedName name="n" localSheetId="0" hidden="1">#REF!</definedName>
    <definedName name="n" hidden="1">#REF!</definedName>
    <definedName name="N_metal">[22]D_AWG!$C$25</definedName>
    <definedName name="Nafta1">#N/A</definedName>
    <definedName name="Nafta2">#N/A</definedName>
    <definedName name="Nafta3">#N/A</definedName>
    <definedName name="NBM">#REF!</definedName>
    <definedName name="needle">#REF!</definedName>
    <definedName name="NEWNAME" hidden="1">{#N/A,#N/A,FALSE,"CCTV"}</definedName>
    <definedName name="NG.T1">#REF!</definedName>
    <definedName name="NG.T2">#REF!</definedName>
    <definedName name="NIPP">#REF!</definedName>
    <definedName name="Niqui">#REF!</definedName>
    <definedName name="nkknk" hidden="1">{#N/A,#N/A,FALSE,"CCTV"}</definedName>
    <definedName name="NM">#REF!</definedName>
    <definedName name="NN">#REF!</definedName>
    <definedName name="NNN">[29]!absc</definedName>
    <definedName name="NO">[0]!ERR</definedName>
    <definedName name="No_desarrolladas">#N/A</definedName>
    <definedName name="noemi" hidden="1">{#N/A,#N/A,FALSE,"Costos Productos 6A";#N/A,#N/A,FALSE,"Costo Unitario Total H-94-12"}</definedName>
    <definedName name="NOMBRE">#REF!</definedName>
    <definedName name="NOMU">#REF!</definedName>
    <definedName name="Norte">#REF!</definedName>
    <definedName name="NotAvailable">'[41]INGRESOS - COP'!#REF!</definedName>
    <definedName name="NovDic">'[76]Nov-Dic'!$A$12:$H$34</definedName>
    <definedName name="npPOR">#REF!</definedName>
    <definedName name="npPOR2">'[26]Estructuras Concreto'!$D$279</definedName>
    <definedName name="npPOR3">'[26]Estructuras Concreto'!$D$402</definedName>
    <definedName name="NS">#REF!</definedName>
    <definedName name="NUEVO">#REF!</definedName>
    <definedName name="NZAPATAS">'[26]Estructuras Concreto'!$D$340</definedName>
    <definedName name="ñ">#REF!</definedName>
    <definedName name="ÑÑÑ">#REF!</definedName>
    <definedName name="O">#REF!</definedName>
    <definedName name="OAP">#REF!</definedName>
    <definedName name="OAPC">#REF!</definedName>
    <definedName name="OATITLE">#REF!</definedName>
    <definedName name="OBJETO">#REF!</definedName>
    <definedName name="obra">'[106]Informe de Obra Extra'!$D$8</definedName>
    <definedName name="obre">[33]PrecRec!$D$25</definedName>
    <definedName name="Observaciones">#REF!</definedName>
    <definedName name="OCiviles">#REF!</definedName>
    <definedName name="ODH" hidden="1">#REF!</definedName>
    <definedName name="ofi">[33]PrecRec!$D$23</definedName>
    <definedName name="OFICI">[25]BASE!$D$11</definedName>
    <definedName name="OFICI_">[47]BASE!$D$11</definedName>
    <definedName name="ofici1">[61]BASE!$D$11</definedName>
    <definedName name="oficial" hidden="1">{#N/A,#N/A,FALSE,"CIBHA05A";#N/A,#N/A,FALSE,"CIBHA05B"}</definedName>
    <definedName name="Oil">#REF!</definedName>
    <definedName name="oililui" hidden="1">{#N/A,#N/A,FALSE,"CCTV"}</definedName>
    <definedName name="ooo">#REF!</definedName>
    <definedName name="OP">'[10]Datos Generales'!$B$2</definedName>
    <definedName name="opcion">#N/A</definedName>
    <definedName name="OPERACION">#REF!</definedName>
    <definedName name="OPERADOR">[31]MODELO!$A$4</definedName>
    <definedName name="Operario">#N/A</definedName>
    <definedName name="Organization">#REF!</definedName>
    <definedName name="OSCAR">#REF!</definedName>
    <definedName name="OTROS">[1]A!$D$64:$D$65</definedName>
    <definedName name="OUTPUT">#N/A</definedName>
    <definedName name="Output_Q">#REF!</definedName>
    <definedName name="OUTPUTE">#N/A</definedName>
    <definedName name="OUTPUTPR">#N/A</definedName>
    <definedName name="OutputRange">#REF!</definedName>
    <definedName name="OVER">#REF!</definedName>
    <definedName name="Override">'[41]INGRESOS - COP'!#REF!</definedName>
    <definedName name="P">#REF!</definedName>
    <definedName name="P_1">#N/A</definedName>
    <definedName name="P_2">#REF!</definedName>
    <definedName name="P_EQUIP">[1]A!$D$91:$D$93</definedName>
    <definedName name="P_FORPU">[1]A!$D$87:$D$89</definedName>
    <definedName name="P_MACRO">[1]A!$D$83:$D$85</definedName>
    <definedName name="P_RESUMEN">[1]A!$D$78:$D$80</definedName>
    <definedName name="P_Yacimiento">#N/A</definedName>
    <definedName name="P150X240">#REF!</definedName>
    <definedName name="P1T">'[26]Estructuras Concreto'!$D$151</definedName>
    <definedName name="P1TC">'[26]Estructuras Concreto'!$D$184</definedName>
    <definedName name="P2T">'[26]Estructuras Concreto'!$D$152</definedName>
    <definedName name="P2TC">'[26]Estructuras Concreto'!$D$185</definedName>
    <definedName name="P3T">'[26]Estructuras Concreto'!$D$153</definedName>
    <definedName name="P3TC">'[26]Estructuras Concreto'!$D$186</definedName>
    <definedName name="P80X200">#REF!</definedName>
    <definedName name="P90X200">#REF!</definedName>
    <definedName name="PA14X">#REF!</definedName>
    <definedName name="PAC.T1">#REF!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aint">#REF!</definedName>
    <definedName name="PAJARITA">#REF!</definedName>
    <definedName name="Pant_NC">[22]T_Cu_ASTM!$T$8:$AJ$33</definedName>
    <definedName name="PAPA">#REF!</definedName>
    <definedName name="par">[33]PrecRec!$D$51</definedName>
    <definedName name="PARAMETROS">#REF!</definedName>
    <definedName name="pasav">[33]PrecRec!$D$56</definedName>
    <definedName name="pasavia">#REF!</definedName>
    <definedName name="Pb">#N/A</definedName>
    <definedName name="PCC">'[26]Estructuras Concreto'!$D$357</definedName>
    <definedName name="PCTC60">'[30]Estructuras Concreto'!#REF!</definedName>
    <definedName name="pedro">[0]!ERR</definedName>
    <definedName name="pedrrr">[0]!ERR</definedName>
    <definedName name="PEGCO">#REF!</definedName>
    <definedName name="Peldaño">#REF!</definedName>
    <definedName name="PER">#REF!</definedName>
    <definedName name="PERFIL_DEL_TRAMO">#REF!</definedName>
    <definedName name="PERNO">#REF!</definedName>
    <definedName name="PESO_CHILENO">[79]EQUIPOS!$J$2</definedName>
    <definedName name="PHILC">'[26]Estructuras Concreto'!$D$204</definedName>
    <definedName name="PHILC1">'[26]Estructuras Concreto'!$D$220</definedName>
    <definedName name="PHILC2">#REF!</definedName>
    <definedName name="PICA">#REF!</definedName>
    <definedName name="PICA1">#REF!</definedName>
    <definedName name="PIE4A6">#REF!</definedName>
    <definedName name="PIECR">[57]BASE!$C$51</definedName>
    <definedName name="pied">[33]PrecRec!$D$46</definedName>
    <definedName name="PIEDR">[25]BASE!$D$57</definedName>
    <definedName name="piedragav">[33]PrecRec!$D$67</definedName>
    <definedName name="PILOTE">#REF!</definedName>
    <definedName name="Pin">[33]PrecRec!$D$57</definedName>
    <definedName name="PINBAR">#REF!</definedName>
    <definedName name="PINBLA">#REF!</definedName>
    <definedName name="pint">[33]PrecRec!$D$68</definedName>
    <definedName name="PIP">#N/A</definedName>
    <definedName name="PIPE">#REF!</definedName>
    <definedName name="PL2T">'[26]Estructuras Concreto'!$D$155</definedName>
    <definedName name="PL51TZ">'[26]Estructuras Concreto'!#REF!</definedName>
    <definedName name="PLAELE">#REF!</definedName>
    <definedName name="Planea">#REF!</definedName>
    <definedName name="PLANI_06">[107]Plani!#REF!</definedName>
    <definedName name="PLANI_07">[107]Plani!#REF!</definedName>
    <definedName name="PLAST">[25]BASE!$D$380</definedName>
    <definedName name="plat1">'[26]Estructuras Concreto'!#REF!</definedName>
    <definedName name="plat2">'[26]Estructuras Concreto'!#REF!</definedName>
    <definedName name="plat3">'[26]Estructuras Concreto'!#REF!</definedName>
    <definedName name="Plazo">#REF!</definedName>
    <definedName name="PLC">'[26]Estructuras Concreto'!$D$202</definedName>
    <definedName name="PLT">'[26]Estructuras Concreto'!$D$156</definedName>
    <definedName name="PLtTZ">'[26]Estructuras Concreto'!#REF!</definedName>
    <definedName name="PLUG">#REF!</definedName>
    <definedName name="PMP">#N/A</definedName>
    <definedName name="PO">{"Book1","DOC&amp;DWG.xls"}</definedName>
    <definedName name="poa1RTRTpoa2RTRT">#REF!</definedName>
    <definedName name="poaaRTRTpobbRTRT">#REF!</definedName>
    <definedName name="POARTM0TB0TB0TB0TB4.8TB55TB200R">#REF!</definedName>
    <definedName name="POARTSQKS15C5LRTRT">#REF!</definedName>
    <definedName name="POLINOMIAL1">[108]CANALETA9!#REF!</definedName>
    <definedName name="Polynomial">#REF!</definedName>
    <definedName name="PoMede">#REF!</definedName>
    <definedName name="PORC._DOLAR">'[79]PRESU COMPLETO'!#REF!</definedName>
    <definedName name="PORDIV">#REF!</definedName>
    <definedName name="pos">[33]PrecRec!$D$60</definedName>
    <definedName name="post">[33]PrecRec!$D$66</definedName>
    <definedName name="poste">[33]PrecRec!$D$60</definedName>
    <definedName name="pound">#REF!</definedName>
    <definedName name="ppoi">#REF!</definedName>
    <definedName name="PPP" hidden="1">{#N/A,#N/A,FALSE,"CCTV"}</definedName>
    <definedName name="pppppp">#N/A</definedName>
    <definedName name="PPT" hidden="1">#N/A</definedName>
    <definedName name="Ppto">#REF!</definedName>
    <definedName name="PPtoNorte">#REF!</definedName>
    <definedName name="PRCSO_EXTERNO">'[104]GASTOS FIJOS'!$A$91:$A$150</definedName>
    <definedName name="PRDump">#REF!</definedName>
    <definedName name="PRE">#REF!</definedName>
    <definedName name="Precio">#REF!</definedName>
    <definedName name="precio2">#REF!</definedName>
    <definedName name="PrecioS">#REF!</definedName>
    <definedName name="PRES.AGRI">#REF!</definedName>
    <definedName name="PRESIPISTO">#REF!</definedName>
    <definedName name="pressure">#REF!</definedName>
    <definedName name="PREST">#REF!</definedName>
    <definedName name="presta">[25]BASE!$D$8</definedName>
    <definedName name="PRESTTOT">#REF!</definedName>
    <definedName name="pretub">[105]Tuberia!$I$88</definedName>
    <definedName name="PRINT_AREA">#N/A</definedName>
    <definedName name="Print_Area_MI">#REF!</definedName>
    <definedName name="PRINT_AREA_MI1">#REF!</definedName>
    <definedName name="Print_Area_Mi2">#REF!</definedName>
    <definedName name="PRINT_TITLE">#REF!</definedName>
    <definedName name="PRINT_TITLES">#N/A</definedName>
    <definedName name="PRINT_TITLES_MI">#REF!</definedName>
    <definedName name="PRN">#REF!</definedName>
    <definedName name="PRODUCTOS">[104]PRODUCTOS!$B$3:$B$65536</definedName>
    <definedName name="PROF">#REF!</definedName>
    <definedName name="programainv">[0]!ERR</definedName>
    <definedName name="projec">'[109]Project Management'!$D$11:$AD$416</definedName>
    <definedName name="prospfyu">#REF!</definedName>
    <definedName name="prospindic">#REF!</definedName>
    <definedName name="Prueb">#REF!</definedName>
    <definedName name="prueba">#REF!</definedName>
    <definedName name="PRUEBA2">#REF!</definedName>
    <definedName name="ps">'[9]Prestaciones Sociales'!$E$2</definedName>
    <definedName name="psv">#REF!</definedName>
    <definedName name="PTAP">#REF!</definedName>
    <definedName name="PU">[1]A!$D$11:$D$53</definedName>
    <definedName name="PUNTI">[25]BASE!$D$381</definedName>
    <definedName name="pvC">'[26]Estructuras Concreto'!$D$200</definedName>
    <definedName name="PvT">'[26]Estructuras Concreto'!$D$150</definedName>
    <definedName name="PvTc">'[26]Estructuras Concreto'!$D$183</definedName>
    <definedName name="PvTZ">'[26]Estructuras Concreto'!#REF!</definedName>
    <definedName name="PWPW">#REF!</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#REF!</definedName>
    <definedName name="q1u">#REF!</definedName>
    <definedName name="Q91A">#REF!</definedName>
    <definedName name="q91b">#REF!</definedName>
    <definedName name="QE" hidden="1">{#N/A,#N/A,FALSE,"Costos Productos 6A";#N/A,#N/A,FALSE,"Costo Unitario Total H-94-12"}</definedName>
    <definedName name="qq">[0]!ERR</definedName>
    <definedName name="QR" hidden="1">{#N/A,#N/A,FALSE,"Costos Productos 6A";#N/A,#N/A,FALSE,"Costo Unitario Total H-94-12"}</definedName>
    <definedName name="qryVentasxOficina">#REF!</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EQW">#REF!</definedName>
    <definedName name="R_I_Q_A_S">#N/A</definedName>
    <definedName name="raa">'[8]Gabinetes ctrol, prot. y med. '!#REF!</definedName>
    <definedName name="rack">'[8]Gabinetes ctrol, prot. y med. '!#REF!</definedName>
    <definedName name="RACK1">#REF!</definedName>
    <definedName name="rarewt" hidden="1">{#N/A,#N/A,FALSE,"CCTV"}</definedName>
    <definedName name="Rasante">#REF!</definedName>
    <definedName name="RASCO__3">#N/A</definedName>
    <definedName name="RASCO__A">#N/A</definedName>
    <definedName name="RawAgencyPrice">#REF!</definedName>
    <definedName name="RBData">#REF!</definedName>
    <definedName name="RE_SIZE">#REF!</definedName>
    <definedName name="REC">'[26]Estructuras Concreto'!$D$352</definedName>
    <definedName name="RECALL">#N/A</definedName>
    <definedName name="Recall_2">#N/A</definedName>
    <definedName name="Recall_3">#N/A</definedName>
    <definedName name="RECOUT">#N/A</definedName>
    <definedName name="RECURSOS">[85]Recursos!$A$6:$D$124</definedName>
    <definedName name="RED">#REF!</definedName>
    <definedName name="RefAdquisición">[67]Parámetros!$H$3</definedName>
    <definedName name="RefCompañía">[67]Parámetros!$H$2</definedName>
    <definedName name="refEntidades">[67]Parámetros!$F$10:$H$12</definedName>
    <definedName name="refTipoOrdenes">[67]Parámetros!$B$10:$D$12</definedName>
    <definedName name="REG">'[101]Estado Resumen'!XFC1&gt;2.5</definedName>
    <definedName name="REGULAR">'[102]ESTADO VÍA-CRIT.TECNICO'!XFC1&gt;2.5</definedName>
    <definedName name="REICIO">[0]!ERR</definedName>
    <definedName name="reinicio">[0]!ERR</definedName>
    <definedName name="REJILLA">#REF!</definedName>
    <definedName name="REL">[55]PRECIOS!$D$2:$D$27</definedName>
    <definedName name="RELACION_GASTOS_A.O.M">#REF!</definedName>
    <definedName name="RELACION_GASTOS_A.O.M_TOTAL">#REF!</definedName>
    <definedName name="rell">#REF!</definedName>
    <definedName name="RELLG">#REF!</definedName>
    <definedName name="remanentes">#N/A</definedName>
    <definedName name="RENTAL">#REF!</definedName>
    <definedName name="REPDIV">#REF!</definedName>
    <definedName name="REPOCALC">#REF!</definedName>
    <definedName name="REPOPRO">#REF!</definedName>
    <definedName name="REPORTE">[1]A!$D$9</definedName>
    <definedName name="REPSUB">#REF!</definedName>
    <definedName name="repuestos2"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Requerimiento">#N/A</definedName>
    <definedName name="Requerimientos">#N/A</definedName>
    <definedName name="RESBCE">#REF!</definedName>
    <definedName name="Reselects">#REF!</definedName>
    <definedName name="RESFYU">#REF!</definedName>
    <definedName name="resist_cond">[22]D_AWG!$G$29</definedName>
    <definedName name="RESPYG">#REF!</definedName>
    <definedName name="RESREL">#REF!</definedName>
    <definedName name="RESU">#REF!</definedName>
    <definedName name="Resumen">#REF!</definedName>
    <definedName name="RET">#REF!</definedName>
    <definedName name="retr">#REF!</definedName>
    <definedName name="RETRO">[25]BASE!$D$465</definedName>
    <definedName name="rev">#REF!</definedName>
    <definedName name="REY">'[110]Tabla 1.1'!#REF!</definedName>
    <definedName name="RF">#REF!</definedName>
    <definedName name="RFA">#REF!</definedName>
    <definedName name="RFB">#REF!</definedName>
    <definedName name="RFC">#REF!</definedName>
    <definedName name="RFE">#REF!</definedName>
    <definedName name="RFF">#REF!</definedName>
    <definedName name="RFG">#REF!</definedName>
    <definedName name="RFP">#REF!</definedName>
    <definedName name="RFP003A">#REF!</definedName>
    <definedName name="RFP003B">#REF!</definedName>
    <definedName name="RFP003C">#REF!</definedName>
    <definedName name="RFP003D">#REF!</definedName>
    <definedName name="RFP003E">#REF!</definedName>
    <definedName name="RFP003F">#REF!</definedName>
    <definedName name="RFPC">#REF!</definedName>
    <definedName name="rfref">#REF!</definedName>
    <definedName name="RFTITLE">#REF!</definedName>
    <definedName name="RLIGA">#REF!</definedName>
    <definedName name="RODILLO">#REF!</definedName>
    <definedName name="rr" hidden="1">{"'Sheet1'!$A$1:$G$85"}</definedName>
    <definedName name="rrrrr" hidden="1">{"'Sheet1'!$A$1:$G$85"}</definedName>
    <definedName name="RRRRRRR" hidden="1">{"'Sheet1'!$A$1:$G$85"}</definedName>
    <definedName name="ruir">[64]PRESUPUESTOS!$R$79</definedName>
    <definedName name="s">#REF!</definedName>
    <definedName name="S_M_D_S">#N/A</definedName>
    <definedName name="s220TT">'[30]Estructuras Concreto'!#REF!</definedName>
    <definedName name="s60PR">'[30]Estructuras Concreto'!#REF!</definedName>
    <definedName name="s60TT">'[30]Estructuras Concreto'!#REF!</definedName>
    <definedName name="sA">'[26]Estructuras Concreto'!$D$64</definedName>
    <definedName name="Sabaneta">'[49]SABANETA 3335'!$B$7:$L$475</definedName>
    <definedName name="saf">{"Book1","my ddc.xls"}</definedName>
    <definedName name="SAL">[1]A!$D$52</definedName>
    <definedName name="SALESPLAN">#REF!</definedName>
    <definedName name="SAOG7">#REF!</definedName>
    <definedName name="SAOG7OCTUBRE">#REF!</definedName>
    <definedName name="sap">#REF!</definedName>
    <definedName name="sbg">[33]PrecRec!$D$37</definedName>
    <definedName name="scft">'[8]Gabinetes ctrol, prot. y med. '!#REF!</definedName>
    <definedName name="SCREEN">#REF!</definedName>
    <definedName name="scT">'[26]Estructuras Concreto'!$D$181</definedName>
    <definedName name="sdad">#REF!</definedName>
    <definedName name="SDas">#REF!</definedName>
    <definedName name="sdasd">#REF!</definedName>
    <definedName name="sdc">[0]!ERR</definedName>
    <definedName name="sdf">#REF!</definedName>
    <definedName name="SDFASDFDSDF">'[8]Gabinetes ctrol, prot. y med. '!#REF!</definedName>
    <definedName name="SDFG">[111]BASE!$C$3</definedName>
    <definedName name="sdft">'[8]Gabinetes ctrol, prot. y med. '!#REF!</definedName>
    <definedName name="sdsad">#REF!</definedName>
    <definedName name="SDSDSD">#REF!</definedName>
    <definedName name="sem">[33]PrecRec!$D$63</definedName>
    <definedName name="semanal">'[112]Informe Obra Cívil'!$C$5</definedName>
    <definedName name="semilla">#REF!</definedName>
    <definedName name="SENSIBILIDADES">#REF!</definedName>
    <definedName name="señv">[33]PrecRec!$D$48</definedName>
    <definedName name="SepOct">'[76]Sep-Oct'!$A$12:$H$30</definedName>
    <definedName name="SepOct_C">'[96]Sep-Oct'!$A$31:$H$45</definedName>
    <definedName name="septico">#REF!</definedName>
    <definedName name="ser">#REF!</definedName>
    <definedName name="SERO">[0]!ERR</definedName>
    <definedName name="ServerName">#REF!</definedName>
    <definedName name="servicio">'[113]Solicitud de Servicios'!$B$4</definedName>
    <definedName name="SF">#REF!</definedName>
    <definedName name="SFA">#REF!</definedName>
    <definedName name="sfb">'[8]Gabinetes ctrol, prot. y med. '!#REF!</definedName>
    <definedName name="SFC">#REF!</definedName>
    <definedName name="sffsaf">#REF!</definedName>
    <definedName name="SHA">#REF!</definedName>
    <definedName name="SHARED_FORMULA_0">#N/A</definedName>
    <definedName name="SHARED_FORMULA_1">#N/A</definedName>
    <definedName name="SHARED_FORMULA_21">#N/A</definedName>
    <definedName name="sheet3">#REF!</definedName>
    <definedName name="SI">'[26]Estructuras Concreto'!$D$9</definedName>
    <definedName name="si60KV">'[30]Estructuras Concreto'!#REF!</definedName>
    <definedName name="SIKAD">#REF!</definedName>
    <definedName name="sIN">'[26]Estructuras Concreto'!$D$76</definedName>
    <definedName name="Sin_nombre">#REF!</definedName>
    <definedName name="Sinnombre">#REF!</definedName>
    <definedName name="SISISIS">[0]!ERR</definedName>
    <definedName name="SIZE">#REF!</definedName>
    <definedName name="SIZEC">#REF!</definedName>
    <definedName name="SK">#REF!</definedName>
    <definedName name="SLPVC">#REF!</definedName>
    <definedName name="sm">#REF!</definedName>
    <definedName name="SMLTOOLS">#REF!</definedName>
    <definedName name="SMMLV">[25]PRESTA!$D$13</definedName>
    <definedName name="SOFT">#REF!</definedName>
    <definedName name="SOL">#REF!</definedName>
    <definedName name="solb2">'[39]Estructuras Concreto'!#REF!</definedName>
    <definedName name="solC">'[26]Estructuras Concreto'!$D$196</definedName>
    <definedName name="solC1">'[26]Estructuras Concreto'!$D$212</definedName>
    <definedName name="solC2">#REF!</definedName>
    <definedName name="SOLCASETA">'[26]Estructuras Concreto'!$D$350</definedName>
    <definedName name="SOLDA">#REF!</definedName>
    <definedName name="SOLPVC">#REF!</definedName>
    <definedName name="soT">'[26]Estructuras Concreto'!$D$154</definedName>
    <definedName name="sP">'[26]Estructuras Concreto'!$D$53</definedName>
    <definedName name="SP.T1">[89]Cargas!#REF!</definedName>
    <definedName name="SP.T2">[89]Cargas!#REF!</definedName>
    <definedName name="SP.T3">[89]Cargas!#REF!</definedName>
    <definedName name="SPOR">#REF!</definedName>
    <definedName name="SPOR2">'[26]Estructuras Concreto'!$D$276</definedName>
    <definedName name="sPOR3">'[26]Estructuras Concreto'!$D$399</definedName>
    <definedName name="SS">'[26]Estructuras Concreto'!$D$20</definedName>
    <definedName name="sS60kv">'[30]Estructuras Concreto'!#REF!</definedName>
    <definedName name="sSEC">'[26]Estructuras Concreto'!$D$87</definedName>
    <definedName name="SSIZE">#REF!</definedName>
    <definedName name="sss">#REF!</definedName>
    <definedName name="ssss">#REF!</definedName>
    <definedName name="sssssssssss">#REF!</definedName>
    <definedName name="sT">'[26]Estructuras Concreto'!$D$31</definedName>
    <definedName name="START">#REF!</definedName>
    <definedName name="StartTime">#REF!</definedName>
    <definedName name="sTC">'[26]Estructuras Concreto'!$D$109</definedName>
    <definedName name="steam_trap">#REF!</definedName>
    <definedName name="STHK">#REF!</definedName>
    <definedName name="Stm">#REF!</definedName>
    <definedName name="sTP">#REF!</definedName>
    <definedName name="str">#REF!</definedName>
    <definedName name="Strike">'[41]INGRESOS - COP'!#REF!</definedName>
    <definedName name="sTT">'[26]Estructuras Concreto'!$D$42</definedName>
    <definedName name="sTTO">#REF!</definedName>
    <definedName name="sTZ">'[26]Estructuras Concreto'!#REF!</definedName>
    <definedName name="SUBA">'[114]SUB APU'!$A:$D</definedName>
    <definedName name="SUBBASE">#REF!</definedName>
    <definedName name="SUBCUENTA">#REF!</definedName>
    <definedName name="sum">'[110]Tabla 1.1'!#REF!</definedName>
    <definedName name="suma">[115]Hoja1!$F$60</definedName>
    <definedName name="SUMARY">#REF!</definedName>
    <definedName name="SUMIN">#REF!</definedName>
    <definedName name="SUMINISTRO">[1]A!$D$73</definedName>
    <definedName name="summary">#REF!</definedName>
    <definedName name="summec">[105]Mechanical!$L$159</definedName>
    <definedName name="sumtub">[105]Tuberia!$O$88</definedName>
    <definedName name="supues">#REF!</definedName>
    <definedName name="Swvu.TAB1." hidden="1">#REF!</definedName>
    <definedName name="Swvu.TAB2." hidden="1">#REF!</definedName>
    <definedName name="Swvu.TAB3." hidden="1">#REF!</definedName>
    <definedName name="Swvu.TAB4." hidden="1">#REF!</definedName>
    <definedName name="Swvu.TAB5." hidden="1">#REF!</definedName>
    <definedName name="SYS">#REF!</definedName>
    <definedName name="t">[22]D_AWG!$I$8</definedName>
    <definedName name="T_2">#N/A</definedName>
    <definedName name="T_3">#N/A</definedName>
    <definedName name="T_4">#N/A</definedName>
    <definedName name="T_RMG">[22]D_AWG!$D$51:$E$54</definedName>
    <definedName name="T2_">#N/A</definedName>
    <definedName name="T220TT">'[30]Estructuras Concreto'!#REF!</definedName>
    <definedName name="T22JH">#REF!</definedName>
    <definedName name="T32JH">#REF!</definedName>
    <definedName name="T33JH">#REF!</definedName>
    <definedName name="T42JH">#REF!</definedName>
    <definedName name="T43JH">#REF!</definedName>
    <definedName name="T44JH">#REF!</definedName>
    <definedName name="T60PR">'[30]Estructuras Concreto'!#REF!</definedName>
    <definedName name="T60TT">'[30]Estructuras Concreto'!#REF!</definedName>
    <definedName name="T62JH">#REF!</definedName>
    <definedName name="T63JH">#REF!</definedName>
    <definedName name="T64JH">#REF!</definedName>
    <definedName name="T66JH">#REF!</definedName>
    <definedName name="T82JH">#REF!</definedName>
    <definedName name="T83JH">#REF!</definedName>
    <definedName name="T84JH">#REF!</definedName>
    <definedName name="T88EB">#REF!</definedName>
    <definedName name="T88EL">#REF!</definedName>
    <definedName name="T88JH">[16]BASE!$D$259</definedName>
    <definedName name="TA">'[26]Estructuras Concreto'!$D$59</definedName>
    <definedName name="tab" hidden="1">{"CONCABL1.1",#N/A,FALSE,"1.1.1a1.1.3 ACSR";"AISL1.2",#N/A,FALSE,"1.1.1a1.1.3 ACSR";"torr1.1.3",#N/A,FALSE,"1.1.1a1.1.3 ACSR";"cm1.2",#N/A,FALSE,"1.2 ACSR";"cm2.2",#N/A,FALSE,"1.2 ACSR";#N/A,#N/A,FALSE,"1.3 ACSR";#N/A,#N/A,FALSE,"2.1.1A2.1.3 ACAR";"ac2.1",#N/A,FALSE,"1.2 ACAR";"ac2.2",#N/A,FALSE,"1.2 ACAR";#N/A,#N/A,FALSE,"2.3 ACAR"}</definedName>
    <definedName name="TABLA">#REF!</definedName>
    <definedName name="TABLA1">#REF!</definedName>
    <definedName name="TABLA2">#REF!</definedName>
    <definedName name="TABLA3">#REF!</definedName>
    <definedName name="tabla4">#REF!</definedName>
    <definedName name="Table">#REF!</definedName>
    <definedName name="Table1">#REF!</definedName>
    <definedName name="TABLILLA">[65]BASE!$D$396</definedName>
    <definedName name="TAc">#REF!</definedName>
    <definedName name="tacha">[33]PrecRec!$D$53</definedName>
    <definedName name="TACOM">[25]BASE!$D$480</definedName>
    <definedName name="TACOM1">[116]BASE!$D$306</definedName>
    <definedName name="TACOR">[25]BASE!$D$478</definedName>
    <definedName name="Tag_no.">#REF!</definedName>
    <definedName name="TagRange">#REF!</definedName>
    <definedName name="TagTable">#REF!</definedName>
    <definedName name="TANQUE">#REF!</definedName>
    <definedName name="TAPAM">#REF!</definedName>
    <definedName name="TARIFAS">#REF!</definedName>
    <definedName name="TASA">#REF!</definedName>
    <definedName name="TASATOT">#REF!</definedName>
    <definedName name="TASH2_">[46]BASE!$D$137</definedName>
    <definedName name="TASH4_">[46]BASE!$D$234</definedName>
    <definedName name="TASP1">#REF!</definedName>
    <definedName name="TASP2">#REF!</definedName>
    <definedName name="TASP3">#REF!</definedName>
    <definedName name="TASP4">#REF!</definedName>
    <definedName name="TASR4">#REF!</definedName>
    <definedName name="TAX">#REF!</definedName>
    <definedName name="tblUnidades">#REF!</definedName>
    <definedName name="TD">#REF!</definedName>
    <definedName name="TEE">#REF!</definedName>
    <definedName name="TEJAB">#REF!</definedName>
    <definedName name="TEJAJ">#REF!</definedName>
    <definedName name="TEJBAR">[23]BASE!#REF!</definedName>
    <definedName name="TELEP">[25]BASE!$D$477</definedName>
    <definedName name="temp">#REF!</definedName>
    <definedName name="temp_strainer">#REF!</definedName>
    <definedName name="TEMPORAL">#REF!</definedName>
    <definedName name="term">[33]PrecRec!$D$49</definedName>
    <definedName name="terminadora">[33]PrecRec!$D$12</definedName>
    <definedName name="terminales">#REF!</definedName>
    <definedName name="TEST">#REF!</definedName>
    <definedName name="TEST0">#REF!</definedName>
    <definedName name="TESTHKEY">#REF!</definedName>
    <definedName name="TESTKEYS">#REF!</definedName>
    <definedName name="testtt">#REF!</definedName>
    <definedName name="TESTVKEY">#REF!</definedName>
    <definedName name="TGALV">#REF!</definedName>
    <definedName name="TGRASA">[117]BASE!$D$280</definedName>
    <definedName name="TH10J">#REF!</definedName>
    <definedName name="THF6JH">#REF!</definedName>
    <definedName name="THF6RO">#REF!</definedName>
    <definedName name="THF8JH">#REF!</definedName>
    <definedName name="THK">#REF!</definedName>
    <definedName name="THP">#N/A</definedName>
    <definedName name="TI">'[26]Estructuras Concreto'!$D$4</definedName>
    <definedName name="TI60kv">'[30]Estructuras Concreto'!#REF!</definedName>
    <definedName name="TIME1">#REF!</definedName>
    <definedName name="TIME2">#REF!</definedName>
    <definedName name="TimeRange">#REF!</definedName>
    <definedName name="TIN">'[26]Estructuras Concreto'!$D$71</definedName>
    <definedName name="tipo">#REF!</definedName>
    <definedName name="Tipocimentacion">#REF!</definedName>
    <definedName name="TIT">#REF!</definedName>
    <definedName name="title">#REF!</definedName>
    <definedName name="TITLE1">#REF!</definedName>
    <definedName name="TITULO">#REF!</definedName>
    <definedName name="TÍTULOS_A_IMPRI">#REF!</definedName>
    <definedName name="_xlnm.Print_Titles" localSheetId="0">'PRESUPUESTO ACTUALIZADO 2020'!$1:$5</definedName>
    <definedName name="_xlnm.Print_Titles">'[56]Estacion María Auxiliadora'!$1:$11</definedName>
    <definedName name="TLc">#REF!</definedName>
    <definedName name="TNOV10">[25]BASE!$D$220</definedName>
    <definedName name="TNOV12">[25]BASE!$D$221</definedName>
    <definedName name="TNOV16">[25]BASE!$D$222</definedName>
    <definedName name="TNOV18">[25]BASE!$D$223</definedName>
    <definedName name="TNOV20">[25]BASE!$D$224</definedName>
    <definedName name="TNOV6">[25]BASE!$D$218</definedName>
    <definedName name="TNOV8">[25]BASE!$D$219</definedName>
    <definedName name="to">#REF!</definedName>
    <definedName name="TO_MAT">[1]A!$D$42</definedName>
    <definedName name="TODOANA">'[2]APU PVC'!#REF!</definedName>
    <definedName name="TODOINSU">'[2]APU PVC'!#REF!</definedName>
    <definedName name="TODOITEM">'[2]APU PVC'!#REF!</definedName>
    <definedName name="TOL">#REF!</definedName>
    <definedName name="TollEquipment">'[41]INGRESOS - COP'!#REF!</definedName>
    <definedName name="TopEncargado">#REF!</definedName>
    <definedName name="TORNI">#REF!</definedName>
    <definedName name="Tot_Act01">#REF!</definedName>
    <definedName name="Tot_Act02">#REF!</definedName>
    <definedName name="Tot_Act03">#REF!</definedName>
    <definedName name="TOTAL">#REF!</definedName>
    <definedName name="TotalOpti">#REF!</definedName>
    <definedName name="TOTALOPTIM">[118]Hoja2!$E$11:$E$704</definedName>
    <definedName name="TOTALOPTIMIZACION">[118]Hoja2!$E$11:$E$704</definedName>
    <definedName name="TOTALREPOS">[118]Hoja2!$E$11:$E$704</definedName>
    <definedName name="TOTALREPOSICION">[118]Hoja2!$E$11:$E$704</definedName>
    <definedName name="totdir31">'[21]31'!$G$35</definedName>
    <definedName name="totroca">#REF!</definedName>
    <definedName name="TP">'[26]Estructuras Concreto'!$D$48</definedName>
    <definedName name="TPOR">#REF!</definedName>
    <definedName name="TPOR2">'[26]Estructuras Concreto'!$D$271</definedName>
    <definedName name="TPOR3">'[26]Estructuras Concreto'!$D$394</definedName>
    <definedName name="TPVCME">#REF!</definedName>
    <definedName name="TPVCP1">#REF!</definedName>
    <definedName name="TPVCS3">[25]BASE!#REF!</definedName>
    <definedName name="TPVCS4">#REF!</definedName>
    <definedName name="tr">[61]BASE!$D$482</definedName>
    <definedName name="Tramo3">'[41]INGRESOS - COP'!#REF!</definedName>
    <definedName name="Tramo4">'[41]INGRESOS - COP'!#REF!</definedName>
    <definedName name="tramos">'[119] Liquidacion de Obra por Tramos'!$B$8</definedName>
    <definedName name="TRANA">[25]BASE!#REF!</definedName>
    <definedName name="TRANAG">[25]BASE!$D$508</definedName>
    <definedName name="TRANAR">[25]BASE!$D$499</definedName>
    <definedName name="TRANS">[25]BASE!$D$500</definedName>
    <definedName name="TRANS_">[47]BASE!$D$478</definedName>
    <definedName name="TRANSPORTE">#REF!</definedName>
    <definedName name="TRAT">[120]desmonte!$E$48</definedName>
    <definedName name="Trend_avg">#REF!</definedName>
    <definedName name="Trend_Avg_Q">#REF!</definedName>
    <definedName name="Trend_Avg_T">#REF!</definedName>
    <definedName name="Trend_total">#REF!</definedName>
    <definedName name="trend_total_q">#REF!</definedName>
    <definedName name="TRES">#REF!</definedName>
    <definedName name="trit">[33]PrecRec!$D$34</definedName>
    <definedName name="TRITM">#REF!</definedName>
    <definedName name="TRITU">[25]BASE!$D$61</definedName>
    <definedName name="TRM">#N/A</definedName>
    <definedName name="TRM25sep97">'[41]INGRESOS - COP'!#REF!</definedName>
    <definedName name="TS">'[26]Estructuras Concreto'!$D$15</definedName>
    <definedName name="TS60kv">'[30]Estructuras Concreto'!#REF!</definedName>
    <definedName name="TSEC">'[26]Estructuras Concreto'!$D$82</definedName>
    <definedName name="TSFR2">#REF!</definedName>
    <definedName name="TSFR3">#REF!</definedName>
    <definedName name="TT">'[26]Estructuras Concreto'!$D$26</definedName>
    <definedName name="TTC">'[26]Estructuras Concreto'!$D$104</definedName>
    <definedName name="TTO">#REF!</definedName>
    <definedName name="TTP">#REF!</definedName>
    <definedName name="TTT">'[26]Estructuras Concreto'!$D$37</definedName>
    <definedName name="tttt">'[62]Form5 _Pág_ 1'!#REF!</definedName>
    <definedName name="ttttttttttuy">#REF!</definedName>
    <definedName name="TUAC10">[121]BASE!#REF!</definedName>
    <definedName name="TUAC12">#REF!</definedName>
    <definedName name="TUAC16">[121]BASE!#REF!</definedName>
    <definedName name="TUB8AC">#REF!</definedName>
    <definedName name="TUBNE">#REF!</definedName>
    <definedName name="TUBS2">#REF!</definedName>
    <definedName name="TUBS3">#REF!</definedName>
    <definedName name="TUBS4">#REF!</definedName>
    <definedName name="TUBS6">#REF!</definedName>
    <definedName name="TUHD10">[14]BASE!$D$240</definedName>
    <definedName name="TUHD16">[14]BASE!$D$241</definedName>
    <definedName name="TX">#REF!</definedName>
    <definedName name="tys">'[8]Gabinetes ctrol, prot. y med. '!#REF!</definedName>
    <definedName name="tz214_">[47]BASE!$D$86</definedName>
    <definedName name="U">'[9]Constantes Generales'!$B$4</definedName>
    <definedName name="U_Z">#REF!</definedName>
    <definedName name="UALU">#REF!</definedName>
    <definedName name="uat">'[8]Gabinetes ctrol, prot. y med. '!#REF!</definedName>
    <definedName name="UD">#REF!</definedName>
    <definedName name="ue____I¨￡">#N/A</definedName>
    <definedName name="ue____Iª">#N/A</definedName>
    <definedName name="ùê____Íª">#N/A</definedName>
    <definedName name="ul">#REF!</definedName>
    <definedName name="ULTIMA">#REF!</definedName>
    <definedName name="Unidades">[122]Presup_Cancha!$J$14:$J$18</definedName>
    <definedName name="UNION">#REF!</definedName>
    <definedName name="UNION_Z">#REF!</definedName>
    <definedName name="UNIT">#REF!</definedName>
    <definedName name="UNO">#REF!</definedName>
    <definedName name="UPVC">#REF!</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SD">#REF!</definedName>
    <definedName name="USxCOL">#REF!</definedName>
    <definedName name="UTI">[31]PRECIOS!$B$163</definedName>
    <definedName name="UTIL">#REF!</definedName>
    <definedName name="UTILIDAD">'[43]Formulario N° 4'!$F$131</definedName>
    <definedName name="UUU" hidden="1">{#N/A,#N/A,FALSE,"CCTV"}</definedName>
    <definedName name="UWT">#REF!</definedName>
    <definedName name="v">#REF!</definedName>
    <definedName name="VALDES">#REF!</definedName>
    <definedName name="VALDES_10">#REF!</definedName>
    <definedName name="VALDES_18">#REF!</definedName>
    <definedName name="VALDES_20">#REF!</definedName>
    <definedName name="VALDES_21">#REF!</definedName>
    <definedName name="VALDES_22">#REF!</definedName>
    <definedName name="VALDES_7">#REF!</definedName>
    <definedName name="VALDES_8">#REF!</definedName>
    <definedName name="VALDES_8a">#REF!</definedName>
    <definedName name="VALMA3">#REF!</definedName>
    <definedName name="VALMA4">#REF!</definedName>
    <definedName name="valor1">#REF!</definedName>
    <definedName name="valor2">#REF!</definedName>
    <definedName name="VALOR3">#REF!</definedName>
    <definedName name="valparaiso">'[2]APU PVC'!#REF!</definedName>
    <definedName name="valves">#REF!</definedName>
    <definedName name="Var">[34]Varios.!$E:$E</definedName>
    <definedName name="VBV">'[26]Obras preliminares'!$D$21</definedName>
    <definedName name="VBV.1">#REF!</definedName>
    <definedName name="VBV_1">#N/A</definedName>
    <definedName name="VCBB8">#REF!</definedName>
    <definedName name="VCEL1">#REF!</definedName>
    <definedName name="VCEL2">#REF!</definedName>
    <definedName name="VCEL3">#REF!</definedName>
    <definedName name="VCEL4">#REF!</definedName>
    <definedName name="VCEL6">#REF!</definedName>
    <definedName name="VCEL8">[25]BASE!#REF!</definedName>
    <definedName name="VCELA2">#REF!</definedName>
    <definedName name="VCELA3">#REF!</definedName>
    <definedName name="VCELA4">#REF!</definedName>
    <definedName name="VCELA6">#REF!</definedName>
    <definedName name="VD">#REF!</definedName>
    <definedName name="VENTI">#REF!</definedName>
    <definedName name="Viaje">#REF!</definedName>
    <definedName name="VIAJE_">[47]BASE!$D$479</definedName>
    <definedName name="VIBGA">[25]BASE!$D$469</definedName>
    <definedName name="VIBGA_">[47]BASE!$D$446</definedName>
    <definedName name="vibr">[33]PrecRec!$D$18</definedName>
    <definedName name="VIBRA">#REF!</definedName>
    <definedName name="VIBRADOR">[43]EQUIPO!$D$27</definedName>
    <definedName name="VIBRCOM">#REF!</definedName>
    <definedName name="VIBRE">[25]BASE!$D$470</definedName>
    <definedName name="VIBRO">#REF!</definedName>
    <definedName name="VIDRI">#REF!</definedName>
    <definedName name="viscosidad">#REF!</definedName>
    <definedName name="vlvlist_vlvlist_List">#REF!</definedName>
    <definedName name="vol">[33]PrecRec!$D$14</definedName>
    <definedName name="VOLM3COL">'[26]Estructuras Concreto'!$F$332</definedName>
    <definedName name="volm3km">[33]PrecRec!$D$15</definedName>
    <definedName name="VOLQUET">#REF!</definedName>
    <definedName name="VOLQUETA">#REF!</definedName>
    <definedName name="VOLVIGA">'[26]Estructuras Concreto'!$F$336</definedName>
    <definedName name="VOLVIGA2">#REF!</definedName>
    <definedName name="VOtrosIngresosYEgresos">[123]EFPRUE!$G$28</definedName>
    <definedName name="VPVC2">#REF!</definedName>
    <definedName name="vsp">#REF!</definedName>
    <definedName name="vuyhj">#REF!</definedName>
    <definedName name="VVV">#REF!</definedName>
    <definedName name="vvvv" hidden="1">{"'Sheet1'!$A$1:$G$85"}</definedName>
    <definedName name="vvvvvv" hidden="1">{#N/A,#N/A,FALSE,"Costos Productos 6A";#N/A,#N/A,FALSE,"Costo Unitario Total H-94-12"}</definedName>
    <definedName name="VZCASA">'[26]Estructuras Concreto'!$D$339</definedName>
    <definedName name="W">#REF!</definedName>
    <definedName name="we">[0]!ERR</definedName>
    <definedName name="WEERTEG">#REF!</definedName>
    <definedName name="weqf">[0]!ERR</definedName>
    <definedName name="WER">'[53]Res-Accide-10'!$S$2:$S$7</definedName>
    <definedName name="WFEFWE">#N/A</definedName>
    <definedName name="WH">#REF!</definedName>
    <definedName name="will">[64]PRESUPUESTOS!$T$5</definedName>
    <definedName name="WILSON">'[53]Res-Accide-10'!#REF!</definedName>
    <definedName name="WOL">#REF!</definedName>
    <definedName name="working_area_1">#REF!</definedName>
    <definedName name="Working_Area_2">#REF!</definedName>
    <definedName name="WORKSHEET">#REF!</definedName>
    <definedName name="WP">#REF!</definedName>
    <definedName name="WRITE" hidden="1">{#N/A,#N/A,FALSE,"CCTV"}</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M." hidden="1">{#N/A,#N/A,FALSE,"CCTV"}</definedName>
    <definedName name="wrn.CAR." hidden="1">{#N/A,#N/A,FALSE,"a1";#N/A,#N/A,FALSE,"a2";#N/A,#N/A,FALSE,"a3";#N/A,#N/A,FALSE,"a4a";#N/A,#N/A,FALSE,"a4B";#N/A,#N/A,FALSE,"a4C";#N/A,#N/A,FALSE,"a4D";#N/A,#N/A,FALSE,"A5a ";#N/A,#N/A,FALSE,"A5b";#N/A,#N/A,FALSE,"A6A";#N/A,#N/A,FALSE,"A6B";#N/A,#N/A,FALSE,"A6C";#N/A,#N/A,FALSE,"A6D";#N/A,#N/A,FALSE,"INV"}</definedName>
    <definedName name="wrn.formu." hidden="1">{"VIA1",#N/A,TRUE,"formul";"VIA2",#N/A,TRUE,"formul";"VIA3",#N/A,TRUE,"formul"}</definedName>
    <definedName name="wrn.GENERAL." hidden="1">{"TAB1",#N/A,TRUE,"GENERAL";"TAB2",#N/A,TRUE,"GENERAL";"TAB3",#N/A,TRUE,"GENERAL";"TAB4",#N/A,TRUE,"GENERAL";"TAB5",#N/A,TRUE,"GENERAL"}</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Presupuesto."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wrn.PrintAll." hidden="1">{#N/A,#N/A,FALSE,"Sheet1";#N/A,#N/A,FALSE,"Sheet2";#N/A,#N/A,FALSE,"Sheet3";#N/A,#N/A,FALSE,"Sheet4";#N/A,#N/A,FALSE,"Sheet5";#N/A,#N/A,FALSE,"Sheet6";#N/A,#N/A,FALSE,"Sheet7";#N/A,#N/A,FALSE,"Sheet8";#N/A,#N/A,FALSE,"Sheet9"}</definedName>
    <definedName name="wrn.PrintCurr." hidden="1">{#N/A,#N/A,FALSE,"Sheet1";#N/A,#N/A,FALSE,"Sheet2";#N/A,#N/A,FALSE,"Sheet3"}</definedName>
    <definedName name="wrn.PrintPrev1." hidden="1">{#N/A,#N/A,FALSE,"Sheet4";#N/A,#N/A,FALSE,"Sheet5";#N/A,#N/A,FALSE,"Sheet6"}</definedName>
    <definedName name="wrn.PrintPrev2." hidden="1">{#N/A,#N/A,FALSE,"Sheet7";#N/A,#N/A,FALSE,"Sheet8";#N/A,#N/A,FALSE,"Sheet9"}</definedName>
    <definedName name="wrn.Resumen." hidden="1">{#N/A,#N/A,FALSE,"Hoja1";#N/A,#N/A,FALSE,"Hoja2"}</definedName>
    <definedName name="wrn.via." hidden="1">{"via1",#N/A,TRUE,"general";"via2",#N/A,TRUE,"general";"via3",#N/A,TRUE,"general"}</definedName>
    <definedName name="wrn.교대." hidden="1">{#N/A,#N/A,FALSE,"type1";#N/A,#N/A,FALSE,"지지력";#N/A,#N/A,FALSE,"PILE계산";#N/A,#N/A,FALSE,"PILE ";#N/A,#N/A,FALSE,"철근량";#N/A,#N/A,FALSE,"균열검토";#N/A,#N/A,FALSE,"날개벽";#N/A,#N/A,FALSE,"주철근조립도";#N/A,#N/A,FALSE,"교좌"}</definedName>
    <definedName name="WSERWEER">'[124]COSTOS OFICINA'!#REF!</definedName>
    <definedName name="wtr">#REF!</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#REF!</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 hidden="1">{#N/A,#N/A,FALSE,"CCTV"}</definedName>
    <definedName name="x" hidden="1">{"CONCABL1.1",#N/A,FALSE,"1.1.1a1.1.3 ACSR";"AISL1.2",#N/A,FALSE,"1.1.1a1.1.3 ACSR";"torr1.1.3",#N/A,FALSE,"1.1.1a1.1.3 ACSR";"cm1.2",#N/A,FALSE,"1.2 ACSR";"cm2.2",#N/A,FALSE,"1.2 ACSR";#N/A,#N/A,FALSE,"1.3 ACSR";#N/A,#N/A,FALSE,"2.1.1A2.1.3 ACAR";"ac2.1",#N/A,FALSE,"1.2 ACAR";"ac2.2",#N/A,FALSE,"1.2 ACAR";#N/A,#N/A,FALSE,"2.3 ACAR"}</definedName>
    <definedName name="xx">[0]!ERR</definedName>
    <definedName name="XXX" hidden="1">{"'Sheet1'!$A$1:$G$85"}</definedName>
    <definedName name="xxxx" hidden="1">{"'Sheet1'!$A$1:$G$85"}</definedName>
    <definedName name="xxxxx" hidden="1">{#N/A,#N/A,FALSE,"VOL695";#N/A,#N/A,FALSE,"anexo1";#N/A,#N/A,FALSE,"anexo2";#N/A,#N/A,FALSE,"anexo3";#N/A,#N/A,FALSE,"anexo4";#N/A,#N/A,FALSE,"anexo5a";#N/A,#N/A,FALSE,"anexo5b";#N/A,#N/A,FALSE,"anexo6a";#N/A,#N/A,FALSE,"anexo6a";#N/A,#N/A,FALSE,"anexo6c";#N/A,#N/A,FALSE,"anexo7a";#N/A,#N/A,FALSE,"anexo7b";#N/A,#N/A,FALSE,"anexo7c"}</definedName>
    <definedName name="XXXXXXXX" hidden="1">{"via1",#N/A,TRUE,"general";"via2",#N/A,TRUE,"general";"via3",#N/A,TRUE,"general"}</definedName>
    <definedName name="XXXXXXXXXX">#REF!</definedName>
    <definedName name="XXXXXXXXXXXX">#REF!</definedName>
    <definedName name="y_strainer">#REF!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EAHHHHHHHH">#N/A</definedName>
    <definedName name="year_curr">#REF!</definedName>
    <definedName name="Year_next">#REF!</definedName>
    <definedName name="year_prev_1">#REF!</definedName>
    <definedName name="year_prev_2">#REF!</definedName>
    <definedName name="yn">#REF!</definedName>
    <definedName name="yrdtytyt" hidden="1">{#N/A,#N/A,FALSE,"CCTV"}</definedName>
    <definedName name="ys">#REF!</definedName>
    <definedName name="yy">#REF!</definedName>
    <definedName name="YYY">#REF!</definedName>
    <definedName name="yyyyy" hidden="1">{#N/A,#N/A,FALSE,"Costos Productos 6A";#N/A,#N/A,FALSE,"Costo Unitario Total H-94-12"}</definedName>
    <definedName name="yyyyyyyyyyy">#REF!</definedName>
    <definedName name="Z">#REF!</definedName>
    <definedName name="Z_026CD6D7_F7CA_4BE8_B625_9A1778CFA739_.wvu.FilterData" hidden="1">#REF!</definedName>
    <definedName name="Z_026CD6D7_F7CA_4BE8_B625_9A1778CFA739_.wvu.PrintArea" hidden="1">#REF!</definedName>
    <definedName name="Z_026CD6D7_F7CA_4BE8_B625_9A1778CFA739_.wvu.PrintTitles" hidden="1">#REF!</definedName>
    <definedName name="Z_05670E35_1347_49D9_AD91_AA9A31A4EF61_.wvu.FilterData" hidden="1">#REF!</definedName>
    <definedName name="Z_05670E35_1347_49D9_AD91_AA9A31A4EF61_.wvu.PrintArea" hidden="1">#REF!</definedName>
    <definedName name="Z_05670E35_1347_49D9_AD91_AA9A31A4EF61_.wvu.PrintTitles" hidden="1">#REF!</definedName>
    <definedName name="Z_086A872D_15DF_436A_8459_CE22F6819FF4_.wvu.Rows" hidden="1">[32]Presentacion!#REF!</definedName>
    <definedName name="Z_0890F28A_A8C8_451C_A3E6_C3AFDD239B64_.wvu.FilterData" hidden="1">#REF!</definedName>
    <definedName name="Z_0890F28A_A8C8_451C_A3E6_C3AFDD239B64_.wvu.PrintArea" hidden="1">#REF!</definedName>
    <definedName name="Z_0890F28A_A8C8_451C_A3E6_C3AFDD239B64_.wvu.PrintTitles" hidden="1">#REF!</definedName>
    <definedName name="Z_0A4C2D72_EA87_11DA_B6F6_00609720E0A1_.wvu.FilterData" hidden="1">#REF!</definedName>
    <definedName name="Z_0A4C2D72_EA87_11DA_B6F6_00609720E0A1_.wvu.PrintArea"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hidden="1">#REF!</definedName>
    <definedName name="Z_0E0DE1F8_394A_4093_8E74_B2A631A3A88C_.wvu.PrintArea" hidden="1">#REF!</definedName>
    <definedName name="Z_0E0DE1F8_394A_4093_8E74_B2A631A3A88C_.wvu.PrintTitles" hidden="1">#REF!</definedName>
    <definedName name="Z_18C710ED_70CF_48D0_92F5_038A88335068_.wvu.FilterData" hidden="1">#REF!</definedName>
    <definedName name="Z_18C710ED_70CF_48D0_92F5_038A88335068_.wvu.PrintArea" hidden="1">#REF!</definedName>
    <definedName name="Z_18C710ED_70CF_48D0_92F5_038A88335068_.wvu.PrintTitles" hidden="1">#REF!</definedName>
    <definedName name="Z_378D82E8_FE69_4712_AE73_9D578C4190DE_.wvu.FilterData" hidden="1">#REF!</definedName>
    <definedName name="Z_378D82E8_FE69_4712_AE73_9D578C4190DE_.wvu.PrintArea"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hidden="1">#REF!</definedName>
    <definedName name="Z_3B3C0CA1_2A9C_45FD_9823_50B200F6C0D1_.wvu.PrintArea" hidden="1">#REF!</definedName>
    <definedName name="Z_3B3C0CA1_2A9C_45FD_9823_50B200F6C0D1_.wvu.PrintTitles" hidden="1">#REF!</definedName>
    <definedName name="Z_3E9430E5_6A83_435B_9E47_1B8F7E18D67C_.wvu.FilterData" hidden="1">#REF!</definedName>
    <definedName name="Z_3E9430E5_6A83_435B_9E47_1B8F7E18D67C_.wvu.PrintArea" hidden="1">#REF!</definedName>
    <definedName name="Z_3E9430E5_6A83_435B_9E47_1B8F7E18D67C_.wvu.PrintTitles" hidden="1">#REF!</definedName>
    <definedName name="Z_4A14CB5C_2287_4F6E_9A65_22F0A4D81D81_.wvu.FilterData" hidden="1">#REF!</definedName>
    <definedName name="Z_4A14CB5C_2287_4F6E_9A65_22F0A4D81D81_.wvu.PrintArea" hidden="1">#REF!</definedName>
    <definedName name="Z_4A14CB5C_2287_4F6E_9A65_22F0A4D81D81_.wvu.PrintTitles" hidden="1">#REF!</definedName>
    <definedName name="Z_4BBC24C4_A093_4EC9_8AFF_49C6F602CC39_.wvu.FilterData" hidden="1">#REF!</definedName>
    <definedName name="Z_4BBC24C4_A093_4EC9_8AFF_49C6F602CC39_.wvu.PrintArea" hidden="1">#REF!</definedName>
    <definedName name="Z_4BBC24C4_A093_4EC9_8AFF_49C6F602CC39_.wvu.PrintTitles" hidden="1">#REF!</definedName>
    <definedName name="Z_504A8F9D_2C46_439E_975A_DF1C1FA56E7B_.wvu.FilterData" hidden="1">#REF!</definedName>
    <definedName name="Z_504A8F9D_2C46_439E_975A_DF1C1FA56E7B_.wvu.PrintArea" hidden="1">#REF!</definedName>
    <definedName name="Z_504A8F9D_2C46_439E_975A_DF1C1FA56E7B_.wvu.PrintTitles" hidden="1">#REF!</definedName>
    <definedName name="Z_653348E7_CDAD_4F62_A236_641A4BB6425A_.wvu.FilterData" hidden="1">#REF!</definedName>
    <definedName name="Z_653348E7_CDAD_4F62_A236_641A4BB6425A_.wvu.PrintArea" hidden="1">#REF!</definedName>
    <definedName name="Z_653348E7_CDAD_4F62_A236_641A4BB6425A_.wvu.PrintTitles" hidden="1">#REF!</definedName>
    <definedName name="Z_68C48519_C8C2_4287_96F6_0F561F815CE8_.wvu.FilterData" hidden="1">#REF!</definedName>
    <definedName name="Z_68C48519_C8C2_4287_96F6_0F561F815CE8_.wvu.PrintArea" hidden="1">#REF!</definedName>
    <definedName name="Z_68C48519_C8C2_4287_96F6_0F561F815CE8_.wvu.PrintTitles" hidden="1">#REF!</definedName>
    <definedName name="Z_6BA141F2_E104_11DA_B6F6_00609720E0A1_.wvu.FilterData" hidden="1">#REF!</definedName>
    <definedName name="Z_6BA141F2_E104_11DA_B6F6_00609720E0A1_.wvu.PrintArea"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hidden="1">#REF!</definedName>
    <definedName name="Z_726673D2_C579_4EF3_83C7_45DC3792EA6A_.wvu.PrintArea"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hidden="1">#REF!</definedName>
    <definedName name="Z_75EDDC88_CA8C_4671_911D_25D74F37EC47_.wvu.PrintArea" hidden="1">#REF!</definedName>
    <definedName name="Z_75EDDC88_CA8C_4671_911D_25D74F37EC47_.wvu.PrintTitles" hidden="1">#REF!</definedName>
    <definedName name="Z_80573755_2D8B_4158_BD3A_CC331B950748_.wvu.FilterData" hidden="1">#REF!</definedName>
    <definedName name="Z_80573755_2D8B_4158_BD3A_CC331B950748_.wvu.PrintArea" hidden="1">#REF!</definedName>
    <definedName name="Z_80573755_2D8B_4158_BD3A_CC331B950748_.wvu.PrintTitles" hidden="1">#REF!</definedName>
    <definedName name="Z_9C7B0D6D_4DDE_4C72_B23F_2E183F63ECB1_.wvu.FilterData" hidden="1">#REF!</definedName>
    <definedName name="Z_9C7B0D6D_4DDE_4C72_B23F_2E183F63ECB1_.wvu.PrintArea"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hidden="1">#REF!</definedName>
    <definedName name="Z_9FCFD0D5_270B_4F36_B422_02EF7A3700B8_.wvu.PrintArea"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hidden="1">#REF!</definedName>
    <definedName name="Z_A3DE26BA_CF48_4654_9BE9_FAEB3C301C95_.wvu.PrintArea" hidden="1">#REF!</definedName>
    <definedName name="Z_A3DE26BA_CF48_4654_9BE9_FAEB3C301C95_.wvu.PrintTitles" hidden="1">#REF!</definedName>
    <definedName name="Z_AAA1DD33_F1E3_423A_B1F2_E8567F4D95A5_.wvu.FilterData" hidden="1">#REF!</definedName>
    <definedName name="Z_AAA1DD33_F1E3_423A_B1F2_E8567F4D95A5_.wvu.PrintArea" hidden="1">#REF!</definedName>
    <definedName name="Z_AAA1DD33_F1E3_423A_B1F2_E8567F4D95A5_.wvu.PrintTitles" hidden="1">#REF!</definedName>
    <definedName name="Z_B4899972_EBDC_11DA_B6F6_00609720E0A1_.wvu.FilterData" hidden="1">#REF!</definedName>
    <definedName name="Z_B4899972_EBDC_11DA_B6F6_00609720E0A1_.wvu.PrintArea"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hidden="1">#REF!</definedName>
    <definedName name="Z_C24E6469_C4CC_430B_8814_72DD019DF2C8_.wvu.PrintArea" hidden="1">#REF!</definedName>
    <definedName name="Z_C24E6469_C4CC_430B_8814_72DD019DF2C8_.wvu.PrintTitles" hidden="1">#REF!</definedName>
    <definedName name="Z_CA61CA57_E7CE_4A4D_974A_F3124BCA2797_.wvu.FilterData" hidden="1">#REF!</definedName>
    <definedName name="Z_CA61CA57_E7CE_4A4D_974A_F3124BCA2797_.wvu.PrintArea" hidden="1">#REF!</definedName>
    <definedName name="Z_CA61CA57_E7CE_4A4D_974A_F3124BCA2797_.wvu.PrintTitles" hidden="1">#REF!</definedName>
    <definedName name="Z_D55C8B2E_861A_459E_9D09_3AF38A1DE99E_.wvu.Rows" hidden="1">[32]Presentacion!#REF!</definedName>
    <definedName name="Z_DA4D5A8F_12FA_42F5_A8BB_526600E97433_.wvu.FilterData" hidden="1">#REF!</definedName>
    <definedName name="Z_DA4D5A8F_12FA_42F5_A8BB_526600E97433_.wvu.PrintArea" hidden="1">#REF!</definedName>
    <definedName name="Z_DA4D5A8F_12FA_42F5_A8BB_526600E97433_.wvu.PrintTitles" hidden="1">#REF!</definedName>
    <definedName name="Z_DFB4C5EB_A8D3_475E_B627_EA98F95F9220_.wvu.FilterData" hidden="1">#REF!</definedName>
    <definedName name="Z_DFB4C5EB_A8D3_475E_B627_EA98F95F9220_.wvu.PrintArea" hidden="1">#REF!</definedName>
    <definedName name="Z_DFB4C5EB_A8D3_475E_B627_EA98F95F9220_.wvu.PrintTitles" hidden="1">#REF!</definedName>
    <definedName name="Z_F2B990A1_57B3_4766_8C3D_4D3A5265BAEF_.wvu.FilterData" hidden="1">#REF!</definedName>
    <definedName name="Z_F2B990A1_57B3_4766_8C3D_4D3A5265BAEF_.wvu.PrintArea" hidden="1">#REF!</definedName>
    <definedName name="Z_F2B990A1_57B3_4766_8C3D_4D3A5265BAEF_.wvu.PrintTitles" hidden="1">#REF!</definedName>
    <definedName name="Z_F540D718_D9AA_403F_AE49_60D937FD77E5_.wvu.Rows" hidden="1">[32]Presentacion!#REF!</definedName>
    <definedName name="Z_F9482E1F_92B8_43D8_949A_7DDCF2E63A19_.wvu.FilterData" hidden="1">#REF!</definedName>
    <definedName name="Z_F9482E1F_92B8_43D8_949A_7DDCF2E63A19_.wvu.PrintArea" hidden="1">#REF!</definedName>
    <definedName name="Z_F9482E1F_92B8_43D8_949A_7DDCF2E63A19_.wvu.PrintTitles" hidden="1">#REF!</definedName>
    <definedName name="Z_L_I_T_E_N">#N/A</definedName>
    <definedName name="zz">#REF!</definedName>
    <definedName name="ZZZZZZZZZZZ">'[66]A. P. U.'!#REF!</definedName>
    <definedName name="ㄱ">#REF!</definedName>
    <definedName name="강1">#REF!</definedName>
    <definedName name="강2">#REF!</definedName>
    <definedName name="강3">#REF!</definedName>
    <definedName name="건">#N/A</definedName>
    <definedName name="건축">#REF!</definedName>
    <definedName name="견적비교">#REF!</definedName>
    <definedName name="계획">#REF!</definedName>
    <definedName name="공일">#REF!</definedName>
    <definedName name="기계">#REF!</definedName>
    <definedName name="기계1">#REF!</definedName>
    <definedName name="기타">#REF!</definedName>
    <definedName name="김1">#REF!</definedName>
    <definedName name="김2">#REF!</definedName>
    <definedName name="김3">#REF!</definedName>
    <definedName name="김김김">#REF!</definedName>
    <definedName name="김성배_상무">#REF!</definedName>
    <definedName name="김전진행">#REF!</definedName>
    <definedName name="김전진행2">#REF!</definedName>
    <definedName name="김전청산">#REF!</definedName>
    <definedName name="김희진행">#REF!</definedName>
    <definedName name="김희진행2">#REF!</definedName>
    <definedName name="김희청산">#REF!</definedName>
    <definedName name="ㄴㄴㄴ">#N/A</definedName>
    <definedName name="ㄴㄴㄴㄴㅇ">#N/A</definedName>
    <definedName name="ㄴㅁㅁㄴㄴㅁ">#N/A</definedName>
    <definedName name="ㄴㅁㅇㄹ" hidden="1">{#N/A,#N/A,FALSE,"CCTV"}</definedName>
    <definedName name="내장1">#REF!</definedName>
    <definedName name="내장2">#REF!</definedName>
    <definedName name="내장3">#REF!</definedName>
    <definedName name="내장4">#REF!</definedName>
    <definedName name="내장5">#REF!</definedName>
    <definedName name="내장6">#REF!</definedName>
    <definedName name="내장7">#REF!</definedName>
    <definedName name="년초99">#REF!</definedName>
    <definedName name="ㄷㄷ">#N/A</definedName>
    <definedName name="당초계획" hidden="1">#REF!</definedName>
    <definedName name="ㄹㄹㄹㄹㅀㅎ">#N/A</definedName>
    <definedName name="ㅁ">#N/A</definedName>
    <definedName name="ㅁ139">#REF!</definedName>
    <definedName name="ㅁ835">#REF!</definedName>
    <definedName name="ㅁㄴㅁㅁ">#N/A</definedName>
    <definedName name="ㅁㅁㅁ">#REF!</definedName>
    <definedName name="문1">#REF!</definedName>
    <definedName name="문10">#REF!</definedName>
    <definedName name="문11">#REF!</definedName>
    <definedName name="문12">#REF!</definedName>
    <definedName name="문13">#REF!</definedName>
    <definedName name="문14">#REF!</definedName>
    <definedName name="문15">#REF!</definedName>
    <definedName name="문16">#REF!</definedName>
    <definedName name="문17">#REF!</definedName>
    <definedName name="문18">#REF!</definedName>
    <definedName name="문19">#REF!</definedName>
    <definedName name="문2">#REF!</definedName>
    <definedName name="문20">#REF!</definedName>
    <definedName name="문21">#REF!</definedName>
    <definedName name="문22">#REF!</definedName>
    <definedName name="문3">#REF!</definedName>
    <definedName name="문4">#REF!</definedName>
    <definedName name="문5">#REF!</definedName>
    <definedName name="문7">#REF!</definedName>
    <definedName name="문8">#REF!</definedName>
    <definedName name="문9">#REF!</definedName>
    <definedName name="물품대">#REF!</definedName>
    <definedName name="미장1">#REF!</definedName>
    <definedName name="미장2">#REF!</definedName>
    <definedName name="미장3">#REF!</definedName>
    <definedName name="미장5">#REF!</definedName>
    <definedName name="ㅂ">#N/A</definedName>
    <definedName name="ㅂㅂㅂ">#N/A</definedName>
    <definedName name="ㅂㅂㅂㅂㅂ">#N/A</definedName>
    <definedName name="바보">#REF!</definedName>
    <definedName name="발표양식">#N/A</definedName>
    <definedName name="방수1">#REF!</definedName>
    <definedName name="방수2">#REF!</definedName>
    <definedName name="방수3">#REF!</definedName>
    <definedName name="방수4">#REF!</definedName>
    <definedName name="방수5">#REF!</definedName>
    <definedName name="방수7">#REF!</definedName>
    <definedName name="방수8">#REF!</definedName>
    <definedName name="보고양식1">#REF!</definedName>
    <definedName name="보고양식2">#REF!</definedName>
    <definedName name="보고양식3">#REF!</definedName>
    <definedName name="보충" hidden="1">#REF!</definedName>
    <definedName name="부대공사" hidden="1">#REF!</definedName>
    <definedName name="빈칸">#REF!</definedName>
    <definedName name="사업계획">#REF!</definedName>
    <definedName name="사업부양식2" hidden="1">#REF!</definedName>
    <definedName name="선투입추정">#REF!</definedName>
    <definedName name="소모비">#REF!</definedName>
    <definedName name="손익계산서" hidden="1">#REF!</definedName>
    <definedName name="수">#N/A</definedName>
    <definedName name="수수">#N/A</definedName>
    <definedName name="수수수">#N/A</definedName>
    <definedName name="수수실적7월">#N/A</definedName>
    <definedName name="신규">#REF!</definedName>
    <definedName name="신규계획97">#REF!</definedName>
    <definedName name="신규사업97">#REF!</definedName>
    <definedName name="신진공사">#REF!</definedName>
    <definedName name="신진자금">#REF!</definedName>
    <definedName name="실적">#N/A</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#REF!</definedName>
    <definedName name="안성진행2">#REF!</definedName>
    <definedName name="안성청산">#REF!</definedName>
    <definedName name="안효진행">#REF!</definedName>
    <definedName name="안효청산">#REF!</definedName>
    <definedName name="연결1">#REF!</definedName>
    <definedName name="연결2">#REF!</definedName>
    <definedName name="연결3">#REF!</definedName>
    <definedName name="연결4">#REF!</definedName>
    <definedName name="연습">#REF!</definedName>
    <definedName name="오1">#REF!</definedName>
    <definedName name="오2">#REF!</definedName>
    <definedName name="오3">#REF!</definedName>
    <definedName name="완공">#REF!</definedName>
    <definedName name="우성공사">#REF!</definedName>
    <definedName name="월별영업">#REF!</definedName>
    <definedName name="유1">#REF!</definedName>
    <definedName name="유2">#REF!</definedName>
    <definedName name="유3">#REF!</definedName>
    <definedName name="이1">#REF!</definedName>
    <definedName name="이2">#REF!</definedName>
    <definedName name="이3">#REF!</definedName>
    <definedName name="이름" hidden="1">{#N/A,#N/A,FALSE,"CCTV"}</definedName>
    <definedName name="인력투입">#REF!</definedName>
    <definedName name="입찰현장조직">#REF!</definedName>
    <definedName name="ㅈㄷㅈㄷ">#N/A</definedName>
    <definedName name="자금수급">#REF!</definedName>
    <definedName name="작성">#REF!</definedName>
    <definedName name="잡철1">#REF!</definedName>
    <definedName name="잡철2">#REF!</definedName>
    <definedName name="잡철3">#REF!</definedName>
    <definedName name="잡철4">#REF!</definedName>
    <definedName name="잡철5">#REF!</definedName>
    <definedName name="잡철6">#REF!</definedName>
    <definedName name="재정부">#REF!</definedName>
    <definedName name="전">#N/A</definedName>
    <definedName name="전기">#N/A</definedName>
    <definedName name="전기계장">#REF!</definedName>
    <definedName name="전기공사">#REF!</definedName>
    <definedName name="정전무사업">#REF!</definedName>
    <definedName name="정전무사업계획97">#REF!</definedName>
    <definedName name="제목">#REF!</definedName>
    <definedName name="조적1">#REF!</definedName>
    <definedName name="조적2">#REF!</definedName>
    <definedName name="조적3">#REF!</definedName>
    <definedName name="조적4">#REF!</definedName>
    <definedName name="조적5">#REF!</definedName>
    <definedName name="조적6">#REF!</definedName>
    <definedName name="주택사업본부">#REF!</definedName>
    <definedName name="중기">#REF!</definedName>
    <definedName name="중단공사">#REF!</definedName>
    <definedName name="지붕1">#REF!</definedName>
    <definedName name="지붕10">#REF!</definedName>
    <definedName name="지붕11">#REF!</definedName>
    <definedName name="지붕2">#REF!</definedName>
    <definedName name="지붕3">#REF!</definedName>
    <definedName name="지붕4">#REF!</definedName>
    <definedName name="지붕5">#REF!</definedName>
    <definedName name="지붕6">#REF!</definedName>
    <definedName name="지붕7">#REF!</definedName>
    <definedName name="지붕8">#REF!</definedName>
    <definedName name="지붕9">#REF!</definedName>
    <definedName name="진행">#REF!</definedName>
    <definedName name="진행1">#REF!</definedName>
    <definedName name="창1">#REF!</definedName>
    <definedName name="창10">#REF!</definedName>
    <definedName name="창11">#REF!</definedName>
    <definedName name="창2">#REF!</definedName>
    <definedName name="창3">#REF!</definedName>
    <definedName name="창4">#REF!</definedName>
    <definedName name="창5">#REF!</definedName>
    <definedName name="창6">#REF!</definedName>
    <definedName name="창7">#REF!</definedName>
    <definedName name="창8">#REF!</definedName>
    <definedName name="창9">#REF!</definedName>
    <definedName name="철구사업본부">#REF!</definedName>
    <definedName name="청상과부">#REF!</definedName>
    <definedName name="청상과부1">#REF!</definedName>
    <definedName name="최건진행">#REF!</definedName>
    <definedName name="최건청산">#REF!</definedName>
    <definedName name="최건청산2">#REF!</definedName>
    <definedName name="추정사업계획">#REF!</definedName>
    <definedName name="추진">#REF!</definedName>
    <definedName name="칠1">#REF!</definedName>
    <definedName name="칠2">#REF!</definedName>
    <definedName name="칠3">#REF!</definedName>
    <definedName name="칠4">#REF!</definedName>
    <definedName name="칠5">#REF!</definedName>
    <definedName name="칠6">#REF!</definedName>
    <definedName name="칠7">#REF!</definedName>
    <definedName name="칠8">#REF!</definedName>
    <definedName name="클_레_임">#N/A</definedName>
    <definedName name="타일1">#REF!</definedName>
    <definedName name="타일2">#REF!</definedName>
    <definedName name="타일3">#REF!</definedName>
    <definedName name="타일4">#REF!</definedName>
    <definedName name="타일5">#REF!</definedName>
    <definedName name="타일6">#REF!</definedName>
    <definedName name="태광공사">#REF!</definedName>
    <definedName name="토">#N/A</definedName>
    <definedName name="토목">#REF!</definedName>
    <definedName name="토목p">#REF!</definedName>
    <definedName name="토목이월">#REF!</definedName>
    <definedName name="토목이월1">#REF!</definedName>
    <definedName name="ㅍㅍㅍ">#N/A</definedName>
    <definedName name="플">#N/A</definedName>
    <definedName name="ㅎㅎ">#N/A</definedName>
    <definedName name="ㅏㅏ">#REF!</definedName>
    <definedName name="ㅏㅏㅏㅏㅏ">#N/A</definedName>
    <definedName name="ㅐ1236">#REF!</definedName>
    <definedName name="ㅑ3081">#REF!</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ㅜㅜ">#N/A</definedName>
    <definedName name="ㅠㅜㅠㅜㅜㅜ">#N/A</definedName>
    <definedName name="ㅣ1191">#REF!</definedName>
    <definedName name="ㅣㅣ">#REF!</definedName>
    <definedName name="中斷工事__小計">#REF!</definedName>
    <definedName name="全体">#REF!</definedName>
    <definedName name="全体１">#REF!</definedName>
    <definedName name="合____計">#N/A</definedName>
    <definedName name="完工工事_計">#N/A</definedName>
    <definedName name="新規工事__小計">#REF!</definedName>
    <definedName name="新規工事_小計">#REF!</definedName>
    <definedName name="新規工事_計">#N/A</definedName>
    <definedName name="新規推進__小計">#REF!</definedName>
    <definedName name="有價__券.1.A">#REF!</definedName>
    <definedName name="淸算工事__小計">#REF!</definedName>
    <definedName name="移越工事__小計">#REF!</definedName>
    <definedName name="行見出し">#REF!</definedName>
    <definedName name="進行工事__小計">#REF!</definedName>
    <definedName name="進行工事__小計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37" i="1" l="1"/>
  <c r="L63" i="1"/>
  <c r="L39" i="1" s="1"/>
  <c r="N145" i="1"/>
  <c r="N23" i="1"/>
  <c r="N575" i="1"/>
  <c r="N505" i="1"/>
  <c r="N472" i="1"/>
  <c r="N408" i="1"/>
  <c r="N334" i="1"/>
  <c r="N282" i="1"/>
  <c r="L6" i="1"/>
  <c r="L7" i="1"/>
  <c r="L8" i="1"/>
  <c r="L24" i="1"/>
  <c r="L25" i="1"/>
  <c r="L41" i="1"/>
  <c r="L40" i="1" s="1"/>
  <c r="L633" i="1"/>
  <c r="L585" i="1"/>
  <c r="M363" i="1"/>
  <c r="L305" i="1"/>
  <c r="L304" i="1"/>
  <c r="L44" i="1"/>
  <c r="L630" i="1"/>
  <c r="L628" i="1"/>
  <c r="L626" i="1"/>
  <c r="L622" i="1"/>
  <c r="L621" i="1"/>
  <c r="L620" i="1"/>
  <c r="L617" i="1"/>
  <c r="L616" i="1"/>
  <c r="L613" i="1"/>
  <c r="L612" i="1"/>
  <c r="L611" i="1"/>
  <c r="L610" i="1"/>
  <c r="L607" i="1"/>
  <c r="L604" i="1"/>
  <c r="L593" i="1"/>
  <c r="L594" i="1"/>
  <c r="L595" i="1"/>
  <c r="L596" i="1"/>
  <c r="L597" i="1"/>
  <c r="L598" i="1"/>
  <c r="L599" i="1"/>
  <c r="L600" i="1"/>
  <c r="L601" i="1"/>
  <c r="L592" i="1"/>
  <c r="L589" i="1"/>
  <c r="L587" i="1"/>
  <c r="L582" i="1"/>
  <c r="L580" i="1"/>
  <c r="L573" i="1"/>
  <c r="L571" i="1"/>
  <c r="L569" i="1"/>
  <c r="L567" i="1"/>
  <c r="L565" i="1"/>
  <c r="L563" i="1"/>
  <c r="L561" i="1"/>
  <c r="L560" i="1"/>
  <c r="L559" i="1"/>
  <c r="L557" i="1"/>
  <c r="L556" i="1"/>
  <c r="L554" i="1"/>
  <c r="L553" i="1"/>
  <c r="L552" i="1"/>
  <c r="L551" i="1"/>
  <c r="L549" i="1"/>
  <c r="L547" i="1"/>
  <c r="L537" i="1"/>
  <c r="L538" i="1"/>
  <c r="L539" i="1"/>
  <c r="L540" i="1"/>
  <c r="L541" i="1"/>
  <c r="L542" i="1"/>
  <c r="L543" i="1"/>
  <c r="L544" i="1"/>
  <c r="L545" i="1"/>
  <c r="L536" i="1"/>
  <c r="L533" i="1"/>
  <c r="L534" i="1"/>
  <c r="L532" i="1"/>
  <c r="L530" i="1"/>
  <c r="L527" i="1"/>
  <c r="L525" i="1"/>
  <c r="L524" i="1"/>
  <c r="L522" i="1"/>
  <c r="L520" i="1"/>
  <c r="L518" i="1"/>
  <c r="L515" i="1"/>
  <c r="L513" i="1"/>
  <c r="L512" i="1"/>
  <c r="L511" i="1"/>
  <c r="L509" i="1"/>
  <c r="L501" i="1"/>
  <c r="L502" i="1"/>
  <c r="L503" i="1"/>
  <c r="L500" i="1"/>
  <c r="L496" i="1"/>
  <c r="L497" i="1"/>
  <c r="L495" i="1"/>
  <c r="L494" i="1"/>
  <c r="L493" i="1"/>
  <c r="L476" i="1"/>
  <c r="L477" i="1"/>
  <c r="L478" i="1"/>
  <c r="L479" i="1"/>
  <c r="L480" i="1"/>
  <c r="L481" i="1"/>
  <c r="L482" i="1"/>
  <c r="L483" i="1"/>
  <c r="L484" i="1"/>
  <c r="L485" i="1"/>
  <c r="L486" i="1"/>
  <c r="L487" i="1"/>
  <c r="L488" i="1"/>
  <c r="L475" i="1"/>
  <c r="L470" i="1"/>
  <c r="L453" i="1"/>
  <c r="L454" i="1"/>
  <c r="L455" i="1"/>
  <c r="L456" i="1"/>
  <c r="L457" i="1"/>
  <c r="L458" i="1"/>
  <c r="L459" i="1"/>
  <c r="L460" i="1"/>
  <c r="L461" i="1"/>
  <c r="L462" i="1"/>
  <c r="L463" i="1"/>
  <c r="L464" i="1"/>
  <c r="L465" i="1"/>
  <c r="L466" i="1"/>
  <c r="L467" i="1"/>
  <c r="L468" i="1"/>
  <c r="L469" i="1"/>
  <c r="L452" i="1"/>
  <c r="L451" i="1"/>
  <c r="L450" i="1"/>
  <c r="L449" i="1"/>
  <c r="L446" i="1"/>
  <c r="L432" i="1"/>
  <c r="L433" i="1"/>
  <c r="L434" i="1"/>
  <c r="L435" i="1"/>
  <c r="L436" i="1"/>
  <c r="L437" i="1"/>
  <c r="L438" i="1"/>
  <c r="L439" i="1"/>
  <c r="L440" i="1"/>
  <c r="L441" i="1"/>
  <c r="L442" i="1"/>
  <c r="L443" i="1"/>
  <c r="L444" i="1"/>
  <c r="L445" i="1"/>
  <c r="L431" i="1"/>
  <c r="L414" i="1"/>
  <c r="L415" i="1"/>
  <c r="L416" i="1"/>
  <c r="L417" i="1"/>
  <c r="L418" i="1"/>
  <c r="L419" i="1"/>
  <c r="L420" i="1"/>
  <c r="L421" i="1"/>
  <c r="L422" i="1"/>
  <c r="L423" i="1"/>
  <c r="L424" i="1"/>
  <c r="L425" i="1"/>
  <c r="L426" i="1"/>
  <c r="L427" i="1"/>
  <c r="L428" i="1"/>
  <c r="L429" i="1"/>
  <c r="L413" i="1"/>
  <c r="L412" i="1"/>
  <c r="L393" i="1"/>
  <c r="L394" i="1"/>
  <c r="L395" i="1"/>
  <c r="L396" i="1"/>
  <c r="L397" i="1"/>
  <c r="L398" i="1"/>
  <c r="L399" i="1"/>
  <c r="L400" i="1"/>
  <c r="L401" i="1"/>
  <c r="L402" i="1"/>
  <c r="L403" i="1"/>
  <c r="L404" i="1"/>
  <c r="L405" i="1"/>
  <c r="L406" i="1"/>
  <c r="L407" i="1"/>
  <c r="L392" i="1"/>
  <c r="L390" i="1"/>
  <c r="L388" i="1"/>
  <c r="L386" i="1"/>
  <c r="L384" i="1"/>
  <c r="L382" i="1"/>
  <c r="L364" i="1"/>
  <c r="L365" i="1"/>
  <c r="L366" i="1"/>
  <c r="L367" i="1"/>
  <c r="L368" i="1"/>
  <c r="L369" i="1"/>
  <c r="L370" i="1"/>
  <c r="L371" i="1"/>
  <c r="L372" i="1"/>
  <c r="L373" i="1"/>
  <c r="L374" i="1"/>
  <c r="L375" i="1"/>
  <c r="L376" i="1"/>
  <c r="L377" i="1"/>
  <c r="L378" i="1"/>
  <c r="L379" i="1"/>
  <c r="L380" i="1"/>
  <c r="L363" i="1"/>
  <c r="L338" i="1"/>
  <c r="L339" i="1"/>
  <c r="L340" i="1"/>
  <c r="L341" i="1"/>
  <c r="L342" i="1"/>
  <c r="L343" i="1"/>
  <c r="L344" i="1"/>
  <c r="L345" i="1"/>
  <c r="L346" i="1"/>
  <c r="L347" i="1"/>
  <c r="L348" i="1"/>
  <c r="L349" i="1"/>
  <c r="L350" i="1"/>
  <c r="L351" i="1"/>
  <c r="L352" i="1"/>
  <c r="L353" i="1"/>
  <c r="L354" i="1"/>
  <c r="L355" i="1"/>
  <c r="L356" i="1"/>
  <c r="L357" i="1"/>
  <c r="L358" i="1"/>
  <c r="L359" i="1"/>
  <c r="L360" i="1"/>
  <c r="L337" i="1"/>
  <c r="L310" i="1"/>
  <c r="L311" i="1"/>
  <c r="L312" i="1"/>
  <c r="L313" i="1"/>
  <c r="L314" i="1"/>
  <c r="L315" i="1"/>
  <c r="L316" i="1"/>
  <c r="L317" i="1"/>
  <c r="L318" i="1"/>
  <c r="L319" i="1"/>
  <c r="L320" i="1"/>
  <c r="L321" i="1"/>
  <c r="L322" i="1"/>
  <c r="L323" i="1"/>
  <c r="L324" i="1"/>
  <c r="L325" i="1"/>
  <c r="L326" i="1"/>
  <c r="L327" i="1"/>
  <c r="L328" i="1"/>
  <c r="L329" i="1"/>
  <c r="L330" i="1"/>
  <c r="L331" i="1"/>
  <c r="L332" i="1"/>
  <c r="L309" i="1"/>
  <c r="L307" i="1"/>
  <c r="L302" i="1"/>
  <c r="L301" i="1"/>
  <c r="L299" i="1"/>
  <c r="L297" i="1"/>
  <c r="L295" i="1"/>
  <c r="L293" i="1"/>
  <c r="L291" i="1"/>
  <c r="L289" i="1"/>
  <c r="L288" i="1"/>
  <c r="L286" i="1"/>
  <c r="L274" i="1"/>
  <c r="L275" i="1"/>
  <c r="L276" i="1"/>
  <c r="L277" i="1"/>
  <c r="L278" i="1"/>
  <c r="L279" i="1"/>
  <c r="L280" i="1"/>
  <c r="L281" i="1"/>
  <c r="L273" i="1"/>
  <c r="L258" i="1"/>
  <c r="L259" i="1"/>
  <c r="L260" i="1"/>
  <c r="L261" i="1"/>
  <c r="L262" i="1"/>
  <c r="L263" i="1"/>
  <c r="L264" i="1"/>
  <c r="L265" i="1"/>
  <c r="L266" i="1"/>
  <c r="L267" i="1"/>
  <c r="L268" i="1"/>
  <c r="L269" i="1"/>
  <c r="L270" i="1"/>
  <c r="L271" i="1"/>
  <c r="L257" i="1"/>
  <c r="L243" i="1"/>
  <c r="L244" i="1"/>
  <c r="L245" i="1"/>
  <c r="L246" i="1"/>
  <c r="L247" i="1"/>
  <c r="L248" i="1"/>
  <c r="L249" i="1"/>
  <c r="L242" i="1"/>
  <c r="L240" i="1"/>
  <c r="L238" i="1"/>
  <c r="L237" i="1"/>
  <c r="L235" i="1"/>
  <c r="L233" i="1"/>
  <c r="L231" i="1"/>
  <c r="L229" i="1"/>
  <c r="L227" i="1"/>
  <c r="L225" i="1"/>
  <c r="L223" i="1"/>
  <c r="L221" i="1"/>
  <c r="L219" i="1"/>
  <c r="L210" i="1"/>
  <c r="L211" i="1"/>
  <c r="L212" i="1"/>
  <c r="L213" i="1"/>
  <c r="L214" i="1"/>
  <c r="L215" i="1"/>
  <c r="L216" i="1"/>
  <c r="L217" i="1"/>
  <c r="L209" i="1"/>
  <c r="L208" i="1"/>
  <c r="L207" i="1"/>
  <c r="L206" i="1"/>
  <c r="L205" i="1"/>
  <c r="L204" i="1"/>
  <c r="L203" i="1"/>
  <c r="L202" i="1"/>
  <c r="L201" i="1"/>
  <c r="L190" i="1"/>
  <c r="L191" i="1"/>
  <c r="L192" i="1"/>
  <c r="L193" i="1"/>
  <c r="L194" i="1"/>
  <c r="L195" i="1"/>
  <c r="L196" i="1"/>
  <c r="L197" i="1"/>
  <c r="L189" i="1"/>
  <c r="L188" i="1"/>
  <c r="L183" i="1"/>
  <c r="L184" i="1"/>
  <c r="L185" i="1"/>
  <c r="L186" i="1"/>
  <c r="L182" i="1"/>
  <c r="L181" i="1"/>
  <c r="L174" i="1"/>
  <c r="L175" i="1"/>
  <c r="L176" i="1"/>
  <c r="L177" i="1"/>
  <c r="L178" i="1"/>
  <c r="L179" i="1"/>
  <c r="L173" i="1"/>
  <c r="L172" i="1"/>
  <c r="L162" i="1"/>
  <c r="L163" i="1"/>
  <c r="L164" i="1"/>
  <c r="L165" i="1"/>
  <c r="L166" i="1"/>
  <c r="L167" i="1"/>
  <c r="L168" i="1"/>
  <c r="L169" i="1"/>
  <c r="L161" i="1"/>
  <c r="L149" i="1"/>
  <c r="L150" i="1"/>
  <c r="L151" i="1"/>
  <c r="L152" i="1"/>
  <c r="L147" i="1" s="1"/>
  <c r="L153" i="1"/>
  <c r="L154" i="1"/>
  <c r="L155" i="1"/>
  <c r="L156" i="1"/>
  <c r="L157" i="1"/>
  <c r="L158" i="1"/>
  <c r="L159" i="1"/>
  <c r="L148" i="1"/>
  <c r="L143" i="1"/>
  <c r="L142" i="1" s="1"/>
  <c r="L131" i="1"/>
  <c r="L132" i="1"/>
  <c r="L133" i="1"/>
  <c r="L134" i="1"/>
  <c r="L129" i="1" s="1"/>
  <c r="L135" i="1"/>
  <c r="L136" i="1"/>
  <c r="L137" i="1"/>
  <c r="L138" i="1"/>
  <c r="L139" i="1"/>
  <c r="L140" i="1"/>
  <c r="L141" i="1"/>
  <c r="L130" i="1"/>
  <c r="L116" i="1"/>
  <c r="L117" i="1"/>
  <c r="L118" i="1"/>
  <c r="L119" i="1"/>
  <c r="L120" i="1"/>
  <c r="L121" i="1"/>
  <c r="L122" i="1"/>
  <c r="L123" i="1"/>
  <c r="L124" i="1"/>
  <c r="L125" i="1"/>
  <c r="L126" i="1"/>
  <c r="L127" i="1"/>
  <c r="L128" i="1"/>
  <c r="L115" i="1"/>
  <c r="L111" i="1"/>
  <c r="L113" i="1"/>
  <c r="L108" i="1"/>
  <c r="L109" i="1"/>
  <c r="L107" i="1"/>
  <c r="L105" i="1"/>
  <c r="L96" i="1"/>
  <c r="L97" i="1"/>
  <c r="L98" i="1"/>
  <c r="L99" i="1"/>
  <c r="L100" i="1"/>
  <c r="L101" i="1"/>
  <c r="L102" i="1"/>
  <c r="L103" i="1"/>
  <c r="L95" i="1"/>
  <c r="L93" i="1"/>
  <c r="L65" i="1"/>
  <c r="L66" i="1"/>
  <c r="L67" i="1"/>
  <c r="L68" i="1"/>
  <c r="L69" i="1"/>
  <c r="L70" i="1"/>
  <c r="L71" i="1"/>
  <c r="L72" i="1"/>
  <c r="L73" i="1"/>
  <c r="L74" i="1"/>
  <c r="L75" i="1"/>
  <c r="L76" i="1"/>
  <c r="L77" i="1"/>
  <c r="L78" i="1"/>
  <c r="L79" i="1"/>
  <c r="L80" i="1"/>
  <c r="L81" i="1"/>
  <c r="L82" i="1"/>
  <c r="L83" i="1"/>
  <c r="L84" i="1"/>
  <c r="L85" i="1"/>
  <c r="L86" i="1"/>
  <c r="L87" i="1"/>
  <c r="L88" i="1"/>
  <c r="L89" i="1"/>
  <c r="L90" i="1"/>
  <c r="L91" i="1"/>
  <c r="L64" i="1"/>
  <c r="L62" i="1"/>
  <c r="L60" i="1"/>
  <c r="L58" i="1"/>
  <c r="L56" i="1"/>
  <c r="L52" i="1"/>
  <c r="L54" i="1"/>
  <c r="L50" i="1"/>
  <c r="L48" i="1"/>
  <c r="L46" i="1"/>
  <c r="L43" i="1"/>
  <c r="L27" i="1"/>
  <c r="L28" i="1"/>
  <c r="L29" i="1"/>
  <c r="L30" i="1"/>
  <c r="L31" i="1"/>
  <c r="L32" i="1"/>
  <c r="L33" i="1"/>
  <c r="L34" i="1"/>
  <c r="L35" i="1"/>
  <c r="L36" i="1"/>
  <c r="L26" i="1"/>
  <c r="L10" i="1"/>
  <c r="L11" i="1"/>
  <c r="L12" i="1"/>
  <c r="L13" i="1"/>
  <c r="L14" i="1"/>
  <c r="L15" i="1"/>
  <c r="L16" i="1"/>
  <c r="L17" i="1"/>
  <c r="L18" i="1"/>
  <c r="L19" i="1"/>
  <c r="L20" i="1"/>
  <c r="L21" i="1"/>
  <c r="L9" i="1"/>
  <c r="J9" i="1"/>
  <c r="J10" i="1"/>
  <c r="J11" i="1"/>
  <c r="J12" i="1"/>
  <c r="J13" i="1"/>
  <c r="J14" i="1"/>
  <c r="J15" i="1"/>
  <c r="J16" i="1"/>
  <c r="J17" i="1"/>
  <c r="J18" i="1"/>
  <c r="J19" i="1"/>
  <c r="J20" i="1"/>
  <c r="J21" i="1"/>
  <c r="J41" i="1"/>
  <c r="J40" i="1" s="1"/>
  <c r="J43" i="1"/>
  <c r="J44" i="1"/>
  <c r="J46" i="1"/>
  <c r="J48" i="1"/>
  <c r="J50" i="1"/>
  <c r="J52" i="1"/>
  <c r="J54" i="1"/>
  <c r="J56" i="1"/>
  <c r="J58" i="1"/>
  <c r="J60" i="1"/>
  <c r="J62" i="1"/>
  <c r="J64" i="1"/>
  <c r="J65" i="1"/>
  <c r="J66" i="1"/>
  <c r="J67" i="1"/>
  <c r="J68" i="1"/>
  <c r="J69" i="1"/>
  <c r="J70" i="1"/>
  <c r="J71" i="1"/>
  <c r="J72" i="1"/>
  <c r="J73" i="1"/>
  <c r="J74" i="1"/>
  <c r="J75" i="1"/>
  <c r="J76" i="1"/>
  <c r="J77" i="1"/>
  <c r="J78" i="1"/>
  <c r="J80" i="1"/>
  <c r="J82" i="1"/>
  <c r="J83" i="1"/>
  <c r="J84" i="1"/>
  <c r="J85" i="1"/>
  <c r="J86" i="1"/>
  <c r="J87" i="1"/>
  <c r="J88" i="1"/>
  <c r="J89" i="1"/>
  <c r="J90" i="1"/>
  <c r="J91" i="1"/>
  <c r="J93" i="1"/>
  <c r="J95" i="1"/>
  <c r="J96" i="1"/>
  <c r="J97" i="1"/>
  <c r="J98" i="1"/>
  <c r="J99" i="1"/>
  <c r="J100" i="1"/>
  <c r="J101" i="1"/>
  <c r="J102" i="1"/>
  <c r="J103" i="1"/>
  <c r="J105" i="1"/>
  <c r="J107" i="1"/>
  <c r="J108" i="1"/>
  <c r="J109" i="1"/>
  <c r="J111" i="1"/>
  <c r="J113" i="1"/>
  <c r="J115" i="1"/>
  <c r="J116" i="1"/>
  <c r="J117" i="1"/>
  <c r="J118" i="1"/>
  <c r="J119" i="1"/>
  <c r="J120" i="1"/>
  <c r="J121" i="1"/>
  <c r="J122" i="1"/>
  <c r="J123" i="1"/>
  <c r="J124" i="1"/>
  <c r="J125" i="1"/>
  <c r="J126" i="1"/>
  <c r="J127" i="1"/>
  <c r="J128" i="1"/>
  <c r="J130" i="1"/>
  <c r="J131" i="1"/>
  <c r="J132" i="1"/>
  <c r="J133" i="1"/>
  <c r="J134" i="1"/>
  <c r="J135" i="1"/>
  <c r="J136" i="1"/>
  <c r="J137" i="1"/>
  <c r="J138" i="1"/>
  <c r="J139" i="1"/>
  <c r="J140" i="1"/>
  <c r="J141" i="1"/>
  <c r="J143" i="1"/>
  <c r="J201" i="1"/>
  <c r="J202" i="1"/>
  <c r="J203" i="1"/>
  <c r="J204" i="1"/>
  <c r="J200" i="1" s="1"/>
  <c r="J205" i="1"/>
  <c r="J206" i="1"/>
  <c r="J207" i="1"/>
  <c r="J208" i="1"/>
  <c r="J209" i="1"/>
  <c r="J210" i="1"/>
  <c r="J211" i="1"/>
  <c r="J212" i="1"/>
  <c r="J213" i="1"/>
  <c r="J214" i="1"/>
  <c r="J215" i="1"/>
  <c r="J216" i="1"/>
  <c r="J217" i="1"/>
  <c r="J219" i="1"/>
  <c r="J221" i="1"/>
  <c r="J223" i="1"/>
  <c r="J225" i="1"/>
  <c r="J227" i="1"/>
  <c r="J229" i="1"/>
  <c r="J231" i="1"/>
  <c r="J233" i="1"/>
  <c r="J235" i="1"/>
  <c r="J237" i="1"/>
  <c r="J238" i="1"/>
  <c r="J240" i="1"/>
  <c r="J242" i="1"/>
  <c r="J243" i="1"/>
  <c r="J244" i="1"/>
  <c r="J245" i="1"/>
  <c r="J246" i="1"/>
  <c r="J247" i="1"/>
  <c r="J248" i="1"/>
  <c r="J249" i="1"/>
  <c r="J250" i="1"/>
  <c r="J252" i="1"/>
  <c r="J286" i="1"/>
  <c r="J287" i="1"/>
  <c r="J288" i="1"/>
  <c r="J289" i="1"/>
  <c r="J285" i="1" s="1"/>
  <c r="J291" i="1"/>
  <c r="J293" i="1"/>
  <c r="J295" i="1"/>
  <c r="J297" i="1"/>
  <c r="J299" i="1"/>
  <c r="J301" i="1"/>
  <c r="J302" i="1"/>
  <c r="J304" i="1"/>
  <c r="J305" i="1"/>
  <c r="J307" i="1"/>
  <c r="J309" i="1"/>
  <c r="J310" i="1"/>
  <c r="J311" i="1"/>
  <c r="J312" i="1"/>
  <c r="J313" i="1"/>
  <c r="J314" i="1"/>
  <c r="J315" i="1"/>
  <c r="J316" i="1"/>
  <c r="J317" i="1"/>
  <c r="J318" i="1"/>
  <c r="J319" i="1"/>
  <c r="J320" i="1"/>
  <c r="J321" i="1"/>
  <c r="J322" i="1"/>
  <c r="J323" i="1"/>
  <c r="J324" i="1"/>
  <c r="J325" i="1"/>
  <c r="J326" i="1"/>
  <c r="J327" i="1"/>
  <c r="J328" i="1"/>
  <c r="J329" i="1"/>
  <c r="J330" i="1"/>
  <c r="J331" i="1"/>
  <c r="J332" i="1"/>
  <c r="J363" i="1"/>
  <c r="J362" i="1" s="1"/>
  <c r="J364" i="1"/>
  <c r="J365" i="1"/>
  <c r="J366" i="1"/>
  <c r="J367" i="1"/>
  <c r="J368" i="1"/>
  <c r="J369" i="1"/>
  <c r="J370" i="1"/>
  <c r="J371" i="1"/>
  <c r="J372" i="1"/>
  <c r="J373" i="1"/>
  <c r="J374" i="1"/>
  <c r="J375" i="1"/>
  <c r="J376" i="1"/>
  <c r="J377" i="1"/>
  <c r="J378" i="1"/>
  <c r="J379" i="1"/>
  <c r="J380" i="1"/>
  <c r="J382" i="1"/>
  <c r="J384" i="1"/>
  <c r="J386" i="1"/>
  <c r="J388" i="1"/>
  <c r="J390" i="1"/>
  <c r="J392" i="1"/>
  <c r="J393" i="1"/>
  <c r="J394" i="1"/>
  <c r="J395" i="1"/>
  <c r="J396" i="1"/>
  <c r="J397" i="1"/>
  <c r="J398" i="1"/>
  <c r="J399" i="1"/>
  <c r="J400" i="1"/>
  <c r="J401" i="1"/>
  <c r="J402" i="1"/>
  <c r="J403" i="1"/>
  <c r="J404" i="1"/>
  <c r="J405" i="1"/>
  <c r="J406" i="1"/>
  <c r="J407" i="1"/>
  <c r="J449" i="1"/>
  <c r="J448" i="1" s="1"/>
  <c r="J450" i="1"/>
  <c r="J451" i="1"/>
  <c r="J453" i="1"/>
  <c r="J455" i="1"/>
  <c r="J457" i="1"/>
  <c r="J459" i="1"/>
  <c r="J461" i="1"/>
  <c r="J463" i="1"/>
  <c r="J465" i="1"/>
  <c r="J467" i="1"/>
  <c r="J468" i="1"/>
  <c r="J470" i="1"/>
  <c r="J493" i="1"/>
  <c r="J495" i="1"/>
  <c r="J497" i="1"/>
  <c r="J492" i="1" s="1"/>
  <c r="J500" i="1"/>
  <c r="J502" i="1"/>
  <c r="J503" i="1"/>
  <c r="J509" i="1"/>
  <c r="J511" i="1"/>
  <c r="J512" i="1"/>
  <c r="J513" i="1"/>
  <c r="J508" i="1" s="1"/>
  <c r="J515" i="1"/>
  <c r="J518" i="1"/>
  <c r="J520" i="1"/>
  <c r="J522" i="1"/>
  <c r="J524" i="1"/>
  <c r="J525" i="1"/>
  <c r="J527" i="1"/>
  <c r="J530" i="1"/>
  <c r="J532" i="1"/>
  <c r="J533" i="1"/>
  <c r="J534" i="1"/>
  <c r="J536" i="1"/>
  <c r="J537" i="1"/>
  <c r="J538" i="1"/>
  <c r="J539" i="1"/>
  <c r="J540" i="1"/>
  <c r="J541" i="1"/>
  <c r="J542" i="1"/>
  <c r="J543" i="1"/>
  <c r="J544" i="1"/>
  <c r="J545" i="1"/>
  <c r="J547" i="1"/>
  <c r="J549" i="1"/>
  <c r="J551" i="1"/>
  <c r="J552" i="1"/>
  <c r="J553" i="1"/>
  <c r="J554" i="1"/>
  <c r="J556" i="1"/>
  <c r="J557" i="1"/>
  <c r="J559" i="1"/>
  <c r="J560" i="1"/>
  <c r="J561" i="1"/>
  <c r="J563" i="1"/>
  <c r="J565" i="1"/>
  <c r="J567" i="1"/>
  <c r="J569" i="1"/>
  <c r="J571" i="1"/>
  <c r="J573"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9" i="1"/>
  <c r="L38" i="1" l="1"/>
  <c r="O145" i="1"/>
  <c r="L638" i="1"/>
  <c r="N639" i="1" s="1"/>
  <c r="K659" i="1" l="1"/>
  <c r="L627" i="1"/>
  <c r="L624" i="1"/>
  <c r="L603" i="1"/>
  <c r="L588" i="1"/>
  <c r="L581" i="1"/>
  <c r="F575" i="1"/>
  <c r="K575" i="1" s="1"/>
  <c r="K507" i="1" s="1"/>
  <c r="L546" i="1"/>
  <c r="L529" i="1"/>
  <c r="L521" i="1"/>
  <c r="L514" i="1"/>
  <c r="F505" i="1"/>
  <c r="K505" i="1" s="1"/>
  <c r="K491" i="1" s="1"/>
  <c r="G504" i="1"/>
  <c r="F472" i="1"/>
  <c r="K472" i="1" s="1"/>
  <c r="K447" i="1" s="1"/>
  <c r="G471" i="1"/>
  <c r="F471" i="1"/>
  <c r="H471" i="1"/>
  <c r="F409" i="1"/>
  <c r="K409" i="1" s="1"/>
  <c r="L385" i="1"/>
  <c r="L381" i="1"/>
  <c r="K361" i="1"/>
  <c r="F334" i="1"/>
  <c r="K334" i="1" s="1"/>
  <c r="K284" i="1" s="1"/>
  <c r="L306" i="1"/>
  <c r="L298" i="1"/>
  <c r="G333" i="1"/>
  <c r="F254" i="1"/>
  <c r="K254" i="1" s="1"/>
  <c r="K199" i="1" s="1"/>
  <c r="L252" i="1"/>
  <c r="L250" i="1"/>
  <c r="L236" i="1"/>
  <c r="L234" i="1"/>
  <c r="L228" i="1"/>
  <c r="L226" i="1"/>
  <c r="L218" i="1"/>
  <c r="F253" i="1"/>
  <c r="L170" i="1"/>
  <c r="F145" i="1"/>
  <c r="K145" i="1" s="1"/>
  <c r="K39" i="1" s="1"/>
  <c r="L110" i="1"/>
  <c r="L104" i="1"/>
  <c r="H144" i="1"/>
  <c r="F144" i="1"/>
  <c r="F23" i="1"/>
  <c r="K23" i="1" s="1"/>
  <c r="K7" i="1" s="1"/>
  <c r="G22" i="1"/>
  <c r="H22" i="1"/>
  <c r="F22" i="1"/>
  <c r="L303" i="1" l="1"/>
  <c r="L300" i="1"/>
  <c r="L222" i="1"/>
  <c r="L272" i="1"/>
  <c r="L558" i="1"/>
  <c r="L287" i="1"/>
  <c r="L606" i="1"/>
  <c r="L555" i="1"/>
  <c r="L239" i="1"/>
  <c r="L568" i="1"/>
  <c r="L220" i="1"/>
  <c r="L51" i="1"/>
  <c r="L94" i="1"/>
  <c r="L180" i="1"/>
  <c r="L55" i="1"/>
  <c r="L187" i="1"/>
  <c r="L59" i="1"/>
  <c r="L232" i="1"/>
  <c r="L47" i="1"/>
  <c r="L160" i="1"/>
  <c r="L171" i="1"/>
  <c r="L230" i="1"/>
  <c r="L57" i="1"/>
  <c r="L112" i="1"/>
  <c r="L285" i="1"/>
  <c r="L290" i="1"/>
  <c r="L42" i="1"/>
  <c r="L45" i="1"/>
  <c r="L61" i="1"/>
  <c r="G253" i="1"/>
  <c r="F333" i="1"/>
  <c r="L292" i="1"/>
  <c r="L308" i="1"/>
  <c r="L114" i="1"/>
  <c r="H253" i="1"/>
  <c r="L224" i="1"/>
  <c r="L49" i="1"/>
  <c r="L92" i="1"/>
  <c r="L296" i="1"/>
  <c r="L106" i="1"/>
  <c r="G144" i="1"/>
  <c r="L251" i="1"/>
  <c r="L430" i="1"/>
  <c r="L53" i="1"/>
  <c r="L241" i="1"/>
  <c r="L256" i="1"/>
  <c r="L294" i="1"/>
  <c r="H333" i="1"/>
  <c r="L391" i="1"/>
  <c r="L448" i="1"/>
  <c r="F574" i="1"/>
  <c r="F504" i="1"/>
  <c r="F408" i="1"/>
  <c r="G408" i="1"/>
  <c r="L389" i="1"/>
  <c r="L411" i="1"/>
  <c r="I574" i="1"/>
  <c r="L508" i="1"/>
  <c r="L523" i="1"/>
  <c r="L336" i="1"/>
  <c r="L335" i="1" s="1"/>
  <c r="K638" i="1"/>
  <c r="L517" i="1"/>
  <c r="L387" i="1"/>
  <c r="H574" i="1"/>
  <c r="L526" i="1"/>
  <c r="L586" i="1"/>
  <c r="L548" i="1"/>
  <c r="L619" i="1"/>
  <c r="L629" i="1"/>
  <c r="L562" i="1"/>
  <c r="L570" i="1"/>
  <c r="H408" i="1"/>
  <c r="H504" i="1"/>
  <c r="L498" i="1"/>
  <c r="L519" i="1"/>
  <c r="L579" i="1"/>
  <c r="L383" i="1"/>
  <c r="L474" i="1"/>
  <c r="L510" i="1"/>
  <c r="L566" i="1"/>
  <c r="L591" i="1"/>
  <c r="L535" i="1"/>
  <c r="L623" i="1"/>
  <c r="L550" i="1"/>
  <c r="L609" i="1"/>
  <c r="L615" i="1"/>
  <c r="L625" i="1"/>
  <c r="G574" i="1"/>
  <c r="L531" i="1"/>
  <c r="L564" i="1"/>
  <c r="L572" i="1"/>
  <c r="L584" i="1"/>
  <c r="L255" i="1" l="1"/>
  <c r="L146" i="1"/>
  <c r="J8" i="1"/>
  <c r="L284" i="1"/>
  <c r="L362" i="1"/>
  <c r="L473" i="1"/>
  <c r="L577" i="1"/>
  <c r="L634" i="1" s="1"/>
  <c r="L491" i="1"/>
  <c r="L200" i="1"/>
  <c r="L516" i="1"/>
  <c r="L410" i="1"/>
  <c r="L528" i="1"/>
  <c r="L361" i="1" l="1"/>
  <c r="L507" i="1"/>
  <c r="L199" i="1"/>
  <c r="L283" i="1"/>
  <c r="L490" i="1"/>
  <c r="L447" i="1"/>
  <c r="L198" i="1" l="1"/>
  <c r="L506" i="1"/>
  <c r="L635" i="1"/>
  <c r="L640" i="1" l="1"/>
  <c r="L639" i="1"/>
  <c r="L641" i="1"/>
  <c r="L642" i="1" l="1"/>
  <c r="L644" i="1" l="1"/>
  <c r="L646" i="1" l="1"/>
  <c r="L648" i="1" s="1"/>
  <c r="L654" i="1" s="1"/>
  <c r="M646" i="1"/>
</calcChain>
</file>

<file path=xl/sharedStrings.xml><?xml version="1.0" encoding="utf-8"?>
<sst xmlns="http://schemas.openxmlformats.org/spreadsheetml/2006/main" count="3135" uniqueCount="956">
  <si>
    <t>CONSTRUCCIÓN Y AMPLIACIÓN DE LA PLANTA DE TRATAMIENTO DE AGUA POTABLE Y TANQUE DE ALMACENAMIENTO DEL SISTEMA DE ACUEDUCTO EN EL MUNICIPIO DE ARAUQUITA, DEPARTAMENTO DE ARAUCA</t>
  </si>
  <si>
    <t>PRESUPUESTO ESTIMADO FASE III</t>
  </si>
  <si>
    <t>ITEM</t>
  </si>
  <si>
    <t>DESCRIPCIÓN</t>
  </si>
  <si>
    <t>UND</t>
  </si>
  <si>
    <t>CANTIDAD</t>
  </si>
  <si>
    <t>VALOR
UNITARIO</t>
  </si>
  <si>
    <t>VALOR TOTAL</t>
  </si>
  <si>
    <t>A</t>
  </si>
  <si>
    <t>CONEXIÓN DE DESARENADOR EXISTENTE A PLANTA DE TRATAMIENTO</t>
  </si>
  <si>
    <t>OBRA</t>
  </si>
  <si>
    <t>TOTAL MGA</t>
  </si>
  <si>
    <t>1.0.</t>
  </si>
  <si>
    <t>DESARENADOR A PLANTA DE TRATAMIENTO</t>
  </si>
  <si>
    <t>MATERIALES</t>
  </si>
  <si>
    <t>HERRAMIENTAS Y EQUIPOS</t>
  </si>
  <si>
    <t>MANO DE OBRA</t>
  </si>
  <si>
    <t>TRANSPORTE</t>
  </si>
  <si>
    <t>1.1.</t>
  </si>
  <si>
    <t>INSTALACION DE TUBERIA PVC RDE 21  DE  12 "</t>
  </si>
  <si>
    <t>ML</t>
  </si>
  <si>
    <t>1.2.</t>
  </si>
  <si>
    <t xml:space="preserve">INSTALACIÒN DE TUBERIA PVC RDE 21 DE 10" </t>
  </si>
  <si>
    <t>1.3.</t>
  </si>
  <si>
    <t>INSTALACION TEE JUNTA HIDRAULICA HD DE 12"X10"</t>
  </si>
  <si>
    <t>1.4.</t>
  </si>
  <si>
    <t>INSTALACION CODO JUNTA HIDRAULICA 90° HD DE 12"</t>
  </si>
  <si>
    <t>1.5.</t>
  </si>
  <si>
    <t>INSTALACION CODO JUNTA HIDRAULICA 90° HD DE 10"</t>
  </si>
  <si>
    <t>1.6.</t>
  </si>
  <si>
    <t xml:space="preserve">INSTALACION VALVULA DE COMPUERTA JUNTA HIDRAULICA HD DE 12" </t>
  </si>
  <si>
    <t>1.7.</t>
  </si>
  <si>
    <t xml:space="preserve">INSTALACION VALVULA DE COMPUERTA JUNTA HIDRAULICA HD DE 10" </t>
  </si>
  <si>
    <t>1.8.</t>
  </si>
  <si>
    <t>INSTALACION DE MACROMEDIDOR MECANICO DE TURBINA TIPO WOLTMAN PN16 DN 150 (6")</t>
  </si>
  <si>
    <t>1.9.</t>
  </si>
  <si>
    <t>PINTURA PARA PROTECCIÒN DE TUBERIA DE RAYOS SOLARES</t>
  </si>
  <si>
    <t>1.10.</t>
  </si>
  <si>
    <t>ADECUACION PANTALLA DIFUSORA ORIFICOS DE 4" DESARENDOR EXISTENTE</t>
  </si>
  <si>
    <t>M2</t>
  </si>
  <si>
    <t>1.11.</t>
  </si>
  <si>
    <t>INSTALACION NIPLE J.H-BRIDA HD DE 10"</t>
  </si>
  <si>
    <t>1.12.</t>
  </si>
  <si>
    <t>INSTALACION REDUCCIÒN CONCENTRICA JUNTA HIDRAULICA HD DE 10X6"</t>
  </si>
  <si>
    <t>1.13.</t>
  </si>
  <si>
    <t>INSTALACION REDUCCIÒN CONCENTRICA JUNTA HIDRAULICA HD DE 12X10"</t>
  </si>
  <si>
    <t>SUMINISTROS</t>
  </si>
  <si>
    <t>1.14.</t>
  </si>
  <si>
    <t>TUBERIA PVC RDE 41  DE  12 "</t>
  </si>
  <si>
    <t>1.15.</t>
  </si>
  <si>
    <t xml:space="preserve">TUBERIA PVC RDE 41 DE 10" </t>
  </si>
  <si>
    <t>1.16.</t>
  </si>
  <si>
    <t>TEE JUNTA HIDRAULICA HD DE 12"X10"</t>
  </si>
  <si>
    <t>1.17.</t>
  </si>
  <si>
    <t>CODO JUNTA HIDRAULICA 90° HD DE 12"</t>
  </si>
  <si>
    <t>1.19.</t>
  </si>
  <si>
    <t>CODO JUNTA HIDRAULICA 90° HD DE 10"</t>
  </si>
  <si>
    <t xml:space="preserve">VALVULA DE COMPUERTA JUNTA HIDRAULICA HD DE 12" </t>
  </si>
  <si>
    <t>1.20.</t>
  </si>
  <si>
    <t xml:space="preserve">VALVULA DE COMPUERTA JUNTA HIDRAULICA HD DE 10" </t>
  </si>
  <si>
    <t>1.21.</t>
  </si>
  <si>
    <t>MACROMEDIDOR MECANICO DE TURBINA TIPO WOLTMAN PN16 DN 150 (6")</t>
  </si>
  <si>
    <t>1.22.</t>
  </si>
  <si>
    <t>NIPLE J.H-BRIDA HD DE 10"</t>
  </si>
  <si>
    <t>1.23.</t>
  </si>
  <si>
    <t>REDUCCIÒN CONCENTRICA JUNTA HIDRAULICA HD DE 10X6"</t>
  </si>
  <si>
    <t>1.24.</t>
  </si>
  <si>
    <t>REDUCCIÒN CONCENTRICA JUNTA HIDRAULICA HD DE 12X10"</t>
  </si>
  <si>
    <t>B</t>
  </si>
  <si>
    <t>PLANTA DE TRATAMIENTO DE AGUA POTABLE</t>
  </si>
  <si>
    <t>OBRA PLANTA DE TRATAMIENTO DE AGUA POTABLE</t>
  </si>
  <si>
    <t>2.0.</t>
  </si>
  <si>
    <t>PRELIMINARES</t>
  </si>
  <si>
    <t>2.1.</t>
  </si>
  <si>
    <t>Localizaciòn y replanteo para estructuras hidráulicas</t>
  </si>
  <si>
    <t>EXCAVACIONES Y DEMOLICIONES</t>
  </si>
  <si>
    <t>2.2.</t>
  </si>
  <si>
    <t>Retiro de Sobrantes (Incluye Cargue, Transporte, Dispocisión y Pago de derechos de dispocisión del material)</t>
  </si>
  <si>
    <t>M3-Km</t>
  </si>
  <si>
    <t>2.3.</t>
  </si>
  <si>
    <t>Demolicion de  Estructuras en Concreto</t>
  </si>
  <si>
    <t>M3</t>
  </si>
  <si>
    <t>CIMENTACION</t>
  </si>
  <si>
    <t>2.4.</t>
  </si>
  <si>
    <t xml:space="preserve">EXCAVACION PARA CAISSON </t>
  </si>
  <si>
    <t>CONCRETOS PARA CAISSON</t>
  </si>
  <si>
    <t>2.5.</t>
  </si>
  <si>
    <t>CONCRETO INPERMEAB. 4000 PSI ELAB EN OBRA PARA CAISSON ELEVACIONES DE 3&lt;H&lt;13M ( INC. FORMALETA 1/4 DE USO Y COLOCACION)</t>
  </si>
  <si>
    <t>CONCRETOS PARA VIGA DE CIMENTACION</t>
  </si>
  <si>
    <t>2.6.</t>
  </si>
  <si>
    <t>CONCRETO INPERMEAB. 4000 PSI ELAB EN OBRA PARA VIGAS DE CIMENTACION</t>
  </si>
  <si>
    <t>CONCRETOS PARA PLACA BASE</t>
  </si>
  <si>
    <t>2.7.</t>
  </si>
  <si>
    <t>CONCRETO INPERMEAB. 4000 PSI ELAB EN OBRA PARA PLACA BASE</t>
  </si>
  <si>
    <t>CONCRETOS PARA MUROS</t>
  </si>
  <si>
    <t>2.8.</t>
  </si>
  <si>
    <t>CONCRETO INPERMEAB. 4000 PSI ELAB EN OBRA PARA MUROS</t>
  </si>
  <si>
    <t>CONCRETOS PARA PASARELA</t>
  </si>
  <si>
    <t>2.9.</t>
  </si>
  <si>
    <t>CONCRETO INPERMEAB. 4000 PSI ELAB EN OBRA PARA PASARELA</t>
  </si>
  <si>
    <t>CONCRETOS PARA CAÑUELA</t>
  </si>
  <si>
    <t>2.10</t>
  </si>
  <si>
    <t>Cañuela en concreto impermeabilizado 3000 psi  para  relleno en los floculadores y sedimentadores, para dar pendientes y formar el canal central de desagüe.</t>
  </si>
  <si>
    <t>ACERO DE REFUERZO</t>
  </si>
  <si>
    <t>2.11.</t>
  </si>
  <si>
    <t>Acero de refuezo fy = 60.000 psi</t>
  </si>
  <si>
    <t>KG</t>
  </si>
  <si>
    <t>CINTA PVC</t>
  </si>
  <si>
    <t>2.12.</t>
  </si>
  <si>
    <t>Cinta PVC d=22cm (incluye instalación)</t>
  </si>
  <si>
    <t>FLOCULADOR</t>
  </si>
  <si>
    <t>2.13.</t>
  </si>
  <si>
    <t>INSTALACION DE TUBERIA PVC RDE 21 DE 1 1/4"(aplicaciòn coagulante)</t>
  </si>
  <si>
    <t>2.14.</t>
  </si>
  <si>
    <t>INSTALACION CODO PVC DE 1 1/4" (aplicaciòn de coagulante)</t>
  </si>
  <si>
    <t>2.15.</t>
  </si>
  <si>
    <t>INSTALACION VERTEDERO RECTANGULAR EN FIBRA DE VIDRIO e=0.05 mm  h=0.60 m a=0.90 m</t>
  </si>
  <si>
    <t>2.16.</t>
  </si>
  <si>
    <t xml:space="preserve">INSTALACION DE TUBERIA PVC RDE 41 DE 8" </t>
  </si>
  <si>
    <t>2.17.</t>
  </si>
  <si>
    <r>
      <t>INSTALACION CODO JUNTA HIDRAULICA 90</t>
    </r>
    <r>
      <rPr>
        <sz val="8"/>
        <rFont val="Calibri"/>
        <family val="2"/>
      </rPr>
      <t>°</t>
    </r>
    <r>
      <rPr>
        <sz val="7.7"/>
        <rFont val="Arial Narrow"/>
        <family val="2"/>
      </rPr>
      <t xml:space="preserve"> HD de 8"</t>
    </r>
  </si>
  <si>
    <t>2.18.</t>
  </si>
  <si>
    <t>INSTALACION TEE JUNTA HIDRAULICA HD de 8"</t>
  </si>
  <si>
    <t>2.19.</t>
  </si>
  <si>
    <t xml:space="preserve">INSTALACION VALVULA DE COMPUERTA ELASTICA JUNTA HIDRAULICA  H.D. 8"  </t>
  </si>
  <si>
    <t>2.20.</t>
  </si>
  <si>
    <t>INSTALACION PASA MURO LISO-LISO Z=100 mm DE LISO L=200 mm HD 10"</t>
  </si>
  <si>
    <t>2.21.</t>
  </si>
  <si>
    <t>INSTALACION PASA MURO JH-LISO Z=150 mm DE JH L=350 mm HD 10"</t>
  </si>
  <si>
    <t>2.22.</t>
  </si>
  <si>
    <t>INSTALACION PASA MURO JH-LISO Z=150 mm DE JH L=350 mm HD 8"</t>
  </si>
  <si>
    <t>2.23.</t>
  </si>
  <si>
    <t>INSTALACION COMPUERTA TIPO GUILLOTINA SELLO PISADO HD 6"</t>
  </si>
  <si>
    <t>2.24.</t>
  </si>
  <si>
    <t>INSTALACION COMPUERTA TIPO GUILLOTINA SELLO PISADO HD 12"</t>
  </si>
  <si>
    <t>2.25.</t>
  </si>
  <si>
    <t>REJILLA AFORO DE CAUDALES (30.67-60.42 lps)</t>
  </si>
  <si>
    <t>2.26.</t>
  </si>
  <si>
    <t>ESCALERA TIPO GATO H=2.70 m</t>
  </si>
  <si>
    <t>2.27.</t>
  </si>
  <si>
    <t>Codo floculante en fibra de vidrio</t>
  </si>
  <si>
    <t xml:space="preserve">CONCRETOS </t>
  </si>
  <si>
    <t>2.28.</t>
  </si>
  <si>
    <t>CONCRETO INPERMEAB. 4000 PSI ELAB EN OBRA PARA COLUMNAS H&gt;3 m</t>
  </si>
  <si>
    <t>SEDIMENTADOR</t>
  </si>
  <si>
    <t>2.29.</t>
  </si>
  <si>
    <t>INSTALACION SISTEMA DE RECOLECCION DE AGUA SEDIMENTADA TUBERIA PVC 10" RDE 21  perforada en el lomo de 1/2" cada 8 cm</t>
  </si>
  <si>
    <t>2.30.</t>
  </si>
  <si>
    <t>INSTALACION TUBERIA PVC 6" RDE 21  (perforada para evacuacion de lodos, incluye niple de 1" sobre perforaciones)</t>
  </si>
  <si>
    <t>2.31.</t>
  </si>
  <si>
    <t>INSTALACION PASA MURO ESPIGO-BRIDA Z=250 mm de BRIDAJH L=350 mm HD 4"</t>
  </si>
  <si>
    <t>2.32.</t>
  </si>
  <si>
    <r>
      <t>INSTALACION CODO BRIDA 90</t>
    </r>
    <r>
      <rPr>
        <sz val="8"/>
        <rFont val="Calibri"/>
        <family val="2"/>
      </rPr>
      <t>°</t>
    </r>
    <r>
      <rPr>
        <sz val="7.7"/>
        <rFont val="Arial Narrow"/>
        <family val="2"/>
      </rPr>
      <t xml:space="preserve"> HD de 4"</t>
    </r>
  </si>
  <si>
    <t>2.33.</t>
  </si>
  <si>
    <t>INSTALACION VALVULA DE COMPUERTA BRIDAS HD DE 4"</t>
  </si>
  <si>
    <t>2.34.</t>
  </si>
  <si>
    <t>INSTALACION MODULOS HEXAGONALES DE SEDIMENTACIÒN ACELERADA TIPO COLMENA de 6 cm en ABS  DE ALTO IMPACTO de 1.04m altura</t>
  </si>
  <si>
    <t>2.35.</t>
  </si>
  <si>
    <t>2.36.</t>
  </si>
  <si>
    <t>INSTALACION PASA MURO JH LISO Z=200 mm de JH L=250 mm HD 8"</t>
  </si>
  <si>
    <t>2.37.</t>
  </si>
  <si>
    <t>INSTALACION PASA MURO BRIDA LISO Z=250 mm de JH L=250 mm HD 16"</t>
  </si>
  <si>
    <t>2.38.</t>
  </si>
  <si>
    <t>INSTALACION NIPLE BRIDADO L=1.0 m HD 4"</t>
  </si>
  <si>
    <t>2.39.</t>
  </si>
  <si>
    <t>FILTROS</t>
  </si>
  <si>
    <t>2.40.</t>
  </si>
  <si>
    <t>2.41.</t>
  </si>
  <si>
    <t>2.42.</t>
  </si>
  <si>
    <t>2.43.</t>
  </si>
  <si>
    <t>INSTALACION PASA MURO LISO-BRIDA Z=250 mm de BRIDAJH L=350 mm HD 10"</t>
  </si>
  <si>
    <t>2.44.</t>
  </si>
  <si>
    <t>INSTALACION PASA MURO J.H-BRIDA Z=250 mm de BRIDAJH L=400 mm HD 8"</t>
  </si>
  <si>
    <t>2.45.</t>
  </si>
  <si>
    <t>INSTALACION COMPUERTA CIRCULAR TIPO GUILLOTINA HD DE 10"</t>
  </si>
  <si>
    <t>2.46.</t>
  </si>
  <si>
    <t>INSTALACION COMPUERTA TIPO GUILLOTINA SELLO PISADO HD 10"</t>
  </si>
  <si>
    <t>2.47.</t>
  </si>
  <si>
    <t>INSTALACION NIPLE BRIDA L=0.80 m HD 8"</t>
  </si>
  <si>
    <t>2.48.</t>
  </si>
  <si>
    <t xml:space="preserve">INSTALACION Y PUESTA EN MARCHA DE UN SISTEMA  DOSIFICADOR DE CLORO GASEOSO </t>
  </si>
  <si>
    <t>2.49.</t>
  </si>
  <si>
    <t xml:space="preserve">SISTEMA DE FILTRACIÓN </t>
  </si>
  <si>
    <t>2.50.</t>
  </si>
  <si>
    <t>Antracita 0.72 - 1.84 mm, Coeficiente de Uniformidad 1.6, Porosidad 0.50, Duerza en la escala de Mohr superior a 2.7 (NTC 2572)</t>
  </si>
  <si>
    <t>2.51.</t>
  </si>
  <si>
    <t>Gravilla de alta densidad 2.5 - 30 mm (NTC 2572)</t>
  </si>
  <si>
    <t>2.52.</t>
  </si>
  <si>
    <t>ARENA DE SILICE TAMAÑO EFECTIVO 0.50 - 1.41 mm, COEFICIENTE DE UNIFORMIDAD 1.6, POROSIDAD 0.40</t>
  </si>
  <si>
    <t xml:space="preserve">BARANDA </t>
  </si>
  <si>
    <t>2,53,</t>
  </si>
  <si>
    <t>Suministro e Intalación Baranda en tubo H.G. para pasarelas terminada en pintura epóxica</t>
  </si>
  <si>
    <t>COMPLEMENTARIOS</t>
  </si>
  <si>
    <t>2.54.</t>
  </si>
  <si>
    <t>Caja de inspección de 1.00x1.00x1.00 m en concreto impermeabilizado reforzado de 3000 psi e= 0.10 m. Incluye refuerzo y tapa en concreto</t>
  </si>
  <si>
    <t>CASETA DE CONTROL Y DOSIFICACIÓN</t>
  </si>
  <si>
    <t>2.55.</t>
  </si>
  <si>
    <t>Concreto 3000 psi para zapatas elaborado en obra</t>
  </si>
  <si>
    <t>2.56.</t>
  </si>
  <si>
    <t>Concreto 3000 psi para vigas elaborado en obra</t>
  </si>
  <si>
    <t>2.57.</t>
  </si>
  <si>
    <t xml:space="preserve">Concreto 3000 psi columnas (inc. formaleta 1/3 usos y colocación) </t>
  </si>
  <si>
    <t>2.58.</t>
  </si>
  <si>
    <t>Concreto 3000 PSI para viguetas (inc. formaleta 1/4 usos y colocación)  y placas</t>
  </si>
  <si>
    <t>2.59.</t>
  </si>
  <si>
    <t>Acero de refuerzo fy = 60.000 psi</t>
  </si>
  <si>
    <t>2.60.</t>
  </si>
  <si>
    <t>Muro en bloque  No. 4</t>
  </si>
  <si>
    <t>2.61.</t>
  </si>
  <si>
    <t>Cubierta en lámina Thermoacustic Supertrapezoidal con estructura</t>
  </si>
  <si>
    <t>2.62.</t>
  </si>
  <si>
    <t>Excavación manual Prof de 0 a 2 m para zapatas</t>
  </si>
  <si>
    <t>2.63.</t>
  </si>
  <si>
    <t xml:space="preserve">Relleno en recebo compactado </t>
  </si>
  <si>
    <t>2.64.</t>
  </si>
  <si>
    <t>Pañete muros mortero 1:4 (incl. Filos y dilataciones)</t>
  </si>
  <si>
    <t>2.65.</t>
  </si>
  <si>
    <t>Pintura Vinilo Tipo I (2 manos)</t>
  </si>
  <si>
    <t>2.66.</t>
  </si>
  <si>
    <t>Enchape muros</t>
  </si>
  <si>
    <t>2.67.</t>
  </si>
  <si>
    <t>Piso en cerámica</t>
  </si>
  <si>
    <t>2.68.</t>
  </si>
  <si>
    <t>Puerta metálica cal 18, entamborada, incluye pintura, anticorrrosivo, pasador  (2 hojas y marco)</t>
  </si>
  <si>
    <t>DOSIFICACION DE COAGULANTE</t>
  </si>
  <si>
    <t>2.69.</t>
  </si>
  <si>
    <t>TANQUES DE 1000 LTS PLASTICO, AGITADOR 1 HP-3 FASES CON MOTOR REDUCTOR A 100 RPM, ACOPLE ASPAS, BASE SOPORTE EN ACERO INOXIDABLE Y PROTECCION TERMOMAGNETICA. CONTRACTOR GUARDA</t>
  </si>
  <si>
    <t>2.70.</t>
  </si>
  <si>
    <t>2.71.</t>
  </si>
  <si>
    <t>INSTALACION CODO Y TEE PVC DE 1 1/4" (aplicaciòn de coagulante)</t>
  </si>
  <si>
    <t>2.72.</t>
  </si>
  <si>
    <t>INSTALACION BOMBAS DOSIFICADORAS DE COAGULANTE 0.25 HP Q= 18 LPM 3600 RPM</t>
  </si>
  <si>
    <t>2.73.</t>
  </si>
  <si>
    <t>INSTALACION REGISTROS DE CORTE 1 1/4"</t>
  </si>
  <si>
    <t>2.74.</t>
  </si>
  <si>
    <t>2.75.</t>
  </si>
  <si>
    <t>VENTANA EN VARILLA DE 1/2" LISA Y TUBO DE 2 1/2" X 2.1/2"</t>
  </si>
  <si>
    <t>2.76.</t>
  </si>
  <si>
    <t xml:space="preserve">INSTALACION DE TUBERIA PVC 2" RDE 21 </t>
  </si>
  <si>
    <t>2.77.</t>
  </si>
  <si>
    <t>INTALACION TUBERIA PVC 1/2" RED 21</t>
  </si>
  <si>
    <t>2.78.</t>
  </si>
  <si>
    <t>INSTALACION SIFON PVC DE 2" (incluye rejilla)</t>
  </si>
  <si>
    <t>2.79.</t>
  </si>
  <si>
    <t>INSTALACION YEE PVC DE 2"</t>
  </si>
  <si>
    <t>2.80.</t>
  </si>
  <si>
    <t>INSTALACION DUCHA CON LLAVE DE CORTE 1/2 PULG. ANTIVANDALICA</t>
  </si>
  <si>
    <t>EQUIPO DE DOSIFICACIÓN DE COAGULANTES</t>
  </si>
  <si>
    <t>2.81.</t>
  </si>
  <si>
    <t>Cilindros por 68 kg para cloro gaseosos con lleno total</t>
  </si>
  <si>
    <t>SUMINISTROS PLANTA DE TRATAMIENTO</t>
  </si>
  <si>
    <t>2.82.</t>
  </si>
  <si>
    <t>TUBERIA PVC RDE 21 DE 1 1/4"(aplicaciòn coagulante)</t>
  </si>
  <si>
    <t>2.83.</t>
  </si>
  <si>
    <t>CODO PVC DE 1 1/4" (aplicaciòn de coagulante)</t>
  </si>
  <si>
    <t>2.84.</t>
  </si>
  <si>
    <t>VERTEDERO RECTANGULAR EN FIBRA DE VIDRIO e=0.05 mm  h=0.60 m a=0.90 m</t>
  </si>
  <si>
    <t>2.85.</t>
  </si>
  <si>
    <t xml:space="preserve">TUBERIA PVC RDE 41 DE 8" </t>
  </si>
  <si>
    <t>2.86.</t>
  </si>
  <si>
    <r>
      <t>CODO JUNTA HIDRAULICA 90</t>
    </r>
    <r>
      <rPr>
        <sz val="8"/>
        <rFont val="Calibri"/>
        <family val="2"/>
      </rPr>
      <t>°</t>
    </r>
    <r>
      <rPr>
        <sz val="7.7"/>
        <rFont val="Arial Narrow"/>
        <family val="2"/>
      </rPr>
      <t xml:space="preserve"> HD de 8"</t>
    </r>
  </si>
  <si>
    <t>2.87.</t>
  </si>
  <si>
    <t>TEE JUNTA HIDRAULICA HD de 8"</t>
  </si>
  <si>
    <t>2.88.</t>
  </si>
  <si>
    <t xml:space="preserve">VALVULA DE COMPUERTA ELASTICA JUNTA HIDRAULICA  H.D. 8"  </t>
  </si>
  <si>
    <t>PASA MURO LISO-LISO Z=100 mm DE LISO L=200 mm HD 10"</t>
  </si>
  <si>
    <t>PASA MURO JH-LISO Z=150 mm DE JH L=350 mm HD 10"</t>
  </si>
  <si>
    <t>PASA MURO JH-LISO Z=150 mm DE JH L=350 mm HD 8"</t>
  </si>
  <si>
    <t>COMPUERTA TIPO GUILLOTINA SELLO PISADO HD 6"</t>
  </si>
  <si>
    <t>COMPUERTA TIPO GUILLOTINA SELLO PISADO HD 12"</t>
  </si>
  <si>
    <t>SISTEMA DE RECOLECCION DE AGUA SEDIMENTADA TUBERIA PVC 10" RDE 21  perforada en el lomo de 1/2" cada 8 cm</t>
  </si>
  <si>
    <t>TUBERIA PVC 6" RDE 21  (perforada para evacuacion de lodos, incluye niple de 1" sobre perforaciones)</t>
  </si>
  <si>
    <t>PASA MURO ESPIGO-BRIDA Z=250 mm de BRIDAJH L=350 mm HD 4"</t>
  </si>
  <si>
    <r>
      <t>CODO BRIDA 90</t>
    </r>
    <r>
      <rPr>
        <sz val="8"/>
        <rFont val="Calibri"/>
        <family val="2"/>
      </rPr>
      <t>°</t>
    </r>
    <r>
      <rPr>
        <sz val="7.7"/>
        <rFont val="Arial Narrow"/>
        <family val="2"/>
      </rPr>
      <t xml:space="preserve"> HD de 4"</t>
    </r>
  </si>
  <si>
    <t>VALVULA DE COMPUERTA BRIDAS HD DE 4"</t>
  </si>
  <si>
    <t>MODULOS HEXAGONALES DE SEDIMENTACIÒN ACELERADA TIPO COLMENA de 6 cm en ABS  DE ALTO IMPACTO de 1.04m altura</t>
  </si>
  <si>
    <t>2.89.</t>
  </si>
  <si>
    <t>2.90.</t>
  </si>
  <si>
    <t>PASA MURO JH LISO Z=200 mm de JH L=250 mm HD 8"</t>
  </si>
  <si>
    <t>2.91.</t>
  </si>
  <si>
    <t>PASA MURO BRIDA LISO Z=250 mm de JH L=250 mm HD 16"</t>
  </si>
  <si>
    <t>2.92.</t>
  </si>
  <si>
    <t>NIPLE BRIDADO L=1.0 m HD 4"</t>
  </si>
  <si>
    <t>2.93.</t>
  </si>
  <si>
    <t>2.94.</t>
  </si>
  <si>
    <t>2.95.</t>
  </si>
  <si>
    <t>2.96.</t>
  </si>
  <si>
    <t>PASA MURO LISO-BRIDA Z=250 mm de BRIDAJH L=350 mm HD 10"</t>
  </si>
  <si>
    <t>2.97.</t>
  </si>
  <si>
    <t>PASA MURO J.H-BRIDA Z=250 mm de BRIDAJH L=400 mm HD 8"</t>
  </si>
  <si>
    <t>2.98.</t>
  </si>
  <si>
    <t>COMPUERTA CIRCULAR TIPO GUILLOTINA HD DE 10"</t>
  </si>
  <si>
    <t>2.99.</t>
  </si>
  <si>
    <t>COMPUERTA TIPO GUILLOTINA SELLO PISADO HD 10"</t>
  </si>
  <si>
    <t>2.100.</t>
  </si>
  <si>
    <t>PASA MURO J.H Y ESPIGO, Z=150 mm de J-H,L=250 MM HD 10"</t>
  </si>
  <si>
    <t>SISTEMA DE DOSIFICACION PARA PLANTA DE TRATAMIENTO</t>
  </si>
  <si>
    <t>2.101.</t>
  </si>
  <si>
    <t xml:space="preserve">SISTEMA DE DOSIFICACION DE CLORO GASEOSO PARA DOS PUNTOS </t>
  </si>
  <si>
    <t>2.102.</t>
  </si>
  <si>
    <t xml:space="preserve">MANIFOLD HIDRULICO PARA LINEA DE ALIMENTACION DE AGUA A EYECTOR DEL SISTEMA DE CLORO </t>
  </si>
  <si>
    <t>2.103.</t>
  </si>
  <si>
    <t>BASCULA PARA PESAJE CILINDRO DE 68 KG</t>
  </si>
  <si>
    <t>2.104.</t>
  </si>
  <si>
    <t>BOMBA PARA MEZCLA E INYECCION DE CLORO</t>
  </si>
  <si>
    <t>2.105.</t>
  </si>
  <si>
    <t>TANQUE DE 2000 LTS</t>
  </si>
  <si>
    <t>2.106.</t>
  </si>
  <si>
    <t>BOMBA DOSIFICADORA TIPO DIAFRAGMA PARA PRODUCTOS QUIMICOS</t>
  </si>
  <si>
    <t>2.107.</t>
  </si>
  <si>
    <t>2.108.</t>
  </si>
  <si>
    <t>SUMINISTRO DE TUBERIA PVC RDE 21 DE 1 1/4"(aplicaciòn coagulante)</t>
  </si>
  <si>
    <t>2.109.</t>
  </si>
  <si>
    <t>CODO Y TEE PVC DE 1 1/4" (aplicaciòn de coagulante)</t>
  </si>
  <si>
    <t>2.110.</t>
  </si>
  <si>
    <t>BOMBAS DOSIFICADORAS DE COAGULANTE 0.25 HP Q= 18 LPM 3600 RPM</t>
  </si>
  <si>
    <t>2.111.</t>
  </si>
  <si>
    <t>REGISTROS DE CORTE 1 1/4"</t>
  </si>
  <si>
    <t>2.112.</t>
  </si>
  <si>
    <t xml:space="preserve"> TUBERIA PVC 2" RDE 21 </t>
  </si>
  <si>
    <t>2.113.</t>
  </si>
  <si>
    <t xml:space="preserve">TUBERIA PVC 1/2" </t>
  </si>
  <si>
    <t>2.114.</t>
  </si>
  <si>
    <t>SIFON PVC DE 2" (incluye rejilla)</t>
  </si>
  <si>
    <t>2.115.</t>
  </si>
  <si>
    <t>YEE PVC DE 2"</t>
  </si>
  <si>
    <t>2.116.</t>
  </si>
  <si>
    <t>DUCHA CON LLAVE DE CORTE 1/2 PULG. ANTIVANDALICA</t>
  </si>
  <si>
    <t>C</t>
  </si>
  <si>
    <t>TANQUE DE CONTACTO DE CLORO</t>
  </si>
  <si>
    <t>3.0</t>
  </si>
  <si>
    <t>OBRA TANQUE DE CONTACTO</t>
  </si>
  <si>
    <t>3.1.</t>
  </si>
  <si>
    <t>INSTALACION PASA MURO J.H Y ESPIGO, Z=150 mm de J-H,L=250 MM HD 8"</t>
  </si>
  <si>
    <t>3.2.</t>
  </si>
  <si>
    <t>INSTALACION PASA MURO J.H Y ESPIGO, Z=150 mm de J-H,L=250 MM HD 12"</t>
  </si>
  <si>
    <t>3.3.</t>
  </si>
  <si>
    <t>INSTALACION CODO J.H 90° HD DE 12"</t>
  </si>
  <si>
    <t>3.4.</t>
  </si>
  <si>
    <t>INSTALACION COMPUERTA TIPO GUILLOTINA SELLO PISADO HD 8"</t>
  </si>
  <si>
    <t>3.5.</t>
  </si>
  <si>
    <t>3.6.</t>
  </si>
  <si>
    <t>3.7.</t>
  </si>
  <si>
    <t>INSTALACION DE TUBERIA PVC RDE 41  DE  8 "</t>
  </si>
  <si>
    <t>3.8.</t>
  </si>
  <si>
    <t>INSTALACION DE TUBERIA PVC RDE 41  DE  12 "</t>
  </si>
  <si>
    <t>3.9.</t>
  </si>
  <si>
    <t>INSTALACION DE TUBERIA HD DE 4"</t>
  </si>
  <si>
    <t>3.10.</t>
  </si>
  <si>
    <t>INSTALACION BOMBAS DOSIFICADORAS DE CLORO 0.25 HP Q= 18 LPM 3600 RPM</t>
  </si>
  <si>
    <t>3.11.</t>
  </si>
  <si>
    <t>TANQUE PLASTICO DE 1000 LTS</t>
  </si>
  <si>
    <t>3.12.</t>
  </si>
  <si>
    <t>INSTALACION DE TUBERIA PVC RDE 21  DE  1 "</t>
  </si>
  <si>
    <t>3.13.</t>
  </si>
  <si>
    <t>INSTALACION REGISTROS DE CORTE 1·"</t>
  </si>
  <si>
    <t>3.14.</t>
  </si>
  <si>
    <t>ESCALERA TIPO GATO</t>
  </si>
  <si>
    <t>3.15.</t>
  </si>
  <si>
    <t>INSTALACION TAPAS DE INSPECCIÒN DE 0.80*0.80 m</t>
  </si>
  <si>
    <t>3.16.</t>
  </si>
  <si>
    <t>INSTALACION VENTILACION DE TANQUE (incluye codo de 6" galvanizado 2 niples de 6")</t>
  </si>
  <si>
    <t>3.17.</t>
  </si>
  <si>
    <t>LOCALIZACION Y REPLANTEO TANQUE</t>
  </si>
  <si>
    <t>3.18.</t>
  </si>
  <si>
    <t>3.19.</t>
  </si>
  <si>
    <t>3.20.</t>
  </si>
  <si>
    <t xml:space="preserve">CONCRETO INPERMEAB. 4000 PSI ELAB EN OBRA PARA CAISSON ELEVACIONES DE 3&lt;H&lt;13M </t>
  </si>
  <si>
    <t>CONCRETO CICLOPEO</t>
  </si>
  <si>
    <t>3.21.</t>
  </si>
  <si>
    <t>3.22.</t>
  </si>
  <si>
    <t>3.23.</t>
  </si>
  <si>
    <t>3.24.</t>
  </si>
  <si>
    <t xml:space="preserve">CONCRETO INPERMEAB. 4000 PSI ELAB EN OBRA PARA MUROS </t>
  </si>
  <si>
    <t>CONCRETOS PARA PLACA SUPERIOR</t>
  </si>
  <si>
    <t>3.25.</t>
  </si>
  <si>
    <t xml:space="preserve">CONCRETO PARA PLACAS SUPERIORES </t>
  </si>
  <si>
    <t>ACERO DE REFUERZO fy = 60.000 psi</t>
  </si>
  <si>
    <t>3.26.</t>
  </si>
  <si>
    <t>DEMOLICION ESTRUCTURAS EXISTENTES</t>
  </si>
  <si>
    <t>3.27.</t>
  </si>
  <si>
    <t>3.28.</t>
  </si>
  <si>
    <t>3.29.</t>
  </si>
  <si>
    <t>CINTA PVC d=22cm (incluye instalación)</t>
  </si>
  <si>
    <t>ESTACION DE BOMBEO LAVADO TANQUE DE CONTACTO</t>
  </si>
  <si>
    <t>3.30.</t>
  </si>
  <si>
    <t>INSTALACION REDUCCIÒN EXCENTRICA HD 4"X3"</t>
  </si>
  <si>
    <t>3.31.</t>
  </si>
  <si>
    <t>3.32.</t>
  </si>
  <si>
    <t>INSTALACION VALVULA DE RETENCION BRIDA HD DE 4"</t>
  </si>
  <si>
    <t>3.33.</t>
  </si>
  <si>
    <t>3.34.</t>
  </si>
  <si>
    <t>INSTALACION CODO BRIDA 45 HD DE 4"</t>
  </si>
  <si>
    <t>3.35.</t>
  </si>
  <si>
    <t>INSTALACION YEE BRIDA HD DE 4"</t>
  </si>
  <si>
    <t>3.36.</t>
  </si>
  <si>
    <t>INSTALACION PASA MURO BRIDA-BRIDA, Z= 250 mm, L=500mm HD 4"</t>
  </si>
  <si>
    <t>3.37.</t>
  </si>
  <si>
    <t xml:space="preserve">INSTALACION BOMBA SUMERGIBLE DE 3 HP CAUDAL DE 185 GPM </t>
  </si>
  <si>
    <t>3.38.</t>
  </si>
  <si>
    <t>SUMINISTRO E INSTALACIONES</t>
  </si>
  <si>
    <t>3.39.</t>
  </si>
  <si>
    <t>Bomba CENTRÍFUGA BARNES GE 3B 200 TIPO GS ELÉCTRICA 20 HP 3600 RPM o similar (incluye Válvula de pie, Válvula de cheque, Unión universal, Tee, Tapón de cebado, soportes de neopreno)</t>
  </si>
  <si>
    <t>UN</t>
  </si>
  <si>
    <t>SUMINISTRO TANQUE DE CONTACTO</t>
  </si>
  <si>
    <t>SUMINISTRO</t>
  </si>
  <si>
    <t>3.40.</t>
  </si>
  <si>
    <t>PASA MURO J.H Y ESPIGO, Z=150 mm de J-H,L=250 MM HD 8"</t>
  </si>
  <si>
    <t>3.41.</t>
  </si>
  <si>
    <t>PASA MURO J.H Y ESPIGO, Z=150 mm de J-H,L=250 MM HD 12"</t>
  </si>
  <si>
    <t>3.42.</t>
  </si>
  <si>
    <t>CODO J.H 90° HD DE 12"</t>
  </si>
  <si>
    <t>3.43.</t>
  </si>
  <si>
    <t>COMPUERTA TIPO GUILLOTINA SELLO PISADO HD 8"</t>
  </si>
  <si>
    <t>3.44.</t>
  </si>
  <si>
    <t>3.45.</t>
  </si>
  <si>
    <t>3.46.</t>
  </si>
  <si>
    <t>TUBERIA PVC RDE 41  DE  8 "</t>
  </si>
  <si>
    <t>3.47.</t>
  </si>
  <si>
    <t>3.48.</t>
  </si>
  <si>
    <t>TUBERIA HD DE 4"</t>
  </si>
  <si>
    <t>3.49.</t>
  </si>
  <si>
    <t>BOMBAS DOSIFICADORAS DE CLORO 0.25 HP Q= 18 LPM 3600 RPM</t>
  </si>
  <si>
    <t>3.50.</t>
  </si>
  <si>
    <t>3.51.</t>
  </si>
  <si>
    <t>TUBERIA PVC RDE 21  DE  1 "</t>
  </si>
  <si>
    <t>3.52.</t>
  </si>
  <si>
    <t>REGISTROS DE CORTE 1·"</t>
  </si>
  <si>
    <t>3.53.</t>
  </si>
  <si>
    <t>TAPAS DE INSPECCIÒN DE 0.80*0.80 m</t>
  </si>
  <si>
    <t>3.54.</t>
  </si>
  <si>
    <t>VENTILACION DE TANQUE (incluye codo de 6" galvanizado 2 niples de 6")</t>
  </si>
  <si>
    <t>ESTACCION DE BOMBEO LAVADO TANQUE DE CONTACTO</t>
  </si>
  <si>
    <t>3.55.</t>
  </si>
  <si>
    <t>REDUCCIÒN EXCENTRICA HD 4"X3"</t>
  </si>
  <si>
    <t>3.56.</t>
  </si>
  <si>
    <t>3.57.</t>
  </si>
  <si>
    <t>VALVULA DE RETENCION BRIDA HD DE 4"</t>
  </si>
  <si>
    <t>3.58.</t>
  </si>
  <si>
    <t>3.59.</t>
  </si>
  <si>
    <t>CODO BRIDA 45 HD DE 4"</t>
  </si>
  <si>
    <t>3.60.</t>
  </si>
  <si>
    <t>YEE BRIDA HD DE 4"</t>
  </si>
  <si>
    <t>3.61.</t>
  </si>
  <si>
    <t>PASA MURO BRIDA-BRIDA, Z= 250 mm, L=500mm HD 4"</t>
  </si>
  <si>
    <t>3.62.</t>
  </si>
  <si>
    <t xml:space="preserve">BOMBA SUMERGIBLE DE 3 HP CAUDAL DE 185 GPM </t>
  </si>
  <si>
    <t>3.63.</t>
  </si>
  <si>
    <t>D</t>
  </si>
  <si>
    <t>CONSTRUCCIÓN RESERVORIO SEMIENTERRADO</t>
  </si>
  <si>
    <t>OBRA RESERVORIO SEMIENTERRADO</t>
  </si>
  <si>
    <t>3.64.</t>
  </si>
  <si>
    <t>Localización y replanteo para estructuras hidráulicas</t>
  </si>
  <si>
    <t>3.65.</t>
  </si>
  <si>
    <t>3.66.</t>
  </si>
  <si>
    <t xml:space="preserve">EXCAVACION </t>
  </si>
  <si>
    <t>3.67.</t>
  </si>
  <si>
    <t>EXCAVACION MECANICA H&gt;3  M</t>
  </si>
  <si>
    <t>3.68.</t>
  </si>
  <si>
    <t>3.69.</t>
  </si>
  <si>
    <t>3.70.</t>
  </si>
  <si>
    <t>3.71.</t>
  </si>
  <si>
    <t>MANEJO DE AGUAS Y ENTIBADO</t>
  </si>
  <si>
    <t>3.72.</t>
  </si>
  <si>
    <t>MANEJO DE AGUAS</t>
  </si>
  <si>
    <t>MES</t>
  </si>
  <si>
    <t>3.73.</t>
  </si>
  <si>
    <t>ENTIBADO EN TABLAESTACA DE CONCRETO</t>
  </si>
  <si>
    <t>m2</t>
  </si>
  <si>
    <t>CONCRETOS PARA PENDIENTES</t>
  </si>
  <si>
    <t>3.74.</t>
  </si>
  <si>
    <t>Cañuela en concreto impermeabilizado 3000 psi  para dar pendientes</t>
  </si>
  <si>
    <t>3.75.</t>
  </si>
  <si>
    <t>3.76.</t>
  </si>
  <si>
    <t>INSTALCION DE ACCESORIOS</t>
  </si>
  <si>
    <t>3.77.</t>
  </si>
  <si>
    <t>INSTALACION CODO 90 JH. HD DE 12"</t>
  </si>
  <si>
    <t>3.78.</t>
  </si>
  <si>
    <t>INSTALACION CRUZ JH. HD DE 12"</t>
  </si>
  <si>
    <t>3.79.</t>
  </si>
  <si>
    <t>INSTALACION VALVULA DE COMPUERTA JH. DE 12"</t>
  </si>
  <si>
    <t>3.80.</t>
  </si>
  <si>
    <t>INSTALACION PASAMURO J.H Y ESPIGO, Z=200 mm de J-H, L=350 mm HD 12"</t>
  </si>
  <si>
    <t>3.81.</t>
  </si>
  <si>
    <t>INSTALACION TEE J.H HD DE 12"</t>
  </si>
  <si>
    <t>3.82.</t>
  </si>
  <si>
    <t>INSTALACION CODO BRIDA 90 HD DE 12"</t>
  </si>
  <si>
    <t>3.83.</t>
  </si>
  <si>
    <t>INSTALACION PASA MURO BRIDA-BRIDA, Z= 300 mm , L=600 mm HD 12"</t>
  </si>
  <si>
    <t>3.84.</t>
  </si>
  <si>
    <t>INSTALACION CODO 90 JH  HD DE 8"</t>
  </si>
  <si>
    <t>3.85.</t>
  </si>
  <si>
    <t>INSTALACION TEE J.H HD DE 8"</t>
  </si>
  <si>
    <t>3.86.</t>
  </si>
  <si>
    <t>INSTALACION PASA MURO ESPIGO Y J.H, Z=200 mm J.H, L=350 mm HD 8"</t>
  </si>
  <si>
    <t>3.87.</t>
  </si>
  <si>
    <t>INSTALACION NIPLE BRIDA HD DE 12"</t>
  </si>
  <si>
    <t>3.88.</t>
  </si>
  <si>
    <t>INSTALACION REDUCCION CONCENTRICA HD DE 12X8"</t>
  </si>
  <si>
    <t>3.89.</t>
  </si>
  <si>
    <t>INSTALACION MACROMEDIDOR ELECTROMAGNETICO DE 8"</t>
  </si>
  <si>
    <t>3.90.</t>
  </si>
  <si>
    <t>INSTALACION VALVULA VENTOSA HD DE 12"</t>
  </si>
  <si>
    <t>3.91.</t>
  </si>
  <si>
    <t>INSTALACION VALVULA COMPUERTA J.H HD DE 8"</t>
  </si>
  <si>
    <t>3.92.</t>
  </si>
  <si>
    <t>INSTALACION NIPLE BRIDA -J.H HD DE 12"</t>
  </si>
  <si>
    <t>3.93.</t>
  </si>
  <si>
    <t>INSTALACION CRUZ J.H HD DE 12X8"</t>
  </si>
  <si>
    <t>3.94.</t>
  </si>
  <si>
    <t>3.95.</t>
  </si>
  <si>
    <t>3.96.</t>
  </si>
  <si>
    <t>3.97.</t>
  </si>
  <si>
    <t>INSTALACION VENTILACION DE TANQUE (incluye codo de 10" galvanizado 2 niples de 10")</t>
  </si>
  <si>
    <t>3.98.</t>
  </si>
  <si>
    <t>INSTALACION PASA MURO BRIDA-ESPIGO, Z= 300 mm , L=450 mm HD 10"</t>
  </si>
  <si>
    <t>3.99.</t>
  </si>
  <si>
    <t>INSTALACION CODO 90 BB HD DE 10"</t>
  </si>
  <si>
    <t>3.100.</t>
  </si>
  <si>
    <t>INSTALACION PASA MURO JH-ESPIGO, Z=300 mm , L=450 mm HD 8"</t>
  </si>
  <si>
    <t>SUMINISTROS RESERVORIO SEMIENTERRADO</t>
  </si>
  <si>
    <t>TANQUE DE ALMACENAMIENTO</t>
  </si>
  <si>
    <t>3.101.</t>
  </si>
  <si>
    <t>CODO 90 JH. HD DE 12"</t>
  </si>
  <si>
    <t>3.102.</t>
  </si>
  <si>
    <t>CRUZ JH. HD DE 12"</t>
  </si>
  <si>
    <t>3.103.</t>
  </si>
  <si>
    <t>VALVULA DE COMPUERTA JH. DE 12"</t>
  </si>
  <si>
    <t>3.104.</t>
  </si>
  <si>
    <t>PASAMURO J.H Y ESPIGO, Z=200 mm de J-H, L=350 mm HD 12"</t>
  </si>
  <si>
    <t>3.105.</t>
  </si>
  <si>
    <t>TEE BB HD DE 12"</t>
  </si>
  <si>
    <t>3.106.</t>
  </si>
  <si>
    <t>CODO BRIDA 90 HD DE 12"</t>
  </si>
  <si>
    <t>3.107.</t>
  </si>
  <si>
    <t>PASA MURO BRIDA-BRIDA, Z= 300 mm , L=600 mm HD 12"</t>
  </si>
  <si>
    <t>3.108.</t>
  </si>
  <si>
    <t>CODO 90 JH  HD DE 8"</t>
  </si>
  <si>
    <t>3.109.</t>
  </si>
  <si>
    <t>TEE J.H HD DE 8"</t>
  </si>
  <si>
    <t>3.110.</t>
  </si>
  <si>
    <t>PASA MURO ESPIGO Y J.H, Z=200 mm J.H, L=350 mm HD 8"</t>
  </si>
  <si>
    <t>3.111.</t>
  </si>
  <si>
    <t>NIPLE BRIDA HD DE 12"</t>
  </si>
  <si>
    <t>3.112.</t>
  </si>
  <si>
    <t>REDUCCION CONCENTRICA HF DE 12X10" BB</t>
  </si>
  <si>
    <t>3.113.</t>
  </si>
  <si>
    <t>MACROMEDIDOR ELECTROMAGNETICO DE 8"</t>
  </si>
  <si>
    <t>3.114.</t>
  </si>
  <si>
    <t>CODO 90  BB HD DE 8"</t>
  </si>
  <si>
    <t>3.115.</t>
  </si>
  <si>
    <t>VALVULA COMPUERTA J.H HD DE 8"</t>
  </si>
  <si>
    <t>3.116.</t>
  </si>
  <si>
    <t>BRIDA POR ACOPLE UNIVERSAL 8", HD</t>
  </si>
  <si>
    <t>3.117.</t>
  </si>
  <si>
    <t>TEE 8*8" HD BB</t>
  </si>
  <si>
    <t>3.118.</t>
  </si>
  <si>
    <t>TUBERIA PVC RDE 21  DE  8 "</t>
  </si>
  <si>
    <t>3.119.</t>
  </si>
  <si>
    <t>TUBERIA PVC RDE 21 DE  12 "</t>
  </si>
  <si>
    <t>3.120.</t>
  </si>
  <si>
    <t>3.121.</t>
  </si>
  <si>
    <t>BRIDA POR ACOPLE UNIVERSAL 12", HD</t>
  </si>
  <si>
    <t>3.122.</t>
  </si>
  <si>
    <t>PASA MURO BRIDA-ESPIGO, Z= 300 mm , L=450 mm HD 10"</t>
  </si>
  <si>
    <t>3.123.</t>
  </si>
  <si>
    <t>CODO 90 BB HD DE 10"</t>
  </si>
  <si>
    <t>3.124.</t>
  </si>
  <si>
    <t>PASA MURO JH-ESPIGO, Z=300 mm , L=450 mm HD 8"</t>
  </si>
  <si>
    <t>E</t>
  </si>
  <si>
    <t>ESTACIONES DE BOMBEO</t>
  </si>
  <si>
    <t>OBRA ESTACION DE BOMBEO A TANQUE ELEVADO</t>
  </si>
  <si>
    <t>3.125.</t>
  </si>
  <si>
    <t>INSTALACION VALVULA DE PIE CON COLADERA BRIDA HD DE 10"</t>
  </si>
  <si>
    <t>3.126.</t>
  </si>
  <si>
    <t>INSTALACION CODO 90 BRIDA HD DE 10"</t>
  </si>
  <si>
    <t>3.127.</t>
  </si>
  <si>
    <t>INSTALACION VALVULA DE COMPUERTA BRIDA HD DE 10"</t>
  </si>
  <si>
    <t>3.128.</t>
  </si>
  <si>
    <t>INSTALACION REDUCCION EXCENTRICA BRIDA HD DE 10X5"</t>
  </si>
  <si>
    <t>3.129.</t>
  </si>
  <si>
    <t>INSTALACION REDUCCION EXCENTRICA BRIDA HD DE 8X4"</t>
  </si>
  <si>
    <t>3.130.</t>
  </si>
  <si>
    <t>INSTALACION CODO 90 BRIDA HD DE 8"</t>
  </si>
  <si>
    <t>3.131.</t>
  </si>
  <si>
    <t>INSTALACION VALVULA DE RETENCION BRIDA HD DE 8"</t>
  </si>
  <si>
    <t>3.132.</t>
  </si>
  <si>
    <t>INSTALACION CODO 45 BRIDA HD DE 8"</t>
  </si>
  <si>
    <t>3.133.</t>
  </si>
  <si>
    <t>INSTALACION VALVULA DE COMPUERTA BRIDA HD DE 8"</t>
  </si>
  <si>
    <t>3.134.</t>
  </si>
  <si>
    <t>INSTALACION REDUCCIÒN EXCENTRICA BRIDA HD DE 12X8"</t>
  </si>
  <si>
    <t>3.135.</t>
  </si>
  <si>
    <t>INSTALACION CODO 90 BRIDA HD DE 12"</t>
  </si>
  <si>
    <t>3.136.</t>
  </si>
  <si>
    <t>INSTALACION YEE BRIDA HD DE 12X8"</t>
  </si>
  <si>
    <t>3.137.</t>
  </si>
  <si>
    <t>INSTALACION TEE BRIDA HD DE 12X12"</t>
  </si>
  <si>
    <t>3.138.</t>
  </si>
  <si>
    <t>INSTALACION VALVULA DE COMPUERTA BRIDA HD DE 12"</t>
  </si>
  <si>
    <t>3.139.</t>
  </si>
  <si>
    <t>INSTALACION PASA MURO BRIDA Y BRIDA, Z=300 mm de BRIDA, L= 600 mm HD DE 10"</t>
  </si>
  <si>
    <t>3.140.</t>
  </si>
  <si>
    <t>INSTALACION PASA MURO BRIDA Y BRIDA, Z=300 mm de BRIDA, L= 600 mm HD DE 12"</t>
  </si>
  <si>
    <t>3.141.</t>
  </si>
  <si>
    <t>INSTALACION Bomba CENTRÍFUGA BARNES GE 3B 200 TIPO GS ELÉCTRICA 25 HP 3600 RPM o similar (incluye Unión universal, Tee, Tapón de cebado, soportes de neopreno)</t>
  </si>
  <si>
    <t>3.142.</t>
  </si>
  <si>
    <t>INSTALACIÒN DE TUBERIA 10"  HD</t>
  </si>
  <si>
    <t>3.143.</t>
  </si>
  <si>
    <t>3.144.</t>
  </si>
  <si>
    <t>3.145.</t>
  </si>
  <si>
    <t>CONCRETOS PARA VIGA</t>
  </si>
  <si>
    <t>3.146.</t>
  </si>
  <si>
    <t xml:space="preserve">CONCRETO INPERMEAB. 4000 PSI ELAB EN OBRA PARA VIGAS </t>
  </si>
  <si>
    <t>3.147.</t>
  </si>
  <si>
    <t>ESTACION DE BOMBEO A TANQUE ELEVADO EXISTENTE</t>
  </si>
  <si>
    <t>3.148.</t>
  </si>
  <si>
    <t>3.149.</t>
  </si>
  <si>
    <t>INSTALACION VALVULA DE COMPUERTA BRIDA HD D8"</t>
  </si>
  <si>
    <t>3.150.</t>
  </si>
  <si>
    <t>INSTALACION REDUCCION EXCENTRICA BRIDA HD DE 8X5"</t>
  </si>
  <si>
    <t>3.151.</t>
  </si>
  <si>
    <t>INSTALACION REDUCCION EXCENTRICA BRIDA HD DE 9X8"</t>
  </si>
  <si>
    <t>3.152.</t>
  </si>
  <si>
    <t>3.153.</t>
  </si>
  <si>
    <t>3.154.</t>
  </si>
  <si>
    <t>3.155.</t>
  </si>
  <si>
    <t>3.156.</t>
  </si>
  <si>
    <t>INSTALACION YEE BRIDA HD DE 12X12"</t>
  </si>
  <si>
    <t>3.157.</t>
  </si>
  <si>
    <t>3.158.</t>
  </si>
  <si>
    <t>3.159.</t>
  </si>
  <si>
    <t>INSTALACIÒN DE TUBERIA 8"  HD</t>
  </si>
  <si>
    <t>3.160.</t>
  </si>
  <si>
    <t>INSTALACION DE TUBERIA DE  12 " HD</t>
  </si>
  <si>
    <t>3.161.</t>
  </si>
  <si>
    <t>INSTALACION VALVULA DE PIE CON COLADERA BRIDA HD DE 8"</t>
  </si>
  <si>
    <t>3.162.</t>
  </si>
  <si>
    <t>INSTALACION PASAMURO J.H Y ESPIGO, Z=300 mm de J-H, L=450 mm HD 8"</t>
  </si>
  <si>
    <t>3.163.</t>
  </si>
  <si>
    <t>INSTALACION TEE 12*12" HD,BB</t>
  </si>
  <si>
    <t>SUMINISTROS DE ESTACION DE BOMBEO</t>
  </si>
  <si>
    <t>ESTACION DE BOMBEO A TANQUE ELEVADO</t>
  </si>
  <si>
    <t>4.1.</t>
  </si>
  <si>
    <t>VALVULA DE PIE CON COLADERA BRIDA HD DE 10"</t>
  </si>
  <si>
    <t>4.2.</t>
  </si>
  <si>
    <t>CODO 90 BRIDA HD DE 10"</t>
  </si>
  <si>
    <t>4.3.</t>
  </si>
  <si>
    <t>VALVULA DE COMPUERTA BRIDA HD DE 10"</t>
  </si>
  <si>
    <t>4.4.</t>
  </si>
  <si>
    <t>REDUCCION EXCENTRICA BRIDA HD DE 10X5"</t>
  </si>
  <si>
    <t>4.5.</t>
  </si>
  <si>
    <t>REDUCCION EXCENTRICA BRIDA HD DE 8X4"</t>
  </si>
  <si>
    <t>4.6.</t>
  </si>
  <si>
    <t>CODO 90 BRIDA HD DE 8"</t>
  </si>
  <si>
    <t>4.7.</t>
  </si>
  <si>
    <t>VALVULA DE RETENCION BRIDA HD DE 8"</t>
  </si>
  <si>
    <t>4.8.</t>
  </si>
  <si>
    <t>CODO 45 BRIDA HD DE 8"</t>
  </si>
  <si>
    <t>4.9.</t>
  </si>
  <si>
    <t>VALVULA DE COMPUERTA BRIDA HD DE 8"</t>
  </si>
  <si>
    <t>4.10.</t>
  </si>
  <si>
    <t>REDUCCIÒN EXCENTRICA BRIDA HD DE 12X8"</t>
  </si>
  <si>
    <t>4.11.</t>
  </si>
  <si>
    <t>CODO 90 BRIDA HD DE 12"</t>
  </si>
  <si>
    <t>4.12.</t>
  </si>
  <si>
    <t>YEE BRIDA HD DE 12X8"</t>
  </si>
  <si>
    <t>4.13.</t>
  </si>
  <si>
    <t>TEE BRIDA HD DE 12X12"</t>
  </si>
  <si>
    <t>4.14.</t>
  </si>
  <si>
    <t>VALVULA DE COMPUERTA BRIDA HD DE 12"</t>
  </si>
  <si>
    <t>4.15.</t>
  </si>
  <si>
    <t>PASA MURO BRIDA Y BRIDA, Z=300 mm de BRIDA, L= 600 mm HD DE 10"</t>
  </si>
  <si>
    <t>4.16.</t>
  </si>
  <si>
    <t>PASA MURO BRIDA Y BRIDA, Z=300 mm de BRIDA, L= 600 mm HD DE 12"</t>
  </si>
  <si>
    <t>4.17.</t>
  </si>
  <si>
    <t>Bomba CENTRÍFUGA BARNES GE 3B 200 TIPO GS ELÉCTRICA 25 HP 3600 RPM o similar (incluye Unión universal, Tee, Tapón de cebado, soportes de neopreno)</t>
  </si>
  <si>
    <t>4.18.</t>
  </si>
  <si>
    <t>TUBERIA 10"  HD</t>
  </si>
  <si>
    <t>4.19.</t>
  </si>
  <si>
    <t>4.20.</t>
  </si>
  <si>
    <t>VALVULA DE COMPUERTA BRIDA HD D8"</t>
  </si>
  <si>
    <t>4.21.</t>
  </si>
  <si>
    <t>REDUCCION EXCENTRICA BRIDA HD DE 8X5"</t>
  </si>
  <si>
    <t>4.22.</t>
  </si>
  <si>
    <t>REDUCCION EXCENTRICA BRIDA HD DE 9X8"</t>
  </si>
  <si>
    <t>4.23.</t>
  </si>
  <si>
    <t>4.24.</t>
  </si>
  <si>
    <t>4.25.</t>
  </si>
  <si>
    <t>4.26.</t>
  </si>
  <si>
    <t>4.27.</t>
  </si>
  <si>
    <t>YEE BRIDA HD DE 12X12"</t>
  </si>
  <si>
    <t>4.28.</t>
  </si>
  <si>
    <t>4.29.</t>
  </si>
  <si>
    <t>4.30.</t>
  </si>
  <si>
    <t>TUBERIA 8"  HD</t>
  </si>
  <si>
    <t>4.31.</t>
  </si>
  <si>
    <t>TUBERIA DE  12 " HD</t>
  </si>
  <si>
    <t>4.32.</t>
  </si>
  <si>
    <t>VALVULA DE PIE CON COLADERA BRIDA HD DE 8"</t>
  </si>
  <si>
    <t>4.33.</t>
  </si>
  <si>
    <t>PASAMURO J.H Y ESPIGO, Z=300 mm de J-H, L=450 mm HD 8"</t>
  </si>
  <si>
    <t>4.34.</t>
  </si>
  <si>
    <t>TEE 12*12" HD,BB</t>
  </si>
  <si>
    <t>F</t>
  </si>
  <si>
    <t>TANQUE DE LODOS</t>
  </si>
  <si>
    <t>OBRA TANQUE DE LODOS</t>
  </si>
  <si>
    <t>4.35.</t>
  </si>
  <si>
    <t>PASA MURO J.H Y ESPIGO, Z=150 mm de J-H, L=250 mm HD DE 10"</t>
  </si>
  <si>
    <t>4.36.</t>
  </si>
  <si>
    <t>TUBERIA PVC 4" RDE 21  (perforada)</t>
  </si>
  <si>
    <t>4.37.</t>
  </si>
  <si>
    <t>TEE 6*4" PVC</t>
  </si>
  <si>
    <t>4.38.</t>
  </si>
  <si>
    <t>4.39.</t>
  </si>
  <si>
    <t>4.40.</t>
  </si>
  <si>
    <t>4.41.</t>
  </si>
  <si>
    <t>4.42.</t>
  </si>
  <si>
    <t>4.43.</t>
  </si>
  <si>
    <t>4.44.</t>
  </si>
  <si>
    <t>4.45.</t>
  </si>
  <si>
    <t>4.46.</t>
  </si>
  <si>
    <t>EXCAVACION LINEA DE DISTRIBUCION</t>
  </si>
  <si>
    <t>4.47.</t>
  </si>
  <si>
    <t>EXCAVACION MANUAL EN MATERIAL COMUN</t>
  </si>
  <si>
    <t>SUMINISTROS TANQUE DE LODOS</t>
  </si>
  <si>
    <t>4.48.</t>
  </si>
  <si>
    <t>4.49.</t>
  </si>
  <si>
    <t>4.50.</t>
  </si>
  <si>
    <t>4.51.</t>
  </si>
  <si>
    <t>YEE 8*8*6" PVC</t>
  </si>
  <si>
    <t>4.52.</t>
  </si>
  <si>
    <t>SILLA YEE 8*6 PVC</t>
  </si>
  <si>
    <t>4.53.</t>
  </si>
  <si>
    <t>CODO DE 45 PVC DE 6"</t>
  </si>
  <si>
    <t>4.54.</t>
  </si>
  <si>
    <t>TAPON DE 4"  PVC</t>
  </si>
  <si>
    <t>4.55.</t>
  </si>
  <si>
    <t xml:space="preserve">GEODRENT 1600 </t>
  </si>
  <si>
    <t>4.56.</t>
  </si>
  <si>
    <t>GRAVA TRITURADA DE 1/4 A 3/4"</t>
  </si>
  <si>
    <t>4.57.</t>
  </si>
  <si>
    <t>LADRILLO VITRIFICADO JUNTA ABIERTA</t>
  </si>
  <si>
    <t>4.58.</t>
  </si>
  <si>
    <t>4.59.</t>
  </si>
  <si>
    <t>TUBERIA PVC 6" RDE 21 (perforada)</t>
  </si>
  <si>
    <t>4.60.</t>
  </si>
  <si>
    <t>INSTALACION DE TUBERIA DE 4" HD</t>
  </si>
  <si>
    <t>4.61.</t>
  </si>
  <si>
    <t>TAPON DE 8" PVC</t>
  </si>
  <si>
    <t>G</t>
  </si>
  <si>
    <t>CONSTRUCCIÓN TANQUE ELEVADO</t>
  </si>
  <si>
    <t>5.</t>
  </si>
  <si>
    <t>OBRA TANQUE ELEVADO</t>
  </si>
  <si>
    <t>CONCRETOS</t>
  </si>
  <si>
    <t>5.1.</t>
  </si>
  <si>
    <t>5.2.</t>
  </si>
  <si>
    <t>OTRAS OBRAS</t>
  </si>
  <si>
    <t>5.3.</t>
  </si>
  <si>
    <t>Escalera Tipo Gato</t>
  </si>
  <si>
    <t>LÍNEA DISTRIBUCIÓN TANQUES</t>
  </si>
  <si>
    <t>5.4.</t>
  </si>
  <si>
    <t>Localización y replanteo de redes</t>
  </si>
  <si>
    <t>RELLENOS Y BASES</t>
  </si>
  <si>
    <t>5.5.</t>
  </si>
  <si>
    <t>Cama de Arena</t>
  </si>
  <si>
    <t>5.6.</t>
  </si>
  <si>
    <t>Relleno material seleccionado de la excavacion compactacion manual cada 0.20 m</t>
  </si>
  <si>
    <t>H</t>
  </si>
  <si>
    <t>SISTEMA ELECTRICO</t>
  </si>
  <si>
    <t>6.</t>
  </si>
  <si>
    <t>OBRA RED DE MEDIA TENSION A 13200 VOLTIOS</t>
  </si>
  <si>
    <t>LOCALIZACION Y REPLANTEO</t>
  </si>
  <si>
    <t>6.1.</t>
  </si>
  <si>
    <t>REPLANTEO TOPOGRÁFICO ELÉCTRICO MT</t>
  </si>
  <si>
    <t>km</t>
  </si>
  <si>
    <t>APOYOS MT</t>
  </si>
  <si>
    <t>6.2.</t>
  </si>
  <si>
    <t>Concreto 3000 PSI (Incluye Material, Mano de Obra, y Herramienta y Equipos)</t>
  </si>
  <si>
    <t>6.3.</t>
  </si>
  <si>
    <t>POSTE  EN CONCRETO 14 M X 1050 KG  (Incluye suministro, transporte, y proceso de hincada y aplomada)</t>
  </si>
  <si>
    <t>Und</t>
  </si>
  <si>
    <t>6.4.</t>
  </si>
  <si>
    <t>DESHINCADA DE POSTE 12 M CON TRASLADO A BODEGA</t>
  </si>
  <si>
    <t>VESTIDA/ ARMADA POSTES MT</t>
  </si>
  <si>
    <t>6.5.</t>
  </si>
  <si>
    <t>INSTALACION ESTRUCTURA 711 ICEL MONTAJE TRAFO 1F CON PaT Y PROTECCIÓN DE TRAFO (Incluye Suministro, Transporte y Montaje de la Estructura)</t>
  </si>
  <si>
    <t>RED DE MEDIA INDIRECTA EN MT</t>
  </si>
  <si>
    <t>INSTALACION DE EQUIPO DE MEDIDA</t>
  </si>
  <si>
    <t>6.6.</t>
  </si>
  <si>
    <t>INSTALACION EQUIPO DE MEDIDA</t>
  </si>
  <si>
    <t>GL</t>
  </si>
  <si>
    <t>DESMONTAJE EQUIPO DE MEDIDA INDIRECTA EXISTENTE</t>
  </si>
  <si>
    <t>6.7.</t>
  </si>
  <si>
    <t>LOCALIZACIÓN Y REPLANTEO MT</t>
  </si>
  <si>
    <t>6.8.</t>
  </si>
  <si>
    <t xml:space="preserve">CAJAS DE PASO </t>
  </si>
  <si>
    <t>6.9.</t>
  </si>
  <si>
    <t>CAJA DE INSPECCION DOBLE PARA CANALIZACION DE NIVEL I Y II (INCLUYE MATERIAL)</t>
  </si>
  <si>
    <t>6.10.</t>
  </si>
  <si>
    <t>ACOMETIDA EN CABLE XLPE No. 215  Kv DUCTO 4"</t>
  </si>
  <si>
    <t>TERMINALES PREMOLDEADOS</t>
  </si>
  <si>
    <t>6.11.</t>
  </si>
  <si>
    <t>JGO</t>
  </si>
  <si>
    <t>RED DE BAJA TENSION SUBTERRANEA 600 VOLTIOS</t>
  </si>
  <si>
    <t>LOCALIZACIÓN Y REPLANTEO BT</t>
  </si>
  <si>
    <t>6.12.</t>
  </si>
  <si>
    <t>REPLANTEO TOPOGRÁFICO ELÉCTRICO BT</t>
  </si>
  <si>
    <t>KM</t>
  </si>
  <si>
    <t>CAJAS DE PASO CS274</t>
  </si>
  <si>
    <t>6.13.</t>
  </si>
  <si>
    <t>CAJA DE INSPECCION PARA ALUMBRADO DE ACOMETIDAS EN NIVEL I (INCLUYE MATERIALES)</t>
  </si>
  <si>
    <t>6.14.</t>
  </si>
  <si>
    <t>CAJA DE INSPECCION  SENCILLA PARA CANALIZACION DE NIVEL II Y I (INCLUYE MATERIALES)</t>
  </si>
  <si>
    <t>6.15</t>
  </si>
  <si>
    <t>CAJA DE INSPECCION DOBLE PARA CANALIZACION DE NIVEL II Y I (INCLUYE MATERIALES)</t>
  </si>
  <si>
    <t>ACOMETIDA EN BAJA TENSION</t>
  </si>
  <si>
    <t>6.16.</t>
  </si>
  <si>
    <t>ACOMETIDA GENERAL EN BT EN CALIBRE 3No 250 MCM THWN</t>
  </si>
  <si>
    <t>6.17.</t>
  </si>
  <si>
    <t>ACOMETIDA GENERAL EN BT EN CALIBRE 3No 4/0 THWN</t>
  </si>
  <si>
    <t>6.18.</t>
  </si>
  <si>
    <t>ACOMETIDA GENERAL EN BT EN CALIBRE 3No 2/0 THWN</t>
  </si>
  <si>
    <t>6.19.</t>
  </si>
  <si>
    <t>ACOMETIDA GENERAL EN BT EN CALIBRE 3No 1/0 THWN</t>
  </si>
  <si>
    <t>6.20.</t>
  </si>
  <si>
    <t>ACOMETIDA GENERAL EN BT EN CALIBRE 3No 2THWN</t>
  </si>
  <si>
    <t>6.21.</t>
  </si>
  <si>
    <t>ACOMETIDA GENERAL EN BT EN CALIBRE 3No 4THWN</t>
  </si>
  <si>
    <t>6.22.</t>
  </si>
  <si>
    <t>ACOMETIDA GENERAL EN BT EN CALIBRE 3No 6THWN</t>
  </si>
  <si>
    <t>6.23.</t>
  </si>
  <si>
    <t>DUCTO DE RESERVA 1"</t>
  </si>
  <si>
    <t>6.24.</t>
  </si>
  <si>
    <t>DUCTO DE RESERVA 2"</t>
  </si>
  <si>
    <t>6.25.</t>
  </si>
  <si>
    <t>DUCTO DE RESERVA 3"</t>
  </si>
  <si>
    <t>TABLERO GENERAL DE BAJA TENSION</t>
  </si>
  <si>
    <t>6.26.</t>
  </si>
  <si>
    <t>TABLERO GENERAL DE BAJA TENSION PROYECTADO</t>
  </si>
  <si>
    <t>TABLEROS DE MANIOBRA Y CONTROL BOMBAS</t>
  </si>
  <si>
    <t>6.27.</t>
  </si>
  <si>
    <t>UNIDAD DE CONTROL PARA SISTEMA DE BOMBEO DE LA PLANTA DE TRATAMIENTO</t>
  </si>
  <si>
    <t>TABLERO DE DISTRIBUCION CON ESPACIO PARA TOTALIZADOR</t>
  </si>
  <si>
    <t>6.28.</t>
  </si>
  <si>
    <t>INSTALACION TABLERO  DE 24 CIRCUITOS CON ESPACIO PARA TOTALIZADOR</t>
  </si>
  <si>
    <t>6.29.</t>
  </si>
  <si>
    <t>INSTALACION TABLERO  DE 18 CIRCUITOS TRIFASICO CON ESPACIO PARA TOTALIZADOR</t>
  </si>
  <si>
    <t>6.30.</t>
  </si>
  <si>
    <t>INSTALACION TABLEROTABLERO  DE 12 CIRCUITOS TRIFASICO CON ESPACIO PARA TOTALIZADOR</t>
  </si>
  <si>
    <t>6.31.</t>
  </si>
  <si>
    <t>INSTALACION  TABLERO  DE 12 CIRCUITOS BIFASICO CON ESPACIO PARA TOTALIZADOR</t>
  </si>
  <si>
    <t>INSTALACION DE REFLECTORES</t>
  </si>
  <si>
    <t>6.32.</t>
  </si>
  <si>
    <t>INSTALACION DE REFLECTORES DE 400 W</t>
  </si>
  <si>
    <t>6.33.</t>
  </si>
  <si>
    <t>INSTALACION DE REFLECTORES DE 250 W</t>
  </si>
  <si>
    <t>SUMINISTRO E INSTALACION PUNTOS ELECTRICOS</t>
  </si>
  <si>
    <t>6.34.</t>
  </si>
  <si>
    <t>INSTALACION SALIDA MONOFASICA</t>
  </si>
  <si>
    <t>6.35.</t>
  </si>
  <si>
    <t>INSTALACION SALIDA BIBASICA</t>
  </si>
  <si>
    <t>6.36.</t>
  </si>
  <si>
    <t>INSTALACION SALIDATRIFASICA</t>
  </si>
  <si>
    <t>DESALAMBRADA ACOMETIDAS</t>
  </si>
  <si>
    <t>6.37.</t>
  </si>
  <si>
    <t>ADECUACION DE TABLERO GENERAL DE DISTRIBUCION</t>
  </si>
  <si>
    <t>6.38.</t>
  </si>
  <si>
    <t>ADECUACION  Y CONEXIONADO DE TABLERO GENERAL DE DISTRIBUCION EXISTENTE</t>
  </si>
  <si>
    <t>MALLA DE ENCERRAMIENTO</t>
  </si>
  <si>
    <t>6.39.</t>
  </si>
  <si>
    <t>6.40.</t>
  </si>
  <si>
    <t>MEJORAMIENTO DE MALLA DE PUESTA A TIERRA EXISTENTE</t>
  </si>
  <si>
    <t>SUMINISTRO DE ALUMBRADO DE EMERGENCIA</t>
  </si>
  <si>
    <t>6.41.</t>
  </si>
  <si>
    <t>INSTALACION ALUMBRADO DE EMERGENCIA</t>
  </si>
  <si>
    <t>SUMINISTRO LUMINARIA FLUORECENTE</t>
  </si>
  <si>
    <t>6.42.</t>
  </si>
  <si>
    <t>INSTALACION LUMINARIA FLUORECENTE</t>
  </si>
  <si>
    <t>SISTEMA ELECTRICO-SUMINISTROS</t>
  </si>
  <si>
    <t>7.</t>
  </si>
  <si>
    <t>SUMINISTROS RED DE MEDIA TENSION A 13200 VOLTIOS</t>
  </si>
  <si>
    <t>7.1.</t>
  </si>
  <si>
    <t>7.2.</t>
  </si>
  <si>
    <t>ESTRUCTURA 711 ICEL MONTAJE TRAFO 1F CON PaT Y PROTECCIÓN DE TRAFO (Incluye Suministro, Transporte y Montaje de la Estructura)</t>
  </si>
  <si>
    <t>SUMINISTRO DE EQUIPO DE MEDIDA</t>
  </si>
  <si>
    <t>7.3.</t>
  </si>
  <si>
    <t>SUMINISTRO E INSTACION EQUIPO DE MEDIDA</t>
  </si>
  <si>
    <t>7.4.</t>
  </si>
  <si>
    <t>7.5.</t>
  </si>
  <si>
    <t>TERMIALES PREMOLDEADOS</t>
  </si>
  <si>
    <t>7.6.</t>
  </si>
  <si>
    <t>7.7.</t>
  </si>
  <si>
    <t>7.8.</t>
  </si>
  <si>
    <t>7.9.</t>
  </si>
  <si>
    <t>7.10.</t>
  </si>
  <si>
    <t>7.11.</t>
  </si>
  <si>
    <t>7.12.</t>
  </si>
  <si>
    <t>7.13.</t>
  </si>
  <si>
    <t>7.14.</t>
  </si>
  <si>
    <t>7.15.</t>
  </si>
  <si>
    <t>7.16.</t>
  </si>
  <si>
    <t>TABLERO DE MANIOBRA Y CONTROL DE BOMBAS</t>
  </si>
  <si>
    <t>7.17.</t>
  </si>
  <si>
    <t>TABLEROS DE DE DISTRIBUCION CON ESPACIO PARA TOTALIZADOR</t>
  </si>
  <si>
    <t>7.18.</t>
  </si>
  <si>
    <t xml:space="preserve"> SUMINISTRO TABLERO  DE 24 CIRCUITOS CON ESPACIO PARA TOTALIZADOR</t>
  </si>
  <si>
    <t>7.19.</t>
  </si>
  <si>
    <t xml:space="preserve"> SUMINISTRO TABLERO  DE 18 CIRCUITOS TRIFASICO CON ESPACIO PARA TOTALIZADOR</t>
  </si>
  <si>
    <t>7.20.</t>
  </si>
  <si>
    <t>SUMINISTRO TABLEROTABLERO  DE 12 CIRCUITOS TRIFASICO CON ESPACIO PARA TOTALIZADOR</t>
  </si>
  <si>
    <t>7.21</t>
  </si>
  <si>
    <t>SUMINISTRO  TABLERO  DE 12 CIRCUITOS BIFASICO CON ESPACIO PARA TOTALIZADOR</t>
  </si>
  <si>
    <t xml:space="preserve"> </t>
  </si>
  <si>
    <t>SUMINISTRO E INSTALACION DE REFLECTORES</t>
  </si>
  <si>
    <t>7.22.</t>
  </si>
  <si>
    <t>SUMINISTRO  DE REFLECTORES DE 400 W</t>
  </si>
  <si>
    <t>7.23.</t>
  </si>
  <si>
    <t>SUMINISTRO DE REFLECTORES DE 250 W</t>
  </si>
  <si>
    <t>SUMINISTRO E INSTALACION DE PUNTOS ELECTRICOS</t>
  </si>
  <si>
    <t>7.24.</t>
  </si>
  <si>
    <t>SUMINISTRO SALIDA MONOFASICA</t>
  </si>
  <si>
    <t>7.25.</t>
  </si>
  <si>
    <t>SUMINISTRO SALIDA BIBASICA</t>
  </si>
  <si>
    <t>7.26.</t>
  </si>
  <si>
    <t>SUMINISTRO SALIDATRIFASICA</t>
  </si>
  <si>
    <t>7.27.</t>
  </si>
  <si>
    <t>7.28.</t>
  </si>
  <si>
    <t>7.29.</t>
  </si>
  <si>
    <t>7.30.</t>
  </si>
  <si>
    <t>PROTOCOLO DE BIOSEGURIDAD</t>
  </si>
  <si>
    <t xml:space="preserve">TOTAL COSTO DIRECTO SUMINISTROS : </t>
  </si>
  <si>
    <t>CERTIFICACION RETIE</t>
  </si>
  <si>
    <t xml:space="preserve"> PRESUPUESTO ESTIMADO FASE III - SUMINISTRO : </t>
  </si>
  <si>
    <t xml:space="preserve">TOTAL COSTO DIRECTO OBRA CIVIL : </t>
  </si>
  <si>
    <t>IMPREVISTOS 1%</t>
  </si>
  <si>
    <t>UTILIDAD 5%</t>
  </si>
  <si>
    <t xml:space="preserve"> PRESUPUESTO ESTIMADO FASE III - OBRA CIVIL : </t>
  </si>
  <si>
    <t>TOTAL PRESUPUESTO ESTIMADO FASE III</t>
  </si>
  <si>
    <t>VALOR DE LA INTERVENTORIA 7,2%</t>
  </si>
  <si>
    <t xml:space="preserve">VALOR TOTAL DEL PROYECTO </t>
  </si>
  <si>
    <t>ADMINSTRACION  22%:</t>
  </si>
  <si>
    <t>ADMINISTRACIÓN SUMINISTROS (10%)</t>
  </si>
  <si>
    <t xml:space="preserve">PORCENTAJE </t>
  </si>
  <si>
    <t>VALOR</t>
  </si>
  <si>
    <t xml:space="preserve">IVA UTILIDAD </t>
  </si>
  <si>
    <t xml:space="preserve">TOTAL SUMINISTROS : </t>
  </si>
  <si>
    <t>“CONSTRUCCIÓN Y AMPLIACIÓN DE LA PLANTA DE TRATAMIENTO DE AGUA POTABLE Y TANQUE DE ALMACENAMIENTO DEL SISTEMA DE ACUEDUCTO EN EL MUNICIPIO DE ARAUQUITA, DEPARTAMENTO DE ARAUCA”.</t>
  </si>
  <si>
    <t>CERTIFICACION RETIE (costo reembolsable)</t>
  </si>
  <si>
    <t xml:space="preserve">ADMINSTRACION </t>
  </si>
  <si>
    <t xml:space="preserve">TOTAL OBRA CIVIL + SUMINISTROS + CERTIFICACION RETIE  : </t>
  </si>
  <si>
    <t>SUMINISTRO EQUIPO DE MEDIDA</t>
  </si>
  <si>
    <t>ADMINSTRACION:</t>
  </si>
  <si>
    <t>UTILIDAD:</t>
  </si>
  <si>
    <t>IMPREVISTOS:</t>
  </si>
  <si>
    <t>ENTIBADO METÁLICO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</si>
</sst>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 #,##0_-;\-&quot;$&quot;\ * #,##0_-;_-&quot;$&quot;\ * &quot;-&quot;_-;_-@_-"/>
    <numFmt numFmtId="44" formatCode="_-&quot;$&quot;\ * #,##0.00_-;\-&quot;$&quot;\ * #,##0.00_-;_-&quot;$&quot;\ * &quot;-&quot;??_-;_-@_-"/>
    <numFmt numFmtId="43" formatCode="_-* #,##0.00_-;\-* #,##0.00_-;_-* &quot;-&quot;??_-;_-@_-"/>
    <numFmt numFmtId="164" formatCode="0.00_)"/>
    <numFmt numFmtId="165" formatCode="_-&quot;$&quot;* #,##0.00_-;\-&quot;$&quot;* #,##0.00_-;_-&quot;$&quot;* &quot;-&quot;??_-;_-@_-"/>
    <numFmt numFmtId="166" formatCode="_(&quot;$&quot;\ * #,##0.00_);_(&quot;$&quot;\ * \(#,##0.00\);_(&quot;$&quot;\ * &quot;-&quot;??_);_(@_)"/>
    <numFmt numFmtId="167" formatCode="_ * #,##0.0_ ;_ * \-#,##0.0_ ;_ * &quot;-&quot;_ ;_ @_ "/>
    <numFmt numFmtId="168" formatCode="0.0"/>
    <numFmt numFmtId="169" formatCode="_(* #,##0.00_);_(* \(#,##0.00\);_(* &quot;-&quot;??_);_(@_)"/>
    <numFmt numFmtId="170" formatCode="_(* #,##0_);_(* \(#,##0\);_(* &quot;-&quot;??_);_(@_)"/>
    <numFmt numFmtId="171" formatCode="_-* #,##0.00\ _€_-;\-* #,##0.00\ _€_-;_-* &quot;-&quot;??\ _€_-;_-@_-"/>
    <numFmt numFmtId="172" formatCode="_-&quot;$&quot;\ * #,##0.00_-;\-&quot;$&quot;\ * #,##0.00_-;_-&quot;$&quot;\ * &quot;-&quot;_-;_-@_-"/>
    <numFmt numFmtId="173" formatCode="&quot;$&quot;\ #,##0.00"/>
  </numFmts>
  <fonts count="36" x14ac:knownFonts="1">
    <font>
      <sz val="11"/>
      <color theme="1"/>
      <name val="Calibri"/>
      <family val="2"/>
      <scheme val="minor"/>
    </font>
    <font>
      <sz val="10"/>
      <name val="Courier"/>
      <family val="3"/>
    </font>
    <font>
      <b/>
      <sz val="9"/>
      <name val="Arial Narrow"/>
      <family val="2"/>
    </font>
    <font>
      <sz val="11"/>
      <color theme="1"/>
      <name val="Calibri"/>
      <family val="2"/>
      <scheme val="minor"/>
    </font>
    <font>
      <sz val="8"/>
      <name val="Arial"/>
      <family val="2"/>
    </font>
    <font>
      <b/>
      <sz val="8"/>
      <name val="Arial Narrow"/>
      <family val="2"/>
    </font>
    <font>
      <sz val="10"/>
      <name val="Book Antiqua"/>
      <family val="1"/>
    </font>
    <font>
      <sz val="11"/>
      <color indexed="8"/>
      <name val="Calibri"/>
      <family val="2"/>
    </font>
    <font>
      <b/>
      <sz val="14"/>
      <name val="Arial Narrow"/>
      <family val="2"/>
    </font>
    <font>
      <b/>
      <sz val="11"/>
      <name val="Arial Narrow"/>
      <family val="2"/>
    </font>
    <font>
      <sz val="8"/>
      <name val="Arial Narrow"/>
      <family val="2"/>
    </font>
    <font>
      <u/>
      <sz val="11"/>
      <color theme="10"/>
      <name val="Calibri"/>
      <family val="2"/>
      <scheme val="minor"/>
    </font>
    <font>
      <u/>
      <sz val="8"/>
      <name val="Calibri"/>
      <family val="2"/>
      <scheme val="minor"/>
    </font>
    <font>
      <b/>
      <sz val="12"/>
      <name val="Arial Narrow"/>
      <family val="2"/>
    </font>
    <font>
      <sz val="8"/>
      <name val="Calibri"/>
      <family val="2"/>
    </font>
    <font>
      <sz val="7.7"/>
      <name val="Arial Narrow"/>
      <family val="2"/>
    </font>
    <font>
      <sz val="9"/>
      <name val="Arial Narrow"/>
      <family val="2"/>
    </font>
    <font>
      <b/>
      <sz val="10"/>
      <name val="Arial Narrow"/>
      <family val="2"/>
    </font>
    <font>
      <u/>
      <sz val="11"/>
      <name val="Calibri"/>
      <family val="2"/>
      <scheme val="minor"/>
    </font>
    <font>
      <sz val="11"/>
      <name val="Arial"/>
      <family val="2"/>
    </font>
    <font>
      <sz val="11"/>
      <name val="Arial Narrow"/>
      <family val="2"/>
    </font>
    <font>
      <b/>
      <sz val="8"/>
      <name val="Arial"/>
      <family val="2"/>
    </font>
    <font>
      <b/>
      <sz val="9"/>
      <name val="Arial"/>
      <family val="2"/>
    </font>
    <font>
      <sz val="11"/>
      <color theme="1"/>
      <name val="Arial Narrow"/>
      <family val="2"/>
    </font>
    <font>
      <b/>
      <sz val="11"/>
      <color theme="1"/>
      <name val="Arial Narrow"/>
      <family val="2"/>
    </font>
    <font>
      <sz val="8"/>
      <color theme="1"/>
      <name val="Arial Narrow"/>
      <family val="2"/>
    </font>
    <font>
      <u/>
      <sz val="10"/>
      <name val="Calibri"/>
      <family val="2"/>
      <scheme val="minor"/>
    </font>
    <font>
      <sz val="10"/>
      <name val="Arial Narrow"/>
      <family val="2"/>
    </font>
    <font>
      <b/>
      <u/>
      <sz val="11"/>
      <name val="Calibri"/>
      <family val="2"/>
      <scheme val="minor"/>
    </font>
    <font>
      <sz val="10"/>
      <name val="Arial"/>
      <family val="2"/>
    </font>
    <font>
      <sz val="12"/>
      <name val="Arial Narrow"/>
      <family val="2"/>
    </font>
    <font>
      <b/>
      <sz val="10"/>
      <name val="Arial"/>
      <family val="2"/>
    </font>
    <font>
      <sz val="8"/>
      <color rgb="FFFF0000"/>
      <name val="Arial Narrow"/>
      <family val="2"/>
    </font>
    <font>
      <b/>
      <sz val="10"/>
      <color rgb="FF7030A0"/>
      <name val="Arial Narrow"/>
      <family val="2"/>
    </font>
    <font>
      <sz val="12"/>
      <name val="Arial"/>
      <family val="2"/>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43" fontId="3" fillId="0" borderId="0" applyFont="0" applyFill="0" applyBorder="0" applyAlignment="0" applyProtection="0"/>
    <xf numFmtId="165" fontId="3" fillId="0" borderId="0" applyFont="0" applyFill="0" applyBorder="0" applyAlignment="0" applyProtection="0"/>
    <xf numFmtId="42" fontId="3" fillId="0" borderId="0" applyFont="0" applyFill="0" applyBorder="0" applyAlignment="0" applyProtection="0"/>
    <xf numFmtId="0" fontId="11" fillId="0" borderId="0" applyNumberFormat="0" applyFill="0" applyBorder="0" applyAlignment="0" applyProtection="0"/>
    <xf numFmtId="164" fontId="1" fillId="0" borderId="0"/>
    <xf numFmtId="0" fontId="6" fillId="0" borderId="0"/>
    <xf numFmtId="0" fontId="7" fillId="0" borderId="0"/>
    <xf numFmtId="166" fontId="1" fillId="0" borderId="0" applyFont="0" applyFill="0" applyBorder="0" applyAlignment="0" applyProtection="0"/>
    <xf numFmtId="169" fontId="29" fillId="0" borderId="0" applyFont="0" applyFill="0" applyBorder="0" applyAlignment="0" applyProtection="0"/>
    <xf numFmtId="0" fontId="29" fillId="0" borderId="0"/>
    <xf numFmtId="0" fontId="29" fillId="0" borderId="0" applyFont="0" applyFill="0" applyBorder="0" applyAlignment="0" applyProtection="0"/>
    <xf numFmtId="9" fontId="3" fillId="0" borderId="0" applyFont="0" applyFill="0" applyBorder="0" applyAlignment="0" applyProtection="0"/>
  </cellStyleXfs>
  <cellXfs count="477">
    <xf numFmtId="0" fontId="0" fillId="0" borderId="0" xfId="0"/>
    <xf numFmtId="0" fontId="4" fillId="0" borderId="0" xfId="5" applyNumberFormat="1" applyFont="1" applyFill="1" applyAlignment="1" applyProtection="1">
      <alignment vertical="center"/>
    </xf>
    <xf numFmtId="0" fontId="4" fillId="0" borderId="0" xfId="5" applyNumberFormat="1" applyFont="1" applyFill="1" applyBorder="1" applyAlignment="1" applyProtection="1">
      <alignment vertical="center"/>
    </xf>
    <xf numFmtId="0" fontId="4" fillId="0" borderId="12" xfId="5" applyNumberFormat="1" applyFont="1" applyFill="1" applyBorder="1" applyAlignment="1" applyProtection="1">
      <alignment vertical="center"/>
    </xf>
    <xf numFmtId="2" fontId="12" fillId="0" borderId="13" xfId="4" applyNumberFormat="1" applyFont="1" applyFill="1" applyBorder="1" applyAlignment="1" applyProtection="1">
      <alignment horizontal="center" vertical="center"/>
    </xf>
    <xf numFmtId="0" fontId="10" fillId="0" borderId="14" xfId="7" applyFont="1" applyFill="1" applyBorder="1" applyAlignment="1" applyProtection="1">
      <alignment horizontal="justify" vertical="center" wrapText="1"/>
    </xf>
    <xf numFmtId="0" fontId="10" fillId="0" borderId="14" xfId="5" applyNumberFormat="1" applyFont="1" applyFill="1" applyBorder="1" applyAlignment="1" applyProtection="1">
      <alignment horizontal="center" vertical="center"/>
    </xf>
    <xf numFmtId="4" fontId="10" fillId="0" borderId="13" xfId="7" applyNumberFormat="1" applyFont="1" applyFill="1" applyBorder="1" applyAlignment="1" applyProtection="1">
      <alignment horizontal="center" vertical="center"/>
    </xf>
    <xf numFmtId="166" fontId="10" fillId="0" borderId="14" xfId="8" applyNumberFormat="1" applyFont="1" applyFill="1" applyBorder="1" applyAlignment="1" applyProtection="1">
      <alignment horizontal="right" vertical="center" wrapText="1"/>
    </xf>
    <xf numFmtId="166" fontId="10" fillId="0" borderId="15" xfId="8" applyNumberFormat="1" applyFont="1" applyFill="1" applyBorder="1" applyAlignment="1" applyProtection="1">
      <alignment horizontal="right" vertical="center" wrapText="1"/>
    </xf>
    <xf numFmtId="166" fontId="10" fillId="0" borderId="16" xfId="8" applyNumberFormat="1" applyFont="1" applyFill="1" applyBorder="1" applyAlignment="1" applyProtection="1">
      <alignment horizontal="right" vertical="center" wrapText="1"/>
    </xf>
    <xf numFmtId="0" fontId="4" fillId="0" borderId="14" xfId="7" applyFont="1" applyFill="1" applyBorder="1" applyAlignment="1" applyProtection="1">
      <alignment horizontal="center" vertical="center"/>
    </xf>
    <xf numFmtId="0" fontId="10" fillId="0" borderId="14" xfId="5" applyNumberFormat="1" applyFont="1" applyFill="1" applyBorder="1" applyAlignment="1" applyProtection="1">
      <alignment horizontal="center" vertical="center" wrapText="1"/>
    </xf>
    <xf numFmtId="0" fontId="4" fillId="0" borderId="0" xfId="7" applyFont="1" applyFill="1" applyAlignment="1" applyProtection="1">
      <alignment vertical="center"/>
    </xf>
    <xf numFmtId="0" fontId="10" fillId="0" borderId="14" xfId="5" applyNumberFormat="1" applyFont="1" applyFill="1" applyBorder="1" applyAlignment="1" applyProtection="1">
      <alignment horizontal="left" vertical="center" wrapText="1"/>
    </xf>
    <xf numFmtId="4" fontId="10" fillId="0" borderId="17" xfId="7" applyNumberFormat="1" applyFont="1" applyFill="1" applyBorder="1" applyAlignment="1" applyProtection="1">
      <alignment horizontal="center" vertical="center"/>
    </xf>
    <xf numFmtId="166" fontId="5" fillId="0" borderId="15" xfId="8" applyNumberFormat="1" applyFont="1" applyFill="1" applyBorder="1" applyAlignment="1" applyProtection="1">
      <alignment horizontal="right" vertical="center" wrapText="1"/>
    </xf>
    <xf numFmtId="0" fontId="10" fillId="0" borderId="14" xfId="7" applyFont="1" applyFill="1" applyBorder="1" applyAlignment="1" applyProtection="1">
      <alignment horizontal="center" vertical="center" wrapText="1"/>
    </xf>
    <xf numFmtId="4" fontId="10" fillId="0" borderId="14" xfId="7" applyNumberFormat="1" applyFont="1" applyFill="1" applyBorder="1" applyAlignment="1" applyProtection="1">
      <alignment horizontal="center" vertical="center"/>
    </xf>
    <xf numFmtId="0" fontId="10" fillId="0" borderId="14" xfId="5" applyNumberFormat="1" applyFont="1" applyFill="1" applyBorder="1" applyAlignment="1" applyProtection="1">
      <alignment vertical="center"/>
    </xf>
    <xf numFmtId="0" fontId="4" fillId="0" borderId="14" xfId="5" applyNumberFormat="1" applyFont="1" applyFill="1" applyBorder="1" applyAlignment="1" applyProtection="1">
      <alignment horizontal="center" vertical="center"/>
    </xf>
    <xf numFmtId="0" fontId="4" fillId="0" borderId="14" xfId="7" applyFont="1" applyFill="1" applyBorder="1" applyAlignment="1" applyProtection="1">
      <alignment vertical="center" wrapText="1"/>
    </xf>
    <xf numFmtId="0" fontId="4" fillId="0" borderId="0" xfId="5" applyNumberFormat="1" applyFont="1" applyFill="1" applyProtection="1"/>
    <xf numFmtId="0" fontId="10" fillId="0" borderId="18" xfId="5" applyNumberFormat="1" applyFont="1" applyFill="1" applyBorder="1" applyAlignment="1" applyProtection="1">
      <alignment horizontal="left" vertical="center" wrapText="1"/>
    </xf>
    <xf numFmtId="0" fontId="10" fillId="0" borderId="18" xfId="5" applyNumberFormat="1" applyFont="1" applyFill="1" applyBorder="1" applyAlignment="1" applyProtection="1">
      <alignment horizontal="center" vertical="center" wrapText="1"/>
    </xf>
    <xf numFmtId="4" fontId="10" fillId="0" borderId="18" xfId="7" applyNumberFormat="1" applyFont="1" applyFill="1" applyBorder="1" applyAlignment="1" applyProtection="1">
      <alignment horizontal="center" vertical="center"/>
    </xf>
    <xf numFmtId="166" fontId="10" fillId="0" borderId="18" xfId="8" applyNumberFormat="1" applyFont="1" applyFill="1" applyBorder="1" applyAlignment="1" applyProtection="1">
      <alignment horizontal="right" vertical="center" wrapText="1"/>
    </xf>
    <xf numFmtId="166" fontId="10" fillId="0" borderId="19" xfId="8" applyNumberFormat="1" applyFont="1" applyFill="1" applyBorder="1" applyAlignment="1" applyProtection="1">
      <alignment horizontal="right" vertical="center" wrapText="1"/>
    </xf>
    <xf numFmtId="2" fontId="12" fillId="0" borderId="20" xfId="4" applyNumberFormat="1" applyFont="1" applyFill="1" applyBorder="1" applyAlignment="1" applyProtection="1">
      <alignment horizontal="center" vertical="center"/>
    </xf>
    <xf numFmtId="0" fontId="10" fillId="0" borderId="21" xfId="5" applyNumberFormat="1" applyFont="1" applyFill="1" applyBorder="1" applyAlignment="1" applyProtection="1">
      <alignment horizontal="left" vertical="center" wrapText="1"/>
    </xf>
    <xf numFmtId="0" fontId="10" fillId="0" borderId="21" xfId="5" applyNumberFormat="1" applyFont="1" applyFill="1" applyBorder="1" applyAlignment="1" applyProtection="1">
      <alignment horizontal="center" vertical="center" wrapText="1"/>
    </xf>
    <xf numFmtId="4" fontId="10" fillId="0" borderId="20" xfId="7" applyNumberFormat="1" applyFont="1" applyFill="1" applyBorder="1" applyAlignment="1" applyProtection="1">
      <alignment horizontal="center" vertical="center"/>
    </xf>
    <xf numFmtId="166" fontId="10" fillId="0" borderId="22" xfId="8" applyNumberFormat="1" applyFont="1" applyFill="1" applyBorder="1" applyAlignment="1" applyProtection="1">
      <alignment horizontal="right" vertical="center" wrapText="1"/>
    </xf>
    <xf numFmtId="166" fontId="10" fillId="0" borderId="23" xfId="8" applyNumberFormat="1" applyFont="1" applyFill="1" applyBorder="1" applyAlignment="1" applyProtection="1">
      <alignment horizontal="right" vertical="center" wrapText="1"/>
    </xf>
    <xf numFmtId="2" fontId="10" fillId="0" borderId="14" xfId="5" applyNumberFormat="1" applyFont="1" applyFill="1" applyBorder="1" applyAlignment="1" applyProtection="1">
      <alignment horizontal="left" vertical="center"/>
    </xf>
    <xf numFmtId="0" fontId="10" fillId="0" borderId="14" xfId="7" applyFont="1" applyFill="1" applyBorder="1" applyAlignment="1" applyProtection="1">
      <alignment horizontal="center" vertical="center"/>
    </xf>
    <xf numFmtId="0" fontId="25" fillId="0" borderId="14" xfId="7" applyFont="1" applyFill="1" applyBorder="1" applyAlignment="1" applyProtection="1">
      <alignment horizontal="center" vertical="center" wrapText="1"/>
    </xf>
    <xf numFmtId="166" fontId="10" fillId="0" borderId="17" xfId="8" applyNumberFormat="1" applyFont="1" applyFill="1" applyBorder="1" applyAlignment="1" applyProtection="1">
      <alignment horizontal="right" vertical="center" wrapText="1"/>
    </xf>
    <xf numFmtId="166" fontId="10" fillId="0" borderId="8" xfId="8" applyNumberFormat="1" applyFont="1" applyFill="1" applyBorder="1" applyAlignment="1" applyProtection="1">
      <alignment horizontal="right" vertical="center" wrapText="1"/>
    </xf>
    <xf numFmtId="0" fontId="5" fillId="0" borderId="13" xfId="6" applyFont="1" applyFill="1" applyBorder="1" applyAlignment="1" applyProtection="1">
      <alignment vertical="center" wrapText="1"/>
    </xf>
    <xf numFmtId="0" fontId="5" fillId="0" borderId="14" xfId="6" applyFont="1" applyFill="1" applyBorder="1" applyAlignment="1" applyProtection="1">
      <alignment vertical="center" wrapText="1"/>
    </xf>
    <xf numFmtId="0" fontId="5" fillId="0" borderId="16" xfId="6" applyFont="1" applyFill="1" applyBorder="1" applyAlignment="1" applyProtection="1">
      <alignment horizontal="right" vertical="center" wrapText="1"/>
    </xf>
    <xf numFmtId="0" fontId="10" fillId="0" borderId="14" xfId="0" applyNumberFormat="1" applyFont="1" applyFill="1" applyBorder="1" applyAlignment="1" applyProtection="1">
      <alignment horizontal="left" vertical="center" wrapText="1"/>
    </xf>
    <xf numFmtId="0" fontId="10" fillId="0" borderId="14" xfId="0" applyFont="1" applyFill="1" applyBorder="1" applyAlignment="1" applyProtection="1">
      <alignment horizontal="center" vertical="center"/>
    </xf>
    <xf numFmtId="170" fontId="10" fillId="0" borderId="14" xfId="9" applyNumberFormat="1" applyFont="1" applyFill="1" applyBorder="1" applyAlignment="1" applyProtection="1">
      <alignment horizontal="center" vertical="center"/>
    </xf>
    <xf numFmtId="2" fontId="12" fillId="0" borderId="7" xfId="4" applyNumberFormat="1" applyFont="1" applyFill="1" applyBorder="1" applyAlignment="1" applyProtection="1">
      <alignment horizontal="center" vertical="center"/>
    </xf>
    <xf numFmtId="166" fontId="10" fillId="0" borderId="12" xfId="8" applyNumberFormat="1" applyFont="1" applyFill="1" applyBorder="1" applyAlignment="1" applyProtection="1">
      <alignment horizontal="right" vertical="center" wrapText="1"/>
    </xf>
    <xf numFmtId="0" fontId="10" fillId="0" borderId="14" xfId="6" applyFont="1" applyFill="1" applyBorder="1" applyAlignment="1" applyProtection="1">
      <alignment vertical="center" wrapText="1"/>
    </xf>
    <xf numFmtId="0" fontId="10" fillId="0" borderId="25" xfId="6" applyFont="1" applyFill="1" applyBorder="1" applyAlignment="1" applyProtection="1">
      <alignment vertical="center" wrapText="1"/>
    </xf>
    <xf numFmtId="4" fontId="10" fillId="0" borderId="24" xfId="7" applyNumberFormat="1" applyFont="1" applyFill="1" applyBorder="1" applyAlignment="1" applyProtection="1">
      <alignment horizontal="center" vertical="center"/>
    </xf>
    <xf numFmtId="0" fontId="4" fillId="0" borderId="14" xfId="7" applyFont="1" applyFill="1" applyBorder="1" applyAlignment="1" applyProtection="1">
      <alignment vertical="center"/>
    </xf>
    <xf numFmtId="0" fontId="4" fillId="0" borderId="15" xfId="7" applyFont="1" applyFill="1" applyBorder="1" applyAlignment="1" applyProtection="1">
      <alignment vertical="center"/>
    </xf>
    <xf numFmtId="166" fontId="13" fillId="0" borderId="16" xfId="8" applyNumberFormat="1" applyFont="1" applyFill="1" applyBorder="1" applyAlignment="1" applyProtection="1">
      <alignment horizontal="right" vertical="center" wrapText="1"/>
    </xf>
    <xf numFmtId="44" fontId="4" fillId="0" borderId="14" xfId="7" applyNumberFormat="1" applyFont="1" applyFill="1" applyBorder="1" applyAlignment="1" applyProtection="1">
      <alignment vertical="center"/>
    </xf>
    <xf numFmtId="4" fontId="27" fillId="0" borderId="14" xfId="7" applyNumberFormat="1" applyFont="1" applyFill="1" applyBorder="1" applyAlignment="1" applyProtection="1">
      <alignment horizontal="center" vertical="center"/>
    </xf>
    <xf numFmtId="166" fontId="27" fillId="0" borderId="14" xfId="8" applyNumberFormat="1" applyFont="1" applyFill="1" applyBorder="1" applyAlignment="1" applyProtection="1">
      <alignment horizontal="right" vertical="center" wrapText="1"/>
    </xf>
    <xf numFmtId="166" fontId="27" fillId="0" borderId="15" xfId="8" applyNumberFormat="1" applyFont="1" applyFill="1" applyBorder="1" applyAlignment="1" applyProtection="1">
      <alignment horizontal="right" vertical="center" wrapText="1"/>
    </xf>
    <xf numFmtId="0" fontId="5" fillId="0" borderId="14" xfId="5" applyNumberFormat="1" applyFont="1" applyFill="1" applyBorder="1" applyAlignment="1" applyProtection="1">
      <alignment horizontal="center" vertical="center"/>
    </xf>
    <xf numFmtId="0" fontId="5" fillId="0" borderId="15" xfId="5" applyNumberFormat="1" applyFont="1" applyFill="1" applyBorder="1" applyAlignment="1" applyProtection="1">
      <alignment horizontal="center" vertical="center"/>
    </xf>
    <xf numFmtId="0" fontId="8" fillId="0" borderId="32" xfId="5" applyNumberFormat="1" applyFont="1" applyFill="1" applyBorder="1" applyAlignment="1" applyProtection="1">
      <alignment horizontal="center" vertical="center"/>
    </xf>
    <xf numFmtId="0" fontId="5" fillId="0" borderId="1" xfId="5" applyNumberFormat="1" applyFont="1" applyFill="1" applyBorder="1" applyAlignment="1" applyProtection="1">
      <alignment horizontal="center" vertical="center"/>
    </xf>
    <xf numFmtId="165" fontId="5" fillId="0" borderId="2" xfId="5" applyNumberFormat="1" applyFont="1" applyFill="1" applyBorder="1" applyAlignment="1" applyProtection="1">
      <alignment horizontal="center" vertical="center"/>
    </xf>
    <xf numFmtId="0" fontId="5" fillId="0" borderId="2" xfId="5" applyNumberFormat="1" applyFont="1" applyFill="1" applyBorder="1" applyAlignment="1" applyProtection="1">
      <alignment horizontal="left" vertical="center"/>
    </xf>
    <xf numFmtId="0" fontId="5" fillId="0" borderId="2" xfId="5" applyNumberFormat="1" applyFont="1" applyFill="1" applyBorder="1" applyAlignment="1" applyProtection="1">
      <alignment horizontal="center" vertical="center"/>
    </xf>
    <xf numFmtId="165" fontId="17" fillId="0" borderId="3" xfId="2" applyFont="1" applyFill="1" applyBorder="1" applyAlignment="1" applyProtection="1">
      <alignment vertical="center" wrapText="1"/>
    </xf>
    <xf numFmtId="171" fontId="5" fillId="0" borderId="34" xfId="11" applyNumberFormat="1" applyFont="1" applyFill="1" applyBorder="1" applyAlignment="1">
      <alignment horizontal="left" vertical="center"/>
    </xf>
    <xf numFmtId="171" fontId="5" fillId="0" borderId="0" xfId="11" applyNumberFormat="1" applyFont="1" applyFill="1" applyBorder="1" applyAlignment="1">
      <alignment horizontal="left" vertical="center"/>
    </xf>
    <xf numFmtId="171" fontId="5" fillId="0" borderId="0" xfId="11" applyNumberFormat="1" applyFont="1" applyFill="1" applyBorder="1" applyAlignment="1">
      <alignment horizontal="center" vertical="center"/>
    </xf>
    <xf numFmtId="165" fontId="33" fillId="0" borderId="12" xfId="2" applyFont="1" applyFill="1" applyBorder="1" applyAlignment="1">
      <alignment vertical="center"/>
    </xf>
    <xf numFmtId="171" fontId="10" fillId="0" borderId="34" xfId="11" applyNumberFormat="1" applyFont="1" applyFill="1" applyBorder="1" applyAlignment="1">
      <alignment horizontal="left" vertical="center"/>
    </xf>
    <xf numFmtId="171" fontId="10" fillId="0" borderId="0" xfId="11" applyNumberFormat="1" applyFont="1" applyFill="1" applyBorder="1" applyAlignment="1">
      <alignment horizontal="left" vertical="center"/>
    </xf>
    <xf numFmtId="171" fontId="10" fillId="0" borderId="0" xfId="11" applyNumberFormat="1" applyFont="1" applyFill="1" applyBorder="1" applyAlignment="1">
      <alignment vertical="center"/>
    </xf>
    <xf numFmtId="171" fontId="10" fillId="0" borderId="0" xfId="11" applyNumberFormat="1" applyFont="1" applyFill="1" applyBorder="1" applyAlignment="1">
      <alignment horizontal="center" vertical="center"/>
    </xf>
    <xf numFmtId="171" fontId="10" fillId="0" borderId="12" xfId="11" applyNumberFormat="1" applyFont="1" applyFill="1" applyBorder="1" applyAlignment="1">
      <alignment horizontal="center" vertical="center"/>
    </xf>
    <xf numFmtId="171" fontId="10" fillId="0" borderId="35" xfId="11" applyNumberFormat="1" applyFont="1" applyFill="1" applyBorder="1" applyAlignment="1">
      <alignment horizontal="left" vertical="center"/>
    </xf>
    <xf numFmtId="171" fontId="10" fillId="0" borderId="36" xfId="11" applyNumberFormat="1" applyFont="1" applyFill="1" applyBorder="1" applyAlignment="1">
      <alignment horizontal="left" vertical="center"/>
    </xf>
    <xf numFmtId="171" fontId="5" fillId="0" borderId="36" xfId="11" applyNumberFormat="1" applyFont="1" applyFill="1" applyBorder="1" applyAlignment="1">
      <alignment horizontal="left" vertical="center"/>
    </xf>
    <xf numFmtId="171" fontId="10" fillId="0" borderId="36" xfId="11" applyNumberFormat="1" applyFont="1" applyFill="1" applyBorder="1" applyAlignment="1">
      <alignment vertical="center"/>
    </xf>
    <xf numFmtId="165" fontId="17" fillId="0" borderId="37" xfId="2" applyFont="1" applyFill="1" applyBorder="1" applyAlignment="1">
      <alignment vertical="center"/>
    </xf>
    <xf numFmtId="0" fontId="4" fillId="0" borderId="0" xfId="7" applyFont="1" applyFill="1" applyAlignment="1" applyProtection="1">
      <alignment horizontal="center" vertical="center"/>
    </xf>
    <xf numFmtId="44" fontId="4" fillId="0" borderId="0" xfId="7" applyNumberFormat="1" applyFont="1" applyFill="1" applyAlignment="1" applyProtection="1">
      <alignment vertical="center"/>
    </xf>
    <xf numFmtId="172" fontId="34" fillId="0" borderId="0" xfId="3" applyNumberFormat="1" applyFont="1" applyFill="1" applyAlignment="1" applyProtection="1">
      <alignment vertical="center"/>
    </xf>
    <xf numFmtId="0" fontId="0" fillId="0" borderId="0" xfId="0" applyFill="1"/>
    <xf numFmtId="0" fontId="5" fillId="0" borderId="7" xfId="5" applyNumberFormat="1" applyFont="1" applyFill="1" applyBorder="1" applyAlignment="1" applyProtection="1">
      <alignment vertical="center"/>
    </xf>
    <xf numFmtId="0" fontId="5" fillId="0" borderId="8" xfId="5" applyNumberFormat="1" applyFont="1" applyFill="1" applyBorder="1" applyAlignment="1" applyProtection="1">
      <alignment vertical="center"/>
    </xf>
    <xf numFmtId="0" fontId="4" fillId="0" borderId="8" xfId="5" applyNumberFormat="1" applyFont="1" applyFill="1" applyBorder="1" applyAlignment="1" applyProtection="1">
      <alignment vertical="center"/>
    </xf>
    <xf numFmtId="0" fontId="4" fillId="0" borderId="9" xfId="5" applyNumberFormat="1" applyFont="1" applyFill="1" applyBorder="1" applyAlignment="1" applyProtection="1">
      <alignment vertical="center"/>
    </xf>
    <xf numFmtId="0" fontId="5" fillId="0" borderId="13" xfId="5" applyNumberFormat="1" applyFont="1" applyFill="1" applyBorder="1" applyAlignment="1" applyProtection="1">
      <alignment horizontal="center" vertical="center"/>
    </xf>
    <xf numFmtId="0" fontId="5" fillId="0" borderId="14" xfId="5" applyNumberFormat="1" applyFont="1" applyFill="1" applyBorder="1" applyAlignment="1" applyProtection="1">
      <alignment horizontal="center" vertical="center" wrapText="1"/>
    </xf>
    <xf numFmtId="0" fontId="5" fillId="0" borderId="15" xfId="5" applyNumberFormat="1" applyFont="1" applyFill="1" applyBorder="1" applyAlignment="1" applyProtection="1">
      <alignment horizontal="center" vertical="center" wrapText="1"/>
    </xf>
    <xf numFmtId="43" fontId="5" fillId="0" borderId="16" xfId="1" applyFont="1" applyFill="1" applyBorder="1" applyAlignment="1" applyProtection="1">
      <alignment horizontal="right" vertical="center" wrapText="1"/>
    </xf>
    <xf numFmtId="0" fontId="8" fillId="0" borderId="14" xfId="7" applyFont="1" applyFill="1" applyBorder="1" applyAlignment="1" applyProtection="1">
      <alignment horizontal="center" vertical="center" wrapText="1"/>
    </xf>
    <xf numFmtId="0" fontId="8" fillId="0" borderId="8" xfId="7" applyFont="1" applyFill="1" applyBorder="1" applyAlignment="1" applyProtection="1">
      <alignment horizontal="left" vertical="center"/>
    </xf>
    <xf numFmtId="165" fontId="8" fillId="0" borderId="16" xfId="5" applyNumberFormat="1" applyFont="1" applyFill="1" applyBorder="1" applyAlignment="1" applyProtection="1">
      <alignment horizontal="center" vertical="center"/>
    </xf>
    <xf numFmtId="0" fontId="9" fillId="0" borderId="17" xfId="7" applyFont="1" applyFill="1" applyBorder="1" applyAlignment="1" applyProtection="1">
      <alignment horizontal="center" vertical="center" wrapText="1"/>
    </xf>
    <xf numFmtId="0" fontId="9" fillId="0" borderId="14" xfId="7" applyFont="1" applyFill="1" applyBorder="1" applyAlignment="1" applyProtection="1">
      <alignment horizontal="left" vertical="center" wrapText="1"/>
    </xf>
    <xf numFmtId="0" fontId="9" fillId="0" borderId="14" xfId="5" applyNumberFormat="1" applyFont="1" applyFill="1" applyBorder="1" applyAlignment="1" applyProtection="1">
      <alignment horizontal="center" vertical="center"/>
    </xf>
    <xf numFmtId="0" fontId="9" fillId="0" borderId="15" xfId="5" applyNumberFormat="1" applyFont="1" applyFill="1" applyBorder="1" applyAlignment="1" applyProtection="1">
      <alignment horizontal="center" vertical="center"/>
    </xf>
    <xf numFmtId="166" fontId="9" fillId="0" borderId="15" xfId="5" applyNumberFormat="1" applyFont="1" applyFill="1" applyBorder="1" applyAlignment="1" applyProtection="1">
      <alignment horizontal="center" vertical="center"/>
    </xf>
    <xf numFmtId="165" fontId="9" fillId="0" borderId="16" xfId="5" applyNumberFormat="1" applyFont="1" applyFill="1" applyBorder="1" applyAlignment="1" applyProtection="1">
      <alignment horizontal="center" vertical="center"/>
    </xf>
    <xf numFmtId="0" fontId="5" fillId="0" borderId="14" xfId="5" applyNumberFormat="1" applyFont="1" applyFill="1" applyBorder="1" applyAlignment="1" applyProtection="1">
      <alignment horizontal="left" vertical="center" wrapText="1"/>
    </xf>
    <xf numFmtId="166" fontId="5" fillId="0" borderId="16" xfId="5" applyNumberFormat="1" applyFont="1" applyFill="1" applyBorder="1" applyAlignment="1" applyProtection="1">
      <alignment horizontal="left" vertical="center" wrapText="1"/>
    </xf>
    <xf numFmtId="166" fontId="5" fillId="0" borderId="14" xfId="8" applyNumberFormat="1" applyFont="1" applyFill="1" applyBorder="1" applyAlignment="1" applyProtection="1">
      <alignment horizontal="right" vertical="center" wrapText="1"/>
    </xf>
    <xf numFmtId="0" fontId="9" fillId="0" borderId="13" xfId="5" applyNumberFormat="1" applyFont="1" applyFill="1" applyBorder="1" applyAlignment="1" applyProtection="1">
      <alignment horizontal="center" vertical="center"/>
    </xf>
    <xf numFmtId="0" fontId="9" fillId="0" borderId="14" xfId="5" applyNumberFormat="1" applyFont="1" applyFill="1" applyBorder="1" applyAlignment="1" applyProtection="1">
      <alignment horizontal="center" vertical="center" wrapText="1"/>
    </xf>
    <xf numFmtId="0" fontId="9" fillId="0" borderId="15" xfId="5" applyNumberFormat="1" applyFont="1" applyFill="1" applyBorder="1" applyAlignment="1" applyProtection="1">
      <alignment horizontal="center" vertical="center" wrapText="1"/>
    </xf>
    <xf numFmtId="0" fontId="5" fillId="0" borderId="13" xfId="5" applyNumberFormat="1" applyFont="1" applyFill="1" applyBorder="1" applyAlignment="1" applyProtection="1">
      <alignment horizontal="left" vertical="center" wrapText="1"/>
    </xf>
    <xf numFmtId="0" fontId="5" fillId="0" borderId="15" xfId="5" applyNumberFormat="1" applyFont="1" applyFill="1" applyBorder="1" applyAlignment="1" applyProtection="1">
      <alignment horizontal="left" vertical="center" wrapText="1"/>
    </xf>
    <xf numFmtId="0" fontId="8" fillId="0" borderId="14" xfId="5" applyNumberFormat="1" applyFont="1" applyFill="1" applyBorder="1" applyAlignment="1" applyProtection="1">
      <alignment horizontal="center" vertical="center"/>
    </xf>
    <xf numFmtId="0" fontId="8" fillId="0" borderId="15" xfId="5" applyNumberFormat="1" applyFont="1" applyFill="1" applyBorder="1" applyAlignment="1" applyProtection="1">
      <alignment horizontal="center" vertical="center"/>
    </xf>
    <xf numFmtId="0" fontId="5" fillId="0" borderId="13" xfId="7" applyNumberFormat="1" applyFont="1" applyFill="1" applyBorder="1" applyAlignment="1" applyProtection="1">
      <alignment horizontal="center" vertical="center"/>
    </xf>
    <xf numFmtId="0" fontId="13" fillId="0" borderId="14" xfId="7" applyFont="1" applyFill="1" applyBorder="1" applyAlignment="1" applyProtection="1">
      <alignment horizontal="left" vertical="center" wrapText="1"/>
    </xf>
    <xf numFmtId="167" fontId="10" fillId="0" borderId="14" xfId="7" applyNumberFormat="1" applyFont="1" applyFill="1" applyBorder="1" applyAlignment="1" applyProtection="1">
      <alignment horizontal="center" vertical="center"/>
    </xf>
    <xf numFmtId="166" fontId="10" fillId="0" borderId="14" xfId="8" applyFont="1" applyFill="1" applyBorder="1" applyAlignment="1" applyProtection="1">
      <alignment horizontal="right" vertical="center" wrapText="1"/>
    </xf>
    <xf numFmtId="166" fontId="10" fillId="0" borderId="15" xfId="8" applyFont="1" applyFill="1" applyBorder="1" applyAlignment="1" applyProtection="1">
      <alignment horizontal="right" vertical="center" wrapText="1"/>
    </xf>
    <xf numFmtId="166" fontId="2" fillId="0" borderId="15" xfId="8" applyFont="1" applyFill="1" applyBorder="1" applyAlignment="1" applyProtection="1">
      <alignment horizontal="right" vertical="center" wrapText="1"/>
    </xf>
    <xf numFmtId="44" fontId="13" fillId="0" borderId="16" xfId="7" applyNumberFormat="1" applyFont="1" applyFill="1" applyBorder="1" applyAlignment="1" applyProtection="1">
      <alignment horizontal="center" vertical="center" wrapText="1"/>
    </xf>
    <xf numFmtId="0" fontId="5" fillId="0" borderId="14" xfId="7" applyFont="1" applyFill="1" applyBorder="1" applyAlignment="1" applyProtection="1">
      <alignment horizontal="left" vertical="center" wrapText="1"/>
    </xf>
    <xf numFmtId="44" fontId="10" fillId="0" borderId="14" xfId="7" applyNumberFormat="1" applyFont="1" applyFill="1" applyBorder="1" applyAlignment="1" applyProtection="1">
      <alignment horizontal="center" vertical="center" wrapText="1"/>
    </xf>
    <xf numFmtId="44" fontId="5" fillId="0" borderId="15" xfId="7" applyNumberFormat="1" applyFont="1" applyFill="1" applyBorder="1" applyAlignment="1" applyProtection="1">
      <alignment horizontal="center" vertical="center" wrapText="1"/>
    </xf>
    <xf numFmtId="44" fontId="10" fillId="0" borderId="15" xfId="7" applyNumberFormat="1" applyFont="1" applyFill="1" applyBorder="1" applyAlignment="1" applyProtection="1">
      <alignment horizontal="center" vertical="center" wrapText="1"/>
    </xf>
    <xf numFmtId="165" fontId="10" fillId="0" borderId="14" xfId="8" applyNumberFormat="1" applyFont="1" applyFill="1" applyBorder="1" applyAlignment="1" applyProtection="1">
      <alignment horizontal="right" vertical="center"/>
    </xf>
    <xf numFmtId="165" fontId="10" fillId="0" borderId="15" xfId="8" applyNumberFormat="1" applyFont="1" applyFill="1" applyBorder="1" applyAlignment="1" applyProtection="1">
      <alignment horizontal="right" vertical="center"/>
    </xf>
    <xf numFmtId="166" fontId="9" fillId="0" borderId="16" xfId="5" applyNumberFormat="1" applyFont="1" applyFill="1" applyBorder="1" applyAlignment="1" applyProtection="1">
      <alignment horizontal="left" vertical="center" wrapText="1"/>
    </xf>
    <xf numFmtId="44" fontId="16" fillId="0" borderId="14" xfId="7" applyNumberFormat="1" applyFont="1" applyFill="1" applyBorder="1" applyAlignment="1" applyProtection="1">
      <alignment horizontal="center" vertical="center" wrapText="1"/>
    </xf>
    <xf numFmtId="44" fontId="16" fillId="0" borderId="15" xfId="7" applyNumberFormat="1" applyFont="1" applyFill="1" applyBorder="1" applyAlignment="1" applyProtection="1">
      <alignment horizontal="center" vertical="center" wrapText="1"/>
    </xf>
    <xf numFmtId="1" fontId="5" fillId="0" borderId="13" xfId="7" applyNumberFormat="1" applyFont="1" applyFill="1" applyBorder="1" applyAlignment="1" applyProtection="1">
      <alignment horizontal="center" vertical="center"/>
    </xf>
    <xf numFmtId="166" fontId="2" fillId="0" borderId="16" xfId="5" applyNumberFormat="1" applyFont="1" applyFill="1" applyBorder="1" applyAlignment="1" applyProtection="1">
      <alignment horizontal="left" vertical="center" wrapText="1"/>
    </xf>
    <xf numFmtId="168" fontId="10" fillId="0" borderId="13" xfId="5" applyNumberFormat="1" applyFont="1" applyFill="1" applyBorder="1" applyAlignment="1" applyProtection="1">
      <alignment horizontal="center" vertical="center"/>
    </xf>
    <xf numFmtId="166" fontId="17" fillId="0" borderId="16" xfId="8" applyNumberFormat="1" applyFont="1" applyFill="1" applyBorder="1" applyAlignment="1" applyProtection="1">
      <alignment horizontal="right" vertical="center" wrapText="1"/>
    </xf>
    <xf numFmtId="2" fontId="18" fillId="0" borderId="13" xfId="4" applyNumberFormat="1" applyFont="1" applyFill="1" applyBorder="1" applyAlignment="1" applyProtection="1">
      <alignment horizontal="center" vertical="center"/>
    </xf>
    <xf numFmtId="0" fontId="19" fillId="0" borderId="14" xfId="7" applyFont="1" applyFill="1" applyBorder="1" applyAlignment="1" applyProtection="1">
      <alignment horizontal="center" vertical="center"/>
    </xf>
    <xf numFmtId="4" fontId="20" fillId="0" borderId="14" xfId="7" applyNumberFormat="1" applyFont="1" applyFill="1" applyBorder="1" applyAlignment="1" applyProtection="1">
      <alignment horizontal="center" vertical="center"/>
    </xf>
    <xf numFmtId="166" fontId="20" fillId="0" borderId="14" xfId="8" applyNumberFormat="1" applyFont="1" applyFill="1" applyBorder="1" applyAlignment="1" applyProtection="1">
      <alignment horizontal="right" vertical="center" wrapText="1"/>
    </xf>
    <xf numFmtId="166" fontId="20" fillId="0" borderId="15" xfId="8" applyNumberFormat="1" applyFont="1" applyFill="1" applyBorder="1" applyAlignment="1" applyProtection="1">
      <alignment horizontal="right" vertical="center" wrapText="1"/>
    </xf>
    <xf numFmtId="166" fontId="9" fillId="0" borderId="16" xfId="8" applyNumberFormat="1" applyFont="1" applyFill="1" applyBorder="1" applyAlignment="1" applyProtection="1">
      <alignment horizontal="right" vertical="center" wrapText="1"/>
    </xf>
    <xf numFmtId="0" fontId="5" fillId="0" borderId="13" xfId="5" applyNumberFormat="1" applyFont="1" applyFill="1" applyBorder="1" applyAlignment="1" applyProtection="1">
      <alignment horizontal="center" vertical="center" wrapText="1"/>
    </xf>
    <xf numFmtId="0" fontId="5" fillId="0" borderId="14" xfId="5" applyNumberFormat="1" applyFont="1" applyFill="1" applyBorder="1" applyAlignment="1" applyProtection="1">
      <alignment vertical="center" wrapText="1"/>
    </xf>
    <xf numFmtId="0" fontId="5" fillId="0" borderId="15" xfId="5" applyNumberFormat="1" applyFont="1" applyFill="1" applyBorder="1" applyAlignment="1" applyProtection="1">
      <alignment vertical="center" wrapText="1"/>
    </xf>
    <xf numFmtId="0" fontId="8" fillId="0" borderId="14" xfId="7" applyFont="1" applyFill="1" applyBorder="1" applyAlignment="1" applyProtection="1">
      <alignment horizontal="left" vertical="center" wrapText="1"/>
    </xf>
    <xf numFmtId="165" fontId="8" fillId="0" borderId="16" xfId="5" applyNumberFormat="1" applyFont="1" applyFill="1" applyBorder="1" applyAlignment="1" applyProtection="1">
      <alignment horizontal="right" vertical="center"/>
    </xf>
    <xf numFmtId="0" fontId="21" fillId="0" borderId="14" xfId="7" applyFont="1" applyFill="1" applyBorder="1" applyAlignment="1" applyProtection="1">
      <alignment horizontal="center" vertical="center"/>
    </xf>
    <xf numFmtId="0" fontId="4" fillId="0" borderId="15" xfId="7" applyFont="1" applyFill="1" applyBorder="1" applyAlignment="1" applyProtection="1">
      <alignment horizontal="center" vertical="center"/>
    </xf>
    <xf numFmtId="166" fontId="22" fillId="0" borderId="15" xfId="7" applyNumberFormat="1" applyFont="1" applyFill="1" applyBorder="1" applyAlignment="1" applyProtection="1">
      <alignment horizontal="center" vertical="center"/>
    </xf>
    <xf numFmtId="0" fontId="21" fillId="0" borderId="17" xfId="7" applyFont="1" applyFill="1" applyBorder="1" applyAlignment="1" applyProtection="1">
      <alignment horizontal="center" vertical="center"/>
    </xf>
    <xf numFmtId="0" fontId="4" fillId="0" borderId="17" xfId="7" applyFont="1" applyFill="1" applyBorder="1" applyAlignment="1" applyProtection="1">
      <alignment horizontal="center" vertical="center"/>
    </xf>
    <xf numFmtId="0" fontId="22" fillId="0" borderId="15" xfId="7" applyFont="1" applyFill="1" applyBorder="1" applyAlignment="1" applyProtection="1">
      <alignment horizontal="center" vertical="center"/>
    </xf>
    <xf numFmtId="166" fontId="5" fillId="0" borderId="16" xfId="5" applyNumberFormat="1" applyFont="1" applyFill="1" applyBorder="1" applyAlignment="1" applyProtection="1">
      <alignment horizontal="right" vertical="center" wrapText="1"/>
    </xf>
    <xf numFmtId="4" fontId="10" fillId="0" borderId="8" xfId="7" applyNumberFormat="1" applyFont="1" applyFill="1" applyBorder="1" applyAlignment="1" applyProtection="1">
      <alignment horizontal="center" vertical="center"/>
    </xf>
    <xf numFmtId="0" fontId="9" fillId="0" borderId="14" xfId="5" applyNumberFormat="1" applyFont="1" applyFill="1" applyBorder="1" applyAlignment="1" applyProtection="1">
      <alignment horizontal="left" vertical="center" wrapText="1"/>
    </xf>
    <xf numFmtId="166" fontId="23" fillId="0" borderId="14" xfId="8" applyNumberFormat="1" applyFont="1" applyFill="1" applyBorder="1" applyAlignment="1" applyProtection="1">
      <alignment horizontal="right" vertical="center" wrapText="1"/>
    </xf>
    <xf numFmtId="166" fontId="23" fillId="0" borderId="15" xfId="8" applyNumberFormat="1" applyFont="1" applyFill="1" applyBorder="1" applyAlignment="1" applyProtection="1">
      <alignment horizontal="right" vertical="center" wrapText="1"/>
    </xf>
    <xf numFmtId="166" fontId="24" fillId="0" borderId="16" xfId="5" applyNumberFormat="1" applyFont="1" applyFill="1" applyBorder="1" applyAlignment="1" applyProtection="1">
      <alignment horizontal="left" vertical="center" wrapText="1"/>
    </xf>
    <xf numFmtId="0" fontId="5" fillId="0" borderId="17" xfId="5" applyNumberFormat="1" applyFont="1" applyFill="1" applyBorder="1" applyAlignment="1" applyProtection="1">
      <alignment horizontal="left" vertical="center" wrapText="1"/>
    </xf>
    <xf numFmtId="166" fontId="25" fillId="0" borderId="14" xfId="8" applyNumberFormat="1" applyFont="1" applyFill="1" applyBorder="1" applyAlignment="1" applyProtection="1">
      <alignment horizontal="right" vertical="center" wrapText="1"/>
    </xf>
    <xf numFmtId="166" fontId="25" fillId="0" borderId="15" xfId="8" applyNumberFormat="1" applyFont="1" applyFill="1" applyBorder="1" applyAlignment="1" applyProtection="1">
      <alignment horizontal="right" vertical="center" wrapText="1"/>
    </xf>
    <xf numFmtId="44" fontId="9" fillId="0" borderId="16" xfId="7" applyNumberFormat="1" applyFont="1" applyFill="1" applyBorder="1" applyAlignment="1" applyProtection="1">
      <alignment horizontal="center" vertical="center" wrapText="1"/>
    </xf>
    <xf numFmtId="2" fontId="26" fillId="0" borderId="13" xfId="4" applyNumberFormat="1" applyFont="1" applyFill="1" applyBorder="1" applyAlignment="1" applyProtection="1">
      <alignment horizontal="center" vertical="center"/>
    </xf>
    <xf numFmtId="0" fontId="17" fillId="0" borderId="14" xfId="7" applyFont="1" applyFill="1" applyBorder="1" applyAlignment="1" applyProtection="1">
      <alignment horizontal="justify" vertical="center" wrapText="1"/>
    </xf>
    <xf numFmtId="0" fontId="27" fillId="0" borderId="14" xfId="7" applyFont="1" applyFill="1" applyBorder="1" applyAlignment="1" applyProtection="1">
      <alignment horizontal="center" vertical="center" wrapText="1"/>
    </xf>
    <xf numFmtId="4" fontId="27" fillId="0" borderId="13" xfId="7" applyNumberFormat="1" applyFont="1" applyFill="1" applyBorder="1" applyAlignment="1" applyProtection="1">
      <alignment horizontal="center" vertical="center"/>
    </xf>
    <xf numFmtId="166" fontId="27" fillId="0" borderId="17" xfId="8" applyNumberFormat="1" applyFont="1" applyFill="1" applyBorder="1" applyAlignment="1" applyProtection="1">
      <alignment horizontal="right" vertical="center" wrapText="1"/>
    </xf>
    <xf numFmtId="166" fontId="27" fillId="0" borderId="8" xfId="8" applyNumberFormat="1" applyFont="1" applyFill="1" applyBorder="1" applyAlignment="1" applyProtection="1">
      <alignment horizontal="right" vertical="center" wrapText="1"/>
    </xf>
    <xf numFmtId="166" fontId="8" fillId="0" borderId="16" xfId="8" applyNumberFormat="1" applyFont="1" applyFill="1" applyBorder="1" applyAlignment="1" applyProtection="1">
      <alignment horizontal="right" vertical="center" wrapText="1"/>
    </xf>
    <xf numFmtId="0" fontId="2" fillId="0" borderId="14" xfId="5" applyNumberFormat="1" applyFont="1" applyFill="1" applyBorder="1" applyAlignment="1" applyProtection="1">
      <alignment horizontal="left" vertical="center" wrapText="1"/>
    </xf>
    <xf numFmtId="166" fontId="17" fillId="0" borderId="16" xfId="5" applyNumberFormat="1" applyFont="1" applyFill="1" applyBorder="1" applyAlignment="1" applyProtection="1">
      <alignment horizontal="left" vertical="center" wrapText="1"/>
    </xf>
    <xf numFmtId="2" fontId="28" fillId="0" borderId="13" xfId="4" applyNumberFormat="1" applyFont="1" applyFill="1" applyBorder="1" applyAlignment="1" applyProtection="1">
      <alignment horizontal="center" vertical="center"/>
    </xf>
    <xf numFmtId="0" fontId="9" fillId="0" borderId="14" xfId="7" applyFont="1" applyFill="1" applyBorder="1" applyAlignment="1" applyProtection="1">
      <alignment horizontal="justify" vertical="center" wrapText="1"/>
    </xf>
    <xf numFmtId="4" fontId="9" fillId="0" borderId="17" xfId="7" applyNumberFormat="1" applyFont="1" applyFill="1" applyBorder="1" applyAlignment="1" applyProtection="1">
      <alignment horizontal="center" vertical="center"/>
    </xf>
    <xf numFmtId="166" fontId="9" fillId="0" borderId="14" xfId="8" applyNumberFormat="1" applyFont="1" applyFill="1" applyBorder="1" applyAlignment="1" applyProtection="1">
      <alignment horizontal="right" vertical="center" wrapText="1"/>
    </xf>
    <xf numFmtId="166" fontId="9" fillId="0" borderId="15" xfId="8" applyNumberFormat="1" applyFont="1" applyFill="1" applyBorder="1" applyAlignment="1" applyProtection="1">
      <alignment horizontal="right" vertical="center" wrapText="1"/>
    </xf>
    <xf numFmtId="0" fontId="13" fillId="0" borderId="14" xfId="5" applyNumberFormat="1" applyFont="1" applyFill="1" applyBorder="1" applyAlignment="1" applyProtection="1">
      <alignment horizontal="center" vertical="center" wrapText="1"/>
    </xf>
    <xf numFmtId="0" fontId="13" fillId="0" borderId="14" xfId="5" applyNumberFormat="1" applyFont="1" applyFill="1" applyBorder="1" applyAlignment="1" applyProtection="1">
      <alignment horizontal="left" vertical="center" wrapText="1"/>
    </xf>
    <xf numFmtId="4" fontId="13" fillId="0" borderId="17" xfId="7" applyNumberFormat="1" applyFont="1" applyFill="1" applyBorder="1" applyAlignment="1" applyProtection="1">
      <alignment horizontal="center" vertical="center"/>
    </xf>
    <xf numFmtId="166" fontId="13" fillId="0" borderId="14" xfId="8" applyNumberFormat="1" applyFont="1" applyFill="1" applyBorder="1" applyAlignment="1" applyProtection="1">
      <alignment horizontal="right" vertical="center" wrapText="1"/>
    </xf>
    <xf numFmtId="0" fontId="10" fillId="0" borderId="13" xfId="6" applyFont="1" applyFill="1" applyBorder="1" applyAlignment="1" applyProtection="1">
      <alignment horizontal="center" vertical="center" wrapText="1"/>
    </xf>
    <xf numFmtId="0" fontId="10" fillId="0" borderId="16" xfId="7" applyFont="1" applyFill="1" applyBorder="1" applyAlignment="1" applyProtection="1">
      <alignment horizontal="center" vertical="center" wrapText="1"/>
    </xf>
    <xf numFmtId="0" fontId="9" fillId="0" borderId="14" xfId="7" applyFont="1" applyFill="1" applyBorder="1" applyAlignment="1" applyProtection="1">
      <alignment horizontal="center" vertical="center" wrapText="1"/>
    </xf>
    <xf numFmtId="4" fontId="9" fillId="0" borderId="13" xfId="7" applyNumberFormat="1" applyFont="1" applyFill="1" applyBorder="1" applyAlignment="1" applyProtection="1">
      <alignment horizontal="center" vertical="center"/>
    </xf>
    <xf numFmtId="166" fontId="9" fillId="0" borderId="17" xfId="8" applyNumberFormat="1" applyFont="1" applyFill="1" applyBorder="1" applyAlignment="1" applyProtection="1">
      <alignment horizontal="right" vertical="center" wrapText="1"/>
    </xf>
    <xf numFmtId="166" fontId="9" fillId="0" borderId="8" xfId="8" applyNumberFormat="1" applyFont="1" applyFill="1" applyBorder="1" applyAlignment="1" applyProtection="1">
      <alignment horizontal="right" vertical="center" wrapText="1"/>
    </xf>
    <xf numFmtId="44" fontId="2" fillId="0" borderId="16" xfId="7" applyNumberFormat="1" applyFont="1" applyFill="1" applyBorder="1" applyAlignment="1" applyProtection="1">
      <alignment horizontal="center" vertical="center" wrapText="1"/>
    </xf>
    <xf numFmtId="0" fontId="5" fillId="0" borderId="7" xfId="6" applyFont="1" applyFill="1" applyBorder="1" applyAlignment="1" applyProtection="1">
      <alignment vertical="center" wrapText="1"/>
    </xf>
    <xf numFmtId="0" fontId="5" fillId="0" borderId="8" xfId="6" applyFont="1" applyFill="1" applyBorder="1" applyAlignment="1" applyProtection="1">
      <alignment vertical="center" wrapText="1"/>
    </xf>
    <xf numFmtId="0" fontId="5" fillId="0" borderId="17" xfId="6" applyFont="1" applyFill="1" applyBorder="1" applyAlignment="1" applyProtection="1">
      <alignment vertical="center" wrapText="1"/>
    </xf>
    <xf numFmtId="0" fontId="5" fillId="0" borderId="9" xfId="6" applyFont="1" applyFill="1" applyBorder="1" applyAlignment="1" applyProtection="1">
      <alignment horizontal="right" vertical="center" wrapText="1"/>
    </xf>
    <xf numFmtId="0" fontId="13" fillId="0" borderId="7" xfId="0" applyNumberFormat="1" applyFont="1" applyFill="1" applyBorder="1" applyAlignment="1" applyProtection="1">
      <alignment horizontal="center" vertical="center" wrapText="1"/>
    </xf>
    <xf numFmtId="166" fontId="13" fillId="0" borderId="9"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vertical="center" wrapText="1"/>
    </xf>
    <xf numFmtId="166" fontId="9" fillId="0" borderId="9"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left" vertical="center" wrapText="1"/>
    </xf>
    <xf numFmtId="166" fontId="5" fillId="0" borderId="16"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center" vertical="center" wrapText="1"/>
    </xf>
    <xf numFmtId="4" fontId="20" fillId="0" borderId="13" xfId="7" applyNumberFormat="1" applyFont="1" applyFill="1" applyBorder="1" applyAlignment="1" applyProtection="1">
      <alignment horizontal="center" vertical="center"/>
    </xf>
    <xf numFmtId="166" fontId="20" fillId="0" borderId="8" xfId="8" applyNumberFormat="1" applyFont="1" applyFill="1" applyBorder="1" applyAlignment="1" applyProtection="1">
      <alignment horizontal="right" vertical="center" wrapText="1"/>
    </xf>
    <xf numFmtId="4" fontId="30" fillId="0" borderId="13" xfId="7" applyNumberFormat="1" applyFont="1" applyFill="1" applyBorder="1" applyAlignment="1" applyProtection="1">
      <alignment horizontal="center" vertical="center"/>
    </xf>
    <xf numFmtId="166" fontId="30" fillId="0" borderId="14" xfId="8" applyNumberFormat="1" applyFont="1" applyFill="1" applyBorder="1" applyAlignment="1" applyProtection="1">
      <alignment horizontal="right" vertical="center" wrapText="1"/>
    </xf>
    <xf numFmtId="166" fontId="30" fillId="0" borderId="8" xfId="8" applyNumberFormat="1" applyFont="1" applyFill="1" applyBorder="1" applyAlignment="1" applyProtection="1">
      <alignment horizontal="right" vertical="center" wrapText="1"/>
    </xf>
    <xf numFmtId="0" fontId="5" fillId="0" borderId="13" xfId="0" applyFont="1" applyFill="1" applyBorder="1" applyAlignment="1" applyProtection="1">
      <alignment horizontal="center" vertical="center"/>
      <protection locked="0"/>
    </xf>
    <xf numFmtId="0" fontId="10" fillId="0" borderId="14" xfId="10" applyFont="1" applyFill="1" applyBorder="1" applyAlignment="1">
      <alignment horizontal="center" vertical="center"/>
    </xf>
    <xf numFmtId="0" fontId="10" fillId="0" borderId="14" xfId="0" applyFont="1" applyFill="1" applyBorder="1" applyAlignment="1" applyProtection="1">
      <alignment vertical="center" wrapText="1"/>
      <protection locked="0"/>
    </xf>
    <xf numFmtId="0" fontId="5" fillId="0" borderId="13"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left" vertical="top" wrapText="1"/>
    </xf>
    <xf numFmtId="0" fontId="5" fillId="0" borderId="7"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10" fillId="0" borderId="8" xfId="0" applyNumberFormat="1" applyFont="1" applyFill="1" applyBorder="1" applyAlignment="1" applyProtection="1">
      <alignment horizontal="left" vertical="center" wrapText="1"/>
    </xf>
    <xf numFmtId="0" fontId="10" fillId="0" borderId="8" xfId="0" applyFont="1" applyFill="1" applyBorder="1" applyAlignment="1" applyProtection="1">
      <alignment horizontal="center" vertical="center"/>
    </xf>
    <xf numFmtId="166" fontId="10" fillId="0" borderId="0" xfId="8" applyNumberFormat="1" applyFont="1" applyFill="1" applyBorder="1" applyAlignment="1" applyProtection="1">
      <alignment horizontal="right" vertical="center" wrapText="1"/>
    </xf>
    <xf numFmtId="0" fontId="4" fillId="0" borderId="12" xfId="7" applyFont="1" applyFill="1" applyBorder="1" applyAlignment="1" applyProtection="1">
      <alignment vertical="center"/>
    </xf>
    <xf numFmtId="0" fontId="9" fillId="0" borderId="7" xfId="6" applyFont="1" applyFill="1" applyBorder="1" applyAlignment="1" applyProtection="1">
      <alignment horizontal="center" vertical="center" wrapText="1"/>
    </xf>
    <xf numFmtId="0" fontId="9" fillId="0" borderId="8" xfId="6" applyFont="1" applyFill="1" applyBorder="1" applyAlignment="1" applyProtection="1">
      <alignment horizontal="left" vertical="center" wrapText="1"/>
    </xf>
    <xf numFmtId="0" fontId="9" fillId="0" borderId="8" xfId="6" applyFont="1" applyFill="1" applyBorder="1" applyAlignment="1" applyProtection="1">
      <alignment horizontal="center" vertical="center" wrapText="1"/>
    </xf>
    <xf numFmtId="0" fontId="17" fillId="0" borderId="7" xfId="6" applyFont="1" applyFill="1" applyBorder="1" applyAlignment="1" applyProtection="1">
      <alignment vertical="center" wrapText="1"/>
    </xf>
    <xf numFmtId="0" fontId="17" fillId="0" borderId="8" xfId="6" applyFont="1" applyFill="1" applyBorder="1" applyAlignment="1" applyProtection="1">
      <alignment vertical="center" wrapText="1"/>
    </xf>
    <xf numFmtId="165" fontId="17" fillId="0" borderId="8" xfId="6" applyNumberFormat="1" applyFont="1" applyFill="1" applyBorder="1" applyAlignment="1" applyProtection="1">
      <alignment vertical="center" wrapText="1"/>
    </xf>
    <xf numFmtId="166" fontId="27" fillId="0" borderId="0" xfId="8" applyNumberFormat="1" applyFont="1" applyFill="1" applyBorder="1" applyAlignment="1" applyProtection="1">
      <alignment horizontal="right" vertical="center" wrapText="1"/>
    </xf>
    <xf numFmtId="165" fontId="31" fillId="0" borderId="12" xfId="7" applyNumberFormat="1" applyFont="1" applyFill="1" applyBorder="1" applyAlignment="1" applyProtection="1">
      <alignment vertical="center"/>
    </xf>
    <xf numFmtId="0" fontId="5" fillId="0" borderId="13" xfId="6" applyFont="1" applyFill="1" applyBorder="1" applyAlignment="1" applyProtection="1">
      <alignment horizontal="center" vertical="center" wrapText="1"/>
    </xf>
    <xf numFmtId="4" fontId="27" fillId="0" borderId="0" xfId="7" applyNumberFormat="1" applyFont="1" applyFill="1" applyBorder="1" applyAlignment="1" applyProtection="1">
      <alignment horizontal="center" vertical="center"/>
    </xf>
    <xf numFmtId="0" fontId="5" fillId="0" borderId="0" xfId="6" applyFont="1" applyFill="1" applyBorder="1" applyAlignment="1" applyProtection="1">
      <alignment vertical="center" wrapText="1"/>
    </xf>
    <xf numFmtId="4" fontId="10" fillId="0" borderId="13" xfId="7"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166" fontId="10" fillId="0" borderId="25" xfId="8" applyNumberFormat="1" applyFont="1" applyFill="1" applyBorder="1" applyAlignment="1" applyProtection="1">
      <alignment horizontal="right" vertical="center" wrapText="1"/>
    </xf>
    <xf numFmtId="0" fontId="5" fillId="0" borderId="28" xfId="6" applyFont="1" applyFill="1" applyBorder="1" applyAlignment="1" applyProtection="1">
      <alignment vertical="center" wrapText="1"/>
    </xf>
    <xf numFmtId="165" fontId="4" fillId="0" borderId="28" xfId="2" applyFont="1" applyFill="1" applyBorder="1" applyProtection="1"/>
    <xf numFmtId="0" fontId="4" fillId="0" borderId="28" xfId="5" applyNumberFormat="1" applyFont="1" applyFill="1" applyBorder="1" applyProtection="1"/>
    <xf numFmtId="0" fontId="4" fillId="0" borderId="29" xfId="5" applyNumberFormat="1" applyFont="1" applyFill="1" applyBorder="1" applyProtection="1"/>
    <xf numFmtId="166" fontId="13" fillId="0" borderId="30" xfId="8" applyNumberFormat="1" applyFont="1" applyFill="1" applyBorder="1" applyAlignment="1" applyProtection="1">
      <alignment horizontal="right" vertical="center" wrapText="1"/>
    </xf>
    <xf numFmtId="166" fontId="8" fillId="0" borderId="33" xfId="8" applyNumberFormat="1" applyFont="1" applyFill="1" applyBorder="1" applyAlignment="1" applyProtection="1">
      <alignment horizontal="right" vertical="center" wrapText="1"/>
    </xf>
    <xf numFmtId="3" fontId="4" fillId="0" borderId="0" xfId="7" applyNumberFormat="1" applyFont="1" applyFill="1" applyAlignment="1" applyProtection="1">
      <alignment vertical="center"/>
    </xf>
    <xf numFmtId="0" fontId="10" fillId="0" borderId="17" xfId="0" applyFont="1" applyFill="1" applyBorder="1" applyAlignment="1" applyProtection="1">
      <alignment horizontal="center" vertical="center"/>
    </xf>
    <xf numFmtId="166" fontId="5" fillId="0" borderId="14" xfId="8" applyNumberFormat="1" applyFont="1" applyFill="1" applyBorder="1" applyAlignment="1" applyProtection="1">
      <alignment horizontal="center" vertical="center" wrapText="1"/>
    </xf>
    <xf numFmtId="166" fontId="5" fillId="0" borderId="16" xfId="8" applyNumberFormat="1" applyFont="1" applyFill="1" applyBorder="1" applyAlignment="1" applyProtection="1">
      <alignment horizontal="center" vertical="center" wrapText="1"/>
    </xf>
    <xf numFmtId="9" fontId="27" fillId="2" borderId="14" xfId="12" applyFont="1" applyFill="1" applyBorder="1" applyAlignment="1" applyProtection="1">
      <alignment horizontal="right" vertical="center" wrapText="1"/>
    </xf>
    <xf numFmtId="173" fontId="10" fillId="0" borderId="14" xfId="8" applyNumberFormat="1" applyFont="1" applyFill="1" applyBorder="1" applyAlignment="1" applyProtection="1">
      <alignment horizontal="right" vertical="center" wrapText="1"/>
    </xf>
    <xf numFmtId="173" fontId="10" fillId="0" borderId="14" xfId="7" applyNumberFormat="1" applyFont="1" applyFill="1" applyBorder="1" applyAlignment="1" applyProtection="1">
      <alignment horizontal="center" vertical="center" wrapText="1"/>
    </xf>
    <xf numFmtId="173" fontId="10" fillId="0" borderId="14" xfId="8" applyNumberFormat="1" applyFont="1" applyFill="1" applyBorder="1" applyAlignment="1" applyProtection="1">
      <alignment horizontal="right" vertical="center"/>
    </xf>
    <xf numFmtId="173" fontId="5" fillId="0" borderId="14" xfId="5" applyNumberFormat="1" applyFont="1" applyFill="1" applyBorder="1" applyAlignment="1" applyProtection="1">
      <alignment horizontal="left" vertical="center" wrapText="1"/>
    </xf>
    <xf numFmtId="173" fontId="16" fillId="0" borderId="14" xfId="7" applyNumberFormat="1" applyFont="1" applyFill="1" applyBorder="1" applyAlignment="1" applyProtection="1">
      <alignment horizontal="center" vertical="center" wrapText="1"/>
    </xf>
    <xf numFmtId="173" fontId="16" fillId="0" borderId="15" xfId="7" applyNumberFormat="1" applyFont="1" applyFill="1" applyBorder="1" applyAlignment="1" applyProtection="1">
      <alignment horizontal="center" vertical="center" wrapText="1"/>
    </xf>
    <xf numFmtId="173" fontId="8" fillId="0" borderId="14" xfId="5" applyNumberFormat="1" applyFont="1" applyFill="1" applyBorder="1" applyAlignment="1" applyProtection="1">
      <alignment horizontal="center" vertical="center"/>
    </xf>
    <xf numFmtId="173" fontId="4" fillId="0" borderId="14" xfId="7" applyNumberFormat="1" applyFont="1" applyFill="1" applyBorder="1" applyAlignment="1" applyProtection="1">
      <alignment horizontal="center" vertical="center"/>
    </xf>
    <xf numFmtId="173" fontId="10" fillId="0" borderId="13" xfId="7" applyNumberFormat="1" applyFont="1" applyFill="1" applyBorder="1" applyAlignment="1" applyProtection="1">
      <alignment horizontal="center" vertical="center"/>
    </xf>
    <xf numFmtId="173" fontId="5" fillId="0" borderId="14" xfId="8" applyNumberFormat="1" applyFont="1" applyFill="1" applyBorder="1" applyAlignment="1" applyProtection="1">
      <alignment horizontal="right" vertical="center" wrapText="1"/>
    </xf>
    <xf numFmtId="173" fontId="13" fillId="0" borderId="14" xfId="8" applyNumberFormat="1" applyFont="1" applyFill="1" applyBorder="1" applyAlignment="1" applyProtection="1">
      <alignment horizontal="right" vertical="center" wrapText="1"/>
    </xf>
    <xf numFmtId="173" fontId="20" fillId="0" borderId="14" xfId="8" applyNumberFormat="1" applyFont="1" applyFill="1" applyBorder="1" applyAlignment="1" applyProtection="1">
      <alignment horizontal="right" vertical="center" wrapText="1"/>
    </xf>
    <xf numFmtId="173" fontId="30" fillId="0" borderId="14" xfId="8" applyNumberFormat="1" applyFont="1" applyFill="1" applyBorder="1" applyAlignment="1" applyProtection="1">
      <alignment horizontal="right" vertical="center" wrapText="1"/>
    </xf>
    <xf numFmtId="173" fontId="5" fillId="0" borderId="14" xfId="0" applyNumberFormat="1" applyFont="1" applyFill="1" applyBorder="1" applyAlignment="1" applyProtection="1">
      <alignment horizontal="left" vertical="center" wrapText="1"/>
    </xf>
    <xf numFmtId="0" fontId="9" fillId="0" borderId="7" xfId="6" applyFont="1" applyFill="1" applyBorder="1" applyAlignment="1" applyProtection="1">
      <alignment horizontal="center" vertical="center" wrapText="1"/>
    </xf>
    <xf numFmtId="0" fontId="4" fillId="0" borderId="7" xfId="7" applyFont="1" applyFill="1" applyBorder="1" applyAlignment="1" applyProtection="1">
      <alignment horizontal="center" vertical="center"/>
    </xf>
    <xf numFmtId="4" fontId="4" fillId="0" borderId="0" xfId="5" applyNumberFormat="1" applyFont="1" applyFill="1" applyAlignment="1" applyProtection="1">
      <alignment vertical="center"/>
    </xf>
    <xf numFmtId="0" fontId="17" fillId="0" borderId="7" xfId="5" applyNumberFormat="1" applyFont="1" applyFill="1" applyBorder="1" applyAlignment="1" applyProtection="1">
      <alignment horizontal="right" vertical="center"/>
    </xf>
    <xf numFmtId="0" fontId="17" fillId="0" borderId="8" xfId="5" applyNumberFormat="1" applyFont="1" applyFill="1" applyBorder="1" applyAlignment="1" applyProtection="1">
      <alignment horizontal="right" vertical="center"/>
    </xf>
    <xf numFmtId="0" fontId="17" fillId="0" borderId="17" xfId="5" applyNumberFormat="1" applyFont="1" applyFill="1" applyBorder="1" applyAlignment="1" applyProtection="1">
      <alignment horizontal="right" vertical="center"/>
    </xf>
    <xf numFmtId="166" fontId="5" fillId="2" borderId="23" xfId="8" applyNumberFormat="1" applyFont="1" applyFill="1" applyBorder="1" applyAlignment="1" applyProtection="1">
      <alignment horizontal="right" vertical="center" wrapText="1"/>
    </xf>
    <xf numFmtId="166" fontId="10" fillId="2" borderId="16" xfId="8" applyNumberFormat="1" applyFont="1" applyFill="1" applyBorder="1" applyAlignment="1" applyProtection="1">
      <alignment horizontal="right" vertical="center" wrapText="1"/>
    </xf>
    <xf numFmtId="166" fontId="9" fillId="2" borderId="16" xfId="8" applyNumberFormat="1" applyFont="1" applyFill="1" applyBorder="1" applyAlignment="1" applyProtection="1">
      <alignment horizontal="right" vertical="center" wrapText="1"/>
    </xf>
    <xf numFmtId="166" fontId="5" fillId="2" borderId="9" xfId="6" applyNumberFormat="1" applyFont="1" applyFill="1" applyBorder="1" applyAlignment="1" applyProtection="1">
      <alignment horizontal="right" vertical="center" wrapText="1"/>
    </xf>
    <xf numFmtId="166" fontId="10" fillId="2" borderId="12" xfId="8" applyNumberFormat="1" applyFont="1" applyFill="1" applyBorder="1" applyAlignment="1" applyProtection="1">
      <alignment horizontal="right" vertical="center" wrapText="1"/>
    </xf>
    <xf numFmtId="166" fontId="5" fillId="2" borderId="16" xfId="8" applyNumberFormat="1" applyFont="1" applyFill="1" applyBorder="1" applyAlignment="1" applyProtection="1">
      <alignment horizontal="right" vertical="center" wrapText="1"/>
    </xf>
    <xf numFmtId="44" fontId="4" fillId="0" borderId="0" xfId="5" applyNumberFormat="1" applyFont="1" applyFill="1" applyAlignment="1" applyProtection="1">
      <alignment vertical="center"/>
    </xf>
    <xf numFmtId="44" fontId="13" fillId="2" borderId="16" xfId="7" applyNumberFormat="1" applyFont="1" applyFill="1" applyBorder="1" applyAlignment="1" applyProtection="1">
      <alignment horizontal="center" vertical="center" wrapText="1"/>
    </xf>
    <xf numFmtId="0" fontId="8" fillId="0" borderId="13" xfId="7" applyFont="1" applyFill="1" applyBorder="1" applyAlignment="1" applyProtection="1">
      <alignment horizontal="center" vertical="center" wrapText="1"/>
    </xf>
    <xf numFmtId="0" fontId="9" fillId="0" borderId="13" xfId="7" applyFont="1" applyFill="1" applyBorder="1" applyAlignment="1" applyProtection="1">
      <alignment horizontal="center" vertical="center" wrapText="1"/>
    </xf>
    <xf numFmtId="0" fontId="0" fillId="0" borderId="34" xfId="0" applyFill="1" applyBorder="1"/>
    <xf numFmtId="0" fontId="21" fillId="0" borderId="13" xfId="7" applyFont="1" applyFill="1" applyBorder="1" applyAlignment="1" applyProtection="1">
      <alignment horizontal="center" vertical="center"/>
    </xf>
    <xf numFmtId="0" fontId="13" fillId="0" borderId="13" xfId="5" applyNumberFormat="1" applyFont="1" applyFill="1" applyBorder="1" applyAlignment="1" applyProtection="1">
      <alignment horizontal="center" vertical="center" wrapText="1"/>
    </xf>
    <xf numFmtId="0" fontId="5" fillId="0" borderId="16" xfId="5" applyNumberFormat="1" applyFont="1" applyFill="1" applyBorder="1" applyAlignment="1" applyProtection="1">
      <alignment horizontal="left" vertical="center" wrapText="1"/>
    </xf>
    <xf numFmtId="0" fontId="5" fillId="0" borderId="13" xfId="5" applyNumberFormat="1" applyFont="1" applyFill="1" applyBorder="1" applyAlignment="1" applyProtection="1">
      <alignment vertical="center" wrapText="1"/>
    </xf>
    <xf numFmtId="0" fontId="4" fillId="0" borderId="34"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0" xfId="7" applyFont="1" applyFill="1" applyBorder="1" applyAlignment="1" applyProtection="1">
      <alignment horizontal="center" vertical="center"/>
    </xf>
    <xf numFmtId="166" fontId="27" fillId="0" borderId="18" xfId="8" applyNumberFormat="1" applyFont="1" applyFill="1" applyBorder="1" applyAlignment="1" applyProtection="1">
      <alignment horizontal="right" vertical="center" wrapText="1"/>
    </xf>
    <xf numFmtId="166" fontId="13" fillId="0" borderId="33" xfId="8" applyNumberFormat="1" applyFont="1" applyFill="1" applyBorder="1" applyAlignment="1" applyProtection="1">
      <alignment horizontal="right" vertical="center" wrapText="1"/>
    </xf>
    <xf numFmtId="0" fontId="5" fillId="0" borderId="15" xfId="6" applyFont="1" applyFill="1" applyBorder="1" applyAlignment="1" applyProtection="1">
      <alignment vertical="center" wrapText="1"/>
    </xf>
    <xf numFmtId="0" fontId="9" fillId="0" borderId="28" xfId="5" applyNumberFormat="1" applyFont="1" applyFill="1" applyBorder="1" applyAlignment="1" applyProtection="1">
      <alignment horizontal="center" vertical="center"/>
    </xf>
    <xf numFmtId="0" fontId="10" fillId="0" borderId="13" xfId="5" applyNumberFormat="1" applyFont="1" applyFill="1" applyBorder="1" applyAlignment="1" applyProtection="1">
      <alignment horizontal="center" vertical="center" wrapText="1"/>
    </xf>
    <xf numFmtId="4" fontId="10" fillId="0" borderId="31" xfId="7" applyNumberFormat="1" applyFont="1" applyFill="1" applyBorder="1" applyAlignment="1" applyProtection="1">
      <alignment horizontal="center" vertical="center"/>
    </xf>
    <xf numFmtId="0" fontId="8" fillId="0" borderId="11" xfId="7" applyFont="1" applyFill="1" applyBorder="1" applyAlignment="1" applyProtection="1">
      <alignment vertical="center"/>
    </xf>
    <xf numFmtId="0" fontId="8" fillId="0" borderId="41" xfId="7" applyFont="1" applyFill="1" applyBorder="1" applyAlignment="1" applyProtection="1">
      <alignment vertical="center"/>
    </xf>
    <xf numFmtId="166" fontId="27" fillId="0" borderId="28" xfId="8" applyNumberFormat="1" applyFont="1" applyFill="1" applyBorder="1" applyAlignment="1" applyProtection="1">
      <alignment horizontal="right" vertical="center" wrapText="1"/>
    </xf>
    <xf numFmtId="4" fontId="27" fillId="0" borderId="18" xfId="7" applyNumberFormat="1" applyFont="1" applyFill="1" applyBorder="1" applyAlignment="1" applyProtection="1">
      <alignment horizontal="center" vertical="center"/>
    </xf>
    <xf numFmtId="0" fontId="9" fillId="0" borderId="27" xfId="5" applyNumberFormat="1" applyFont="1" applyFill="1" applyBorder="1" applyAlignment="1" applyProtection="1">
      <alignment horizontal="center" vertical="center"/>
    </xf>
    <xf numFmtId="0" fontId="8" fillId="0" borderId="17" xfId="5" applyNumberFormat="1" applyFont="1" applyFill="1" applyBorder="1" applyAlignment="1" applyProtection="1">
      <alignment horizontal="center" vertical="center"/>
    </xf>
    <xf numFmtId="167" fontId="10" fillId="0" borderId="17" xfId="7" applyNumberFormat="1" applyFont="1" applyFill="1" applyBorder="1" applyAlignment="1" applyProtection="1">
      <alignment horizontal="center" vertical="center"/>
    </xf>
    <xf numFmtId="0" fontId="10" fillId="0" borderId="17" xfId="5" applyNumberFormat="1" applyFont="1" applyFill="1" applyBorder="1" applyAlignment="1" applyProtection="1">
      <alignment horizontal="center" vertical="center" wrapText="1"/>
    </xf>
    <xf numFmtId="166" fontId="20" fillId="0" borderId="17" xfId="8" applyNumberFormat="1" applyFont="1" applyFill="1" applyBorder="1" applyAlignment="1" applyProtection="1">
      <alignment horizontal="right" vertical="center" wrapText="1"/>
    </xf>
    <xf numFmtId="4" fontId="20" fillId="0" borderId="17" xfId="7" applyNumberFormat="1" applyFont="1" applyFill="1" applyBorder="1" applyAlignment="1" applyProtection="1">
      <alignment horizontal="center" vertical="center"/>
    </xf>
    <xf numFmtId="4" fontId="30" fillId="0" borderId="17" xfId="7"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left" vertical="center" wrapText="1"/>
    </xf>
    <xf numFmtId="4" fontId="10" fillId="0" borderId="41" xfId="7" applyNumberFormat="1" applyFont="1" applyFill="1" applyBorder="1" applyAlignment="1" applyProtection="1">
      <alignment horizontal="center" vertical="center"/>
    </xf>
    <xf numFmtId="0" fontId="5" fillId="0" borderId="24" xfId="5" applyNumberFormat="1" applyFont="1" applyFill="1" applyBorder="1" applyAlignment="1" applyProtection="1">
      <alignment horizontal="center" vertical="center"/>
    </xf>
    <xf numFmtId="0" fontId="5" fillId="0" borderId="25" xfId="5" applyNumberFormat="1" applyFont="1" applyFill="1" applyBorder="1" applyAlignment="1" applyProtection="1">
      <alignment horizontal="center" vertical="center" wrapText="1"/>
    </xf>
    <xf numFmtId="0" fontId="8" fillId="0" borderId="42" xfId="7" applyFont="1" applyFill="1" applyBorder="1" applyAlignment="1" applyProtection="1">
      <alignment horizontal="center" vertical="center" wrapText="1"/>
    </xf>
    <xf numFmtId="0" fontId="8" fillId="0" borderId="29" xfId="7" applyFont="1" applyFill="1" applyBorder="1" applyAlignment="1" applyProtection="1">
      <alignment vertical="center"/>
    </xf>
    <xf numFmtId="0" fontId="5" fillId="0" borderId="16" xfId="6" applyFont="1" applyFill="1" applyBorder="1" applyAlignment="1" applyProtection="1">
      <alignment vertical="center" wrapText="1"/>
    </xf>
    <xf numFmtId="0" fontId="5" fillId="0" borderId="9" xfId="6" applyFont="1" applyFill="1" applyBorder="1" applyAlignment="1" applyProtection="1">
      <alignment vertical="center" wrapText="1"/>
    </xf>
    <xf numFmtId="0" fontId="9" fillId="0" borderId="44" xfId="0" applyNumberFormat="1" applyFont="1" applyFill="1" applyBorder="1" applyAlignment="1" applyProtection="1">
      <alignment vertical="center" wrapText="1"/>
    </xf>
    <xf numFmtId="0" fontId="5" fillId="0" borderId="16"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center" vertical="center" wrapText="1"/>
    </xf>
    <xf numFmtId="2" fontId="12" fillId="0" borderId="38" xfId="4"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0" fontId="13" fillId="0" borderId="8" xfId="0" applyNumberFormat="1" applyFont="1" applyFill="1" applyBorder="1" applyAlignment="1" applyProtection="1">
      <alignment vertical="center" wrapText="1"/>
    </xf>
    <xf numFmtId="0" fontId="13" fillId="0" borderId="7"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0" fontId="9" fillId="0" borderId="15" xfId="7" applyFont="1" applyFill="1" applyBorder="1" applyAlignment="1" applyProtection="1">
      <alignment horizontal="left" vertical="center" wrapText="1"/>
    </xf>
    <xf numFmtId="0" fontId="10" fillId="0" borderId="15" xfId="7" applyFont="1" applyFill="1" applyBorder="1" applyAlignment="1" applyProtection="1">
      <alignment horizontal="justify" vertical="center" wrapText="1"/>
    </xf>
    <xf numFmtId="0" fontId="10" fillId="0" borderId="15" xfId="5" applyNumberFormat="1" applyFont="1" applyFill="1" applyBorder="1" applyAlignment="1" applyProtection="1">
      <alignment horizontal="left" vertical="center" wrapText="1"/>
    </xf>
    <xf numFmtId="0" fontId="8" fillId="0" borderId="15" xfId="7" applyFont="1" applyFill="1" applyBorder="1" applyAlignment="1" applyProtection="1">
      <alignment horizontal="center" vertical="center" wrapText="1"/>
    </xf>
    <xf numFmtId="0" fontId="13" fillId="0" borderId="15" xfId="7" applyFont="1" applyFill="1" applyBorder="1" applyAlignment="1" applyProtection="1">
      <alignment horizontal="left" vertical="center" wrapText="1"/>
    </xf>
    <xf numFmtId="0" fontId="5" fillId="0" borderId="15" xfId="7" applyFont="1" applyFill="1" applyBorder="1" applyAlignment="1" applyProtection="1">
      <alignment horizontal="left" vertical="center" wrapText="1"/>
    </xf>
    <xf numFmtId="0" fontId="10" fillId="0" borderId="15" xfId="5" applyNumberFormat="1" applyFont="1" applyFill="1" applyBorder="1" applyAlignment="1" applyProtection="1">
      <alignment vertical="center"/>
    </xf>
    <xf numFmtId="0" fontId="4" fillId="0" borderId="15" xfId="7" applyFont="1" applyFill="1" applyBorder="1" applyAlignment="1" applyProtection="1">
      <alignment vertical="center" wrapText="1"/>
    </xf>
    <xf numFmtId="0" fontId="8" fillId="0" borderId="15" xfId="7" applyFont="1" applyFill="1" applyBorder="1" applyAlignment="1" applyProtection="1">
      <alignment horizontal="left" vertical="center" wrapText="1"/>
    </xf>
    <xf numFmtId="0" fontId="2" fillId="0" borderId="15" xfId="5" applyNumberFormat="1" applyFont="1" applyFill="1" applyBorder="1" applyAlignment="1" applyProtection="1">
      <alignment horizontal="left" vertical="center" wrapText="1"/>
    </xf>
    <xf numFmtId="0" fontId="13" fillId="0" borderId="15" xfId="5"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5" xfId="0" applyFont="1" applyFill="1" applyBorder="1" applyAlignment="1" applyProtection="1">
      <alignment vertical="center" wrapText="1"/>
      <protection locked="0"/>
    </xf>
    <xf numFmtId="0" fontId="10" fillId="0" borderId="15" xfId="0" applyNumberFormat="1" applyFont="1" applyFill="1" applyBorder="1" applyAlignment="1" applyProtection="1">
      <alignment horizontal="left" vertical="top" wrapText="1"/>
    </xf>
    <xf numFmtId="0" fontId="8" fillId="0" borderId="3" xfId="7" applyFont="1" applyFill="1" applyBorder="1" applyAlignment="1" applyProtection="1">
      <alignment vertical="center"/>
    </xf>
    <xf numFmtId="0" fontId="9" fillId="0" borderId="45" xfId="5" applyNumberFormat="1" applyFont="1" applyFill="1" applyBorder="1" applyAlignment="1" applyProtection="1">
      <alignment horizontal="center" vertical="center"/>
    </xf>
    <xf numFmtId="0" fontId="5" fillId="0" borderId="44" xfId="5" applyNumberFormat="1" applyFont="1" applyFill="1" applyBorder="1" applyAlignment="1" applyProtection="1">
      <alignment horizontal="left" vertical="center" wrapText="1"/>
    </xf>
    <xf numFmtId="0" fontId="10" fillId="0" borderId="44" xfId="5" applyNumberFormat="1" applyFont="1" applyFill="1" applyBorder="1" applyAlignment="1" applyProtection="1">
      <alignment horizontal="center" vertical="center"/>
    </xf>
    <xf numFmtId="0" fontId="4" fillId="0" borderId="44" xfId="7" applyFont="1" applyFill="1" applyBorder="1" applyAlignment="1" applyProtection="1">
      <alignment horizontal="center" vertical="center"/>
    </xf>
    <xf numFmtId="0" fontId="10" fillId="0" borderId="44" xfId="5" applyNumberFormat="1" applyFont="1" applyFill="1" applyBorder="1" applyAlignment="1" applyProtection="1">
      <alignment horizontal="center" vertical="center" wrapText="1"/>
    </xf>
    <xf numFmtId="0" fontId="8" fillId="0" borderId="44" xfId="5" applyNumberFormat="1" applyFont="1" applyFill="1" applyBorder="1" applyAlignment="1" applyProtection="1">
      <alignment horizontal="center" vertical="center"/>
    </xf>
    <xf numFmtId="0" fontId="10" fillId="0" borderId="44" xfId="7" applyFont="1" applyFill="1" applyBorder="1" applyAlignment="1" applyProtection="1">
      <alignment horizontal="center" vertical="center" wrapText="1"/>
    </xf>
    <xf numFmtId="0" fontId="4" fillId="0" borderId="44" xfId="5" applyNumberFormat="1" applyFont="1" applyFill="1" applyBorder="1" applyAlignment="1" applyProtection="1">
      <alignment horizontal="center" vertical="center"/>
    </xf>
    <xf numFmtId="0" fontId="21" fillId="0" borderId="44" xfId="7" applyFont="1" applyFill="1" applyBorder="1" applyAlignment="1" applyProtection="1">
      <alignment horizontal="center" vertical="center"/>
    </xf>
    <xf numFmtId="4" fontId="10" fillId="0" borderId="44" xfId="7" applyNumberFormat="1" applyFont="1" applyFill="1" applyBorder="1" applyAlignment="1" applyProtection="1">
      <alignment horizontal="center" vertical="center"/>
    </xf>
    <xf numFmtId="0" fontId="13" fillId="0" borderId="44" xfId="5" applyNumberFormat="1" applyFont="1" applyFill="1" applyBorder="1" applyAlignment="1" applyProtection="1">
      <alignment horizontal="center" vertical="center" wrapText="1"/>
    </xf>
    <xf numFmtId="0" fontId="5" fillId="0" borderId="44" xfId="5" applyNumberFormat="1" applyFont="1" applyFill="1" applyBorder="1" applyAlignment="1" applyProtection="1">
      <alignment horizontal="center" vertical="center" wrapText="1"/>
    </xf>
    <xf numFmtId="0" fontId="5" fillId="0" borderId="44" xfId="6" applyFont="1" applyFill="1" applyBorder="1" applyAlignment="1" applyProtection="1">
      <alignment vertical="center" wrapText="1"/>
    </xf>
    <xf numFmtId="0" fontId="13" fillId="0" borderId="44" xfId="0" applyNumberFormat="1" applyFont="1" applyFill="1" applyBorder="1" applyAlignment="1" applyProtection="1">
      <alignment vertical="center" wrapText="1"/>
    </xf>
    <xf numFmtId="0" fontId="5" fillId="0" borderId="44" xfId="0" applyNumberFormat="1" applyFont="1" applyFill="1" applyBorder="1" applyAlignment="1" applyProtection="1">
      <alignment horizontal="left" vertical="center" wrapText="1"/>
    </xf>
    <xf numFmtId="0" fontId="10" fillId="0" borderId="44" xfId="0" applyFont="1" applyFill="1" applyBorder="1" applyAlignment="1" applyProtection="1">
      <alignment horizontal="center" vertical="center"/>
    </xf>
    <xf numFmtId="0" fontId="10" fillId="0" borderId="44" xfId="0" applyNumberFormat="1" applyFont="1" applyFill="1" applyBorder="1" applyAlignment="1" applyProtection="1">
      <alignment horizontal="center" vertical="center" wrapText="1"/>
    </xf>
    <xf numFmtId="0" fontId="9" fillId="0" borderId="44" xfId="0" applyNumberFormat="1" applyFont="1" applyFill="1" applyBorder="1" applyAlignment="1" applyProtection="1">
      <alignment vertical="center"/>
    </xf>
    <xf numFmtId="170" fontId="10" fillId="0" borderId="44" xfId="9" applyNumberFormat="1" applyFont="1" applyFill="1" applyBorder="1" applyAlignment="1" applyProtection="1">
      <alignment horizontal="center" vertical="center"/>
    </xf>
    <xf numFmtId="0" fontId="10" fillId="0" borderId="44" xfId="10" applyFont="1" applyFill="1" applyBorder="1" applyAlignment="1">
      <alignment horizontal="center" vertical="center"/>
    </xf>
    <xf numFmtId="0" fontId="5" fillId="0" borderId="44" xfId="0" applyNumberFormat="1"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protection locked="0"/>
    </xf>
    <xf numFmtId="0" fontId="10" fillId="0" borderId="46" xfId="0" applyFont="1" applyFill="1" applyBorder="1" applyAlignment="1" applyProtection="1">
      <alignment horizontal="center" vertical="center"/>
    </xf>
    <xf numFmtId="0" fontId="5" fillId="0" borderId="7" xfId="6" applyFont="1" applyFill="1" applyBorder="1" applyAlignment="1" applyProtection="1">
      <alignment vertical="center"/>
    </xf>
    <xf numFmtId="2" fontId="12" fillId="0" borderId="42" xfId="4" applyNumberFormat="1" applyFont="1" applyFill="1" applyBorder="1" applyAlignment="1" applyProtection="1">
      <alignment horizontal="center" vertical="center"/>
    </xf>
    <xf numFmtId="4" fontId="10" fillId="0" borderId="42" xfId="7" applyNumberFormat="1" applyFont="1" applyFill="1" applyBorder="1" applyAlignment="1" applyProtection="1">
      <alignment horizontal="center" vertical="center"/>
    </xf>
    <xf numFmtId="166" fontId="10" fillId="0" borderId="28" xfId="8" applyNumberFormat="1" applyFont="1" applyFill="1" applyBorder="1" applyAlignment="1" applyProtection="1">
      <alignment horizontal="right" vertical="center" wrapText="1"/>
    </xf>
    <xf numFmtId="0" fontId="0" fillId="0" borderId="35" xfId="0" applyFill="1" applyBorder="1"/>
    <xf numFmtId="0" fontId="9" fillId="0" borderId="13" xfId="5" applyNumberFormat="1" applyFont="1" applyFill="1" applyBorder="1" applyAlignment="1" applyProtection="1">
      <alignment horizontal="left" vertical="center" wrapText="1"/>
    </xf>
    <xf numFmtId="171" fontId="10" fillId="0" borderId="34" xfId="11" applyNumberFormat="1" applyFont="1" applyFill="1" applyBorder="1" applyAlignment="1">
      <alignment horizontal="center" vertical="center"/>
    </xf>
    <xf numFmtId="0" fontId="17" fillId="0" borderId="7" xfId="6" applyFont="1" applyFill="1" applyBorder="1" applyAlignment="1" applyProtection="1">
      <alignment vertical="center"/>
    </xf>
    <xf numFmtId="0" fontId="9" fillId="0" borderId="7" xfId="6" applyFont="1" applyFill="1" applyBorder="1" applyAlignment="1" applyProtection="1">
      <alignment vertical="center"/>
    </xf>
    <xf numFmtId="0" fontId="4" fillId="0" borderId="26" xfId="7" applyFont="1" applyFill="1" applyBorder="1" applyAlignment="1" applyProtection="1">
      <alignment horizontal="center" vertical="center"/>
    </xf>
    <xf numFmtId="0" fontId="5" fillId="0" borderId="7" xfId="5" applyNumberFormat="1" applyFont="1" applyFill="1" applyBorder="1" applyAlignment="1" applyProtection="1">
      <alignment horizontal="left" vertical="center" wrapText="1"/>
    </xf>
    <xf numFmtId="0" fontId="10" fillId="0" borderId="7" xfId="5" applyNumberFormat="1" applyFont="1" applyFill="1" applyBorder="1" applyAlignment="1" applyProtection="1">
      <alignment horizontal="center" vertical="center"/>
    </xf>
    <xf numFmtId="0" fontId="10" fillId="0" borderId="7" xfId="5" applyNumberFormat="1" applyFont="1" applyFill="1" applyBorder="1" applyAlignment="1" applyProtection="1">
      <alignment horizontal="center" vertical="center" wrapText="1"/>
    </xf>
    <xf numFmtId="0" fontId="19" fillId="0" borderId="7" xfId="7" applyFont="1" applyFill="1" applyBorder="1" applyAlignment="1" applyProtection="1">
      <alignment horizontal="center" vertical="center"/>
    </xf>
    <xf numFmtId="0" fontId="10" fillId="0" borderId="7" xfId="7" applyFont="1" applyFill="1" applyBorder="1" applyAlignment="1" applyProtection="1">
      <alignment horizontal="center" vertical="center" wrapText="1"/>
    </xf>
    <xf numFmtId="0" fontId="10" fillId="0" borderId="38" xfId="5" applyNumberFormat="1" applyFont="1" applyFill="1" applyBorder="1" applyAlignment="1" applyProtection="1">
      <alignment horizontal="center" vertical="center" wrapText="1"/>
    </xf>
    <xf numFmtId="0" fontId="5" fillId="0" borderId="7" xfId="5" applyNumberFormat="1" applyFont="1" applyFill="1" applyBorder="1" applyAlignment="1" applyProtection="1">
      <alignment vertical="center" wrapText="1"/>
    </xf>
    <xf numFmtId="0" fontId="9" fillId="0" borderId="7" xfId="5" applyNumberFormat="1" applyFont="1" applyFill="1" applyBorder="1" applyAlignment="1" applyProtection="1">
      <alignment horizontal="left" vertical="center" wrapText="1"/>
    </xf>
    <xf numFmtId="0" fontId="27" fillId="0" borderId="7" xfId="7" applyFont="1" applyFill="1" applyBorder="1" applyAlignment="1" applyProtection="1">
      <alignment horizontal="center" vertical="center" wrapText="1"/>
    </xf>
    <xf numFmtId="0" fontId="10" fillId="0" borderId="7" xfId="7" applyFont="1" applyFill="1" applyBorder="1" applyAlignment="1" applyProtection="1">
      <alignment horizontal="justify" vertical="center" wrapText="1"/>
    </xf>
    <xf numFmtId="0" fontId="9" fillId="0" borderId="7" xfId="5" applyNumberFormat="1" applyFont="1" applyFill="1" applyBorder="1" applyAlignment="1" applyProtection="1">
      <alignment horizontal="center" vertical="center" wrapText="1"/>
    </xf>
    <xf numFmtId="171" fontId="10" fillId="0" borderId="34" xfId="11" applyNumberFormat="1" applyFont="1" applyFill="1" applyBorder="1" applyAlignment="1">
      <alignment vertical="center"/>
    </xf>
    <xf numFmtId="0" fontId="9" fillId="0" borderId="7" xfId="7" applyFont="1" applyFill="1" applyBorder="1" applyAlignment="1" applyProtection="1">
      <alignment horizontal="center" vertical="center" wrapText="1"/>
    </xf>
    <xf numFmtId="0" fontId="10" fillId="0" borderId="7" xfId="7" applyFont="1" applyFill="1" applyBorder="1" applyAlignment="1" applyProtection="1">
      <alignment horizontal="center" vertical="center"/>
    </xf>
    <xf numFmtId="0" fontId="25" fillId="0" borderId="7" xfId="7" applyFont="1" applyFill="1" applyBorder="1" applyAlignment="1" applyProtection="1">
      <alignment horizontal="center" vertical="center" wrapText="1"/>
    </xf>
    <xf numFmtId="0" fontId="5" fillId="0" borderId="7" xfId="0" applyNumberFormat="1" applyFont="1" applyFill="1" applyBorder="1" applyAlignment="1" applyProtection="1">
      <alignment horizontal="left" vertical="center" wrapText="1"/>
    </xf>
    <xf numFmtId="0" fontId="10" fillId="0" borderId="7" xfId="0"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170" fontId="10" fillId="0" borderId="7" xfId="9" applyNumberFormat="1" applyFont="1" applyFill="1" applyBorder="1" applyAlignment="1" applyProtection="1">
      <alignment horizontal="center" vertical="center"/>
    </xf>
    <xf numFmtId="0" fontId="10" fillId="0" borderId="7" xfId="10" applyFont="1" applyFill="1" applyBorder="1" applyAlignment="1">
      <alignment horizontal="center" vertical="center"/>
    </xf>
    <xf numFmtId="0" fontId="32" fillId="0" borderId="7"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30" xfId="7" applyFont="1" applyFill="1" applyBorder="1" applyAlignment="1" applyProtection="1">
      <alignment horizontal="justify" vertical="center" wrapText="1"/>
    </xf>
    <xf numFmtId="0" fontId="10" fillId="0" borderId="16" xfId="7" applyFont="1" applyFill="1" applyBorder="1" applyAlignment="1" applyProtection="1">
      <alignment horizontal="justify" vertical="center" wrapText="1"/>
    </xf>
    <xf numFmtId="0" fontId="10" fillId="0" borderId="16" xfId="5" applyNumberFormat="1" applyFont="1" applyFill="1" applyBorder="1" applyAlignment="1" applyProtection="1">
      <alignment horizontal="left" vertical="center" wrapText="1"/>
    </xf>
    <xf numFmtId="0" fontId="9" fillId="0" borderId="16" xfId="7" applyFont="1" applyFill="1" applyBorder="1" applyAlignment="1" applyProtection="1">
      <alignment horizontal="left" vertical="center" wrapText="1"/>
    </xf>
    <xf numFmtId="0" fontId="4" fillId="0" borderId="16" xfId="7" applyFont="1" applyFill="1" applyBorder="1" applyAlignment="1" applyProtection="1">
      <alignment vertical="center" wrapText="1"/>
    </xf>
    <xf numFmtId="0" fontId="5" fillId="0" borderId="16" xfId="5" applyNumberFormat="1" applyFont="1" applyFill="1" applyBorder="1" applyAlignment="1" applyProtection="1">
      <alignment vertical="center" wrapText="1"/>
    </xf>
    <xf numFmtId="0" fontId="10" fillId="0" borderId="33" xfId="5" applyNumberFormat="1" applyFont="1" applyFill="1" applyBorder="1" applyAlignment="1" applyProtection="1">
      <alignment horizontal="left" vertical="center" wrapText="1"/>
    </xf>
    <xf numFmtId="0" fontId="5" fillId="0" borderId="16" xfId="7" applyFont="1" applyFill="1" applyBorder="1" applyAlignment="1" applyProtection="1">
      <alignment horizontal="left" vertical="center" wrapText="1"/>
    </xf>
    <xf numFmtId="0" fontId="17" fillId="0" borderId="16" xfId="7" applyFont="1" applyFill="1" applyBorder="1" applyAlignment="1" applyProtection="1">
      <alignment horizontal="justify" vertical="center" wrapText="1"/>
    </xf>
    <xf numFmtId="2" fontId="10" fillId="0" borderId="16" xfId="5" applyNumberFormat="1" applyFont="1" applyFill="1" applyBorder="1" applyAlignment="1" applyProtection="1">
      <alignment horizontal="left" vertical="center"/>
    </xf>
    <xf numFmtId="0" fontId="9" fillId="0" borderId="16" xfId="7" applyFont="1" applyFill="1" applyBorder="1" applyAlignment="1" applyProtection="1">
      <alignment horizontal="justify" vertical="center" wrapText="1"/>
    </xf>
    <xf numFmtId="171" fontId="10" fillId="0" borderId="12" xfId="11" applyNumberFormat="1" applyFont="1" applyFill="1" applyBorder="1" applyAlignment="1">
      <alignment horizontal="left" vertical="center"/>
    </xf>
    <xf numFmtId="0" fontId="9" fillId="0" borderId="9" xfId="6" applyFont="1" applyFill="1" applyBorder="1" applyAlignment="1" applyProtection="1">
      <alignment vertical="center"/>
    </xf>
    <xf numFmtId="0" fontId="9" fillId="0" borderId="9" xfId="6" applyFont="1" applyFill="1" applyBorder="1" applyAlignment="1" applyProtection="1">
      <alignment horizontal="left" vertical="center" wrapText="1"/>
    </xf>
    <xf numFmtId="0" fontId="17" fillId="0" borderId="9" xfId="6" applyFont="1" applyFill="1" applyBorder="1" applyAlignment="1" applyProtection="1">
      <alignment vertical="center" wrapText="1"/>
    </xf>
    <xf numFmtId="0" fontId="10" fillId="0" borderId="16" xfId="0" applyNumberFormat="1" applyFont="1" applyFill="1" applyBorder="1" applyAlignment="1" applyProtection="1">
      <alignment horizontal="left" vertical="center" wrapText="1"/>
    </xf>
    <xf numFmtId="0" fontId="17" fillId="0" borderId="9" xfId="6" applyFont="1" applyFill="1" applyBorder="1" applyAlignment="1" applyProtection="1">
      <alignment vertical="center"/>
    </xf>
    <xf numFmtId="0" fontId="5" fillId="0" borderId="9" xfId="6" applyFont="1" applyFill="1" applyBorder="1" applyAlignment="1" applyProtection="1">
      <alignment vertical="center"/>
    </xf>
    <xf numFmtId="0" fontId="10" fillId="0" borderId="16" xfId="6" applyFont="1" applyFill="1" applyBorder="1" applyAlignment="1" applyProtection="1">
      <alignment vertical="center" wrapText="1"/>
    </xf>
    <xf numFmtId="0" fontId="10" fillId="0" borderId="33" xfId="6" applyFont="1" applyFill="1" applyBorder="1" applyAlignment="1" applyProtection="1">
      <alignment vertical="center" wrapText="1"/>
    </xf>
    <xf numFmtId="0" fontId="17" fillId="0" borderId="14" xfId="6" applyFont="1" applyFill="1" applyBorder="1" applyAlignment="1" applyProtection="1">
      <alignment vertical="center" wrapText="1"/>
    </xf>
    <xf numFmtId="165" fontId="8" fillId="0" borderId="19" xfId="5" applyNumberFormat="1" applyFont="1" applyFill="1" applyBorder="1" applyAlignment="1" applyProtection="1">
      <alignment horizontal="center" vertical="center"/>
    </xf>
    <xf numFmtId="165" fontId="9" fillId="0" borderId="29" xfId="5" applyNumberFormat="1" applyFont="1" applyFill="1" applyBorder="1" applyAlignment="1" applyProtection="1">
      <alignment horizontal="center" vertical="center"/>
    </xf>
    <xf numFmtId="166" fontId="5" fillId="0" borderId="15" xfId="5" applyNumberFormat="1" applyFont="1" applyFill="1" applyBorder="1" applyAlignment="1" applyProtection="1">
      <alignment horizontal="left" vertical="center" wrapText="1"/>
    </xf>
    <xf numFmtId="173" fontId="10" fillId="0" borderId="15" xfId="8" applyNumberFormat="1" applyFont="1" applyFill="1" applyBorder="1" applyAlignment="1" applyProtection="1">
      <alignment horizontal="right" vertical="center" wrapText="1"/>
    </xf>
    <xf numFmtId="166" fontId="13" fillId="0" borderId="29" xfId="8" applyNumberFormat="1" applyFont="1" applyFill="1" applyBorder="1" applyAlignment="1" applyProtection="1">
      <alignment horizontal="right" vertical="center" wrapText="1"/>
    </xf>
    <xf numFmtId="166" fontId="5" fillId="0" borderId="15" xfId="8" applyNumberFormat="1" applyFont="1" applyFill="1" applyBorder="1" applyAlignment="1" applyProtection="1">
      <alignment horizontal="center" vertical="center" wrapText="1"/>
    </xf>
    <xf numFmtId="166" fontId="13" fillId="0" borderId="32" xfId="8" applyNumberFormat="1" applyFont="1" applyFill="1" applyBorder="1" applyAlignment="1" applyProtection="1">
      <alignment horizontal="right" vertical="center" wrapText="1"/>
    </xf>
    <xf numFmtId="166" fontId="10" fillId="0" borderId="29" xfId="8" applyNumberFormat="1" applyFont="1" applyFill="1" applyBorder="1" applyAlignment="1" applyProtection="1">
      <alignment horizontal="right" vertical="center" wrapText="1"/>
    </xf>
    <xf numFmtId="166" fontId="10" fillId="0" borderId="32" xfId="8" applyNumberFormat="1" applyFont="1" applyFill="1" applyBorder="1" applyAlignment="1" applyProtection="1">
      <alignment horizontal="right" vertical="center" wrapText="1"/>
    </xf>
    <xf numFmtId="0" fontId="4" fillId="0" borderId="1" xfId="7" applyFont="1" applyFill="1" applyBorder="1" applyAlignment="1" applyProtection="1">
      <alignment vertical="center"/>
    </xf>
    <xf numFmtId="0" fontId="4" fillId="0" borderId="2" xfId="7" applyFont="1" applyFill="1" applyBorder="1" applyAlignment="1" applyProtection="1">
      <alignment vertical="center"/>
    </xf>
    <xf numFmtId="0" fontId="4" fillId="0" borderId="2" xfId="7" applyFont="1" applyFill="1" applyBorder="1" applyAlignment="1" applyProtection="1">
      <alignment horizontal="center" vertical="center"/>
    </xf>
    <xf numFmtId="0" fontId="4" fillId="0" borderId="3" xfId="7" applyFont="1" applyFill="1" applyBorder="1" applyAlignment="1" applyProtection="1">
      <alignment vertical="center"/>
    </xf>
    <xf numFmtId="10" fontId="27" fillId="2" borderId="14" xfId="12" applyNumberFormat="1" applyFont="1" applyFill="1" applyBorder="1" applyAlignment="1" applyProtection="1">
      <alignment horizontal="right" vertical="center" wrapText="1"/>
    </xf>
    <xf numFmtId="9" fontId="27" fillId="0" borderId="14" xfId="12" applyFont="1" applyFill="1" applyBorder="1" applyAlignment="1" applyProtection="1">
      <alignment horizontal="right" vertical="center" wrapText="1"/>
    </xf>
    <xf numFmtId="166" fontId="13" fillId="2" borderId="15" xfId="8" applyNumberFormat="1" applyFont="1" applyFill="1" applyBorder="1" applyAlignment="1" applyProtection="1">
      <alignment horizontal="right" vertical="center" wrapText="1"/>
    </xf>
    <xf numFmtId="0" fontId="13" fillId="0" borderId="7" xfId="0" applyNumberFormat="1" applyFont="1" applyFill="1" applyBorder="1" applyAlignment="1" applyProtection="1">
      <alignment horizontal="left" vertical="center" wrapText="1"/>
    </xf>
    <xf numFmtId="0" fontId="13" fillId="0" borderId="8" xfId="0" applyNumberFormat="1" applyFont="1" applyFill="1" applyBorder="1" applyAlignment="1" applyProtection="1">
      <alignment horizontal="left" vertical="center" wrapText="1"/>
    </xf>
    <xf numFmtId="0" fontId="2" fillId="0" borderId="1" xfId="5" applyNumberFormat="1" applyFont="1" applyFill="1" applyBorder="1" applyAlignment="1" applyProtection="1">
      <alignment horizontal="center" vertical="center" wrapText="1"/>
    </xf>
    <xf numFmtId="0" fontId="2" fillId="0" borderId="2" xfId="5" applyNumberFormat="1" applyFont="1" applyFill="1" applyBorder="1" applyAlignment="1" applyProtection="1">
      <alignment horizontal="center" vertical="center" wrapText="1"/>
    </xf>
    <xf numFmtId="0" fontId="2" fillId="0" borderId="3" xfId="5" applyNumberFormat="1" applyFont="1" applyFill="1" applyBorder="1" applyAlignment="1" applyProtection="1">
      <alignment horizontal="center" vertical="center" wrapText="1"/>
    </xf>
    <xf numFmtId="0" fontId="2" fillId="0" borderId="4" xfId="5" applyNumberFormat="1" applyFont="1" applyFill="1" applyBorder="1" applyAlignment="1" applyProtection="1">
      <alignment horizontal="center" vertical="center" wrapText="1"/>
    </xf>
    <xf numFmtId="0" fontId="2" fillId="0" borderId="5" xfId="5" applyNumberFormat="1" applyFont="1" applyFill="1" applyBorder="1" applyAlignment="1" applyProtection="1">
      <alignment horizontal="center" vertical="center" wrapText="1"/>
    </xf>
    <xf numFmtId="0" fontId="2" fillId="0" borderId="6" xfId="5" applyNumberFormat="1" applyFont="1" applyFill="1" applyBorder="1" applyAlignment="1" applyProtection="1">
      <alignment horizontal="center" vertical="center" wrapText="1"/>
    </xf>
    <xf numFmtId="0" fontId="5" fillId="0" borderId="10" xfId="6" applyFont="1" applyFill="1" applyBorder="1" applyAlignment="1" applyProtection="1">
      <alignment horizontal="center" vertical="center" wrapText="1"/>
    </xf>
    <xf numFmtId="0" fontId="5" fillId="0" borderId="11" xfId="6" applyFont="1" applyFill="1" applyBorder="1" applyAlignment="1" applyProtection="1">
      <alignment horizontal="center" vertical="center" wrapText="1"/>
    </xf>
    <xf numFmtId="0" fontId="8" fillId="0" borderId="15" xfId="7" applyFont="1" applyFill="1" applyBorder="1" applyAlignment="1" applyProtection="1">
      <alignment horizontal="left" vertical="center"/>
    </xf>
    <xf numFmtId="0" fontId="8" fillId="0" borderId="8" xfId="7" applyFont="1" applyFill="1" applyBorder="1" applyAlignment="1" applyProtection="1">
      <alignment horizontal="left" vertical="center"/>
    </xf>
    <xf numFmtId="0" fontId="8" fillId="0" borderId="17" xfId="7" applyFont="1" applyFill="1" applyBorder="1" applyAlignment="1" applyProtection="1">
      <alignment horizontal="left" vertical="center"/>
    </xf>
    <xf numFmtId="0" fontId="13" fillId="0" borderId="17"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xf>
    <xf numFmtId="0" fontId="5" fillId="0" borderId="7" xfId="5" applyNumberFormat="1" applyFont="1" applyFill="1" applyBorder="1" applyAlignment="1" applyProtection="1">
      <alignment horizontal="right" vertical="center"/>
    </xf>
    <xf numFmtId="0" fontId="5" fillId="0" borderId="8" xfId="5" applyNumberFormat="1" applyFont="1" applyFill="1" applyBorder="1" applyAlignment="1" applyProtection="1">
      <alignment horizontal="right" vertical="center"/>
    </xf>
    <xf numFmtId="0" fontId="5" fillId="0" borderId="17" xfId="5" applyNumberFormat="1" applyFont="1" applyFill="1" applyBorder="1" applyAlignment="1" applyProtection="1">
      <alignment horizontal="right" vertical="center"/>
    </xf>
    <xf numFmtId="0" fontId="9" fillId="0" borderId="7" xfId="6" applyFont="1" applyFill="1" applyBorder="1" applyAlignment="1" applyProtection="1">
      <alignment horizontal="center" vertical="center" wrapText="1"/>
    </xf>
    <xf numFmtId="0" fontId="9" fillId="0" borderId="8" xfId="6" applyFont="1" applyFill="1" applyBorder="1" applyAlignment="1" applyProtection="1">
      <alignment horizontal="center" vertical="center" wrapText="1"/>
    </xf>
    <xf numFmtId="0" fontId="17" fillId="0" borderId="7" xfId="6" applyFont="1" applyFill="1" applyBorder="1" applyAlignment="1" applyProtection="1">
      <alignment horizontal="left" vertical="center" wrapText="1"/>
    </xf>
    <xf numFmtId="0" fontId="17" fillId="0" borderId="8" xfId="6" applyFont="1" applyFill="1" applyBorder="1" applyAlignment="1" applyProtection="1">
      <alignment horizontal="left" vertical="center" wrapText="1"/>
    </xf>
    <xf numFmtId="0" fontId="5" fillId="0" borderId="7" xfId="6" applyFont="1" applyFill="1" applyBorder="1" applyAlignment="1" applyProtection="1">
      <alignment horizontal="left" vertical="center" wrapText="1"/>
    </xf>
    <xf numFmtId="0" fontId="5" fillId="0" borderId="8" xfId="6" applyFont="1" applyFill="1" applyBorder="1" applyAlignment="1" applyProtection="1">
      <alignment horizontal="left" vertical="center" wrapText="1"/>
    </xf>
    <xf numFmtId="0" fontId="5" fillId="0" borderId="26" xfId="6" applyFont="1" applyFill="1" applyBorder="1" applyAlignment="1" applyProtection="1">
      <alignment horizontal="center" vertical="center" wrapText="1"/>
    </xf>
    <xf numFmtId="0" fontId="5" fillId="0" borderId="27" xfId="6" applyFont="1" applyFill="1" applyBorder="1" applyAlignment="1" applyProtection="1">
      <alignment horizontal="center" vertical="center" wrapText="1"/>
    </xf>
    <xf numFmtId="0" fontId="8" fillId="0" borderId="31" xfId="5" applyNumberFormat="1" applyFont="1" applyFill="1" applyBorder="1" applyAlignment="1" applyProtection="1">
      <alignment horizontal="center" vertical="center"/>
    </xf>
    <xf numFmtId="0" fontId="8" fillId="0" borderId="18" xfId="5" applyNumberFormat="1" applyFont="1" applyFill="1" applyBorder="1" applyAlignment="1" applyProtection="1">
      <alignment horizontal="center" vertical="center"/>
    </xf>
    <xf numFmtId="0" fontId="17" fillId="0" borderId="7" xfId="5" applyNumberFormat="1" applyFont="1" applyFill="1" applyBorder="1" applyAlignment="1" applyProtection="1">
      <alignment horizontal="right" vertical="center"/>
    </xf>
    <xf numFmtId="0" fontId="17" fillId="0" borderId="8" xfId="5" applyNumberFormat="1" applyFont="1" applyFill="1" applyBorder="1" applyAlignment="1" applyProtection="1">
      <alignment horizontal="right" vertical="center"/>
    </xf>
    <xf numFmtId="0" fontId="17" fillId="0" borderId="17" xfId="5" applyNumberFormat="1" applyFont="1" applyFill="1" applyBorder="1" applyAlignment="1" applyProtection="1">
      <alignment horizontal="right" vertical="center"/>
    </xf>
    <xf numFmtId="0" fontId="17" fillId="0" borderId="7" xfId="5" applyNumberFormat="1" applyFont="1" applyFill="1" applyBorder="1" applyAlignment="1" applyProtection="1">
      <alignment horizontal="right" vertical="center" wrapText="1"/>
    </xf>
    <xf numFmtId="0" fontId="17" fillId="0" borderId="8" xfId="5" applyNumberFormat="1" applyFont="1" applyFill="1" applyBorder="1" applyAlignment="1" applyProtection="1">
      <alignment horizontal="right" vertical="center" wrapText="1"/>
    </xf>
    <xf numFmtId="0" fontId="17" fillId="0" borderId="17" xfId="5" applyNumberFormat="1" applyFont="1" applyFill="1" applyBorder="1" applyAlignment="1" applyProtection="1">
      <alignment horizontal="right" vertical="center" wrapText="1"/>
    </xf>
    <xf numFmtId="0" fontId="17" fillId="0" borderId="7" xfId="5" applyNumberFormat="1" applyFont="1" applyFill="1" applyBorder="1" applyAlignment="1" applyProtection="1">
      <alignment horizontal="center" vertical="center"/>
    </xf>
    <xf numFmtId="0" fontId="17" fillId="0" borderId="8" xfId="5" applyNumberFormat="1" applyFont="1" applyFill="1" applyBorder="1" applyAlignment="1" applyProtection="1">
      <alignment horizontal="center" vertical="center"/>
    </xf>
    <xf numFmtId="0" fontId="17" fillId="0" borderId="9" xfId="5" applyNumberFormat="1" applyFont="1" applyFill="1" applyBorder="1" applyAlignment="1" applyProtection="1">
      <alignment horizontal="center" vertical="center"/>
    </xf>
    <xf numFmtId="0" fontId="4" fillId="0" borderId="7" xfId="7" applyFont="1" applyFill="1" applyBorder="1" applyAlignment="1" applyProtection="1">
      <alignment horizontal="center" vertical="center"/>
    </xf>
    <xf numFmtId="0" fontId="4" fillId="0" borderId="8" xfId="7" applyFont="1" applyFill="1" applyBorder="1" applyAlignment="1" applyProtection="1">
      <alignment horizontal="center" vertical="center"/>
    </xf>
    <xf numFmtId="0" fontId="4" fillId="0" borderId="9" xfId="7"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8" xfId="5" applyNumberFormat="1" applyFont="1" applyFill="1" applyBorder="1" applyAlignment="1" applyProtection="1">
      <alignment horizontal="center" vertical="center"/>
    </xf>
    <xf numFmtId="0" fontId="5" fillId="0" borderId="9" xfId="5" applyNumberFormat="1" applyFont="1" applyFill="1" applyBorder="1" applyAlignment="1" applyProtection="1">
      <alignment horizontal="center" vertical="center"/>
    </xf>
    <xf numFmtId="0" fontId="17" fillId="0" borderId="38" xfId="5" applyNumberFormat="1" applyFont="1" applyFill="1" applyBorder="1" applyAlignment="1" applyProtection="1">
      <alignment horizontal="right" vertical="center"/>
    </xf>
    <xf numFmtId="0" fontId="17" fillId="0" borderId="39" xfId="5" applyNumberFormat="1" applyFont="1" applyFill="1" applyBorder="1" applyAlignment="1" applyProtection="1">
      <alignment horizontal="right" vertical="center"/>
    </xf>
    <xf numFmtId="0" fontId="17" fillId="0" borderId="40" xfId="5" applyNumberFormat="1" applyFont="1" applyFill="1" applyBorder="1" applyAlignment="1" applyProtection="1">
      <alignment horizontal="righ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17" fillId="0" borderId="26" xfId="5" applyNumberFormat="1" applyFont="1" applyFill="1" applyBorder="1" applyAlignment="1" applyProtection="1">
      <alignment horizontal="right" vertical="center"/>
    </xf>
    <xf numFmtId="0" fontId="17" fillId="0" borderId="43" xfId="5" applyNumberFormat="1" applyFont="1" applyFill="1" applyBorder="1" applyAlignment="1" applyProtection="1">
      <alignment horizontal="right" vertical="center"/>
    </xf>
    <xf numFmtId="0" fontId="17" fillId="0" borderId="27" xfId="5" applyNumberFormat="1" applyFont="1" applyFill="1" applyBorder="1" applyAlignment="1" applyProtection="1">
      <alignment horizontal="right" vertical="center"/>
    </xf>
  </cellXfs>
  <cellStyles count="13">
    <cellStyle name="Hipervínculo" xfId="4" builtinId="8"/>
    <cellStyle name="Millares" xfId="1" builtinId="3"/>
    <cellStyle name="Millares_Hoja1" xfId="9"/>
    <cellStyle name="Millares_PPRESUPUESTO CERRAMIENTO ESCUELAS RURALES" xfId="11"/>
    <cellStyle name="Moneda" xfId="2" builtinId="4"/>
    <cellStyle name="Moneda [0]" xfId="3" builtinId="7"/>
    <cellStyle name="Moneda 4" xfId="8"/>
    <cellStyle name="Normal" xfId="0" builtinId="0"/>
    <cellStyle name="Normal 2" xfId="5"/>
    <cellStyle name="Normal_Acandy 2" xfId="10"/>
    <cellStyle name="Normal_FUNDADORES 3" xfId="6"/>
    <cellStyle name="Normal_HOJA DE DISEÑO" xfId="7"/>
    <cellStyle name="Porcentaje" xfId="12" builtinId="5"/>
  </cellStyles>
  <dxfs count="540">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28" Type="http://schemas.openxmlformats.org/officeDocument/2006/relationships/styles" Target="styles.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sharedStrings" Target="sharedStrings.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calcChain" Target="calcChain.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theme" Target="theme/theme1.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ci/AppData/Local/Temp/OFERTAS/PEREIRA/A"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OVAR\Licitaciones\PETROBRAS\licitacion%20de%20julio%2021%20de%201998.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1_AJUSTE%20SANTA%20ROSA%20(sept-2012)\11.%20Presupuesto%20general\PPTO%20REDES%20TURCO%20ministerio%20(Fade%20I).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WILMAR\Informaci&#243;n%202012\Mis%20Documentos\AMV-02-BOL\EST.V&#205;A%20CRITERIO%20TECNICO.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Users\user\Desktop\Modelo%20costos%20Ietek%20Abril%2030%20de%20201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obci/AppData/Local/Temp/Enintco/02%20-%20ESTIMACION/02-PROPUESTAS_CAT/06-Ofertas%202005/o-5039%20Pielstick%20CEMEX%20Panama/3.%20Presupuesto/CEMEX%20PANAMA_2x12CM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de%20obra%20extra.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IPRES\ELECTMEC\Lineas\1999\ETECEN\LP-004-99-1\Presupuesto\Plani%20LP-004-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near16\d\PERSONALES\FERNANDO\CURSO%20PTAP\PARSHALL%20AMAG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V:\01-Antiguos\ESTIMACI&#211;N%20ANTIGUOS\04%20-%20OFERTAS%202003\o-1322%20Ecuador%20Tarapoa%20Block\3.%20Presupuesto\Presupuesto_2004\Ppto%20%20Tarapoa%202X16CM32_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sgallo\Proyectos%20Sandra%20Gallo\Proyectos%20varios\Valdivia\PRESUPUESTOS%20CORREGIDOS\PRESUPUESTO%20ACTO.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Ardincoadmin\DZAPATA%20(10.10.10.253)\AASSA%20TECNICA%201-1\AMALFI\2012\PROYECTOS\COLECTORES%20AMALFI\AMALFI%20PROYECTO%20COLECTORES\BASE\HOJA%20BASE\BASE%20DE%20PRESUPUESTO.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semanal%20de%20avance%20de%20obra%20civi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solicitud%20de%20servicio.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SIMULACI&#211;NEDIFICIO.ok.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H:\PAVICOL\MSOFFICE\LICITAR\analisis%20del%20AIU\AIU.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Wilsonvega\PMAACAMPAMENTO\CD-CAMPAMENTO\DISE&#209;O\PRESUPUESTOS-DIS\ALCANTARILLADO\Presupuestos%20sistema%20de%20alcantarillado%20(Campamento).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royecto%20Alcantarillado%20Caucasia\presupuesto_anza\Ppto%20Aldo%20EL%20Paraiso%20version%20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sanearp1\DATOS\WINNT\Profiles\mvelezs\Configuraci&#243;n%20local\Archivos%20temporales%20de%20Internet\OLK295\ConsolidadoSubcircuito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S.G.C%20Aguas\Proceso%20Interventor&#237;a\tEMPORALTRAM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_PROYECTO%20PDA%20ANTIOQUIA\25_PDA-ANTIOQUIA\11_BRICE&#209;O\1_AJUSTE%20BRICE&#209;O%20(abril-2012)\11.%20Presupuesto%20general\Ppto_completo_Brice&#241;o_octubre_201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01FC7894\Presuesto%20definitivo%20alcantarillado.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Presupuesto_750%20_Baja_Suelo%20AB%20actualizado%202015%20con%20ICCP.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W000911cre22\publico\DOCUME~1\VALUED~1\LOCALS~1\Temp\Documents%20and%20Settings\CJARAMILLO\Mis%20documentos\Empresas\Riopaila\Proyecto%20RIOPAILA%20S.A..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H:\Polideportivos%20madrid\Presupuesto%20herramientas%20de%20calculo\MATRIZ%20PARA%20EL%20CALCULO%20DEL%20AIU%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oyecto%20jerico\Presupuesto%20Sistema%20de%20Acueductojeri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lcantarilladojul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hi1fin\Acta\Acta\acta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cueductojuli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PRESUPUESTO_SAN_JUAN_TANQUE_Y_PTAP_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BB1E440\A.P.U%20ACU"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edisson.rincon/Documents/3.5%20LICITACIONES%20E%20INSCRIPCIONES%202013/11-%20Tabasco%20Oil%20Company%20-%20Consorcio%20con%20A&amp;P/oferta%20econ&#243;mica/ANEXO%202%20Y%203%20PRESUPUESTO%20Y%20APU%20201311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mon\PORT&#193;TIL\MORENO%20VARGAS\LICITACIONES\HOCOL%20%20HCC0R-739-00\Limonero1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Amir/Catalogo/MV_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carenas\COMPARTIR\base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wvega\PROYECTOS%20EN%20EJECUCION\HLOPEZA\CANTIDADES%20GERONA\Documents%20and%20Settings\swilches\Configuraci&#243;n%20local\Archivos%20temporales%20de%20Internet\OLK6\formulario%20bas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rdincoadmin\Informaci&#243;n%202013\PROYECTOS%202013\Plan%20Maestro%20Segunda%20Etapa%20EPM\Presupuesto%20EPM%201%25%20Porce%2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001\proyectos\603%20EEB%20Predisenos%20SE%20Nueva%20Esperanza\Calculos\AREVA%20-%20CODENSA\Torca%20Cantidad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rdincoadmin\OBRAS\Riveras%20del%20Hato%20II\PRESUPUESTO%20RIVERAS%20DEL%20HATO_20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eleal\PMAA%20VALDIVIA\PROYECTOS\BASE%20PRESUPUESTOS\PMAA\CD%20Zaragoza%20Bombeo\Presupuesto\PRESUPUESTO%20DEFINITIVO%20ZARAGOZ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eleal\CA&#209;ASGORDAS\CORRECCION%20SEP%2019-07\PMAA\CD%20Zaragoza%20Bombeo\Presupuesto\PRESUPUESTO%20DEFINITIVO%20ZARAGOZ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001\proyectos\603%20EEB%20Predisenos%20SE%20Nueva%20Esperanza\Calculos\AREVA%20-%20CODENSA\Cantidades%20SE%20Trujillo%20Norte%20opcion%202-R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dministracion/CARLOS/CARLOS%20GENERAL/LICITACIONES/VETRA%20PI&#209;005-6-71-10%20JUNIO%2022%20DE%202010/PROPUESTA%20ECON&#211;MICA/PROPUESTA%20ECON&#211;MICA/PROPUESTA%20ECONOMICA%20PI&#209;U&#209;A%2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obci/AppData/Local/Temp/Documents%20and%20Settings/crendon.HMV/Local%20Settings/Temporary%20Internet%20Files/OLK3/85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JMORALESG\CARLOS%20ANDR&#201;S\SEGUIMIENTO%20CONTRATOS%20OCCIDENTE-URAB&#193;%20(2009)\PRESUPUESTO%202010\Documents%20and%20Settings\David%20A\Mis%20documentos\LICITACIONES2008\VARIOS\AGUADULCE\APUs%20PuertoAguaDulce%20RAMV%203%20269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nearp1\DATOS\HLOPEZA\CANTIDADES%20GERONA\Documents%20and%20Settings\swilches\Configuraci&#243;n%20local\Archivos%20temporales%20de%20Internet\OLK6\formulario%20bas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municaciones\wgutierrez$\AASSA%20TECNICA%201-1\AMALFI\COLECTORES%20AMALFI%20A&#209;O%202008\ANEXO3_PRESUPUESTO%20ALCANTARILLAD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lan%20de%20Choque%20V\REINALDO%20SEGURO\AASSA\VALDIVIA\PRESUPUESTO%20VALDIVIA%20PTA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2_AJUSTE%20PPTO%20SANTA%20ROSA%20(15-marzo-2013)\PRESUPUESTOS%20AJUSTADOS%20(26-marzo-2013)\APU_AIU_Acue_Brice&#241;o_abril_20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roansa01\red-datos\Area1\Proyectos\PROANSA\Ofertas%20A&#241;o%202002\Ofertas%20Ecuador\OF%20059%2001%20Cruce%20Rio%20Napo%20ECUADOR\PU%20Nov%201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d037\usr\Documents%20and%20Settings\yceballos\Mis%20documentos\proyectos%20Ingedisa\Ofertas\Proyecto%20Sur\1%20Cantidades%20SE%20Quencoro-R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4EA8AF2\A"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cueduct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sant01\gp-gerencia_proyectos\Crecimiento\Proyecciones\Presupuesto%20Abril\Escenario2%202,400\BI\Documents%20and%20Settings\carlos.ortiz\Mis%20documentos\ETBFiles\Tetra%2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quintero/AppData/Local/Microsoft/Windows/Temporary%20Internet%20Files/Content.Outlook/0WVZXWZL/Version%204%20Final%20V1%20Sin%20Cantidade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anearp1\DATOS\windows\TEMP\ADMINISTRATIVA\BAAN\lista%20de%20precios%20definitiva%20sep16-9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Users\jose.garcia\AppData\Local\Microsoft\Windows\Temporary%20Internet%20Files\Low\Content.IE5\G79VZ0P6\ANEXO%204%20PRESUPUESTO%20ACUEDUCTO_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rdincoadmin\DZAPATA%20(10.10.10.253)\AASSA%20TECNICA%201-1\SUROESTE\2012\BOLOMBOLO\PROYECTOS\REUBICACION%20USUARIOS\Ultimo_Presupuesto.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rdincoadmin\Informaci&#243;n%202013\LICITACI&#211;N%20PUBLICA\005%20Reposici&#243;n%20Red%20de%20Aguas%20Lluvias%20y%20Ca&#241;o%20Carrera%20Zea\PRESUPUESTO\PRESUPUESTOS_CANAL_CRIBAD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lcantarillad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chi1fin/Acta/Acta/acta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Administracion\CARLOS\CARLOS%20GENERAL\LICITACIONES\VETRA%20PI&#209;005-6-71-10%20JUNIO%2022%20DE%202010\PROPUESTA%20ECON&#211;MICA\PROPUESTA%20ECON&#211;MICA\PROPUESTA%20ECONOMICA%20PI&#209;U&#209;A%20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cnica18\datos03\WINDOWS\TEMP\acuacar\Pres%20estacion%20Ma%20Auxiliadora%20(MPV).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PRESUPUESTO%20%20Y%20APU%20TOTAL%20bombeo%20c&#225;ceres.xls" TargetMode="External"/></Relationships>
</file>

<file path=xl/externalLinks/_rels/externalLink58.xml.rels><?xml version="1.0" encoding="UTF-8" standalone="yes"?>
<Relationships xmlns="http://schemas.openxmlformats.org/package/2006/relationships"><Relationship Id="rId2" Type="http://schemas.microsoft.com/office/2019/04/relationships/externalLinkLongPath" Target="/Documents%20and%20Settings/mromero/Configuraci&#243;n%20local/Archivos%20temporales%20de%20Internet/OLK77/20-02-09%20observaciones%20de%20mario%20romero/enviado%20por%20la%20territorial/Documents%20and%20Settings/Jaime%20Rojas/Mis%20documentos/Contrato/Interv/JunBarba/a%20%20aaInformaci&#243;n%20GRUPO?280C58CC" TargetMode="External"/><Relationship Id="rId1" Type="http://schemas.openxmlformats.org/officeDocument/2006/relationships/externalLinkPath" Target="file:///\\280C58CC\a%20%20aaInformaci&#243;n%20GRUPO"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Planilla%20de%20impacto%20comunitario%20aspectos%20genera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742604D\PRESUPUESTO%20VALDIVIA%20PTAR.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Publico/CUERVA%208-CAROLINA/Dise&#241;o/DOCUME~1/nodo2529/CONFIG~1/Temp/Rar$DI00.813/Cup%20Nw/LEON/Costos/CantidadesyPreciosdeCupiaguaYZ.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Users\Usuario\Documents\PDA\ITUANGO\JORGE%20MANTILLA%20ABRIL%2017\PPTO__ITUANGO_DPTO_MAYO%2014.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ormato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CATALOGO/BAJA%20TENSION/B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Olozano/AppData/Local/Microsoft/Windows/Temporary%20Internet%20Files/Content.Outlook/X646U0VV/GEOPARK/1.%20Proyectos/CUERVA/VPA/Presupuesto%20via%20PDA%20-%20Ca&#241;o%20Chiquito%20-%20Azor%20-%20Centro%20Gaitan%20-%20Dorotea%20%2005.04.1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Pc-wvega\PROYECTOS%20EN%20EJECUCION\AAS\BASE\HOJA%20BASE\BASE%20DE%20PRESUPUEST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Luz%20Helena/Desktop/PLANTILLA.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rdincoadmin\Documents%20and%20Settings\carenas\Escritorio\PRESUPUESTOS%20%20febr11\Copia%20de%20BASE%20DE%20PRESUPUEST(copi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rlex\Ca&#241;asgordas\Campamento\Presupuesto\DEFINITIVOS\OPTIMIZACI&#211;N%20DE%20LA%20RED%20DE%20DISTRIBUCI&#211;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5B2670\ANEXO%202(1).%20Presupuesto%20SISTEMA%20DE%20ALCANTA"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Startup" Target="Sanear9/d/PROYECTOS/CORANTIOQUIA/VENECIA/1.%20DIAGNOSTICO/ALCANTARILLADO/VENECI_AA_D_IN_01%20A%204.2%20RCH%20Alcantarillado.xls"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Startup" Target="Pc3/d/PROYECTOS/CARAMANTA/2.%20ANTEPROYECTO/ANEXOS%20AL%20INFORME/CARAMA_AA_D_IN_1_Anexo%20x.xx%20REDES%20DE%20DISTRIBUCI&#211;N.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Startup" Target="Sanearpc8/d/PROYECTOS/BUENOS%20AIRES/DISE&#209;O/Dise&#241;o%20hidraulico%20de%20componente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1\Mis%20documentos\Datos\K1\03%20Grupo%2005\02%20Dise&#241;os\01%20Ahorcado\02%20Memorias\02%20Hojas\Cantidades%20de%20Obra\02%20VILLAHERMOSA.Chalo\01%20Dis_AC_VH_0211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rincipal\VIGENTES\vigentes\PROPUESTAS\RESIDENTE%20CONST%20SADEP\formularios\A.P.U.%20BAS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anearp1\DATOS\Estad.%20Da&#241;os\Rendimientos_Sur%2003-00(JC).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H:\Users\jhonatanmauricio\Downloads\F:\VILLA%20TAKOA\Presupuesto\APUS%20VILLA%20TAKO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WILMAR\Informaci&#243;n%202012\Users\Usuario\AppData\Local\Temp\Rar$DI05.444\APU%20-%20Inv..GRUPO%20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USERS/Desktop/Presupuesto%20Suesca%20251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obci/AppData/Local/Temp/Trab/personal/Lista%20de%20precios%20para%20gabinetes%20de%20control%20y%20protecci&#243;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0.0.4\tecnico\Documents%20and%20Settings\67370\Configuraci&#243;n%20local\Archivos%20temporales%20de%20Internet\Content.IE5\UOTNRVQZ\Presupuesto%20correigio%20nora%20morales(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Users\Ing.%20Oscar\Downloads\MATRIZ%20PARA%20EL%20CALCULO%20DEL%20AIU%20200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liquidaci&#243;n%20de%20obra%20por%20administraci&#243;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05%20HOJA%20CALCULO%20ESTANDARIZADO\PRESUPUESTO%20DEL%20POLIDEPORTIVO%20COMPLET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ZAR07\Apu051b.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obci/AppData/Local/Temp/Trab/PROP/47L8%20Siemens%20FCS%20Mexico/47L8008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X:\Documents%20and%20Settings\CURIBE\trab\boot%20bolivia\casetas\santiva&#241;ez\zapata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obci/AppData/Local/Temp/Trab/propuestas/formatos/Plantilla%20Valoraci&#243;n%20combinaci&#243;n%201607200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Fidel/Desktop/Presupuesto%20via%20PDA%20-%20Ca&#241;o%20Chiquito%20-%20Azor%20-%20Centro%20Gaitan%20-%20Dorotea%20%20REV%20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is%20documentos\A_Movar\A_Ghk\GHK%20004-99%20Mantenimiento%20de%20Vias\Modf-GHK-004%20_001\CONSTANTES%20DE%20LICITACIO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Pc-wvega\PROYECTOS%20EN%20EJECUCION\San_Juan_LaMaria\CD%20SAN%20JUAN%20LA%20MARIA\ANEXOS\Anexo%2014_PresupuestoSAN_JUAN_LA_MARIA-MARZO.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WILMAR\Informaci&#243;n%202012\DOCUME~1\catastro\CONFIG~1\Temp\Rar$DI02.360\APU%20INVIAS%202.009%20MEDELL&#205;N.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Id037\usr\USR\Oferta%20Areva%20ampliaci&#243;n%205\ADENDOS%20AREVA\PROYECTO%20SUR\SE%20QUENCORO\Cantidades%20SE%20Quencoro-R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iovanny\c\Copia%20Calidad\Mis%20documentos\Area%20Tecnica\Licitaciones\Epm\Actualizacion%20Guayabal\WINDOWS\TEMP\RELACI~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Documents%20and%20Settings/Rocio_Gaviria/Configuraci&#243;n%20local/Archivos%20temporales%20de%20Internet/OLK14D/LVIAS%20CAMPO%20RUBIALES_REAJUSTE%202006.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sanearp1\DATOS\Informes%20y%20tareas\Estad&#237;sticas%20Rendimientos\Sur\Rendimientos_Sur%20(EEPPM)%20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Isant01\gp-gerencia_proyectos\Temp\Modelo%20ingresos%20(19%20ago%2003).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anearp1\DATOS\HLOPEZA\GERONA\CANTIDADES%20REPOSICION\SUBCIRCUITO%207\REDES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E"/>
      <sheetName val="D"/>
      <sheetName val="LT-ME"/>
      <sheetName val="LT-OC(Huall-Sihu)"/>
      <sheetName val="LT-OC(Sihuas-Tayab)"/>
      <sheetName val="SE-ME Huallanca"/>
      <sheetName val="OC-SE Huallanca"/>
      <sheetName val="SE-ME Tayabamba"/>
      <sheetName val="SE-OC Tayabamba"/>
      <sheetName val="Telecomunicaciones-ME"/>
      <sheetName val="base-datos"/>
      <sheetName val="W-torres"/>
      <sheetName val="Hoja1"/>
      <sheetName val="Hoja2"/>
      <sheetName val="A"/>
      <sheetName val="LT-OC"/>
      <sheetName val="Santuario-OC"/>
      <sheetName val="Santuario-ME"/>
      <sheetName val="Chilina-OC"/>
      <sheetName val="Chilina-ME"/>
      <sheetName val="Resumen General"/>
      <sheetName val="F"/>
      <sheetName val="H"/>
      <sheetName val="FLUJO"/>
      <sheetName val="$ UN. COMERC."/>
      <sheetName val="Montaje Presentacion $Col "/>
      <sheetName val="Montaje Presentacion $Col (3)"/>
      <sheetName val="Equipo"/>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4A CON AIU"/>
      <sheetName val="RESUMEN"/>
      <sheetName val="ANEXO 4A"/>
      <sheetName val="ANEXO 4A1"/>
      <sheetName val="ANEXO 4B"/>
      <sheetName val="ANEXO 4C"/>
      <sheetName val="ANEXO 4C1"/>
      <sheetName val="ANEXO 4D"/>
      <sheetName val="ANEXO 4E"/>
      <sheetName val="ANEXO 4E1 Y"/>
      <sheetName val="ANEXO 4E1 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P1"/>
      <sheetName val="P2"/>
      <sheetName val="1 (2)"/>
      <sheetName val="2 (2)"/>
      <sheetName val="3 (2)"/>
      <sheetName val="4 (2)"/>
      <sheetName val="5 (2)"/>
      <sheetName val="6 (2)"/>
      <sheetName val="7 (2)"/>
      <sheetName val="8 (2)"/>
      <sheetName val="9 (2)"/>
      <sheetName val="10 (2)"/>
      <sheetName val="11 (2)"/>
      <sheetName val="12 (2)"/>
      <sheetName val="13 (2)"/>
      <sheetName val="14 (2)"/>
      <sheetName val="15 (2)"/>
      <sheetName val="16 (2)"/>
      <sheetName val="17 (2)"/>
      <sheetName val="18 (2)"/>
      <sheetName val="1 (3)"/>
      <sheetName val="2 (3)"/>
      <sheetName val="3 (3)"/>
      <sheetName val="4 (3)"/>
      <sheetName val="5 (3)"/>
      <sheetName val="6 (3)"/>
      <sheetName val="7 (3)"/>
      <sheetName val="8 (3)"/>
      <sheetName val="9 (3)"/>
      <sheetName val="11 (3)"/>
      <sheetName val="12 (3)"/>
      <sheetName val="13 (3)"/>
      <sheetName val="Hoja3"/>
      <sheetName val="Constantes Generales"/>
      <sheetName val="Prestaciones Sociales"/>
      <sheetName val="DatosGenerales"/>
      <sheetName val="PRECIOS"/>
      <sheetName val="MODELO"/>
      <sheetName val="PU (2)"/>
      <sheetName val="ITEMS"/>
      <sheetName val="APU"/>
      <sheetName val="AIU"/>
      <sheetName val="ESPEC"/>
    </sheetNames>
    <sheetDataSet>
      <sheetData sheetId="0" refreshError="1">
        <row r="1">
          <cell r="B1">
            <v>0.8</v>
          </cell>
        </row>
        <row r="2">
          <cell r="B2">
            <v>15686</v>
          </cell>
        </row>
        <row r="3">
          <cell r="B3">
            <v>15686</v>
          </cell>
        </row>
        <row r="4">
          <cell r="B4">
            <v>15686</v>
          </cell>
        </row>
        <row r="8">
          <cell r="B8">
            <v>47058</v>
          </cell>
        </row>
        <row r="12">
          <cell r="B12">
            <v>1600</v>
          </cell>
        </row>
        <row r="14">
          <cell r="B14">
            <v>12061.4</v>
          </cell>
        </row>
        <row r="15">
          <cell r="B15">
            <v>14465.1</v>
          </cell>
        </row>
        <row r="16">
          <cell r="B16">
            <v>12217.4</v>
          </cell>
        </row>
        <row r="17">
          <cell r="B17">
            <v>4225</v>
          </cell>
        </row>
        <row r="18">
          <cell r="B18">
            <v>4829.78</v>
          </cell>
        </row>
        <row r="19">
          <cell r="B19">
            <v>4139.8100000000004</v>
          </cell>
        </row>
        <row r="20">
          <cell r="B20">
            <v>4139.8100000000004</v>
          </cell>
        </row>
        <row r="21">
          <cell r="B21">
            <v>6209.71</v>
          </cell>
        </row>
        <row r="22">
          <cell r="B22">
            <v>3449.84</v>
          </cell>
        </row>
        <row r="23">
          <cell r="B23">
            <v>5519.74</v>
          </cell>
        </row>
        <row r="24">
          <cell r="B24">
            <v>5933.72</v>
          </cell>
        </row>
        <row r="25">
          <cell r="B25">
            <v>5519.74</v>
          </cell>
        </row>
        <row r="26">
          <cell r="B26">
            <v>4829.78</v>
          </cell>
        </row>
        <row r="27">
          <cell r="B27">
            <v>4829.78</v>
          </cell>
        </row>
        <row r="28">
          <cell r="B28">
            <v>6209.71</v>
          </cell>
        </row>
        <row r="29">
          <cell r="B29">
            <v>3449.96</v>
          </cell>
        </row>
        <row r="30">
          <cell r="B30">
            <v>3725.83</v>
          </cell>
        </row>
        <row r="31">
          <cell r="B31">
            <v>2759.87</v>
          </cell>
        </row>
        <row r="32">
          <cell r="B32">
            <v>2759.87</v>
          </cell>
        </row>
        <row r="33">
          <cell r="B33">
            <v>5243.76</v>
          </cell>
        </row>
        <row r="34">
          <cell r="B34">
            <v>2069.9</v>
          </cell>
        </row>
        <row r="35">
          <cell r="B35">
            <v>4829.78</v>
          </cell>
        </row>
        <row r="36">
          <cell r="B36">
            <v>4829.78</v>
          </cell>
        </row>
        <row r="37">
          <cell r="B37">
            <v>4139.8100000000004</v>
          </cell>
        </row>
        <row r="38">
          <cell r="B38">
            <v>3863.82</v>
          </cell>
        </row>
        <row r="39">
          <cell r="B39">
            <v>3863.82</v>
          </cell>
        </row>
        <row r="40">
          <cell r="B40">
            <v>5243.76</v>
          </cell>
        </row>
        <row r="41">
          <cell r="B41">
            <v>2069.9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30%"/>
      <sheetName val="MATER Y MO"/>
      <sheetName val="APU"/>
      <sheetName val="COLECTOR_CAPILLA(TURCO)"/>
      <sheetName val="COLECTOR_CHORRITOS(TURCO)"/>
      <sheetName val="COLECTOR_CRESPO(TURCO)"/>
      <sheetName val="COLECTOR MD (TURCO)"/>
      <sheetName val="COLECTOR_NUEVO AMANECER (TURCO)"/>
      <sheetName val="COLECTOR_MIGUEL ANGEL BUILES"/>
      <sheetName val="ARENALES (TURCO)"/>
      <sheetName val="GUANTEROS(TURCO)"/>
      <sheetName val="REPOS_PORTAL(TURCO)"/>
      <sheetName val="REPOS_MD (TURCO)"/>
      <sheetName val="REPOS_CRESPO (TURCO)"/>
      <sheetName val="REDES INTERNA_(TURCO)"/>
      <sheetName val="REDES TRONCAL_(TURCO)"/>
      <sheetName val="RESUMEN PPTO"/>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INA"/>
      <sheetName val="GASTOS FIJOS"/>
      <sheetName val="ACTIVOS FIJOS"/>
      <sheetName val="PRODUCTOS"/>
      <sheetName val="FICHA"/>
      <sheetName val="3.Tableros"/>
      <sheetName val="8.Salidas Eléctricas"/>
      <sheetName val="1.Canalizaciones"/>
      <sheetName val="6.Bandejas Port."/>
    </sheetNames>
    <sheetDataSet>
      <sheetData sheetId="0">
        <row r="4">
          <cell r="A4" t="str">
            <v>GERENTE</v>
          </cell>
        </row>
        <row r="5">
          <cell r="A5" t="str">
            <v>DIERECTOR COMERCIAL</v>
          </cell>
        </row>
        <row r="6">
          <cell r="A6" t="str">
            <v>DIERECTOR PROYECTOS</v>
          </cell>
        </row>
        <row r="7">
          <cell r="A7" t="str">
            <v>TECNICO</v>
          </cell>
        </row>
        <row r="8">
          <cell r="A8" t="str">
            <v>Oficial</v>
          </cell>
        </row>
        <row r="24">
          <cell r="A24" t="str">
            <v>OFICIAL</v>
          </cell>
        </row>
        <row r="25">
          <cell r="A25" t="str">
            <v>AYUDANTE ENTENDIDO</v>
          </cell>
        </row>
        <row r="26">
          <cell r="A26" t="str">
            <v>AYUDANTE</v>
          </cell>
        </row>
        <row r="27">
          <cell r="A27" t="str">
            <v>TECNICO DATOS</v>
          </cell>
        </row>
      </sheetData>
      <sheetData sheetId="1">
        <row r="91">
          <cell r="A91" t="str">
            <v>ALQUILER DE EQUIPOS</v>
          </cell>
        </row>
        <row r="92">
          <cell r="A92" t="str">
            <v>ALQUILER DE HERRAMIENTAS</v>
          </cell>
        </row>
        <row r="93">
          <cell r="A93" t="str">
            <v>SUBCONTRATO DISEÑO</v>
          </cell>
        </row>
        <row r="94">
          <cell r="A94" t="str">
            <v>TRANSPORTE</v>
          </cell>
        </row>
      </sheetData>
      <sheetData sheetId="2"/>
      <sheetData sheetId="3">
        <row r="3">
          <cell r="B3" t="str">
            <v>Diseños redes e iluminación</v>
          </cell>
        </row>
        <row r="4">
          <cell r="B4" t="str">
            <v>Diseño SPT</v>
          </cell>
        </row>
        <row r="5">
          <cell r="B5" t="str">
            <v>Apantallamientos y Puestas a tierra</v>
          </cell>
        </row>
        <row r="6">
          <cell r="B6" t="str">
            <v>Salidas eléctricas</v>
          </cell>
        </row>
        <row r="7">
          <cell r="B7" t="str">
            <v>Salidas de voz y datos</v>
          </cell>
        </row>
        <row r="8">
          <cell r="B8" t="str">
            <v>Acometidas</v>
          </cell>
        </row>
        <row r="9">
          <cell r="B9" t="str">
            <v>Tableros y gabinetes</v>
          </cell>
        </row>
        <row r="10">
          <cell r="B10" t="str">
            <v>Salidas de iluminación</v>
          </cell>
        </row>
        <row r="11">
          <cell r="B11" t="str">
            <v>Ductos y canaletas</v>
          </cell>
        </row>
      </sheetData>
      <sheetData sheetId="4"/>
      <sheetData sheetId="5"/>
      <sheetData sheetId="6"/>
      <sheetData sheetId="7"/>
      <sheetData sheetId="8"/>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
      <sheetName val="General Summary"/>
      <sheetName val="On P&amp;C Man"/>
      <sheetName val="Off P&amp;C Man"/>
      <sheetName val="Ingenieria"/>
      <sheetName val="Civil"/>
      <sheetName val="Mechanical"/>
      <sheetName val="Tuberia"/>
      <sheetName val="EPC"/>
      <sheetName val="SEG"/>
    </sheetNames>
    <sheetDataSet>
      <sheetData sheetId="0" refreshError="1"/>
      <sheetData sheetId="1" refreshError="1"/>
      <sheetData sheetId="2"/>
      <sheetData sheetId="3"/>
      <sheetData sheetId="4"/>
      <sheetData sheetId="5"/>
      <sheetData sheetId="6">
        <row r="159">
          <cell r="I159">
            <v>80261.337953555878</v>
          </cell>
          <cell r="L159">
            <v>201171.3</v>
          </cell>
        </row>
      </sheetData>
      <sheetData sheetId="7">
        <row r="88">
          <cell r="I88">
            <v>113134.88571428573</v>
          </cell>
          <cell r="L88">
            <v>160616.79730273812</v>
          </cell>
          <cell r="O88">
            <v>240046.26136984187</v>
          </cell>
        </row>
      </sheetData>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 Obra Extra"/>
    </sheetNames>
    <sheetDataSet>
      <sheetData sheetId="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ión"/>
      <sheetName val="Plani"/>
      <sheetName val="Equip"/>
      <sheetName val="Consum"/>
      <sheetName val="GG"/>
      <sheetName val="Macros"/>
    </sheetNames>
    <sheetDataSet>
      <sheetData sheetId="0"/>
      <sheetData sheetId="1"/>
      <sheetData sheetId="2"/>
      <sheetData sheetId="3"/>
      <sheetData sheetId="4"/>
      <sheetData sheetId="5"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ES"/>
      <sheetName val="CANALETA9"/>
      <sheetName val="CANALETA (6&quot;)"/>
      <sheetName val="CAUDALES PARSHALL"/>
      <sheetName val="GRÁFICO PARSHALL"/>
      <sheetName val="VISCOSIDAD"/>
      <sheetName val="Cálculo"/>
      <sheetName val="BASE"/>
      <sheetName val="Informe de Obra Extra"/>
      <sheetName val="CANALETA_(6&quot;)"/>
      <sheetName val="CAUDALES_PARSHALL"/>
      <sheetName val="GRÁFICO_PARSHALL"/>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ummary"/>
      <sheetName val="Project Management"/>
      <sheetName val="Project Construction"/>
      <sheetName val="Engineering"/>
      <sheetName val="Tuberia"/>
      <sheetName val="Mecanica"/>
      <sheetName val="CIVIL"/>
      <sheetName val="EPC Alt A"/>
      <sheetName val="SEG Alt A"/>
    </sheetNames>
    <sheetDataSet>
      <sheetData sheetId="0"/>
      <sheetData sheetId="1">
        <row r="11">
          <cell r="D11">
            <v>1</v>
          </cell>
          <cell r="E11" t="str">
            <v>MODULO DE PERSONAL</v>
          </cell>
        </row>
        <row r="13">
          <cell r="D13">
            <v>1.1000000000000001</v>
          </cell>
          <cell r="E13" t="str">
            <v>Obra</v>
          </cell>
        </row>
        <row r="15">
          <cell r="D15" t="str">
            <v>1.1.1</v>
          </cell>
          <cell r="E15" t="str">
            <v>Personal Extranjero</v>
          </cell>
          <cell r="G15" t="str">
            <v>Costo Mes US$</v>
          </cell>
          <cell r="H15" t="str">
            <v>Sal. Basico $COL</v>
          </cell>
          <cell r="I15" t="str">
            <v>Meses H</v>
          </cell>
        </row>
        <row r="17">
          <cell r="F17">
            <v>0</v>
          </cell>
          <cell r="G17">
            <v>0</v>
          </cell>
          <cell r="H17">
            <v>0</v>
          </cell>
          <cell r="I17">
            <v>0</v>
          </cell>
          <cell r="AA17">
            <v>0</v>
          </cell>
          <cell r="AD17">
            <v>0</v>
          </cell>
        </row>
        <row r="18">
          <cell r="F18">
            <v>0</v>
          </cell>
          <cell r="G18">
            <v>0</v>
          </cell>
          <cell r="H18">
            <v>0</v>
          </cell>
          <cell r="I18">
            <v>0</v>
          </cell>
          <cell r="AA18">
            <v>0</v>
          </cell>
          <cell r="AD18">
            <v>0</v>
          </cell>
        </row>
        <row r="19">
          <cell r="F19">
            <v>0</v>
          </cell>
          <cell r="G19">
            <v>0</v>
          </cell>
          <cell r="H19">
            <v>0</v>
          </cell>
          <cell r="I19">
            <v>0</v>
          </cell>
          <cell r="AA19">
            <v>0</v>
          </cell>
          <cell r="AD19">
            <v>0</v>
          </cell>
        </row>
        <row r="20">
          <cell r="F20">
            <v>0</v>
          </cell>
          <cell r="G20">
            <v>0</v>
          </cell>
          <cell r="H20">
            <v>0</v>
          </cell>
          <cell r="I20">
            <v>0</v>
          </cell>
          <cell r="AA20">
            <v>0</v>
          </cell>
          <cell r="AD20">
            <v>0</v>
          </cell>
        </row>
        <row r="21">
          <cell r="F21">
            <v>0</v>
          </cell>
          <cell r="G21">
            <v>0</v>
          </cell>
          <cell r="H21">
            <v>0</v>
          </cell>
          <cell r="I21">
            <v>0</v>
          </cell>
          <cell r="AA21">
            <v>0</v>
          </cell>
          <cell r="AD21">
            <v>0</v>
          </cell>
        </row>
        <row r="22">
          <cell r="F22">
            <v>0</v>
          </cell>
          <cell r="G22">
            <v>0</v>
          </cell>
          <cell r="H22">
            <v>0</v>
          </cell>
          <cell r="I22">
            <v>0</v>
          </cell>
          <cell r="AA22">
            <v>0</v>
          </cell>
          <cell r="AD22">
            <v>0</v>
          </cell>
        </row>
        <row r="23">
          <cell r="F23">
            <v>0</v>
          </cell>
          <cell r="G23">
            <v>0</v>
          </cell>
          <cell r="H23">
            <v>0</v>
          </cell>
          <cell r="I23">
            <v>0</v>
          </cell>
          <cell r="AA23">
            <v>0</v>
          </cell>
          <cell r="AD23">
            <v>0</v>
          </cell>
        </row>
        <row r="24">
          <cell r="F24">
            <v>0</v>
          </cell>
          <cell r="G24">
            <v>0</v>
          </cell>
          <cell r="H24">
            <v>0</v>
          </cell>
          <cell r="I24">
            <v>0</v>
          </cell>
          <cell r="AA24">
            <v>0</v>
          </cell>
          <cell r="AD24">
            <v>0</v>
          </cell>
        </row>
        <row r="25">
          <cell r="F25">
            <v>0</v>
          </cell>
          <cell r="G25">
            <v>0</v>
          </cell>
          <cell r="H25">
            <v>0</v>
          </cell>
          <cell r="I25">
            <v>0</v>
          </cell>
          <cell r="AA25">
            <v>0</v>
          </cell>
          <cell r="AD25">
            <v>0</v>
          </cell>
        </row>
        <row r="26">
          <cell r="F26">
            <v>0</v>
          </cell>
          <cell r="G26">
            <v>0</v>
          </cell>
          <cell r="H26">
            <v>0</v>
          </cell>
          <cell r="I26">
            <v>0</v>
          </cell>
          <cell r="AA26">
            <v>0</v>
          </cell>
          <cell r="AD26">
            <v>0</v>
          </cell>
        </row>
        <row r="27">
          <cell r="F27">
            <v>0</v>
          </cell>
          <cell r="G27">
            <v>0</v>
          </cell>
          <cell r="H27">
            <v>0</v>
          </cell>
          <cell r="I27">
            <v>0</v>
          </cell>
          <cell r="AA27">
            <v>0</v>
          </cell>
          <cell r="AD27">
            <v>0</v>
          </cell>
        </row>
        <row r="28">
          <cell r="F28">
            <v>0</v>
          </cell>
          <cell r="G28">
            <v>0</v>
          </cell>
          <cell r="H28">
            <v>0</v>
          </cell>
          <cell r="I28">
            <v>0</v>
          </cell>
          <cell r="AA28">
            <v>0</v>
          </cell>
          <cell r="AD28">
            <v>0</v>
          </cell>
        </row>
        <row r="29">
          <cell r="F29">
            <v>0</v>
          </cell>
          <cell r="G29">
            <v>0</v>
          </cell>
          <cell r="H29">
            <v>0</v>
          </cell>
          <cell r="I29">
            <v>0</v>
          </cell>
          <cell r="AA29">
            <v>0</v>
          </cell>
          <cell r="AD29">
            <v>0</v>
          </cell>
        </row>
        <row r="30">
          <cell r="F30">
            <v>0</v>
          </cell>
          <cell r="G30">
            <v>0</v>
          </cell>
          <cell r="H30">
            <v>0</v>
          </cell>
          <cell r="I30">
            <v>0</v>
          </cell>
          <cell r="AA30">
            <v>0</v>
          </cell>
          <cell r="AD30">
            <v>0</v>
          </cell>
        </row>
        <row r="31">
          <cell r="F31">
            <v>0</v>
          </cell>
          <cell r="G31">
            <v>0</v>
          </cell>
          <cell r="H31">
            <v>0</v>
          </cell>
          <cell r="I31">
            <v>0</v>
          </cell>
          <cell r="AA31">
            <v>0</v>
          </cell>
          <cell r="AD31">
            <v>0</v>
          </cell>
        </row>
        <row r="32">
          <cell r="F32">
            <v>0</v>
          </cell>
          <cell r="G32">
            <v>0</v>
          </cell>
          <cell r="H32">
            <v>0</v>
          </cell>
          <cell r="I32">
            <v>0</v>
          </cell>
          <cell r="AA32">
            <v>0</v>
          </cell>
          <cell r="AD32">
            <v>0</v>
          </cell>
        </row>
        <row r="33">
          <cell r="F33">
            <v>0</v>
          </cell>
          <cell r="G33">
            <v>0</v>
          </cell>
          <cell r="H33">
            <v>0</v>
          </cell>
          <cell r="I33">
            <v>0</v>
          </cell>
          <cell r="AA33">
            <v>0</v>
          </cell>
          <cell r="AD33">
            <v>0</v>
          </cell>
        </row>
        <row r="34">
          <cell r="F34">
            <v>0</v>
          </cell>
          <cell r="G34">
            <v>0</v>
          </cell>
          <cell r="H34">
            <v>0</v>
          </cell>
          <cell r="I34">
            <v>0</v>
          </cell>
          <cell r="AA34">
            <v>0</v>
          </cell>
          <cell r="AD34">
            <v>0</v>
          </cell>
        </row>
        <row r="35">
          <cell r="F35">
            <v>0</v>
          </cell>
          <cell r="G35">
            <v>0</v>
          </cell>
          <cell r="H35">
            <v>0</v>
          </cell>
          <cell r="I35">
            <v>0</v>
          </cell>
          <cell r="AA35">
            <v>0</v>
          </cell>
          <cell r="AD35">
            <v>0</v>
          </cell>
        </row>
        <row r="36">
          <cell r="F36">
            <v>0</v>
          </cell>
          <cell r="G36">
            <v>0</v>
          </cell>
          <cell r="H36">
            <v>0</v>
          </cell>
          <cell r="I36">
            <v>0</v>
          </cell>
          <cell r="AA36">
            <v>0</v>
          </cell>
        </row>
        <row r="38">
          <cell r="D38" t="str">
            <v>Histograma de Personal Extranjero Previsto</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40">
          <cell r="D40" t="str">
            <v>Total Costo</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D40">
            <v>0</v>
          </cell>
        </row>
        <row r="42">
          <cell r="D42" t="str">
            <v>1.1.2</v>
          </cell>
          <cell r="E42" t="str">
            <v>Personal Mensual Local</v>
          </cell>
          <cell r="G42" t="str">
            <v>Costo Mes US$</v>
          </cell>
          <cell r="H42" t="str">
            <v>Sal. Basico $COL</v>
          </cell>
          <cell r="I42" t="str">
            <v>Meses H</v>
          </cell>
        </row>
        <row r="44">
          <cell r="F44">
            <v>0</v>
          </cell>
          <cell r="G44">
            <v>0</v>
          </cell>
          <cell r="H44">
            <v>0</v>
          </cell>
          <cell r="I44">
            <v>0</v>
          </cell>
          <cell r="AA44">
            <v>0</v>
          </cell>
          <cell r="AC44">
            <v>0</v>
          </cell>
        </row>
        <row r="45">
          <cell r="F45">
            <v>0</v>
          </cell>
          <cell r="G45">
            <v>0</v>
          </cell>
          <cell r="H45">
            <v>0</v>
          </cell>
          <cell r="I45">
            <v>0</v>
          </cell>
          <cell r="AA45">
            <v>0</v>
          </cell>
          <cell r="AC45">
            <v>0</v>
          </cell>
        </row>
        <row r="46">
          <cell r="F46">
            <v>0</v>
          </cell>
          <cell r="G46">
            <v>0</v>
          </cell>
          <cell r="H46">
            <v>0</v>
          </cell>
          <cell r="I46">
            <v>0</v>
          </cell>
          <cell r="AA46">
            <v>0</v>
          </cell>
          <cell r="AC46">
            <v>0</v>
          </cell>
        </row>
        <row r="47">
          <cell r="F47">
            <v>0</v>
          </cell>
          <cell r="G47">
            <v>0</v>
          </cell>
          <cell r="H47">
            <v>0</v>
          </cell>
          <cell r="I47">
            <v>0</v>
          </cell>
          <cell r="AA47">
            <v>0</v>
          </cell>
          <cell r="AC47">
            <v>0</v>
          </cell>
        </row>
        <row r="48">
          <cell r="F48">
            <v>0</v>
          </cell>
          <cell r="G48">
            <v>0</v>
          </cell>
          <cell r="H48">
            <v>0</v>
          </cell>
          <cell r="I48">
            <v>0</v>
          </cell>
          <cell r="AA48">
            <v>0</v>
          </cell>
          <cell r="AC48">
            <v>0</v>
          </cell>
        </row>
        <row r="49">
          <cell r="F49">
            <v>0</v>
          </cell>
          <cell r="G49">
            <v>0</v>
          </cell>
          <cell r="H49">
            <v>0</v>
          </cell>
          <cell r="I49">
            <v>0</v>
          </cell>
          <cell r="AA49">
            <v>0</v>
          </cell>
          <cell r="AC49">
            <v>0</v>
          </cell>
        </row>
        <row r="50">
          <cell r="F50">
            <v>0</v>
          </cell>
          <cell r="G50">
            <v>0</v>
          </cell>
          <cell r="H50">
            <v>0</v>
          </cell>
          <cell r="I50">
            <v>0</v>
          </cell>
          <cell r="AA50">
            <v>0</v>
          </cell>
          <cell r="AC50">
            <v>0</v>
          </cell>
        </row>
        <row r="51">
          <cell r="F51">
            <v>0</v>
          </cell>
          <cell r="G51">
            <v>0</v>
          </cell>
          <cell r="H51">
            <v>0</v>
          </cell>
          <cell r="I51">
            <v>0</v>
          </cell>
          <cell r="AA51">
            <v>0</v>
          </cell>
          <cell r="AC51">
            <v>0</v>
          </cell>
        </row>
        <row r="52">
          <cell r="F52">
            <v>0</v>
          </cell>
          <cell r="G52">
            <v>0</v>
          </cell>
          <cell r="H52">
            <v>0</v>
          </cell>
          <cell r="I52">
            <v>0</v>
          </cell>
          <cell r="AA52">
            <v>0</v>
          </cell>
          <cell r="AC52">
            <v>0</v>
          </cell>
        </row>
        <row r="53">
          <cell r="F53">
            <v>0</v>
          </cell>
          <cell r="G53">
            <v>0</v>
          </cell>
          <cell r="H53">
            <v>0</v>
          </cell>
          <cell r="I53">
            <v>0</v>
          </cell>
          <cell r="AA53">
            <v>0</v>
          </cell>
          <cell r="AC53">
            <v>0</v>
          </cell>
        </row>
        <row r="54">
          <cell r="F54">
            <v>0</v>
          </cell>
          <cell r="G54">
            <v>0</v>
          </cell>
          <cell r="H54">
            <v>0</v>
          </cell>
          <cell r="I54">
            <v>0</v>
          </cell>
          <cell r="AA54">
            <v>0</v>
          </cell>
          <cell r="AC54">
            <v>0</v>
          </cell>
        </row>
        <row r="55">
          <cell r="F55">
            <v>0</v>
          </cell>
          <cell r="G55">
            <v>0</v>
          </cell>
          <cell r="H55">
            <v>0</v>
          </cell>
          <cell r="I55">
            <v>0</v>
          </cell>
          <cell r="AA55">
            <v>0</v>
          </cell>
        </row>
        <row r="57">
          <cell r="D57" t="str">
            <v>Histograma de Personal Mensual Local Previsto</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9">
          <cell r="D59" t="str">
            <v>Total Costo</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C59">
            <v>0</v>
          </cell>
        </row>
        <row r="61">
          <cell r="D61" t="str">
            <v>1.1.3</v>
          </cell>
          <cell r="E61" t="str">
            <v>Personal Planilla Local</v>
          </cell>
          <cell r="G61" t="str">
            <v>Costo HH</v>
          </cell>
          <cell r="H61" t="str">
            <v>Total HH</v>
          </cell>
          <cell r="I61" t="str">
            <v>Meses H</v>
          </cell>
          <cell r="J61" t="str">
            <v>HH Trabajo Mes</v>
          </cell>
          <cell r="N61" t="str">
            <v>HH Nominales Mes</v>
          </cell>
        </row>
        <row r="63">
          <cell r="F63">
            <v>0</v>
          </cell>
          <cell r="G63">
            <v>0</v>
          </cell>
          <cell r="H63">
            <v>0</v>
          </cell>
          <cell r="I63">
            <v>0</v>
          </cell>
          <cell r="AA63">
            <v>0</v>
          </cell>
        </row>
        <row r="64">
          <cell r="F64">
            <v>0</v>
          </cell>
          <cell r="G64">
            <v>0</v>
          </cell>
          <cell r="H64">
            <v>0</v>
          </cell>
          <cell r="I64">
            <v>0</v>
          </cell>
          <cell r="AA64">
            <v>0</v>
          </cell>
        </row>
        <row r="65">
          <cell r="F65">
            <v>0</v>
          </cell>
          <cell r="G65">
            <v>0</v>
          </cell>
          <cell r="H65">
            <v>0</v>
          </cell>
          <cell r="I65">
            <v>0</v>
          </cell>
          <cell r="AA65">
            <v>0</v>
          </cell>
        </row>
        <row r="66">
          <cell r="F66">
            <v>0</v>
          </cell>
          <cell r="G66">
            <v>0</v>
          </cell>
          <cell r="H66">
            <v>0</v>
          </cell>
          <cell r="I66">
            <v>0</v>
          </cell>
          <cell r="AA66">
            <v>0</v>
          </cell>
        </row>
        <row r="67">
          <cell r="F67">
            <v>0</v>
          </cell>
          <cell r="G67">
            <v>0</v>
          </cell>
          <cell r="H67">
            <v>0</v>
          </cell>
          <cell r="I67">
            <v>0</v>
          </cell>
          <cell r="AA67">
            <v>0</v>
          </cell>
        </row>
        <row r="69">
          <cell r="D69" t="str">
            <v>Histograma de Personal de Planilla  Previsto</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1">
          <cell r="D71" t="str">
            <v>Histograma Total  de HH</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row>
        <row r="73">
          <cell r="D73" t="str">
            <v>Total Costo Personal de Planilla</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row>
        <row r="75">
          <cell r="D75" t="str">
            <v>1.1.4</v>
          </cell>
          <cell r="E75" t="str">
            <v>Suministro de Personal</v>
          </cell>
          <cell r="G75" t="str">
            <v>Costo Mes US$</v>
          </cell>
          <cell r="H75" t="str">
            <v>Sal. Basico $COL</v>
          </cell>
          <cell r="I75" t="str">
            <v>Meses H</v>
          </cell>
        </row>
        <row r="77">
          <cell r="F77">
            <v>0</v>
          </cell>
          <cell r="G77">
            <v>0</v>
          </cell>
          <cell r="H77">
            <v>0</v>
          </cell>
          <cell r="I77">
            <v>0</v>
          </cell>
          <cell r="AA77">
            <v>0</v>
          </cell>
        </row>
        <row r="78">
          <cell r="F78">
            <v>0</v>
          </cell>
          <cell r="G78">
            <v>0</v>
          </cell>
          <cell r="H78">
            <v>0</v>
          </cell>
          <cell r="I78">
            <v>0</v>
          </cell>
          <cell r="AA78">
            <v>0</v>
          </cell>
        </row>
        <row r="79">
          <cell r="F79">
            <v>0</v>
          </cell>
          <cell r="G79">
            <v>0</v>
          </cell>
          <cell r="H79">
            <v>0</v>
          </cell>
          <cell r="I79">
            <v>0</v>
          </cell>
          <cell r="AA79">
            <v>0</v>
          </cell>
        </row>
        <row r="80">
          <cell r="F80">
            <v>0</v>
          </cell>
          <cell r="G80">
            <v>0</v>
          </cell>
          <cell r="H80">
            <v>0</v>
          </cell>
          <cell r="I80">
            <v>0</v>
          </cell>
          <cell r="AA80">
            <v>0</v>
          </cell>
        </row>
        <row r="81">
          <cell r="F81">
            <v>0</v>
          </cell>
          <cell r="G81">
            <v>0</v>
          </cell>
          <cell r="H81">
            <v>0</v>
          </cell>
          <cell r="I81">
            <v>0</v>
          </cell>
          <cell r="AA81">
            <v>0</v>
          </cell>
        </row>
        <row r="83">
          <cell r="D83" t="str">
            <v>Histograma Previsto</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5">
          <cell r="D85" t="str">
            <v>Total Costo</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row>
        <row r="87">
          <cell r="D87">
            <v>1.2</v>
          </cell>
          <cell r="E87" t="str">
            <v>Sede</v>
          </cell>
        </row>
        <row r="89">
          <cell r="D89" t="str">
            <v>1.2.1</v>
          </cell>
          <cell r="E89" t="str">
            <v>Personal Mensual</v>
          </cell>
          <cell r="G89" t="str">
            <v>Costo Mes US$</v>
          </cell>
          <cell r="H89" t="str">
            <v>Sal. Basico $COL</v>
          </cell>
          <cell r="I89" t="str">
            <v>Meses H</v>
          </cell>
        </row>
        <row r="91">
          <cell r="E91">
            <v>12101005</v>
          </cell>
          <cell r="F91" t="str">
            <v>PROJECT CONTROL</v>
          </cell>
          <cell r="G91">
            <v>5041.3793103448279</v>
          </cell>
          <cell r="H91">
            <v>4300000</v>
          </cell>
          <cell r="I91">
            <v>2.25</v>
          </cell>
          <cell r="J91">
            <v>0.25</v>
          </cell>
          <cell r="K91">
            <v>0.25</v>
          </cell>
          <cell r="L91">
            <v>0.25</v>
          </cell>
          <cell r="M91">
            <v>0.25</v>
          </cell>
          <cell r="N91">
            <v>0.25</v>
          </cell>
          <cell r="O91">
            <v>0.25</v>
          </cell>
          <cell r="P91">
            <v>0.25</v>
          </cell>
          <cell r="Q91">
            <v>0.25</v>
          </cell>
          <cell r="R91">
            <v>0.25</v>
          </cell>
          <cell r="AA91">
            <v>11343.103448275862</v>
          </cell>
          <cell r="AD91">
            <v>11343.103448275862</v>
          </cell>
        </row>
        <row r="92">
          <cell r="E92">
            <v>12101007</v>
          </cell>
          <cell r="F92" t="str">
            <v xml:space="preserve">QUALITY CONTROL </v>
          </cell>
          <cell r="G92">
            <v>2641.0344827586205</v>
          </cell>
          <cell r="H92">
            <v>2070000</v>
          </cell>
          <cell r="I92">
            <v>2.25</v>
          </cell>
          <cell r="J92">
            <v>0.25</v>
          </cell>
          <cell r="K92">
            <v>0.25</v>
          </cell>
          <cell r="L92">
            <v>0.25</v>
          </cell>
          <cell r="M92">
            <v>0.25</v>
          </cell>
          <cell r="N92">
            <v>0.25</v>
          </cell>
          <cell r="O92">
            <v>0.25</v>
          </cell>
          <cell r="P92">
            <v>0.25</v>
          </cell>
          <cell r="Q92">
            <v>0.25</v>
          </cell>
          <cell r="R92">
            <v>0.25</v>
          </cell>
          <cell r="AA92">
            <v>5942.3275862068958</v>
          </cell>
          <cell r="AD92">
            <v>5942.3275862068958</v>
          </cell>
        </row>
        <row r="93">
          <cell r="F93">
            <v>0</v>
          </cell>
          <cell r="G93">
            <v>0</v>
          </cell>
          <cell r="H93">
            <v>0</v>
          </cell>
          <cell r="I93">
            <v>0</v>
          </cell>
          <cell r="AA93">
            <v>0</v>
          </cell>
          <cell r="AD93">
            <v>0</v>
          </cell>
        </row>
        <row r="94">
          <cell r="F94">
            <v>0</v>
          </cell>
          <cell r="G94">
            <v>0</v>
          </cell>
          <cell r="H94">
            <v>0</v>
          </cell>
          <cell r="I94">
            <v>0</v>
          </cell>
          <cell r="AA94">
            <v>0</v>
          </cell>
          <cell r="AD94">
            <v>0</v>
          </cell>
        </row>
        <row r="95">
          <cell r="F95">
            <v>0</v>
          </cell>
          <cell r="G95">
            <v>0</v>
          </cell>
          <cell r="H95">
            <v>0</v>
          </cell>
          <cell r="I95">
            <v>0</v>
          </cell>
          <cell r="AA95">
            <v>0</v>
          </cell>
          <cell r="AD95">
            <v>0</v>
          </cell>
        </row>
        <row r="96">
          <cell r="F96">
            <v>0</v>
          </cell>
          <cell r="G96">
            <v>0</v>
          </cell>
          <cell r="H96">
            <v>0</v>
          </cell>
          <cell r="I96">
            <v>0</v>
          </cell>
          <cell r="AA96">
            <v>0</v>
          </cell>
          <cell r="AD96">
            <v>0</v>
          </cell>
        </row>
        <row r="97">
          <cell r="E97" t="str">
            <v>Personal en Obra (Gerencia)</v>
          </cell>
          <cell r="I97">
            <v>0</v>
          </cell>
        </row>
        <row r="98">
          <cell r="E98">
            <v>11101001</v>
          </cell>
          <cell r="F98" t="str">
            <v>PROJECT MANAGER</v>
          </cell>
          <cell r="G98">
            <v>4386.2068965517237</v>
          </cell>
          <cell r="H98">
            <v>8000000</v>
          </cell>
          <cell r="I98">
            <v>2.25</v>
          </cell>
          <cell r="J98">
            <v>0.25</v>
          </cell>
          <cell r="K98">
            <v>0.25</v>
          </cell>
          <cell r="L98">
            <v>0.25</v>
          </cell>
          <cell r="M98">
            <v>0.25</v>
          </cell>
          <cell r="N98">
            <v>0.25</v>
          </cell>
          <cell r="O98">
            <v>0.25</v>
          </cell>
          <cell r="P98">
            <v>0.25</v>
          </cell>
          <cell r="Q98">
            <v>0.25</v>
          </cell>
          <cell r="R98">
            <v>0.25</v>
          </cell>
          <cell r="AA98">
            <v>9868.9655172413786</v>
          </cell>
          <cell r="AD98">
            <v>9868.9655172413786</v>
          </cell>
        </row>
        <row r="99">
          <cell r="F99">
            <v>0</v>
          </cell>
          <cell r="G99">
            <v>0</v>
          </cell>
          <cell r="H99">
            <v>0</v>
          </cell>
          <cell r="I99">
            <v>0</v>
          </cell>
          <cell r="AA99">
            <v>0</v>
          </cell>
          <cell r="AD99">
            <v>0</v>
          </cell>
        </row>
        <row r="100">
          <cell r="F100">
            <v>0</v>
          </cell>
          <cell r="G100">
            <v>0</v>
          </cell>
          <cell r="H100">
            <v>0</v>
          </cell>
          <cell r="I100">
            <v>0</v>
          </cell>
          <cell r="AA100">
            <v>0</v>
          </cell>
          <cell r="AD100">
            <v>0</v>
          </cell>
        </row>
        <row r="101">
          <cell r="E101" t="str">
            <v>Personal de Compras</v>
          </cell>
          <cell r="I101">
            <v>0</v>
          </cell>
        </row>
        <row r="102">
          <cell r="E102">
            <v>12101003</v>
          </cell>
          <cell r="F102" t="str">
            <v>PURCHASE COORDINATOR</v>
          </cell>
          <cell r="G102">
            <v>9379.310344827587</v>
          </cell>
          <cell r="H102">
            <v>8000000</v>
          </cell>
          <cell r="I102">
            <v>1</v>
          </cell>
          <cell r="L102">
            <v>0.2</v>
          </cell>
          <cell r="M102">
            <v>0.2</v>
          </cell>
          <cell r="N102">
            <v>0.2</v>
          </cell>
          <cell r="O102">
            <v>0.2</v>
          </cell>
          <cell r="P102">
            <v>0.2</v>
          </cell>
          <cell r="AA102">
            <v>9379.310344827587</v>
          </cell>
          <cell r="AD102">
            <v>9379.310344827587</v>
          </cell>
        </row>
        <row r="103">
          <cell r="E103">
            <v>12101013</v>
          </cell>
          <cell r="F103" t="str">
            <v xml:space="preserve">PURCHASER </v>
          </cell>
          <cell r="G103">
            <v>3827.5862068965516</v>
          </cell>
          <cell r="H103">
            <v>3000000</v>
          </cell>
          <cell r="I103">
            <v>1.7</v>
          </cell>
          <cell r="L103">
            <v>0.25</v>
          </cell>
          <cell r="M103">
            <v>0.5</v>
          </cell>
          <cell r="N103">
            <v>0.5</v>
          </cell>
          <cell r="O103">
            <v>0.25</v>
          </cell>
          <cell r="P103">
            <v>0.2</v>
          </cell>
          <cell r="AA103">
            <v>6506.8965517241377</v>
          </cell>
          <cell r="AD103">
            <v>6506.8965517241377</v>
          </cell>
        </row>
        <row r="104">
          <cell r="F104">
            <v>0</v>
          </cell>
          <cell r="G104">
            <v>0</v>
          </cell>
          <cell r="H104">
            <v>0</v>
          </cell>
          <cell r="I104">
            <v>0</v>
          </cell>
          <cell r="AA104">
            <v>0</v>
          </cell>
          <cell r="AD104">
            <v>0</v>
          </cell>
        </row>
        <row r="105">
          <cell r="F105">
            <v>0</v>
          </cell>
          <cell r="G105">
            <v>0</v>
          </cell>
          <cell r="H105">
            <v>0</v>
          </cell>
          <cell r="I105">
            <v>0</v>
          </cell>
          <cell r="V105">
            <v>0</v>
          </cell>
          <cell r="Y105">
            <v>0</v>
          </cell>
          <cell r="AA105">
            <v>0</v>
          </cell>
          <cell r="AD105">
            <v>0</v>
          </cell>
        </row>
        <row r="106">
          <cell r="F106">
            <v>0</v>
          </cell>
          <cell r="G106">
            <v>0</v>
          </cell>
          <cell r="H106">
            <v>0</v>
          </cell>
          <cell r="I106">
            <v>0</v>
          </cell>
          <cell r="V106">
            <v>0</v>
          </cell>
          <cell r="Y106">
            <v>0</v>
          </cell>
          <cell r="AA106">
            <v>0</v>
          </cell>
          <cell r="AD106">
            <v>0</v>
          </cell>
        </row>
        <row r="107">
          <cell r="F107">
            <v>0</v>
          </cell>
          <cell r="G107">
            <v>0</v>
          </cell>
          <cell r="H107">
            <v>0</v>
          </cell>
          <cell r="I107">
            <v>0</v>
          </cell>
          <cell r="V107">
            <v>0</v>
          </cell>
          <cell r="Y107">
            <v>0</v>
          </cell>
          <cell r="AA107">
            <v>0</v>
          </cell>
          <cell r="AD107">
            <v>0</v>
          </cell>
        </row>
        <row r="108">
          <cell r="F108">
            <v>0</v>
          </cell>
          <cell r="G108">
            <v>0</v>
          </cell>
          <cell r="H108">
            <v>0</v>
          </cell>
          <cell r="I108">
            <v>0</v>
          </cell>
          <cell r="AA108">
            <v>0</v>
          </cell>
          <cell r="AD108">
            <v>0</v>
          </cell>
        </row>
        <row r="109">
          <cell r="F109">
            <v>0</v>
          </cell>
          <cell r="G109">
            <v>0</v>
          </cell>
          <cell r="H109">
            <v>0</v>
          </cell>
          <cell r="I109">
            <v>0</v>
          </cell>
          <cell r="AA109">
            <v>0</v>
          </cell>
          <cell r="AD109">
            <v>0</v>
          </cell>
        </row>
        <row r="111">
          <cell r="D111" t="str">
            <v>Histograma Previsto</v>
          </cell>
          <cell r="J111">
            <v>0.75</v>
          </cell>
          <cell r="K111">
            <v>0.75</v>
          </cell>
          <cell r="L111">
            <v>1.2</v>
          </cell>
          <cell r="M111">
            <v>1.45</v>
          </cell>
          <cell r="N111">
            <v>1.45</v>
          </cell>
          <cell r="O111">
            <v>1.2</v>
          </cell>
          <cell r="P111">
            <v>1.1499999999999999</v>
          </cell>
          <cell r="Q111">
            <v>0.75</v>
          </cell>
          <cell r="R111">
            <v>0.75</v>
          </cell>
          <cell r="S111">
            <v>0</v>
          </cell>
          <cell r="T111">
            <v>0</v>
          </cell>
          <cell r="U111">
            <v>0</v>
          </cell>
          <cell r="V111">
            <v>0</v>
          </cell>
          <cell r="W111">
            <v>0</v>
          </cell>
          <cell r="X111">
            <v>0</v>
          </cell>
          <cell r="Y111">
            <v>0</v>
          </cell>
          <cell r="Z111">
            <v>0</v>
          </cell>
        </row>
        <row r="113">
          <cell r="D113" t="str">
            <v>Total Costo</v>
          </cell>
          <cell r="J113">
            <v>3017.155172413793</v>
          </cell>
          <cell r="K113">
            <v>3017.155172413793</v>
          </cell>
          <cell r="L113">
            <v>5849.9137931034484</v>
          </cell>
          <cell r="M113">
            <v>6806.810344827587</v>
          </cell>
          <cell r="N113">
            <v>6806.810344827587</v>
          </cell>
          <cell r="O113">
            <v>5849.9137931034484</v>
          </cell>
          <cell r="P113">
            <v>5658.5344827586214</v>
          </cell>
          <cell r="Q113">
            <v>3017.155172413793</v>
          </cell>
          <cell r="R113">
            <v>3017.155172413793</v>
          </cell>
          <cell r="S113">
            <v>0</v>
          </cell>
          <cell r="T113">
            <v>0</v>
          </cell>
          <cell r="U113">
            <v>0</v>
          </cell>
          <cell r="V113">
            <v>0</v>
          </cell>
          <cell r="W113">
            <v>0</v>
          </cell>
          <cell r="X113">
            <v>0</v>
          </cell>
          <cell r="Y113">
            <v>0</v>
          </cell>
          <cell r="Z113">
            <v>0</v>
          </cell>
          <cell r="AA113">
            <v>43040.603448275862</v>
          </cell>
          <cell r="AD113">
            <v>43040.603448275862</v>
          </cell>
        </row>
        <row r="115">
          <cell r="D115" t="str">
            <v>1.2.2</v>
          </cell>
          <cell r="E115" t="str">
            <v>Personal Planilla</v>
          </cell>
          <cell r="G115" t="str">
            <v>Costo Mes US$</v>
          </cell>
          <cell r="H115" t="str">
            <v>Sal. Basico $COL</v>
          </cell>
          <cell r="I115" t="str">
            <v>Meses H</v>
          </cell>
        </row>
        <row r="117">
          <cell r="F117">
            <v>0</v>
          </cell>
          <cell r="G117">
            <v>0</v>
          </cell>
          <cell r="I117">
            <v>0</v>
          </cell>
          <cell r="AA117">
            <v>0</v>
          </cell>
        </row>
        <row r="118">
          <cell r="F118">
            <v>0</v>
          </cell>
          <cell r="G118">
            <v>0</v>
          </cell>
          <cell r="I118">
            <v>0</v>
          </cell>
          <cell r="AA118">
            <v>0</v>
          </cell>
        </row>
        <row r="119">
          <cell r="F119">
            <v>0</v>
          </cell>
          <cell r="G119">
            <v>0</v>
          </cell>
          <cell r="I119">
            <v>0</v>
          </cell>
          <cell r="AA119">
            <v>0</v>
          </cell>
        </row>
        <row r="120">
          <cell r="F120">
            <v>0</v>
          </cell>
          <cell r="G120">
            <v>0</v>
          </cell>
          <cell r="I120">
            <v>0</v>
          </cell>
          <cell r="AA120">
            <v>0</v>
          </cell>
        </row>
        <row r="121">
          <cell r="F121">
            <v>0</v>
          </cell>
          <cell r="G121">
            <v>0</v>
          </cell>
          <cell r="I121">
            <v>0</v>
          </cell>
          <cell r="AA121">
            <v>0</v>
          </cell>
        </row>
        <row r="123">
          <cell r="D123" t="str">
            <v>Histograma Previsto</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5">
          <cell r="D125" t="str">
            <v>Histograma de Horas Hombre</v>
          </cell>
          <cell r="Y125">
            <v>0</v>
          </cell>
          <cell r="Z125">
            <v>0</v>
          </cell>
        </row>
        <row r="127">
          <cell r="D127" t="str">
            <v>Total Costo</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row>
        <row r="129">
          <cell r="D129" t="str">
            <v>1.2.3</v>
          </cell>
          <cell r="E129" t="str">
            <v>Personal Honorarios</v>
          </cell>
          <cell r="G129" t="str">
            <v>Costo Mes US$</v>
          </cell>
          <cell r="H129" t="str">
            <v>Sal. Basico $COL</v>
          </cell>
          <cell r="I129" t="str">
            <v>Meses H</v>
          </cell>
        </row>
        <row r="131">
          <cell r="F131">
            <v>0</v>
          </cell>
          <cell r="G131">
            <v>0</v>
          </cell>
          <cell r="I131">
            <v>0</v>
          </cell>
          <cell r="AA131">
            <v>0</v>
          </cell>
        </row>
        <row r="132">
          <cell r="F132">
            <v>0</v>
          </cell>
          <cell r="G132">
            <v>0</v>
          </cell>
          <cell r="I132">
            <v>0</v>
          </cell>
          <cell r="AA132">
            <v>0</v>
          </cell>
        </row>
        <row r="133">
          <cell r="F133">
            <v>0</v>
          </cell>
          <cell r="G133">
            <v>0</v>
          </cell>
          <cell r="I133">
            <v>0</v>
          </cell>
          <cell r="AA133">
            <v>0</v>
          </cell>
        </row>
        <row r="134">
          <cell r="F134">
            <v>0</v>
          </cell>
          <cell r="G134">
            <v>0</v>
          </cell>
          <cell r="I134">
            <v>0</v>
          </cell>
          <cell r="AA134">
            <v>0</v>
          </cell>
        </row>
        <row r="135">
          <cell r="F135">
            <v>0</v>
          </cell>
          <cell r="G135">
            <v>0</v>
          </cell>
          <cell r="I135">
            <v>0</v>
          </cell>
          <cell r="AA135">
            <v>0</v>
          </cell>
        </row>
        <row r="137">
          <cell r="D137" t="str">
            <v>Histograma Previsto</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9">
          <cell r="D139" t="str">
            <v>Total Costo</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1">
          <cell r="D141" t="str">
            <v>Total Costo Módulo de Personal</v>
          </cell>
          <cell r="J141">
            <v>3017.155172413793</v>
          </cell>
          <cell r="K141">
            <v>3017.155172413793</v>
          </cell>
          <cell r="L141">
            <v>5849.9137931034484</v>
          </cell>
          <cell r="M141">
            <v>6806.810344827587</v>
          </cell>
          <cell r="N141">
            <v>6806.810344827587</v>
          </cell>
          <cell r="O141">
            <v>5849.9137931034484</v>
          </cell>
          <cell r="P141">
            <v>5658.5344827586214</v>
          </cell>
          <cell r="Q141">
            <v>3017.155172413793</v>
          </cell>
          <cell r="R141">
            <v>3017.155172413793</v>
          </cell>
          <cell r="S141">
            <v>0</v>
          </cell>
          <cell r="T141">
            <v>0</v>
          </cell>
          <cell r="U141">
            <v>0</v>
          </cell>
          <cell r="V141">
            <v>0</v>
          </cell>
          <cell r="W141">
            <v>0</v>
          </cell>
          <cell r="X141">
            <v>0</v>
          </cell>
          <cell r="Y141">
            <v>0</v>
          </cell>
          <cell r="Z141">
            <v>0</v>
          </cell>
          <cell r="AA141">
            <v>43040.603448275862</v>
          </cell>
          <cell r="AC141">
            <v>0</v>
          </cell>
          <cell r="AD141">
            <v>43040.603448275862</v>
          </cell>
        </row>
        <row r="143">
          <cell r="D143">
            <v>2</v>
          </cell>
          <cell r="E143" t="str">
            <v>MODULO DE EQUIPOS</v>
          </cell>
        </row>
        <row r="145">
          <cell r="D145">
            <v>2.1</v>
          </cell>
          <cell r="E145" t="str">
            <v>Construcción</v>
          </cell>
        </row>
        <row r="147">
          <cell r="D147" t="str">
            <v>2.1.1</v>
          </cell>
          <cell r="E147" t="str">
            <v>Equipos Propios</v>
          </cell>
          <cell r="G147" t="str">
            <v>Und</v>
          </cell>
          <cell r="H147" t="str">
            <v>Costo Mes US$</v>
          </cell>
          <cell r="I147" t="str">
            <v>Meses Eq.</v>
          </cell>
        </row>
        <row r="149">
          <cell r="F149">
            <v>0</v>
          </cell>
          <cell r="H149">
            <v>0</v>
          </cell>
          <cell r="I149">
            <v>0</v>
          </cell>
          <cell r="AA149">
            <v>0</v>
          </cell>
          <cell r="AC149">
            <v>0</v>
          </cell>
        </row>
        <row r="150">
          <cell r="F150">
            <v>0</v>
          </cell>
          <cell r="H150">
            <v>0</v>
          </cell>
          <cell r="I150">
            <v>0</v>
          </cell>
          <cell r="AA150">
            <v>0</v>
          </cell>
          <cell r="AC150">
            <v>0</v>
          </cell>
        </row>
        <row r="151">
          <cell r="F151">
            <v>0</v>
          </cell>
          <cell r="H151">
            <v>0</v>
          </cell>
          <cell r="I151">
            <v>0</v>
          </cell>
          <cell r="AA151">
            <v>0</v>
          </cell>
          <cell r="AC151">
            <v>0</v>
          </cell>
        </row>
        <row r="152">
          <cell r="F152">
            <v>0</v>
          </cell>
          <cell r="H152">
            <v>0</v>
          </cell>
          <cell r="I152">
            <v>0</v>
          </cell>
          <cell r="AA152">
            <v>0</v>
          </cell>
          <cell r="AC152">
            <v>0</v>
          </cell>
        </row>
        <row r="153">
          <cell r="F153">
            <v>0</v>
          </cell>
          <cell r="H153">
            <v>0</v>
          </cell>
          <cell r="I153">
            <v>0</v>
          </cell>
          <cell r="AA153">
            <v>0</v>
          </cell>
          <cell r="AC153">
            <v>0</v>
          </cell>
        </row>
        <row r="155">
          <cell r="D155" t="str">
            <v>Total Costo</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C155">
            <v>0</v>
          </cell>
        </row>
        <row r="157">
          <cell r="D157" t="str">
            <v>2.1.2</v>
          </cell>
          <cell r="E157" t="str">
            <v>Equipos de Alquiler Local</v>
          </cell>
          <cell r="G157" t="str">
            <v>Und</v>
          </cell>
          <cell r="H157" t="str">
            <v>Costo Mes US$</v>
          </cell>
          <cell r="I157" t="str">
            <v>Meses Eq.</v>
          </cell>
        </row>
        <row r="159">
          <cell r="F159">
            <v>0</v>
          </cell>
          <cell r="H159">
            <v>0</v>
          </cell>
          <cell r="I159">
            <v>0</v>
          </cell>
          <cell r="AA159">
            <v>0</v>
          </cell>
        </row>
        <row r="160">
          <cell r="F160">
            <v>0</v>
          </cell>
          <cell r="H160">
            <v>0</v>
          </cell>
          <cell r="I160">
            <v>0</v>
          </cell>
          <cell r="AA160">
            <v>0</v>
          </cell>
        </row>
        <row r="161">
          <cell r="F161">
            <v>0</v>
          </cell>
          <cell r="H161">
            <v>0</v>
          </cell>
          <cell r="I161">
            <v>0</v>
          </cell>
          <cell r="AA161">
            <v>0</v>
          </cell>
        </row>
        <row r="162">
          <cell r="F162">
            <v>0</v>
          </cell>
          <cell r="H162">
            <v>0</v>
          </cell>
          <cell r="I162">
            <v>0</v>
          </cell>
          <cell r="AA162">
            <v>0</v>
          </cell>
        </row>
        <row r="163">
          <cell r="F163">
            <v>0</v>
          </cell>
          <cell r="H163">
            <v>0</v>
          </cell>
          <cell r="I163">
            <v>0</v>
          </cell>
          <cell r="AA163">
            <v>0</v>
          </cell>
        </row>
        <row r="165">
          <cell r="D165" t="str">
            <v>Total Costo</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C165">
            <v>0</v>
          </cell>
          <cell r="AD165">
            <v>0</v>
          </cell>
        </row>
        <row r="167">
          <cell r="D167">
            <v>2.2000000000000002</v>
          </cell>
          <cell r="E167" t="str">
            <v>Herramientas</v>
          </cell>
        </row>
        <row r="169">
          <cell r="D169" t="str">
            <v>2.2.1</v>
          </cell>
          <cell r="E169" t="str">
            <v>Herramientas</v>
          </cell>
          <cell r="G169" t="str">
            <v>Und</v>
          </cell>
          <cell r="H169" t="str">
            <v>Costo Mes US$</v>
          </cell>
          <cell r="I169" t="str">
            <v>Meses Eq.</v>
          </cell>
        </row>
        <row r="171">
          <cell r="F171">
            <v>0</v>
          </cell>
          <cell r="H171">
            <v>0</v>
          </cell>
          <cell r="I171">
            <v>0</v>
          </cell>
          <cell r="AA171">
            <v>0</v>
          </cell>
          <cell r="AC171">
            <v>0</v>
          </cell>
          <cell r="AD171">
            <v>0</v>
          </cell>
        </row>
        <row r="172">
          <cell r="F172">
            <v>0</v>
          </cell>
          <cell r="H172">
            <v>0</v>
          </cell>
          <cell r="I172">
            <v>0</v>
          </cell>
          <cell r="AA172">
            <v>0</v>
          </cell>
          <cell r="AC172">
            <v>0</v>
          </cell>
          <cell r="AD172">
            <v>0</v>
          </cell>
        </row>
        <row r="173">
          <cell r="F173">
            <v>0</v>
          </cell>
          <cell r="H173">
            <v>0</v>
          </cell>
          <cell r="I173">
            <v>0</v>
          </cell>
          <cell r="AA173">
            <v>0</v>
          </cell>
          <cell r="AC173">
            <v>0</v>
          </cell>
          <cell r="AD173">
            <v>0</v>
          </cell>
        </row>
        <row r="174">
          <cell r="F174">
            <v>0</v>
          </cell>
          <cell r="H174">
            <v>0</v>
          </cell>
          <cell r="I174">
            <v>0</v>
          </cell>
          <cell r="AA174">
            <v>0</v>
          </cell>
          <cell r="AC174">
            <v>0</v>
          </cell>
          <cell r="AD174">
            <v>0</v>
          </cell>
        </row>
        <row r="175">
          <cell r="F175">
            <v>0</v>
          </cell>
          <cell r="H175">
            <v>0</v>
          </cell>
          <cell r="I175">
            <v>0</v>
          </cell>
          <cell r="AA175">
            <v>0</v>
          </cell>
          <cell r="AC175">
            <v>0</v>
          </cell>
          <cell r="AD175">
            <v>0</v>
          </cell>
        </row>
        <row r="177">
          <cell r="D177" t="str">
            <v>Total Costo</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C177">
            <v>0</v>
          </cell>
          <cell r="AD177">
            <v>0</v>
          </cell>
        </row>
        <row r="179">
          <cell r="D179" t="str">
            <v>Total Costo Módulo de Equipos</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C179">
            <v>0</v>
          </cell>
          <cell r="AD179">
            <v>0</v>
          </cell>
        </row>
        <row r="181">
          <cell r="D181">
            <v>3</v>
          </cell>
          <cell r="E181" t="str">
            <v>MODULO DE MATERIALES</v>
          </cell>
        </row>
        <row r="183">
          <cell r="D183">
            <v>3.1</v>
          </cell>
          <cell r="E183" t="str">
            <v>Instalación</v>
          </cell>
        </row>
        <row r="185">
          <cell r="D185" t="str">
            <v>3.1.1</v>
          </cell>
          <cell r="E185" t="str">
            <v>Material de Instalación</v>
          </cell>
          <cell r="G185" t="str">
            <v>Und</v>
          </cell>
          <cell r="H185" t="str">
            <v>Vr Unit US$</v>
          </cell>
          <cell r="I185" t="str">
            <v>Cant. Total</v>
          </cell>
        </row>
        <row r="187">
          <cell r="F187">
            <v>0</v>
          </cell>
          <cell r="G187">
            <v>0</v>
          </cell>
          <cell r="H187">
            <v>0</v>
          </cell>
          <cell r="I187">
            <v>0</v>
          </cell>
          <cell r="AA187">
            <v>0</v>
          </cell>
        </row>
        <row r="188">
          <cell r="F188">
            <v>0</v>
          </cell>
          <cell r="G188">
            <v>0</v>
          </cell>
          <cell r="H188">
            <v>0</v>
          </cell>
          <cell r="I188">
            <v>0</v>
          </cell>
          <cell r="AA188">
            <v>0</v>
          </cell>
        </row>
        <row r="189">
          <cell r="F189">
            <v>0</v>
          </cell>
          <cell r="G189">
            <v>0</v>
          </cell>
          <cell r="H189">
            <v>0</v>
          </cell>
          <cell r="I189">
            <v>0</v>
          </cell>
          <cell r="AA189">
            <v>0</v>
          </cell>
        </row>
        <row r="190">
          <cell r="F190">
            <v>0</v>
          </cell>
          <cell r="G190">
            <v>0</v>
          </cell>
          <cell r="H190">
            <v>0</v>
          </cell>
          <cell r="I190">
            <v>0</v>
          </cell>
          <cell r="AA190">
            <v>0</v>
          </cell>
        </row>
        <row r="191">
          <cell r="F191">
            <v>0</v>
          </cell>
          <cell r="G191">
            <v>0</v>
          </cell>
          <cell r="H191">
            <v>0</v>
          </cell>
          <cell r="I191">
            <v>0</v>
          </cell>
          <cell r="AA191">
            <v>0</v>
          </cell>
        </row>
        <row r="193">
          <cell r="D193" t="str">
            <v>Total Costo</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row>
        <row r="195">
          <cell r="D195" t="str">
            <v>3.1.2</v>
          </cell>
          <cell r="E195" t="str">
            <v>Transporte Material de Instalación</v>
          </cell>
          <cell r="G195" t="str">
            <v>Und</v>
          </cell>
          <cell r="H195" t="str">
            <v>Vr Unit US$</v>
          </cell>
          <cell r="I195" t="str">
            <v>Cant. Total</v>
          </cell>
        </row>
        <row r="197">
          <cell r="F197">
            <v>0</v>
          </cell>
          <cell r="G197">
            <v>0</v>
          </cell>
          <cell r="H197">
            <v>0</v>
          </cell>
          <cell r="I197">
            <v>0</v>
          </cell>
          <cell r="AA197">
            <v>0</v>
          </cell>
        </row>
        <row r="198">
          <cell r="F198">
            <v>0</v>
          </cell>
          <cell r="G198">
            <v>0</v>
          </cell>
          <cell r="H198">
            <v>0</v>
          </cell>
          <cell r="I198">
            <v>0</v>
          </cell>
          <cell r="AA198">
            <v>0</v>
          </cell>
        </row>
        <row r="199">
          <cell r="F199">
            <v>0</v>
          </cell>
          <cell r="G199">
            <v>0</v>
          </cell>
          <cell r="H199">
            <v>0</v>
          </cell>
          <cell r="I199">
            <v>0</v>
          </cell>
          <cell r="AA199">
            <v>0</v>
          </cell>
        </row>
        <row r="200">
          <cell r="F200">
            <v>0</v>
          </cell>
          <cell r="G200">
            <v>0</v>
          </cell>
          <cell r="H200">
            <v>0</v>
          </cell>
          <cell r="I200">
            <v>0</v>
          </cell>
          <cell r="AA200">
            <v>0</v>
          </cell>
        </row>
        <row r="201">
          <cell r="F201">
            <v>0</v>
          </cell>
          <cell r="G201">
            <v>0</v>
          </cell>
          <cell r="H201">
            <v>0</v>
          </cell>
          <cell r="I201">
            <v>0</v>
          </cell>
          <cell r="AA201">
            <v>0</v>
          </cell>
        </row>
        <row r="203">
          <cell r="D203" t="str">
            <v>Total Costo</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row>
        <row r="205">
          <cell r="D205" t="str">
            <v>3.1.3</v>
          </cell>
          <cell r="E205" t="str">
            <v>Aduanas, Impuestos Seguros &amp; Otros</v>
          </cell>
          <cell r="G205" t="str">
            <v>Und</v>
          </cell>
          <cell r="H205" t="str">
            <v>Vr Unit US$</v>
          </cell>
          <cell r="I205" t="str">
            <v>Cant. Total</v>
          </cell>
        </row>
        <row r="207">
          <cell r="F207">
            <v>0</v>
          </cell>
          <cell r="G207">
            <v>0</v>
          </cell>
          <cell r="H207">
            <v>0</v>
          </cell>
          <cell r="I207">
            <v>0</v>
          </cell>
          <cell r="AA207">
            <v>0</v>
          </cell>
        </row>
        <row r="208">
          <cell r="F208">
            <v>0</v>
          </cell>
          <cell r="G208">
            <v>0</v>
          </cell>
          <cell r="H208">
            <v>0</v>
          </cell>
          <cell r="I208">
            <v>0</v>
          </cell>
          <cell r="AA208">
            <v>0</v>
          </cell>
        </row>
        <row r="209">
          <cell r="F209">
            <v>0</v>
          </cell>
          <cell r="G209">
            <v>0</v>
          </cell>
          <cell r="H209">
            <v>0</v>
          </cell>
          <cell r="I209">
            <v>0</v>
          </cell>
          <cell r="AA209">
            <v>0</v>
          </cell>
        </row>
        <row r="210">
          <cell r="F210">
            <v>0</v>
          </cell>
          <cell r="G210">
            <v>0</v>
          </cell>
          <cell r="H210">
            <v>0</v>
          </cell>
          <cell r="I210">
            <v>0</v>
          </cell>
          <cell r="AA210">
            <v>0</v>
          </cell>
        </row>
        <row r="211">
          <cell r="F211">
            <v>0</v>
          </cell>
          <cell r="G211">
            <v>0</v>
          </cell>
          <cell r="H211">
            <v>0</v>
          </cell>
          <cell r="I211">
            <v>0</v>
          </cell>
          <cell r="AA211">
            <v>0</v>
          </cell>
        </row>
        <row r="213">
          <cell r="D213" t="str">
            <v>Total Costo</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row>
        <row r="215">
          <cell r="D215">
            <v>3.2</v>
          </cell>
          <cell r="E215" t="str">
            <v>Material de Consumo</v>
          </cell>
        </row>
        <row r="217">
          <cell r="D217" t="str">
            <v>3.2.1</v>
          </cell>
          <cell r="E217" t="str">
            <v>Consumibles</v>
          </cell>
          <cell r="G217" t="str">
            <v>Und</v>
          </cell>
          <cell r="H217" t="str">
            <v>Vr Unit US$</v>
          </cell>
          <cell r="I217" t="str">
            <v>Cant. Total</v>
          </cell>
        </row>
        <row r="219">
          <cell r="F219">
            <v>0</v>
          </cell>
          <cell r="G219">
            <v>0</v>
          </cell>
          <cell r="H219">
            <v>0</v>
          </cell>
          <cell r="I219">
            <v>0</v>
          </cell>
          <cell r="AA219">
            <v>0</v>
          </cell>
          <cell r="AC219">
            <v>0</v>
          </cell>
        </row>
        <row r="220">
          <cell r="F220">
            <v>0</v>
          </cell>
          <cell r="G220">
            <v>0</v>
          </cell>
          <cell r="H220">
            <v>0</v>
          </cell>
          <cell r="I220">
            <v>0</v>
          </cell>
          <cell r="AA220">
            <v>0</v>
          </cell>
          <cell r="AC220">
            <v>0</v>
          </cell>
        </row>
        <row r="221">
          <cell r="F221">
            <v>0</v>
          </cell>
          <cell r="G221">
            <v>0</v>
          </cell>
          <cell r="H221">
            <v>0</v>
          </cell>
          <cell r="I221">
            <v>0</v>
          </cell>
          <cell r="AA221">
            <v>0</v>
          </cell>
          <cell r="AC221">
            <v>0</v>
          </cell>
        </row>
        <row r="222">
          <cell r="F222">
            <v>0</v>
          </cell>
          <cell r="G222">
            <v>0</v>
          </cell>
          <cell r="H222">
            <v>0</v>
          </cell>
          <cell r="I222">
            <v>0</v>
          </cell>
          <cell r="AA222">
            <v>0</v>
          </cell>
          <cell r="AC222">
            <v>0</v>
          </cell>
        </row>
        <row r="223">
          <cell r="F223">
            <v>0</v>
          </cell>
          <cell r="G223">
            <v>0</v>
          </cell>
          <cell r="H223">
            <v>0</v>
          </cell>
          <cell r="I223">
            <v>0</v>
          </cell>
          <cell r="AA223">
            <v>0</v>
          </cell>
          <cell r="AC223">
            <v>0</v>
          </cell>
        </row>
        <row r="224">
          <cell r="F224">
            <v>0</v>
          </cell>
          <cell r="G224">
            <v>0</v>
          </cell>
          <cell r="H224">
            <v>0</v>
          </cell>
          <cell r="I224">
            <v>0</v>
          </cell>
          <cell r="J224">
            <v>0</v>
          </cell>
          <cell r="K224">
            <v>0</v>
          </cell>
          <cell r="AA224">
            <v>0</v>
          </cell>
          <cell r="AC224">
            <v>0</v>
          </cell>
        </row>
        <row r="225">
          <cell r="F225">
            <v>0</v>
          </cell>
          <cell r="G225">
            <v>0</v>
          </cell>
          <cell r="H225">
            <v>0</v>
          </cell>
          <cell r="I225">
            <v>0</v>
          </cell>
          <cell r="J225">
            <v>0</v>
          </cell>
          <cell r="K225">
            <v>0</v>
          </cell>
          <cell r="AA225">
            <v>0</v>
          </cell>
          <cell r="AC225">
            <v>0</v>
          </cell>
        </row>
        <row r="226">
          <cell r="F226">
            <v>0</v>
          </cell>
          <cell r="G226">
            <v>0</v>
          </cell>
          <cell r="H226">
            <v>0</v>
          </cell>
          <cell r="I226">
            <v>0</v>
          </cell>
          <cell r="J226">
            <v>0</v>
          </cell>
          <cell r="K226">
            <v>0</v>
          </cell>
          <cell r="AA226">
            <v>0</v>
          </cell>
          <cell r="AC226">
            <v>0</v>
          </cell>
        </row>
        <row r="227">
          <cell r="G227">
            <v>0</v>
          </cell>
          <cell r="H227">
            <v>0</v>
          </cell>
          <cell r="I227">
            <v>0</v>
          </cell>
          <cell r="AA227">
            <v>0</v>
          </cell>
          <cell r="AC227">
            <v>0</v>
          </cell>
        </row>
        <row r="229">
          <cell r="D229" t="str">
            <v>Total Costo</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C229">
            <v>0</v>
          </cell>
          <cell r="AD229">
            <v>0</v>
          </cell>
        </row>
        <row r="231">
          <cell r="D231" t="str">
            <v>Total Costo Módulo de Materiales</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C231">
            <v>0</v>
          </cell>
          <cell r="AD231">
            <v>0</v>
          </cell>
        </row>
        <row r="233">
          <cell r="D233">
            <v>4</v>
          </cell>
          <cell r="E233" t="str">
            <v>MODULO DE SERVICIOS OPERATIVOS</v>
          </cell>
        </row>
        <row r="235">
          <cell r="D235">
            <v>4.0999999999999996</v>
          </cell>
          <cell r="E235" t="str">
            <v>Subcontratos</v>
          </cell>
        </row>
        <row r="237">
          <cell r="D237" t="str">
            <v>4.1.1</v>
          </cell>
          <cell r="E237" t="str">
            <v>Técnicos</v>
          </cell>
          <cell r="G237" t="str">
            <v>Und</v>
          </cell>
          <cell r="H237" t="str">
            <v>Vr Unit US$</v>
          </cell>
          <cell r="I237" t="str">
            <v>Cant. Total</v>
          </cell>
        </row>
        <row r="239">
          <cell r="F239">
            <v>0</v>
          </cell>
          <cell r="G239">
            <v>0</v>
          </cell>
          <cell r="H239">
            <v>0</v>
          </cell>
          <cell r="I239">
            <v>0</v>
          </cell>
          <cell r="AA239">
            <v>0</v>
          </cell>
          <cell r="AC239">
            <v>0</v>
          </cell>
        </row>
        <row r="240">
          <cell r="F240">
            <v>0</v>
          </cell>
          <cell r="G240">
            <v>0</v>
          </cell>
          <cell r="H240">
            <v>0</v>
          </cell>
          <cell r="I240">
            <v>0</v>
          </cell>
          <cell r="AA240">
            <v>0</v>
          </cell>
          <cell r="AC240">
            <v>0</v>
          </cell>
        </row>
        <row r="241">
          <cell r="F241">
            <v>0</v>
          </cell>
          <cell r="G241">
            <v>0</v>
          </cell>
          <cell r="H241">
            <v>0</v>
          </cell>
          <cell r="I241">
            <v>0</v>
          </cell>
          <cell r="AA241">
            <v>0</v>
          </cell>
          <cell r="AC241">
            <v>0</v>
          </cell>
        </row>
        <row r="242">
          <cell r="F242">
            <v>0</v>
          </cell>
          <cell r="G242">
            <v>0</v>
          </cell>
          <cell r="H242">
            <v>0</v>
          </cell>
          <cell r="I242">
            <v>0</v>
          </cell>
          <cell r="AA242">
            <v>0</v>
          </cell>
          <cell r="AC242">
            <v>0</v>
          </cell>
        </row>
        <row r="243">
          <cell r="F243">
            <v>0</v>
          </cell>
          <cell r="G243">
            <v>0</v>
          </cell>
          <cell r="H243">
            <v>0</v>
          </cell>
          <cell r="I243">
            <v>0</v>
          </cell>
          <cell r="AA243">
            <v>0</v>
          </cell>
          <cell r="AC243">
            <v>0</v>
          </cell>
        </row>
        <row r="244">
          <cell r="F244">
            <v>0</v>
          </cell>
          <cell r="G244">
            <v>0</v>
          </cell>
          <cell r="H244">
            <v>0</v>
          </cell>
          <cell r="I244">
            <v>0</v>
          </cell>
          <cell r="AA244">
            <v>0</v>
          </cell>
          <cell r="AC244">
            <v>0</v>
          </cell>
        </row>
        <row r="245">
          <cell r="F245">
            <v>0</v>
          </cell>
          <cell r="G245">
            <v>0</v>
          </cell>
          <cell r="H245">
            <v>0</v>
          </cell>
          <cell r="I245">
            <v>0</v>
          </cell>
          <cell r="AA245">
            <v>0</v>
          </cell>
          <cell r="AC245">
            <v>0</v>
          </cell>
        </row>
        <row r="246">
          <cell r="F246">
            <v>0</v>
          </cell>
          <cell r="G246">
            <v>0</v>
          </cell>
          <cell r="H246">
            <v>0</v>
          </cell>
          <cell r="I246">
            <v>0</v>
          </cell>
          <cell r="AA246">
            <v>0</v>
          </cell>
          <cell r="AC246">
            <v>0</v>
          </cell>
        </row>
        <row r="247">
          <cell r="F247">
            <v>0</v>
          </cell>
          <cell r="G247">
            <v>0</v>
          </cell>
          <cell r="H247">
            <v>0</v>
          </cell>
          <cell r="I247">
            <v>0</v>
          </cell>
          <cell r="AA247">
            <v>0</v>
          </cell>
          <cell r="AC247">
            <v>0</v>
          </cell>
        </row>
        <row r="248">
          <cell r="F248">
            <v>0</v>
          </cell>
          <cell r="G248">
            <v>0</v>
          </cell>
          <cell r="H248">
            <v>0</v>
          </cell>
          <cell r="I248">
            <v>0</v>
          </cell>
          <cell r="AA248">
            <v>0</v>
          </cell>
          <cell r="AC248">
            <v>0</v>
          </cell>
        </row>
        <row r="250">
          <cell r="D250" t="str">
            <v>Total Costo</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C250">
            <v>0</v>
          </cell>
          <cell r="AD250">
            <v>0</v>
          </cell>
        </row>
        <row r="252">
          <cell r="D252" t="str">
            <v>4.1.2</v>
          </cell>
          <cell r="E252" t="str">
            <v>Servicios</v>
          </cell>
          <cell r="G252" t="str">
            <v>Und</v>
          </cell>
          <cell r="H252" t="str">
            <v>Vr Unit US$</v>
          </cell>
          <cell r="I252" t="str">
            <v>Cant. Total</v>
          </cell>
        </row>
        <row r="254">
          <cell r="F254">
            <v>0</v>
          </cell>
          <cell r="G254">
            <v>0</v>
          </cell>
          <cell r="H254">
            <v>0</v>
          </cell>
          <cell r="I254">
            <v>0</v>
          </cell>
          <cell r="AA254">
            <v>0</v>
          </cell>
          <cell r="AD254">
            <v>0</v>
          </cell>
        </row>
        <row r="255">
          <cell r="F255">
            <v>0</v>
          </cell>
          <cell r="G255">
            <v>0</v>
          </cell>
          <cell r="H255">
            <v>0</v>
          </cell>
          <cell r="I255">
            <v>0</v>
          </cell>
          <cell r="AA255">
            <v>0</v>
          </cell>
          <cell r="AD255">
            <v>0</v>
          </cell>
        </row>
        <row r="256">
          <cell r="F256">
            <v>0</v>
          </cell>
          <cell r="G256">
            <v>0</v>
          </cell>
          <cell r="H256">
            <v>0</v>
          </cell>
          <cell r="I256">
            <v>0</v>
          </cell>
          <cell r="AA256">
            <v>0</v>
          </cell>
          <cell r="AD256">
            <v>0</v>
          </cell>
        </row>
        <row r="257">
          <cell r="F257">
            <v>0</v>
          </cell>
          <cell r="G257">
            <v>0</v>
          </cell>
          <cell r="H257">
            <v>0</v>
          </cell>
          <cell r="I257">
            <v>0</v>
          </cell>
          <cell r="AA257">
            <v>0</v>
          </cell>
          <cell r="AD257">
            <v>0</v>
          </cell>
        </row>
        <row r="258">
          <cell r="F258">
            <v>0</v>
          </cell>
          <cell r="G258">
            <v>0</v>
          </cell>
          <cell r="H258">
            <v>0</v>
          </cell>
          <cell r="I258">
            <v>0</v>
          </cell>
          <cell r="AA258">
            <v>0</v>
          </cell>
          <cell r="AC258">
            <v>0</v>
          </cell>
        </row>
        <row r="260">
          <cell r="D260" t="str">
            <v>Total Costo</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C260">
            <v>0</v>
          </cell>
          <cell r="AD260">
            <v>0</v>
          </cell>
        </row>
        <row r="262">
          <cell r="D262">
            <v>4.2</v>
          </cell>
          <cell r="E262" t="str">
            <v>Transportes</v>
          </cell>
        </row>
        <row r="264">
          <cell r="D264" t="str">
            <v>4.2.1</v>
          </cell>
          <cell r="E264" t="str">
            <v>Equipos de Construcción</v>
          </cell>
          <cell r="G264" t="str">
            <v>Und</v>
          </cell>
          <cell r="H264" t="str">
            <v>Vr Unit US$</v>
          </cell>
          <cell r="I264" t="str">
            <v>Cant. Total</v>
          </cell>
        </row>
        <row r="266">
          <cell r="F266">
            <v>0</v>
          </cell>
          <cell r="G266">
            <v>0</v>
          </cell>
          <cell r="H266">
            <v>0</v>
          </cell>
          <cell r="I266">
            <v>0</v>
          </cell>
          <cell r="AA266">
            <v>0</v>
          </cell>
        </row>
        <row r="267">
          <cell r="F267">
            <v>0</v>
          </cell>
          <cell r="G267">
            <v>0</v>
          </cell>
          <cell r="H267">
            <v>0</v>
          </cell>
          <cell r="I267">
            <v>0</v>
          </cell>
          <cell r="AA267">
            <v>0</v>
          </cell>
        </row>
        <row r="268">
          <cell r="F268">
            <v>0</v>
          </cell>
          <cell r="G268">
            <v>0</v>
          </cell>
          <cell r="H268">
            <v>0</v>
          </cell>
          <cell r="I268">
            <v>0</v>
          </cell>
          <cell r="AA268">
            <v>0</v>
          </cell>
        </row>
        <row r="269">
          <cell r="F269">
            <v>0</v>
          </cell>
          <cell r="G269">
            <v>0</v>
          </cell>
          <cell r="H269">
            <v>0</v>
          </cell>
          <cell r="I269">
            <v>0</v>
          </cell>
          <cell r="AA269">
            <v>0</v>
          </cell>
        </row>
        <row r="270">
          <cell r="F270">
            <v>0</v>
          </cell>
          <cell r="G270">
            <v>0</v>
          </cell>
          <cell r="H270">
            <v>0</v>
          </cell>
          <cell r="I270">
            <v>0</v>
          </cell>
          <cell r="AA270">
            <v>0</v>
          </cell>
        </row>
        <row r="272">
          <cell r="D272" t="str">
            <v>Total Costo</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row>
        <row r="274">
          <cell r="D274" t="str">
            <v>4.2.2</v>
          </cell>
          <cell r="E274" t="str">
            <v>Personal</v>
          </cell>
          <cell r="G274" t="str">
            <v>Und</v>
          </cell>
          <cell r="H274" t="str">
            <v>Vr Unit US$</v>
          </cell>
          <cell r="I274" t="str">
            <v>Cant. Total</v>
          </cell>
        </row>
        <row r="276">
          <cell r="E276">
            <v>42201001</v>
          </cell>
          <cell r="F276" t="str">
            <v>Pasajes Directivos (COL - ECU - COL) (Incluye Estadía)</v>
          </cell>
          <cell r="G276" t="str">
            <v>Und</v>
          </cell>
          <cell r="H276">
            <v>940</v>
          </cell>
          <cell r="I276">
            <v>18</v>
          </cell>
          <cell r="J276">
            <v>2</v>
          </cell>
          <cell r="K276">
            <v>2</v>
          </cell>
          <cell r="L276">
            <v>2</v>
          </cell>
          <cell r="M276">
            <v>2</v>
          </cell>
          <cell r="N276">
            <v>2</v>
          </cell>
          <cell r="O276">
            <v>2</v>
          </cell>
          <cell r="P276">
            <v>2</v>
          </cell>
          <cell r="Q276">
            <v>2</v>
          </cell>
          <cell r="R276">
            <v>2</v>
          </cell>
          <cell r="AA276">
            <v>16920</v>
          </cell>
          <cell r="AD276">
            <v>16920</v>
          </cell>
        </row>
        <row r="277">
          <cell r="E277">
            <v>42201003</v>
          </cell>
          <cell r="F277" t="str">
            <v>Viajes Alemania Directivos (COL - ALE - COL) (Incluye Estadía)</v>
          </cell>
          <cell r="G277" t="str">
            <v>Und</v>
          </cell>
          <cell r="H277">
            <v>3000</v>
          </cell>
          <cell r="I277">
            <v>2</v>
          </cell>
          <cell r="J277">
            <v>2</v>
          </cell>
          <cell r="AA277">
            <v>6000</v>
          </cell>
          <cell r="AD277">
            <v>6000</v>
          </cell>
        </row>
        <row r="278">
          <cell r="F278">
            <v>0</v>
          </cell>
          <cell r="G278">
            <v>0</v>
          </cell>
          <cell r="H278">
            <v>0</v>
          </cell>
          <cell r="I278">
            <v>0</v>
          </cell>
          <cell r="AA278">
            <v>0</v>
          </cell>
          <cell r="AD278">
            <v>0</v>
          </cell>
        </row>
        <row r="279">
          <cell r="F279">
            <v>0</v>
          </cell>
          <cell r="G279">
            <v>0</v>
          </cell>
          <cell r="H279">
            <v>0</v>
          </cell>
          <cell r="I279">
            <v>0</v>
          </cell>
          <cell r="AA279">
            <v>0</v>
          </cell>
        </row>
        <row r="280">
          <cell r="F280">
            <v>0</v>
          </cell>
          <cell r="G280">
            <v>0</v>
          </cell>
          <cell r="H280">
            <v>0</v>
          </cell>
          <cell r="I280">
            <v>0</v>
          </cell>
          <cell r="AA280">
            <v>0</v>
          </cell>
        </row>
        <row r="282">
          <cell r="D282" t="str">
            <v>Total Costo</v>
          </cell>
          <cell r="J282">
            <v>7880</v>
          </cell>
          <cell r="K282">
            <v>1880</v>
          </cell>
          <cell r="L282">
            <v>1880</v>
          </cell>
          <cell r="M282">
            <v>1880</v>
          </cell>
          <cell r="N282">
            <v>1880</v>
          </cell>
          <cell r="O282">
            <v>1880</v>
          </cell>
          <cell r="P282">
            <v>1880</v>
          </cell>
          <cell r="Q282">
            <v>1880</v>
          </cell>
          <cell r="R282">
            <v>1880</v>
          </cell>
          <cell r="S282">
            <v>0</v>
          </cell>
          <cell r="T282">
            <v>0</v>
          </cell>
          <cell r="U282">
            <v>0</v>
          </cell>
          <cell r="V282">
            <v>0</v>
          </cell>
          <cell r="W282">
            <v>0</v>
          </cell>
          <cell r="X282">
            <v>0</v>
          </cell>
          <cell r="Y282">
            <v>0</v>
          </cell>
          <cell r="Z282">
            <v>0</v>
          </cell>
          <cell r="AA282">
            <v>22920</v>
          </cell>
          <cell r="AC282">
            <v>0</v>
          </cell>
          <cell r="AD282">
            <v>22920</v>
          </cell>
        </row>
        <row r="284">
          <cell r="D284" t="str">
            <v>Total Costo Módulo de Servicios Operativos</v>
          </cell>
          <cell r="J284">
            <v>7880</v>
          </cell>
          <cell r="K284">
            <v>1880</v>
          </cell>
          <cell r="L284">
            <v>1880</v>
          </cell>
          <cell r="M284">
            <v>1880</v>
          </cell>
          <cell r="N284">
            <v>1880</v>
          </cell>
          <cell r="O284">
            <v>1880</v>
          </cell>
          <cell r="P284">
            <v>1880</v>
          </cell>
          <cell r="Q284">
            <v>1880</v>
          </cell>
          <cell r="R284">
            <v>1880</v>
          </cell>
          <cell r="S284">
            <v>0</v>
          </cell>
          <cell r="T284">
            <v>0</v>
          </cell>
          <cell r="U284">
            <v>0</v>
          </cell>
          <cell r="V284">
            <v>0</v>
          </cell>
          <cell r="W284">
            <v>0</v>
          </cell>
          <cell r="X284">
            <v>0</v>
          </cell>
          <cell r="Y284">
            <v>0</v>
          </cell>
          <cell r="Z284">
            <v>0</v>
          </cell>
          <cell r="AA284">
            <v>22920</v>
          </cell>
          <cell r="AC284">
            <v>0</v>
          </cell>
          <cell r="AD284">
            <v>22920</v>
          </cell>
        </row>
        <row r="286">
          <cell r="D286">
            <v>5</v>
          </cell>
          <cell r="E286" t="str">
            <v>MODULO DE ADMINISTRATIVOS Y GENERALES</v>
          </cell>
        </row>
        <row r="288">
          <cell r="D288">
            <v>5.0999999999999996</v>
          </cell>
          <cell r="E288" t="str">
            <v>Gastos Varios</v>
          </cell>
        </row>
        <row r="290">
          <cell r="D290" t="str">
            <v>5.1.1</v>
          </cell>
          <cell r="E290" t="str">
            <v>Obra</v>
          </cell>
          <cell r="G290" t="str">
            <v>Und</v>
          </cell>
          <cell r="H290" t="str">
            <v>Vr Unit US$</v>
          </cell>
          <cell r="I290" t="str">
            <v>Cant. Total</v>
          </cell>
        </row>
        <row r="292">
          <cell r="E292" t="str">
            <v>Dotación Oficinas Obra</v>
          </cell>
        </row>
        <row r="293">
          <cell r="F293">
            <v>0</v>
          </cell>
          <cell r="G293">
            <v>0</v>
          </cell>
          <cell r="H293">
            <v>0</v>
          </cell>
          <cell r="I293">
            <v>0</v>
          </cell>
          <cell r="AA293">
            <v>0</v>
          </cell>
          <cell r="AC293">
            <v>0</v>
          </cell>
        </row>
        <row r="294">
          <cell r="F294">
            <v>0</v>
          </cell>
          <cell r="G294">
            <v>0</v>
          </cell>
          <cell r="H294">
            <v>0</v>
          </cell>
          <cell r="I294">
            <v>0</v>
          </cell>
          <cell r="AA294">
            <v>0</v>
          </cell>
          <cell r="AC294">
            <v>0</v>
          </cell>
        </row>
        <row r="295">
          <cell r="F295">
            <v>0</v>
          </cell>
          <cell r="G295">
            <v>0</v>
          </cell>
          <cell r="H295">
            <v>0</v>
          </cell>
          <cell r="I295">
            <v>0</v>
          </cell>
          <cell r="AA295">
            <v>0</v>
          </cell>
          <cell r="AC295">
            <v>0</v>
          </cell>
        </row>
        <row r="296">
          <cell r="F296">
            <v>0</v>
          </cell>
          <cell r="G296">
            <v>0</v>
          </cell>
          <cell r="H296">
            <v>0</v>
          </cell>
          <cell r="I296">
            <v>0</v>
          </cell>
          <cell r="AA296">
            <v>0</v>
          </cell>
          <cell r="AC296">
            <v>0</v>
          </cell>
        </row>
        <row r="297">
          <cell r="F297">
            <v>0</v>
          </cell>
          <cell r="G297">
            <v>0</v>
          </cell>
          <cell r="H297">
            <v>0</v>
          </cell>
          <cell r="I297">
            <v>0</v>
          </cell>
          <cell r="AA297">
            <v>0</v>
          </cell>
          <cell r="AC297">
            <v>0</v>
          </cell>
        </row>
        <row r="298">
          <cell r="F298">
            <v>0</v>
          </cell>
          <cell r="G298">
            <v>0</v>
          </cell>
          <cell r="H298">
            <v>0</v>
          </cell>
          <cell r="I298">
            <v>0</v>
          </cell>
          <cell r="AA298">
            <v>0</v>
          </cell>
          <cell r="AC298">
            <v>0</v>
          </cell>
        </row>
        <row r="299">
          <cell r="F299">
            <v>0</v>
          </cell>
          <cell r="G299">
            <v>0</v>
          </cell>
          <cell r="H299">
            <v>0</v>
          </cell>
          <cell r="I299">
            <v>0</v>
          </cell>
          <cell r="AA299">
            <v>0</v>
          </cell>
          <cell r="AC299">
            <v>0</v>
          </cell>
        </row>
        <row r="300">
          <cell r="F300">
            <v>0</v>
          </cell>
          <cell r="G300">
            <v>0</v>
          </cell>
          <cell r="H300">
            <v>0</v>
          </cell>
          <cell r="I300">
            <v>0</v>
          </cell>
          <cell r="AA300">
            <v>0</v>
          </cell>
          <cell r="AC300">
            <v>0</v>
          </cell>
        </row>
        <row r="301">
          <cell r="E301" t="str">
            <v>Construcción Instalaciones Provisionales</v>
          </cell>
          <cell r="AC301">
            <v>0</v>
          </cell>
        </row>
        <row r="302">
          <cell r="F302">
            <v>0</v>
          </cell>
          <cell r="G302">
            <v>0</v>
          </cell>
          <cell r="H302">
            <v>0</v>
          </cell>
          <cell r="I302">
            <v>0</v>
          </cell>
          <cell r="AA302">
            <v>0</v>
          </cell>
          <cell r="AC302">
            <v>0</v>
          </cell>
        </row>
        <row r="303">
          <cell r="F303">
            <v>0</v>
          </cell>
          <cell r="G303">
            <v>0</v>
          </cell>
          <cell r="H303">
            <v>0</v>
          </cell>
          <cell r="I303">
            <v>0</v>
          </cell>
          <cell r="AA303">
            <v>0</v>
          </cell>
          <cell r="AC303">
            <v>0</v>
          </cell>
        </row>
        <row r="304">
          <cell r="F304">
            <v>0</v>
          </cell>
          <cell r="G304">
            <v>0</v>
          </cell>
          <cell r="H304">
            <v>0</v>
          </cell>
          <cell r="I304">
            <v>0</v>
          </cell>
          <cell r="AA304">
            <v>0</v>
          </cell>
          <cell r="AC304">
            <v>0</v>
          </cell>
        </row>
        <row r="305">
          <cell r="F305">
            <v>0</v>
          </cell>
          <cell r="G305">
            <v>0</v>
          </cell>
          <cell r="H305">
            <v>0</v>
          </cell>
          <cell r="I305">
            <v>0</v>
          </cell>
          <cell r="AA305">
            <v>0</v>
          </cell>
          <cell r="AC305">
            <v>0</v>
          </cell>
        </row>
        <row r="306">
          <cell r="F306">
            <v>0</v>
          </cell>
          <cell r="G306">
            <v>0</v>
          </cell>
          <cell r="H306">
            <v>0</v>
          </cell>
          <cell r="I306">
            <v>0</v>
          </cell>
          <cell r="AA306">
            <v>0</v>
          </cell>
          <cell r="AC306">
            <v>0</v>
          </cell>
        </row>
        <row r="307">
          <cell r="F307">
            <v>0</v>
          </cell>
          <cell r="G307">
            <v>0</v>
          </cell>
          <cell r="H307">
            <v>0</v>
          </cell>
          <cell r="I307">
            <v>0</v>
          </cell>
          <cell r="AA307">
            <v>0</v>
          </cell>
          <cell r="AC307">
            <v>0</v>
          </cell>
        </row>
        <row r="308">
          <cell r="F308">
            <v>0</v>
          </cell>
          <cell r="G308">
            <v>0</v>
          </cell>
          <cell r="H308">
            <v>0</v>
          </cell>
          <cell r="I308">
            <v>0</v>
          </cell>
          <cell r="AA308">
            <v>0</v>
          </cell>
          <cell r="AC308">
            <v>0</v>
          </cell>
        </row>
        <row r="309">
          <cell r="F309">
            <v>0</v>
          </cell>
          <cell r="G309">
            <v>0</v>
          </cell>
          <cell r="H309">
            <v>0</v>
          </cell>
          <cell r="I309">
            <v>0</v>
          </cell>
          <cell r="AA309">
            <v>0</v>
          </cell>
          <cell r="AC309">
            <v>0</v>
          </cell>
        </row>
        <row r="310">
          <cell r="E310" t="str">
            <v>Gastos de Funcionamiento  Oficinas Obra</v>
          </cell>
          <cell r="AC310">
            <v>0</v>
          </cell>
        </row>
        <row r="311">
          <cell r="F311">
            <v>0</v>
          </cell>
          <cell r="G311">
            <v>0</v>
          </cell>
          <cell r="H311">
            <v>0</v>
          </cell>
          <cell r="I311">
            <v>0</v>
          </cell>
          <cell r="AA311">
            <v>0</v>
          </cell>
          <cell r="AC311">
            <v>0</v>
          </cell>
        </row>
        <row r="312">
          <cell r="F312">
            <v>0</v>
          </cell>
          <cell r="G312">
            <v>0</v>
          </cell>
          <cell r="H312">
            <v>0</v>
          </cell>
          <cell r="I312">
            <v>0</v>
          </cell>
          <cell r="AA312">
            <v>0</v>
          </cell>
          <cell r="AC312">
            <v>0</v>
          </cell>
        </row>
        <row r="313">
          <cell r="F313">
            <v>0</v>
          </cell>
          <cell r="G313">
            <v>0</v>
          </cell>
          <cell r="H313">
            <v>0</v>
          </cell>
          <cell r="I313">
            <v>0</v>
          </cell>
          <cell r="AA313">
            <v>0</v>
          </cell>
          <cell r="AC313">
            <v>0</v>
          </cell>
        </row>
        <row r="314">
          <cell r="F314">
            <v>0</v>
          </cell>
          <cell r="G314">
            <v>0</v>
          </cell>
          <cell r="H314">
            <v>0</v>
          </cell>
          <cell r="I314">
            <v>0</v>
          </cell>
          <cell r="AA314">
            <v>0</v>
          </cell>
          <cell r="AC314">
            <v>0</v>
          </cell>
        </row>
        <row r="315">
          <cell r="F315">
            <v>0</v>
          </cell>
          <cell r="G315">
            <v>0</v>
          </cell>
          <cell r="H315">
            <v>0</v>
          </cell>
          <cell r="I315">
            <v>0</v>
          </cell>
          <cell r="AA315">
            <v>0</v>
          </cell>
          <cell r="AC315">
            <v>0</v>
          </cell>
        </row>
        <row r="316">
          <cell r="F316">
            <v>0</v>
          </cell>
          <cell r="G316">
            <v>0</v>
          </cell>
          <cell r="H316">
            <v>0</v>
          </cell>
          <cell r="I316">
            <v>0</v>
          </cell>
          <cell r="AA316">
            <v>0</v>
          </cell>
          <cell r="AC316">
            <v>0</v>
          </cell>
        </row>
        <row r="317">
          <cell r="F317">
            <v>0</v>
          </cell>
          <cell r="G317">
            <v>0</v>
          </cell>
          <cell r="H317">
            <v>0</v>
          </cell>
          <cell r="I317">
            <v>0</v>
          </cell>
          <cell r="AA317">
            <v>0</v>
          </cell>
          <cell r="AC317">
            <v>0</v>
          </cell>
        </row>
        <row r="318">
          <cell r="F318">
            <v>0</v>
          </cell>
          <cell r="G318">
            <v>0</v>
          </cell>
          <cell r="H318">
            <v>0</v>
          </cell>
          <cell r="I318">
            <v>0</v>
          </cell>
          <cell r="AA318">
            <v>0</v>
          </cell>
          <cell r="AC318">
            <v>0</v>
          </cell>
        </row>
        <row r="319">
          <cell r="F319">
            <v>0</v>
          </cell>
          <cell r="G319">
            <v>0</v>
          </cell>
          <cell r="H319">
            <v>0</v>
          </cell>
          <cell r="I319">
            <v>0</v>
          </cell>
          <cell r="AA319">
            <v>0</v>
          </cell>
          <cell r="AC319">
            <v>0</v>
          </cell>
        </row>
        <row r="320">
          <cell r="F320">
            <v>0</v>
          </cell>
          <cell r="G320">
            <v>0</v>
          </cell>
          <cell r="H320">
            <v>0</v>
          </cell>
          <cell r="I320">
            <v>0</v>
          </cell>
          <cell r="AA320">
            <v>0</v>
          </cell>
          <cell r="AC320">
            <v>0</v>
          </cell>
        </row>
        <row r="321">
          <cell r="F321">
            <v>0</v>
          </cell>
          <cell r="G321">
            <v>0</v>
          </cell>
          <cell r="H321">
            <v>0</v>
          </cell>
          <cell r="I321">
            <v>0</v>
          </cell>
          <cell r="AA321">
            <v>0</v>
          </cell>
          <cell r="AC321">
            <v>0</v>
          </cell>
        </row>
        <row r="322">
          <cell r="F322">
            <v>0</v>
          </cell>
          <cell r="G322">
            <v>0</v>
          </cell>
          <cell r="H322">
            <v>0</v>
          </cell>
          <cell r="I322">
            <v>0</v>
          </cell>
          <cell r="AA322">
            <v>0</v>
          </cell>
          <cell r="AC322">
            <v>0</v>
          </cell>
        </row>
        <row r="323">
          <cell r="F323">
            <v>0</v>
          </cell>
          <cell r="G323">
            <v>0</v>
          </cell>
          <cell r="H323">
            <v>0</v>
          </cell>
          <cell r="I323">
            <v>0</v>
          </cell>
          <cell r="AA323">
            <v>0</v>
          </cell>
          <cell r="AC323">
            <v>0</v>
          </cell>
        </row>
        <row r="324">
          <cell r="E324" t="str">
            <v>Estadía de Personal</v>
          </cell>
          <cell r="AC324">
            <v>0</v>
          </cell>
        </row>
        <row r="325">
          <cell r="F325">
            <v>0</v>
          </cell>
          <cell r="G325">
            <v>0</v>
          </cell>
          <cell r="H325">
            <v>0</v>
          </cell>
          <cell r="I325">
            <v>0</v>
          </cell>
          <cell r="AA325">
            <v>0</v>
          </cell>
          <cell r="AC325">
            <v>0</v>
          </cell>
        </row>
        <row r="326">
          <cell r="F326">
            <v>0</v>
          </cell>
          <cell r="G326">
            <v>0</v>
          </cell>
          <cell r="H326">
            <v>0</v>
          </cell>
          <cell r="I326">
            <v>0</v>
          </cell>
          <cell r="AA326">
            <v>0</v>
          </cell>
          <cell r="AC326">
            <v>0</v>
          </cell>
        </row>
        <row r="327">
          <cell r="F327">
            <v>0</v>
          </cell>
          <cell r="G327">
            <v>0</v>
          </cell>
          <cell r="H327">
            <v>0</v>
          </cell>
          <cell r="I327">
            <v>0</v>
          </cell>
          <cell r="AA327">
            <v>0</v>
          </cell>
          <cell r="AC327">
            <v>0</v>
          </cell>
        </row>
        <row r="328">
          <cell r="F328">
            <v>0</v>
          </cell>
          <cell r="G328">
            <v>0</v>
          </cell>
          <cell r="H328">
            <v>0</v>
          </cell>
          <cell r="I328">
            <v>0</v>
          </cell>
          <cell r="AA328">
            <v>0</v>
          </cell>
          <cell r="AC328">
            <v>0</v>
          </cell>
        </row>
        <row r="329">
          <cell r="F329">
            <v>0</v>
          </cell>
          <cell r="G329">
            <v>0</v>
          </cell>
          <cell r="H329">
            <v>0</v>
          </cell>
          <cell r="I329">
            <v>0</v>
          </cell>
          <cell r="AA329">
            <v>0</v>
          </cell>
          <cell r="AC329">
            <v>0</v>
          </cell>
        </row>
        <row r="330">
          <cell r="F330">
            <v>0</v>
          </cell>
          <cell r="G330">
            <v>0</v>
          </cell>
          <cell r="H330">
            <v>0</v>
          </cell>
          <cell r="I330">
            <v>0</v>
          </cell>
          <cell r="AA330">
            <v>0</v>
          </cell>
          <cell r="AC330">
            <v>0</v>
          </cell>
        </row>
        <row r="331">
          <cell r="F331">
            <v>0</v>
          </cell>
          <cell r="G331">
            <v>0</v>
          </cell>
          <cell r="H331">
            <v>0</v>
          </cell>
          <cell r="I331">
            <v>0</v>
          </cell>
          <cell r="AA331">
            <v>0</v>
          </cell>
          <cell r="AC331">
            <v>0</v>
          </cell>
        </row>
        <row r="332">
          <cell r="F332">
            <v>0</v>
          </cell>
          <cell r="G332">
            <v>0</v>
          </cell>
          <cell r="H332">
            <v>0</v>
          </cell>
          <cell r="I332">
            <v>0</v>
          </cell>
          <cell r="AA332">
            <v>0</v>
          </cell>
          <cell r="AC332">
            <v>0</v>
          </cell>
        </row>
        <row r="333">
          <cell r="F333">
            <v>0</v>
          </cell>
          <cell r="G333">
            <v>0</v>
          </cell>
          <cell r="H333">
            <v>0</v>
          </cell>
          <cell r="I333">
            <v>0</v>
          </cell>
          <cell r="AA333">
            <v>0</v>
          </cell>
          <cell r="AC333">
            <v>0</v>
          </cell>
        </row>
        <row r="335">
          <cell r="D335" t="str">
            <v>Total Costo</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C335">
            <v>0</v>
          </cell>
          <cell r="AD335">
            <v>0</v>
          </cell>
        </row>
        <row r="337">
          <cell r="D337" t="str">
            <v>5.1.2</v>
          </cell>
          <cell r="E337" t="str">
            <v>Sede</v>
          </cell>
          <cell r="G337" t="str">
            <v>Und</v>
          </cell>
          <cell r="H337" t="str">
            <v>Vr Unit US$</v>
          </cell>
          <cell r="I337" t="str">
            <v>Cant. Total</v>
          </cell>
        </row>
        <row r="339">
          <cell r="E339">
            <v>51204001</v>
          </cell>
          <cell r="F339" t="str">
            <v xml:space="preserve">Costo Preparación Oferta </v>
          </cell>
          <cell r="G339" t="str">
            <v>Gbl</v>
          </cell>
          <cell r="H339">
            <v>10000</v>
          </cell>
          <cell r="I339">
            <v>1</v>
          </cell>
          <cell r="J339">
            <v>1</v>
          </cell>
          <cell r="AA339">
            <v>10000</v>
          </cell>
          <cell r="AD339">
            <v>10000</v>
          </cell>
        </row>
        <row r="340">
          <cell r="F340">
            <v>0</v>
          </cell>
          <cell r="G340">
            <v>0</v>
          </cell>
          <cell r="H340">
            <v>0</v>
          </cell>
          <cell r="I340">
            <v>0</v>
          </cell>
          <cell r="AA340">
            <v>0</v>
          </cell>
        </row>
        <row r="341">
          <cell r="F341">
            <v>0</v>
          </cell>
          <cell r="G341">
            <v>0</v>
          </cell>
          <cell r="H341">
            <v>0</v>
          </cell>
          <cell r="I341">
            <v>0</v>
          </cell>
          <cell r="AA341">
            <v>0</v>
          </cell>
        </row>
        <row r="343">
          <cell r="D343" t="str">
            <v>Total Costo</v>
          </cell>
          <cell r="J343">
            <v>10000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10000</v>
          </cell>
          <cell r="AC343">
            <v>0</v>
          </cell>
          <cell r="AD343">
            <v>10000</v>
          </cell>
        </row>
        <row r="345">
          <cell r="D345">
            <v>5.2</v>
          </cell>
          <cell r="E345" t="str">
            <v>Gastos de Contrato</v>
          </cell>
        </row>
        <row r="347">
          <cell r="D347" t="str">
            <v>5.2.1</v>
          </cell>
          <cell r="E347" t="str">
            <v>Gastos de Contrato</v>
          </cell>
          <cell r="G347" t="str">
            <v>Und</v>
          </cell>
          <cell r="H347" t="str">
            <v>Vr Unit US$</v>
          </cell>
          <cell r="I347" t="str">
            <v>Cant. Total</v>
          </cell>
        </row>
        <row r="349">
          <cell r="F349">
            <v>0</v>
          </cell>
          <cell r="G349">
            <v>0</v>
          </cell>
          <cell r="H349">
            <v>0</v>
          </cell>
          <cell r="I349">
            <v>0</v>
          </cell>
          <cell r="AA349">
            <v>0</v>
          </cell>
          <cell r="AC349">
            <v>0</v>
          </cell>
        </row>
        <row r="350">
          <cell r="F350">
            <v>0</v>
          </cell>
          <cell r="G350">
            <v>0</v>
          </cell>
          <cell r="H350">
            <v>0</v>
          </cell>
          <cell r="I350">
            <v>0</v>
          </cell>
          <cell r="AA350">
            <v>0</v>
          </cell>
          <cell r="AC350">
            <v>0</v>
          </cell>
        </row>
        <row r="351">
          <cell r="F351">
            <v>0</v>
          </cell>
          <cell r="G351">
            <v>0</v>
          </cell>
          <cell r="H351">
            <v>0</v>
          </cell>
          <cell r="I351">
            <v>0</v>
          </cell>
          <cell r="AA351">
            <v>0</v>
          </cell>
          <cell r="AC351">
            <v>0</v>
          </cell>
        </row>
        <row r="352">
          <cell r="F352">
            <v>0</v>
          </cell>
          <cell r="G352">
            <v>0</v>
          </cell>
          <cell r="H352">
            <v>0</v>
          </cell>
          <cell r="I352">
            <v>0</v>
          </cell>
          <cell r="AA352">
            <v>0</v>
          </cell>
          <cell r="AC352">
            <v>0</v>
          </cell>
        </row>
        <row r="353">
          <cell r="F353">
            <v>0</v>
          </cell>
          <cell r="G353">
            <v>0</v>
          </cell>
          <cell r="H353">
            <v>0</v>
          </cell>
          <cell r="I353">
            <v>0</v>
          </cell>
          <cell r="AA353">
            <v>0</v>
          </cell>
          <cell r="AC353">
            <v>0</v>
          </cell>
        </row>
        <row r="354">
          <cell r="F354">
            <v>0</v>
          </cell>
          <cell r="G354">
            <v>0</v>
          </cell>
          <cell r="H354">
            <v>0</v>
          </cell>
          <cell r="I354">
            <v>0</v>
          </cell>
          <cell r="AA354">
            <v>0</v>
          </cell>
        </row>
        <row r="356">
          <cell r="D356" t="str">
            <v>Total Costo</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C356">
            <v>0</v>
          </cell>
          <cell r="AD356">
            <v>0</v>
          </cell>
        </row>
        <row r="358">
          <cell r="D358" t="str">
            <v>Total Costo Módulo de Administrativos &amp; Generales</v>
          </cell>
          <cell r="J358">
            <v>10000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10000</v>
          </cell>
          <cell r="AC358">
            <v>0</v>
          </cell>
          <cell r="AD358">
            <v>10000</v>
          </cell>
        </row>
        <row r="360">
          <cell r="D360" t="str">
            <v>Total Ppto Mes</v>
          </cell>
          <cell r="J360">
            <v>20897.155172413793</v>
          </cell>
          <cell r="K360">
            <v>4897.1551724137935</v>
          </cell>
          <cell r="L360">
            <v>7729.9137931034484</v>
          </cell>
          <cell r="M360">
            <v>8686.810344827587</v>
          </cell>
          <cell r="N360">
            <v>8686.810344827587</v>
          </cell>
          <cell r="O360">
            <v>7729.9137931034484</v>
          </cell>
          <cell r="P360">
            <v>7538.5344827586214</v>
          </cell>
          <cell r="Q360">
            <v>4897.1551724137935</v>
          </cell>
          <cell r="R360">
            <v>4897.1551724137935</v>
          </cell>
          <cell r="S360">
            <v>0</v>
          </cell>
          <cell r="T360">
            <v>0</v>
          </cell>
          <cell r="U360">
            <v>0</v>
          </cell>
          <cell r="V360">
            <v>0</v>
          </cell>
          <cell r="W360">
            <v>0</v>
          </cell>
          <cell r="X360">
            <v>0</v>
          </cell>
          <cell r="AA360">
            <v>75960.60344827587</v>
          </cell>
          <cell r="AC360">
            <v>0</v>
          </cell>
          <cell r="AD360">
            <v>75960.603448275855</v>
          </cell>
        </row>
        <row r="362">
          <cell r="D362" t="str">
            <v>Total Ppto Acumulado</v>
          </cell>
          <cell r="J362">
            <v>20897.155172413793</v>
          </cell>
          <cell r="K362">
            <v>25794.310344827587</v>
          </cell>
          <cell r="L362">
            <v>33524.224137931036</v>
          </cell>
          <cell r="M362">
            <v>42211.034482758623</v>
          </cell>
          <cell r="N362">
            <v>50897.84482758621</v>
          </cell>
          <cell r="O362">
            <v>58627.758620689659</v>
          </cell>
          <cell r="P362">
            <v>66166.293103448275</v>
          </cell>
          <cell r="Q362">
            <v>71063.448275862072</v>
          </cell>
          <cell r="R362">
            <v>75960.60344827587</v>
          </cell>
          <cell r="S362">
            <v>75960.60344827587</v>
          </cell>
          <cell r="T362">
            <v>75960.60344827587</v>
          </cell>
          <cell r="U362">
            <v>75960.60344827587</v>
          </cell>
          <cell r="V362">
            <v>75960.60344827587</v>
          </cell>
          <cell r="W362">
            <v>75960.60344827587</v>
          </cell>
          <cell r="X362">
            <v>75960.60344827587</v>
          </cell>
        </row>
        <row r="366">
          <cell r="D366" t="str">
            <v>RESUMEN GENERAL</v>
          </cell>
        </row>
        <row r="368">
          <cell r="D368">
            <v>1</v>
          </cell>
          <cell r="E368" t="str">
            <v>MODULO DE PERSONAL</v>
          </cell>
          <cell r="H368" t="str">
            <v>% Relativo</v>
          </cell>
          <cell r="I368" t="str">
            <v>% Absoluto</v>
          </cell>
        </row>
        <row r="370">
          <cell r="D370" t="str">
            <v>1.1.1</v>
          </cell>
          <cell r="E370" t="str">
            <v>Personal Extranjero</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C370">
            <v>0</v>
          </cell>
          <cell r="AD370">
            <v>0</v>
          </cell>
        </row>
        <row r="371">
          <cell r="D371" t="str">
            <v>1.1.2</v>
          </cell>
          <cell r="E371" t="str">
            <v>Personal Mensual Local</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C371">
            <v>0</v>
          </cell>
          <cell r="AD371">
            <v>0</v>
          </cell>
        </row>
        <row r="372">
          <cell r="D372" t="str">
            <v>1.1.3</v>
          </cell>
          <cell r="E372" t="str">
            <v>Personal Planilla Local</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C372">
            <v>0</v>
          </cell>
          <cell r="AD372">
            <v>0</v>
          </cell>
        </row>
        <row r="373">
          <cell r="D373" t="str">
            <v>1.1.4</v>
          </cell>
          <cell r="E373" t="str">
            <v>Suministro de Personal</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C373">
            <v>0</v>
          </cell>
          <cell r="AD373">
            <v>0</v>
          </cell>
        </row>
        <row r="374">
          <cell r="D374" t="str">
            <v>1,2,1</v>
          </cell>
          <cell r="E374" t="str">
            <v>Personal Mensual</v>
          </cell>
          <cell r="H374">
            <v>1</v>
          </cell>
          <cell r="I374">
            <v>0.56661745028899957</v>
          </cell>
          <cell r="J374">
            <v>3017.155172413793</v>
          </cell>
          <cell r="K374">
            <v>3017.155172413793</v>
          </cell>
          <cell r="L374">
            <v>5849.9137931034484</v>
          </cell>
          <cell r="M374">
            <v>6806.810344827587</v>
          </cell>
          <cell r="N374">
            <v>6806.810344827587</v>
          </cell>
          <cell r="O374">
            <v>5849.9137931034484</v>
          </cell>
          <cell r="P374">
            <v>5658.5344827586214</v>
          </cell>
          <cell r="Q374">
            <v>3017.155172413793</v>
          </cell>
          <cell r="R374">
            <v>3017.155172413793</v>
          </cell>
          <cell r="S374">
            <v>0</v>
          </cell>
          <cell r="T374">
            <v>0</v>
          </cell>
          <cell r="U374">
            <v>0</v>
          </cell>
          <cell r="V374">
            <v>0</v>
          </cell>
          <cell r="W374">
            <v>0</v>
          </cell>
          <cell r="X374">
            <v>0</v>
          </cell>
          <cell r="Y374">
            <v>0</v>
          </cell>
          <cell r="Z374">
            <v>0</v>
          </cell>
          <cell r="AA374">
            <v>43040.603448275862</v>
          </cell>
          <cell r="AC374">
            <v>0</v>
          </cell>
          <cell r="AD374">
            <v>43040.603448275862</v>
          </cell>
        </row>
        <row r="375">
          <cell r="D375" t="str">
            <v>1,2,2</v>
          </cell>
          <cell r="E375" t="str">
            <v>Personal Planilla</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C375">
            <v>0</v>
          </cell>
          <cell r="AD375">
            <v>0</v>
          </cell>
        </row>
        <row r="376">
          <cell r="D376" t="str">
            <v>1,2,3</v>
          </cell>
          <cell r="E376" t="str">
            <v>Personal Honorarios</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C376">
            <v>0</v>
          </cell>
          <cell r="AD376">
            <v>0</v>
          </cell>
        </row>
        <row r="378">
          <cell r="D378" t="str">
            <v>Total Costo Módulo de Personal</v>
          </cell>
          <cell r="H378">
            <v>1</v>
          </cell>
          <cell r="I378">
            <v>0.56661745028899957</v>
          </cell>
          <cell r="J378">
            <v>3017.155172413793</v>
          </cell>
          <cell r="K378">
            <v>3017.155172413793</v>
          </cell>
          <cell r="L378">
            <v>5849.9137931034484</v>
          </cell>
          <cell r="M378">
            <v>6806.810344827587</v>
          </cell>
          <cell r="N378">
            <v>6806.810344827587</v>
          </cell>
          <cell r="O378">
            <v>5849.9137931034484</v>
          </cell>
          <cell r="P378">
            <v>5658.5344827586214</v>
          </cell>
          <cell r="Q378">
            <v>3017.155172413793</v>
          </cell>
          <cell r="R378">
            <v>3017.155172413793</v>
          </cell>
          <cell r="S378">
            <v>0</v>
          </cell>
          <cell r="T378">
            <v>0</v>
          </cell>
          <cell r="U378">
            <v>0</v>
          </cell>
          <cell r="V378">
            <v>0</v>
          </cell>
          <cell r="W378">
            <v>0</v>
          </cell>
          <cell r="X378">
            <v>0</v>
          </cell>
          <cell r="Y378">
            <v>0</v>
          </cell>
          <cell r="Z378">
            <v>0</v>
          </cell>
          <cell r="AA378">
            <v>43040.603448275862</v>
          </cell>
          <cell r="AC378">
            <v>0</v>
          </cell>
          <cell r="AD378">
            <v>43040.603448275862</v>
          </cell>
        </row>
        <row r="380">
          <cell r="D380">
            <v>2</v>
          </cell>
          <cell r="E380" t="str">
            <v>MODULO DE EQUIPOS</v>
          </cell>
          <cell r="H380" t="str">
            <v>% Relativo</v>
          </cell>
          <cell r="I380" t="str">
            <v>% Absoluto</v>
          </cell>
        </row>
        <row r="382">
          <cell r="D382" t="str">
            <v>2.1.1</v>
          </cell>
          <cell r="E382" t="str">
            <v>Equipos Propios</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C382">
            <v>0</v>
          </cell>
          <cell r="AD382">
            <v>0</v>
          </cell>
        </row>
        <row r="383">
          <cell r="D383" t="str">
            <v>2.1.2</v>
          </cell>
          <cell r="E383" t="str">
            <v>Equipos de Alquiler Local</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C383">
            <v>0</v>
          </cell>
          <cell r="AD383">
            <v>0</v>
          </cell>
        </row>
        <row r="384">
          <cell r="D384" t="str">
            <v>2.2.1</v>
          </cell>
          <cell r="E384" t="str">
            <v>Herramientas</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C384">
            <v>0</v>
          </cell>
          <cell r="AD384">
            <v>0</v>
          </cell>
        </row>
        <row r="386">
          <cell r="D386" t="str">
            <v>Total Costo Módulo de Personal</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C386">
            <v>0</v>
          </cell>
          <cell r="AD386">
            <v>0</v>
          </cell>
        </row>
        <row r="388">
          <cell r="D388">
            <v>3</v>
          </cell>
          <cell r="E388" t="str">
            <v>MODULO DE MATERIALES</v>
          </cell>
          <cell r="H388" t="str">
            <v>% Relativo</v>
          </cell>
          <cell r="I388" t="str">
            <v>% Absoluto</v>
          </cell>
        </row>
        <row r="390">
          <cell r="D390" t="str">
            <v>3.1.1</v>
          </cell>
          <cell r="E390" t="str">
            <v>Material de Instalación</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C390">
            <v>0</v>
          </cell>
          <cell r="AD390">
            <v>0</v>
          </cell>
        </row>
        <row r="391">
          <cell r="D391" t="str">
            <v>3.1.2</v>
          </cell>
          <cell r="E391" t="str">
            <v>Transporte Material de Instalación</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C391">
            <v>0</v>
          </cell>
          <cell r="AD391">
            <v>0</v>
          </cell>
        </row>
        <row r="392">
          <cell r="D392" t="str">
            <v>3.1.3</v>
          </cell>
          <cell r="E392" t="str">
            <v>Aduanas, Impuestos Seguros &amp; Otros</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C392">
            <v>0</v>
          </cell>
          <cell r="AD392">
            <v>0</v>
          </cell>
        </row>
        <row r="393">
          <cell r="D393" t="str">
            <v>3.2.1</v>
          </cell>
          <cell r="E393" t="str">
            <v>Consumibles</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C393">
            <v>0</v>
          </cell>
          <cell r="AD393">
            <v>0</v>
          </cell>
        </row>
        <row r="395">
          <cell r="D395" t="str">
            <v>Total Costo Módulo de Personal</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C395">
            <v>0</v>
          </cell>
          <cell r="AD395">
            <v>0</v>
          </cell>
        </row>
        <row r="397">
          <cell r="D397">
            <v>4</v>
          </cell>
          <cell r="E397" t="str">
            <v>MODULO DE SERVICIOS OPERATIVOS</v>
          </cell>
          <cell r="H397" t="str">
            <v>% Relativo</v>
          </cell>
          <cell r="I397" t="str">
            <v>% Absoluto</v>
          </cell>
        </row>
        <row r="399">
          <cell r="D399" t="str">
            <v>4.1.1</v>
          </cell>
          <cell r="E399" t="str">
            <v>Técnicos</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C399">
            <v>0</v>
          </cell>
          <cell r="AD399">
            <v>0</v>
          </cell>
        </row>
        <row r="400">
          <cell r="D400" t="str">
            <v>4.1.2</v>
          </cell>
          <cell r="E400" t="str">
            <v>Servicios</v>
          </cell>
          <cell r="H400">
            <v>0</v>
          </cell>
          <cell r="I400">
            <v>0</v>
          </cell>
          <cell r="J400">
            <v>0</v>
          </cell>
          <cell r="K400">
            <v>0</v>
          </cell>
          <cell r="S400">
            <v>0</v>
          </cell>
          <cell r="T400">
            <v>0</v>
          </cell>
          <cell r="U400">
            <v>0</v>
          </cell>
          <cell r="V400">
            <v>0</v>
          </cell>
          <cell r="W400">
            <v>0</v>
          </cell>
          <cell r="X400">
            <v>0</v>
          </cell>
          <cell r="Y400">
            <v>0</v>
          </cell>
          <cell r="Z400">
            <v>0</v>
          </cell>
          <cell r="AA400">
            <v>0</v>
          </cell>
          <cell r="AC400">
            <v>0</v>
          </cell>
          <cell r="AD400">
            <v>0</v>
          </cell>
        </row>
        <row r="401">
          <cell r="D401" t="str">
            <v>4.2.1</v>
          </cell>
          <cell r="E401" t="str">
            <v>Equipos de Construcción</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C401">
            <v>0</v>
          </cell>
          <cell r="AD401">
            <v>0</v>
          </cell>
        </row>
        <row r="402">
          <cell r="D402" t="str">
            <v>4.2.2</v>
          </cell>
          <cell r="E402" t="str">
            <v>Personal</v>
          </cell>
          <cell r="H402">
            <v>1</v>
          </cell>
          <cell r="I402">
            <v>0.30173535964083009</v>
          </cell>
          <cell r="J402">
            <v>7880</v>
          </cell>
          <cell r="K402">
            <v>1880</v>
          </cell>
          <cell r="L402">
            <v>1880</v>
          </cell>
          <cell r="M402">
            <v>1880</v>
          </cell>
          <cell r="N402">
            <v>1880</v>
          </cell>
          <cell r="O402">
            <v>1880</v>
          </cell>
          <cell r="P402">
            <v>1880</v>
          </cell>
          <cell r="Q402">
            <v>1880</v>
          </cell>
          <cell r="R402">
            <v>1880</v>
          </cell>
          <cell r="S402">
            <v>0</v>
          </cell>
          <cell r="T402">
            <v>0</v>
          </cell>
          <cell r="U402">
            <v>0</v>
          </cell>
          <cell r="V402">
            <v>0</v>
          </cell>
          <cell r="W402">
            <v>0</v>
          </cell>
          <cell r="X402">
            <v>0</v>
          </cell>
          <cell r="Y402">
            <v>0</v>
          </cell>
          <cell r="Z402">
            <v>0</v>
          </cell>
          <cell r="AA402">
            <v>22920</v>
          </cell>
          <cell r="AC402">
            <v>0</v>
          </cell>
          <cell r="AD402">
            <v>22920</v>
          </cell>
        </row>
        <row r="404">
          <cell r="D404" t="str">
            <v>Total Costo Módulo de Personal</v>
          </cell>
          <cell r="H404">
            <v>1</v>
          </cell>
          <cell r="I404">
            <v>0.30173535964083009</v>
          </cell>
          <cell r="J404">
            <v>7880</v>
          </cell>
          <cell r="K404">
            <v>1880</v>
          </cell>
          <cell r="L404">
            <v>1880</v>
          </cell>
          <cell r="M404">
            <v>1880</v>
          </cell>
          <cell r="N404">
            <v>1880</v>
          </cell>
          <cell r="O404">
            <v>1880</v>
          </cell>
          <cell r="P404">
            <v>1880</v>
          </cell>
          <cell r="Q404">
            <v>1880</v>
          </cell>
          <cell r="R404">
            <v>1880</v>
          </cell>
          <cell r="S404">
            <v>0</v>
          </cell>
          <cell r="T404">
            <v>0</v>
          </cell>
          <cell r="U404">
            <v>0</v>
          </cell>
          <cell r="V404">
            <v>0</v>
          </cell>
          <cell r="W404">
            <v>0</v>
          </cell>
          <cell r="X404">
            <v>0</v>
          </cell>
          <cell r="Y404">
            <v>0</v>
          </cell>
          <cell r="Z404">
            <v>0</v>
          </cell>
          <cell r="AA404">
            <v>22920</v>
          </cell>
          <cell r="AC404">
            <v>0</v>
          </cell>
          <cell r="AD404">
            <v>22920</v>
          </cell>
        </row>
        <row r="406">
          <cell r="D406">
            <v>5</v>
          </cell>
          <cell r="E406" t="str">
            <v>MODULO DE ADMINISTRATIVOS Y GENERALES</v>
          </cell>
          <cell r="H406" t="str">
            <v>% Relativo</v>
          </cell>
          <cell r="I406" t="str">
            <v>% Absoluto</v>
          </cell>
        </row>
        <row r="408">
          <cell r="D408" t="str">
            <v>5.1.1</v>
          </cell>
          <cell r="E408" t="str">
            <v>Obra</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C408">
            <v>0</v>
          </cell>
          <cell r="AD408">
            <v>0</v>
          </cell>
        </row>
        <row r="409">
          <cell r="D409" t="str">
            <v>5.1.2</v>
          </cell>
          <cell r="E409" t="str">
            <v>Sede</v>
          </cell>
          <cell r="H409">
            <v>1</v>
          </cell>
          <cell r="I409">
            <v>0.1316471900701702</v>
          </cell>
          <cell r="J409">
            <v>10000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10000</v>
          </cell>
          <cell r="AC409">
            <v>0</v>
          </cell>
          <cell r="AD409">
            <v>10000</v>
          </cell>
        </row>
        <row r="410">
          <cell r="D410" t="str">
            <v>5.2.1</v>
          </cell>
          <cell r="E410" t="str">
            <v>Gastos de Contrato</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C410">
            <v>0</v>
          </cell>
          <cell r="AD410">
            <v>0</v>
          </cell>
        </row>
        <row r="412">
          <cell r="D412" t="str">
            <v>Total Costo Módulo de Personal</v>
          </cell>
          <cell r="H412">
            <v>1</v>
          </cell>
          <cell r="I412">
            <v>0.1316471900701702</v>
          </cell>
          <cell r="J412">
            <v>10000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10000</v>
          </cell>
          <cell r="AC412">
            <v>0</v>
          </cell>
          <cell r="AD412">
            <v>10000</v>
          </cell>
        </row>
        <row r="414">
          <cell r="D414" t="str">
            <v>Total Ppto Mes</v>
          </cell>
          <cell r="I414">
            <v>0.99999999999999989</v>
          </cell>
          <cell r="J414">
            <v>20897.155172413793</v>
          </cell>
          <cell r="K414">
            <v>4897.1551724137935</v>
          </cell>
          <cell r="L414">
            <v>7729.9137931034484</v>
          </cell>
          <cell r="M414">
            <v>8686.810344827587</v>
          </cell>
          <cell r="N414">
            <v>8686.810344827587</v>
          </cell>
          <cell r="O414">
            <v>7729.9137931034484</v>
          </cell>
          <cell r="P414">
            <v>7538.5344827586214</v>
          </cell>
          <cell r="Q414">
            <v>4897.1551724137935</v>
          </cell>
          <cell r="R414">
            <v>4897.1551724137935</v>
          </cell>
          <cell r="S414">
            <v>0</v>
          </cell>
          <cell r="T414">
            <v>0</v>
          </cell>
          <cell r="U414">
            <v>0</v>
          </cell>
          <cell r="V414">
            <v>0</v>
          </cell>
          <cell r="W414">
            <v>0</v>
          </cell>
          <cell r="X414">
            <v>0</v>
          </cell>
          <cell r="AA414">
            <v>75960.60344827587</v>
          </cell>
          <cell r="AC414">
            <v>0</v>
          </cell>
          <cell r="AD414">
            <v>75960.603448275855</v>
          </cell>
        </row>
        <row r="416">
          <cell r="D416" t="str">
            <v>Total Ppto Acumulado</v>
          </cell>
          <cell r="J416">
            <v>20897.155172413793</v>
          </cell>
          <cell r="K416">
            <v>25794.310344827587</v>
          </cell>
          <cell r="L416">
            <v>33524.224137931036</v>
          </cell>
          <cell r="M416">
            <v>42211.034482758623</v>
          </cell>
          <cell r="N416">
            <v>50897.84482758621</v>
          </cell>
          <cell r="O416">
            <v>58627.758620689659</v>
          </cell>
          <cell r="P416">
            <v>66166.293103448275</v>
          </cell>
          <cell r="Q416">
            <v>71063.448275862072</v>
          </cell>
          <cell r="R416">
            <v>75960.60344827587</v>
          </cell>
          <cell r="S416">
            <v>75960.60344827587</v>
          </cell>
          <cell r="T416">
            <v>75960.60344827587</v>
          </cell>
          <cell r="U416">
            <v>75960.60344827587</v>
          </cell>
          <cell r="V416">
            <v>75960.60344827587</v>
          </cell>
          <cell r="W416">
            <v>75960.60344827587</v>
          </cell>
          <cell r="X416">
            <v>75960.60344827587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BASE"/>
      <sheetName val="BASE CTOS"/>
      <sheetName val="PRELIM"/>
      <sheetName val="TUBERIA"/>
      <sheetName val="EXCAVA"/>
      <sheetName val="RESUMEN OBRAS "/>
      <sheetName val="1. Caja de Control y Aforo"/>
      <sheetName val="1. APU CAJA CONTROL"/>
      <sheetName val="2. Desarenador"/>
      <sheetName val="2. APU DESARENADOR"/>
      <sheetName val="3. Conducción"/>
      <sheetName val="3. APU CONDUCCIÓN"/>
      <sheetName val="4. Tanques Existentes"/>
      <sheetName val="4. APU Tanques Existentes"/>
      <sheetName val="5. Red Distribución"/>
      <sheetName val="5. APU Red Distribución"/>
      <sheetName val="6.  Opt. PTAP existente"/>
      <sheetName val="6. APU OPT PTAP"/>
      <sheetName val="RES MATERERIALES ACUEDUCTO"/>
      <sheetName val="BASE_CTOS"/>
      <sheetName val="RESUMEN_OBRAS_"/>
      <sheetName val="1__Caja_de_Control_y_Aforo"/>
      <sheetName val="1__APU_CAJA_CONTROL"/>
      <sheetName val="2__Desarenador"/>
      <sheetName val="2__APU_DESARENADOR"/>
      <sheetName val="3__Conducción"/>
      <sheetName val="3__APU_CONDUCCIÓN"/>
      <sheetName val="4__Tanques_Existentes"/>
      <sheetName val="4__APU_Tanques_Existentes"/>
      <sheetName val="5__Red_Distribución"/>
      <sheetName val="5__APU_Red_Distribución"/>
      <sheetName val="6___Opt__PTAP_existente"/>
      <sheetName val="6__APU_OPT_PTAP"/>
      <sheetName val="RES_MATERERIALES_ACUEDUCTO"/>
      <sheetName val="BASE_CTOS2"/>
      <sheetName val="RESUMEN_OBRAS_2"/>
      <sheetName val="1__Caja_de_Control_y_Aforo2"/>
      <sheetName val="1__APU_CAJA_CONTROL2"/>
      <sheetName val="2__Desarenador2"/>
      <sheetName val="2__APU_DESARENADOR2"/>
      <sheetName val="3__Conducción2"/>
      <sheetName val="3__APU_CONDUCCIÓN2"/>
      <sheetName val="4__Tanques_Existentes2"/>
      <sheetName val="4__APU_Tanques_Existentes2"/>
      <sheetName val="5__Red_Distribución2"/>
      <sheetName val="5__APU_Red_Distribución2"/>
      <sheetName val="6___Opt__PTAP_existente2"/>
      <sheetName val="6__APU_OPT_PTAP2"/>
      <sheetName val="RES_MATERERIALES_ACUEDUCTO2"/>
      <sheetName val="BASE_CTOS1"/>
      <sheetName val="RESUMEN_OBRAS_1"/>
      <sheetName val="1__Caja_de_Control_y_Aforo1"/>
      <sheetName val="1__APU_CAJA_CONTROL1"/>
      <sheetName val="2__Desarenador1"/>
      <sheetName val="2__APU_DESARENADOR1"/>
      <sheetName val="3__Conducción1"/>
      <sheetName val="3__APU_CONDUCCIÓN1"/>
      <sheetName val="4__Tanques_Existentes1"/>
      <sheetName val="4__APU_Tanques_Existentes1"/>
      <sheetName val="5__Red_Distribución1"/>
      <sheetName val="5__APU_Red_Distribución1"/>
      <sheetName val="6___Opt__PTAP_existente1"/>
      <sheetName val="6__APU_OPT_PTAP1"/>
      <sheetName val="RES_MATERERIALES_ACUEDUCTO1"/>
    </sheetNames>
    <sheetDataSet>
      <sheetData sheetId="0" refreshError="1"/>
      <sheetData sheetId="1" refreshError="1">
        <row r="136">
          <cell r="D136">
            <v>18202.719999999998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Index"/>
      <sheetName val="Hoja1"/>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CANALETA9"/>
      <sheetName val="Solicitud de Servicios"/>
      <sheetName val="INSUMOS"/>
      <sheetName val="CF y CV"/>
      <sheetName val="Informe de Obra Extra"/>
      <sheetName val="Sáb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OPTIMIZACIÓN"/>
      <sheetName val="APU OPTIMIZACIÓN"/>
      <sheetName val="PTAP"/>
      <sheetName val="APU PTAP"/>
      <sheetName val="Tanque de Almacenamiento"/>
      <sheetName val="APU TAL"/>
      <sheetName val=" REDES DE DISTRI"/>
      <sheetName val="APU_Redes"/>
      <sheetName val="ESTAC.  REGULA"/>
      <sheetName val="APU ESTC REGUL "/>
      <sheetName val="REDES ALCANTARILLADO"/>
      <sheetName val="APU REDES ALCANTARILLADO"/>
      <sheetName val="VIA"/>
      <sheetName val="APU VIA"/>
      <sheetName val="SENDEROS"/>
      <sheetName val="APU SENDEROS"/>
      <sheetName val="BASE CTOS"/>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C3">
            <v>0.2</v>
          </cell>
        </row>
      </sheetData>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Obra Cívil"/>
    </sheetNames>
    <sheetDataSet>
      <sheetData sheetId="0">
        <row r="5">
          <cell r="C5" t="str">
            <v>INFORME SEMANAL DE AVANCE DE OBRA CIVIL</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de Servicios"/>
    </sheetNames>
    <sheetDataSet>
      <sheetData sheetId="0">
        <row r="4">
          <cell r="B4" t="str">
            <v>SOLICITUD DE SERVICIOS</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APU"/>
      <sheetName val="PRESUPUESTO"/>
      <sheetName val="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row r="60">
          <cell r="F60">
            <v>80591.125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ALCANTARILLADO"/>
      <sheetName val="REDES SEC SUR"/>
      <sheetName val="APU REDES SEC SUR"/>
      <sheetName val="COLECTOR SUR "/>
      <sheetName val="APU COL SUR"/>
      <sheetName val="PTAR SUR"/>
      <sheetName val="REDES SEC NORTE"/>
      <sheetName val="APU REDES SEC NORTE"/>
      <sheetName val="COLECTOR NORTE"/>
      <sheetName val="APU COLEC NORTE"/>
      <sheetName val="PTAR NORTE"/>
      <sheetName val="APU PTAR NORTE"/>
      <sheetName val="REDES SEC Travesía."/>
      <sheetName val="APU REDES Travesía"/>
      <sheetName val="PTAR Travesía"/>
      <sheetName val="APU PTAR Travesía"/>
      <sheetName val="REDES SEC Mulatos"/>
      <sheetName val="APU REDES Mulatos"/>
      <sheetName val="PTAR Mulatos"/>
      <sheetName val="APU PTAR Mulatos"/>
      <sheetName val="REDES SEC Escuela"/>
      <sheetName val="APU REDES Escuela"/>
      <sheetName val="PTAR Escuela"/>
      <sheetName val="APU PTAR Escuela"/>
      <sheetName val="BASE CTOS"/>
      <sheetName val="BASE"/>
      <sheetName val="materiales"/>
      <sheetName val="APU PTAR SUR"/>
      <sheetName val="Tabla 1.1"/>
      <sheetName val="RESUMEN_OBRAS_ALCANTARILLADO"/>
      <sheetName val="REDES_SEC_SUR"/>
      <sheetName val="APU_REDES_SEC_SUR"/>
      <sheetName val="COLECTOR_SUR_"/>
      <sheetName val="APU_COL_SUR"/>
      <sheetName val="PTAR_SUR"/>
      <sheetName val="REDES_SEC_NORTE"/>
      <sheetName val="APU_REDES_SEC_NORTE"/>
      <sheetName val="COLECTOR_NORTE"/>
      <sheetName val="APU_COLEC_NORTE"/>
      <sheetName val="PTAR_NORTE"/>
      <sheetName val="APU_PTAR_NORTE"/>
      <sheetName val="REDES_SEC_Travesía_"/>
      <sheetName val="APU_REDES_Travesía"/>
      <sheetName val="PTAR_Travesía"/>
      <sheetName val="APU_PTAR_Travesía"/>
      <sheetName val="REDES_SEC_Mulatos"/>
      <sheetName val="APU_REDES_Mulatos"/>
      <sheetName val="PTAR_Mulatos"/>
      <sheetName val="APU_PTAR_Mulatos"/>
      <sheetName val="REDES_SEC_Escuela"/>
      <sheetName val="APU_REDES_Escuela"/>
      <sheetName val="PTAR_Escuela"/>
      <sheetName val="APU_PTAR_Escuela"/>
      <sheetName val="BASE_CTOS"/>
      <sheetName val="APU_PTAR_SUR"/>
      <sheetName val="Tabla_1_1"/>
      <sheetName val="RESUMEN_OBRAS_ALCANTARILLADO2"/>
      <sheetName val="REDES_SEC_SUR2"/>
      <sheetName val="APU_REDES_SEC_SUR2"/>
      <sheetName val="COLECTOR_SUR_2"/>
      <sheetName val="APU_COL_SUR2"/>
      <sheetName val="PTAR_SUR2"/>
      <sheetName val="REDES_SEC_NORTE2"/>
      <sheetName val="APU_REDES_SEC_NORTE2"/>
      <sheetName val="COLECTOR_NORTE2"/>
      <sheetName val="APU_COLEC_NORTE2"/>
      <sheetName val="PTAR_NORTE2"/>
      <sheetName val="APU_PTAR_NORTE2"/>
      <sheetName val="REDES_SEC_Travesía_2"/>
      <sheetName val="APU_REDES_Travesía2"/>
      <sheetName val="PTAR_Travesía2"/>
      <sheetName val="APU_PTAR_Travesía2"/>
      <sheetName val="REDES_SEC_Mulatos2"/>
      <sheetName val="APU_REDES_Mulatos2"/>
      <sheetName val="PTAR_Mulatos2"/>
      <sheetName val="APU_PTAR_Mulatos2"/>
      <sheetName val="REDES_SEC_Escuela2"/>
      <sheetName val="APU_REDES_Escuela2"/>
      <sheetName val="PTAR_Escuela2"/>
      <sheetName val="APU_PTAR_Escuela2"/>
      <sheetName val="BASE_CTOS2"/>
      <sheetName val="APU_PTAR_SUR2"/>
      <sheetName val="Tabla_1_12"/>
      <sheetName val="RESUMEN_OBRAS_ALCANTARILLADO1"/>
      <sheetName val="REDES_SEC_SUR1"/>
      <sheetName val="APU_REDES_SEC_SUR1"/>
      <sheetName val="COLECTOR_SUR_1"/>
      <sheetName val="APU_COL_SUR1"/>
      <sheetName val="PTAR_SUR1"/>
      <sheetName val="REDES_SEC_NORTE1"/>
      <sheetName val="APU_REDES_SEC_NORTE1"/>
      <sheetName val="COLECTOR_NORTE1"/>
      <sheetName val="APU_COLEC_NORTE1"/>
      <sheetName val="PTAR_NORTE1"/>
      <sheetName val="APU_PTAR_NORTE1"/>
      <sheetName val="REDES_SEC_Travesía_1"/>
      <sheetName val="APU_REDES_Travesía1"/>
      <sheetName val="PTAR_Travesía1"/>
      <sheetName val="APU_PTAR_Travesía1"/>
      <sheetName val="REDES_SEC_Mulatos1"/>
      <sheetName val="APU_REDES_Mulatos1"/>
      <sheetName val="PTAR_Mulatos1"/>
      <sheetName val="APU_PTAR_Mulatos1"/>
      <sheetName val="REDES_SEC_Escuela1"/>
      <sheetName val="APU_REDES_Escuela1"/>
      <sheetName val="PTAR_Escuela1"/>
      <sheetName val="APU_PTAR_Escuela1"/>
      <sheetName val="BASE_CTOS1"/>
      <sheetName val="APU_PTAR_SUR1"/>
      <sheetName val="Tabla_1_11"/>
      <sheetName val="SUB APU"/>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06">
          <cell r="D306">
            <v>100</v>
          </cell>
        </row>
      </sheetData>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Resumen El Paraiso"/>
      <sheetName val="Red El Paraiso"/>
      <sheetName val="APU RED EL PARAISO"/>
      <sheetName val="Sol. Ind."/>
      <sheetName val="APU"/>
    </sheetNames>
    <sheetDataSet>
      <sheetData sheetId="0">
        <row r="280">
          <cell r="D280">
            <v>240000</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refreshError="1"/>
      <sheetData sheetId="2" refreshError="1"/>
      <sheetData sheetId="3" refreshError="1"/>
      <sheetData sheetId="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quidacion de Obra por Tramos"/>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FORMULARIO No.3_Ppto_Briceño"/>
      <sheetName val="4.1.2_Opt boc Trinidad"/>
      <sheetName val="4.1.3_Const boc Tirana"/>
      <sheetName val="4.1.4_Opt desarenador"/>
      <sheetName val="4.1.5_Opt aducción"/>
      <sheetName val="4.1.1_APU"/>
      <sheetName val="4.1.6_Const tanque 250m³"/>
      <sheetName val="4.1.7_Opt redes dist"/>
      <sheetName val="4.2.1_COLECTOR-TIRANA"/>
      <sheetName val="4.2.3_COLECTOR-COSUMBI 1"/>
      <sheetName val="4.2.5_COLECTOR-COSUMBI 2"/>
      <sheetName val="4.2.7_REDES SECUND Distrito 2"/>
      <sheetName val="Hoja7"/>
    </sheetNames>
    <sheetDataSet>
      <sheetData sheetId="0"/>
      <sheetData sheetId="1" refreshError="1"/>
      <sheetData sheetId="2" refreshError="1"/>
      <sheetData sheetId="3">
        <row r="99">
          <cell r="D99">
            <v>5500</v>
          </cell>
        </row>
        <row r="112">
          <cell r="D112">
            <v>14779.75</v>
          </cell>
        </row>
        <row r="113">
          <cell r="D113">
            <v>32215.52</v>
          </cell>
        </row>
        <row r="122">
          <cell r="D122">
            <v>12700</v>
          </cell>
        </row>
        <row r="123">
          <cell r="D123">
            <v>26950</v>
          </cell>
        </row>
        <row r="124">
          <cell r="D124">
            <v>48860</v>
          </cell>
        </row>
        <row r="224">
          <cell r="D224">
            <v>119415.67567999999</v>
          </cell>
        </row>
      </sheetData>
      <sheetData sheetId="4" refreshError="1"/>
      <sheetData sheetId="5" refreshError="1"/>
      <sheetData sheetId="6"/>
      <sheetData sheetId="7"/>
      <sheetData sheetId="8"/>
      <sheetData sheetId="9"/>
      <sheetData sheetId="10"/>
      <sheetData sheetId="11" refreshError="1"/>
      <sheetData sheetId="12"/>
      <sheetData sheetId="13"/>
      <sheetData sheetId="14"/>
      <sheetData sheetId="15"/>
      <sheetData sheetId="16"/>
      <sheetData sheetId="17"/>
      <sheetData sheetId="18"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s>
    <sheetDataSet>
      <sheetData sheetId="0" refreshError="1">
        <row r="48">
          <cell r="E48">
            <v>6</v>
          </cell>
        </row>
      </sheetData>
      <sheetData sheetId="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Red Los Balsos"/>
      <sheetName val="Red El Edén"/>
      <sheetName val="Red Principal"/>
      <sheetName val="La Esperanza"/>
      <sheetName val="APU"/>
      <sheetName val="BASE CTO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row r="14">
          <cell r="J14" t="str">
            <v>M³</v>
          </cell>
        </row>
        <row r="15">
          <cell r="J15" t="str">
            <v>M²</v>
          </cell>
        </row>
        <row r="16">
          <cell r="J16" t="str">
            <v>M</v>
          </cell>
        </row>
        <row r="17">
          <cell r="J17" t="str">
            <v>Kg</v>
          </cell>
        </row>
        <row r="18">
          <cell r="J18" t="str">
            <v>Un</v>
          </cell>
        </row>
      </sheetData>
      <sheetData sheetId="2"/>
      <sheetData sheetId="3"/>
      <sheetData sheetId="4"/>
      <sheetData sheetId="5"/>
      <sheetData sheetId="6"/>
      <sheetData sheetId="7"/>
      <sheetData sheetId="8"/>
      <sheetData sheetId="9"/>
      <sheetData sheetId="10"/>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IS"/>
      <sheetName val="ESTFIN"/>
      <sheetName val="EFPRUE"/>
      <sheetName val="ESTFINP"/>
      <sheetName val="ESTFINP1"/>
      <sheetName val="FCL"/>
      <sheetName val="GRUPO"/>
      <sheetName val="BASEHIST"/>
      <sheetName val="GRUPO-FIN"/>
      <sheetName val="INFBAS"/>
      <sheetName val="FC"/>
      <sheetName val="FCPRUE"/>
      <sheetName val="Hoja1"/>
      <sheetName val="FCP"/>
      <sheetName val="FCP1"/>
      <sheetName val="FIRMAS"/>
      <sheetName val="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APU"/>
      <sheetName val="PRESTA"/>
      <sheetName val="1.optimn_PTAP"/>
      <sheetName val="2.redesacto"/>
      <sheetName val="3.optim_Desarenador"/>
      <sheetName val="4.optim_captacion_aducc"/>
      <sheetName val="BASE"/>
      <sheetName val="RESUMEN"/>
      <sheetName val="Hoja1"/>
      <sheetName val="BASE CTOS"/>
      <sheetName val="Hoja2"/>
      <sheetName val="Hoja3"/>
    </sheetNames>
    <sheetDataSet>
      <sheetData sheetId="0"/>
      <sheetData sheetId="1"/>
      <sheetData sheetId="2"/>
      <sheetData sheetId="3"/>
      <sheetData sheetId="4"/>
      <sheetData sheetId="5"/>
      <sheetData sheetId="6"/>
      <sheetData sheetId="7">
        <row r="353">
          <cell r="D353">
            <v>7552</v>
          </cell>
        </row>
        <row r="424">
          <cell r="D424">
            <v>10500</v>
          </cell>
        </row>
      </sheetData>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L."/>
      <sheetName val="AIU"/>
      <sheetName val="PRESTA"/>
      <sheetName val="BASE"/>
      <sheetName val="BASE CTOS"/>
      <sheetName val="Red Los Balsos"/>
      <sheetName val="Red El Edén"/>
      <sheetName val="Red Principal"/>
      <sheetName val="Colector principal"/>
      <sheetName val="La Esperanza"/>
      <sheetName val="APU"/>
      <sheetName val="RESUMENaldo"/>
    </sheetNames>
    <sheetDataSet>
      <sheetData sheetId="0"/>
      <sheetData sheetId="1"/>
      <sheetData sheetId="2"/>
      <sheetData sheetId="3">
        <row r="240">
          <cell r="D240">
            <v>189399</v>
          </cell>
        </row>
        <row r="241">
          <cell r="D241">
            <v>385131.6</v>
          </cell>
        </row>
        <row r="362">
          <cell r="D362">
            <v>139200</v>
          </cell>
        </row>
      </sheetData>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APU"/>
      <sheetName val="BASE"/>
      <sheetName val="RESUMEN acueducto"/>
      <sheetName val="RESUMEN alcantarillado"/>
      <sheetName val="RESUMEN obra"/>
      <sheetName val="1, CAPT Y DES"/>
      <sheetName val="2,ADUCCIÓN"/>
      <sheetName val="3,ADUCCIÓN2"/>
      <sheetName val="4, Opt. PTAP existente"/>
      <sheetName val="5, PTAP Versalles"/>
      <sheetName val="6, TANQUE 230"/>
      <sheetName val="7, TANQUE 80"/>
      <sheetName val="8, REDES1"/>
      <sheetName val="9, REDES2"/>
      <sheetName val="10, REDES3"/>
      <sheetName val="BASE CTOS"/>
    </sheetNames>
    <sheetDataSet>
      <sheetData sheetId="0" refreshError="1"/>
      <sheetData sheetId="1"/>
      <sheetData sheetId="2"/>
      <sheetData sheetId="3">
        <row r="56">
          <cell r="D56">
            <v>1800</v>
          </cell>
        </row>
        <row r="64">
          <cell r="D64">
            <v>1250</v>
          </cell>
        </row>
        <row r="77">
          <cell r="D77">
            <v>6200</v>
          </cell>
        </row>
        <row r="80">
          <cell r="D80">
            <v>22078</v>
          </cell>
        </row>
        <row r="81">
          <cell r="D81">
            <v>48210</v>
          </cell>
        </row>
        <row r="82">
          <cell r="D82">
            <v>81770</v>
          </cell>
        </row>
        <row r="89">
          <cell r="D89">
            <v>11750</v>
          </cell>
        </row>
        <row r="90">
          <cell r="D90">
            <v>18700</v>
          </cell>
        </row>
        <row r="91">
          <cell r="D91">
            <v>39900</v>
          </cell>
        </row>
        <row r="126">
          <cell r="D126">
            <v>13248.359999999999</v>
          </cell>
        </row>
        <row r="146">
          <cell r="D146">
            <v>1207.56</v>
          </cell>
        </row>
        <row r="178">
          <cell r="D178">
            <v>9969.0399999999991</v>
          </cell>
        </row>
        <row r="256">
          <cell r="D256">
            <v>1698239.9999999998</v>
          </cell>
        </row>
        <row r="259">
          <cell r="D259">
            <v>696000</v>
          </cell>
        </row>
        <row r="271">
          <cell r="D271">
            <v>169360</v>
          </cell>
        </row>
        <row r="273">
          <cell r="D273">
            <v>85840</v>
          </cell>
        </row>
        <row r="275">
          <cell r="D275">
            <v>51040</v>
          </cell>
        </row>
        <row r="277">
          <cell r="D277">
            <v>270280</v>
          </cell>
        </row>
        <row r="294">
          <cell r="D294">
            <v>70760</v>
          </cell>
        </row>
        <row r="298">
          <cell r="D298">
            <v>136880</v>
          </cell>
        </row>
        <row r="316">
          <cell r="D316">
            <v>1281.8</v>
          </cell>
        </row>
        <row r="317">
          <cell r="D317">
            <v>1635.6</v>
          </cell>
        </row>
        <row r="318">
          <cell r="D318">
            <v>1605.4399999999998</v>
          </cell>
        </row>
        <row r="337">
          <cell r="D337">
            <v>428039.99999999994</v>
          </cell>
        </row>
        <row r="339">
          <cell r="D339">
            <v>1704039.9999999998</v>
          </cell>
        </row>
        <row r="362">
          <cell r="D362">
            <v>139200</v>
          </cell>
        </row>
        <row r="370">
          <cell r="D370">
            <v>12800</v>
          </cell>
        </row>
        <row r="376">
          <cell r="D376">
            <v>9723</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6-1 (AU-OC)"/>
      <sheetName val="FORMULARIO No.7 (amb.)"/>
      <sheetName val="pólizas"/>
      <sheetName val="FORMULARIO AIU"/>
      <sheetName val="PRESTA"/>
      <sheetName val="BASE"/>
      <sheetName val="BASE CTOS"/>
      <sheetName val="PTAP"/>
      <sheetName val="APU PTAP"/>
      <sheetName val="TANQUE"/>
      <sheetName val="APU TANQUE"/>
    </sheetNames>
    <sheetDataSet>
      <sheetData sheetId="0"/>
      <sheetData sheetId="1"/>
      <sheetData sheetId="2"/>
      <sheetData sheetId="3"/>
      <sheetData sheetId="4"/>
      <sheetData sheetId="5">
        <row r="71">
          <cell r="D71">
            <v>1224</v>
          </cell>
        </row>
        <row r="116">
          <cell r="D116">
            <v>8792.359199999999</v>
          </cell>
        </row>
        <row r="133">
          <cell r="D133">
            <v>13513.3272</v>
          </cell>
        </row>
      </sheetData>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Datos"/>
      <sheetName val="PRESUPUESTOS-REV1"/>
      <sheetName val="PU (2)"/>
      <sheetName val="PESOS"/>
      <sheetName val="G&amp;G"/>
      <sheetName val="PROY_ORIGINAL1"/>
      <sheetName val="PU_(2)"/>
      <sheetName val="PROY_ORIGINAL3"/>
      <sheetName val="PU_(2)2"/>
      <sheetName val="PROY_ORIGINAL2"/>
      <sheetName val="PU_(2)1"/>
      <sheetName val="CABG"/>
      <sheetName val="COSTOS UNITARIOS"/>
      <sheetName val="CA-2909"/>
      <sheetName val="TRAYECTO 1"/>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
      <sheetName val="Varios"/>
      <sheetName val="PROY_ORIGINAL5"/>
      <sheetName val="PU_(2)4"/>
      <sheetName val="PROY_ORIGINAL4"/>
      <sheetName val="PU_(2)3"/>
      <sheetName val="Seguim-16"/>
      <sheetName val="ACTIVIDADES"/>
      <sheetName val="Información"/>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ó&gt;j0$#j_$#LÓu"/>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6"/>
      <sheetName val="PU_(2)5"/>
      <sheetName val="COSTOS_UNITARIOS"/>
      <sheetName val="TRAYECTO_1"/>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VALOR_ENSAYOS"/>
      <sheetName val="resumen_preacta"/>
      <sheetName val="Resalto_en_asfalto"/>
      <sheetName val="Mat_fresado_para_ampliacion"/>
      <sheetName val="Tuberia_filtro_D=6&quot;"/>
      <sheetName val="Realce_de_bordillo"/>
      <sheetName val="Remocion_tuberia_d=24&quot;"/>
      <sheetName val="GRAVA_ATRAQUES_DE_ALCANTARILLA"/>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s>
    <sheetDataSet>
      <sheetData sheetId="0"/>
      <sheetData sheetId="1"/>
      <sheetData sheetId="2">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ow r="2">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refreshError="1"/>
      <sheetData sheetId="281" refreshError="1"/>
      <sheetData sheetId="282" refreshError="1"/>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VC"/>
      <sheetName val="MEMO"/>
      <sheetName val="APU POLIETILENO"/>
      <sheetName val="impermeabilización"/>
      <sheetName val="tratamiento de talud"/>
      <sheetName val="tubería canal"/>
      <sheetName val="PTAP"/>
      <sheetName val="bocatoma y vertedero"/>
      <sheetName val="Sensores tanque"/>
      <sheetName val="conducción"/>
      <sheetName val="La arcadia"/>
      <sheetName val="Domiciliaria típic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ANEXO 3"/>
      <sheetName val="Base de datos"/>
      <sheetName val="AS Salarial No propia del petro"/>
      <sheetName val="Tarifas auxiliares"/>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LET"/>
      <sheetName val="CONS"/>
      <sheetName val="MAT"/>
      <sheetName val="AIU"/>
      <sheetName val="REN"/>
      <sheetName val="PRO"/>
      <sheetName val="CARTEC"/>
      <sheetName val="CARCOM"/>
      <sheetName val="CAN"/>
      <sheetName val="BUL"/>
      <sheetName val="EXC"/>
      <sheetName val="CAR"/>
      <sheetName val="MOT"/>
      <sheetName val="VIB"/>
      <sheetName val="CARRO"/>
      <sheetName val="VOL"/>
      <sheetName val="KAM"/>
      <sheetName val="CAM"/>
      <sheetName val="MODEL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5094-2003"/>
      <sheetName val="Limonero1presupuesto"/>
      <sheetName val="ABSCISA"/>
      <sheetName val="TARIFAS"/>
      <sheetName val="Hoja3"/>
      <sheetName val="MANO DE OBRA"/>
      <sheetName val="1.1"/>
      <sheetName val="EQUIPO"/>
      <sheetName val="TUBERIA"/>
      <sheetName val="Hoja2"/>
      <sheetName val="MATERIALES"/>
      <sheetName val="ITEMS"/>
      <sheetName val="APU"/>
    </sheetNames>
    <sheetDataSet>
      <sheetData sheetId="0"/>
      <sheetData sheetId="1" refreshError="1">
        <row r="22">
          <cell r="E22">
            <v>94.4</v>
          </cell>
        </row>
        <row r="28">
          <cell r="E28">
            <v>3633</v>
          </cell>
        </row>
        <row r="29">
          <cell r="E29">
            <v>3480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row r="35">
          <cell r="G35">
            <v>1942.38</v>
          </cell>
        </row>
      </sheetData>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V"/>
      <sheetName val="M5.35"/>
      <sheetName val="M46.69"/>
      <sheetName val="M6.30 mm2"/>
      <sheetName val="TPR5.35"/>
      <sheetName val="TLX5.35"/>
      <sheetName val="M5.35NC"/>
      <sheetName val="TK5.46"/>
      <sheetName val="CG"/>
      <sheetName val="Esp_AWG"/>
      <sheetName val="Dibujos"/>
      <sheetName val="T_Cu_ASTM"/>
      <sheetName val="D_AWG"/>
      <sheetName val="T_5_69"/>
      <sheetName val="T_XLPE-TK_acsr"/>
      <sheetName val="T_XLPE-TK_Cu"/>
      <sheetName val="D_mm2"/>
      <sheetName val="T_mm2"/>
      <sheetName val="Hoja1"/>
      <sheetName val="T_mm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T8">
            <v>1</v>
          </cell>
          <cell r="U8">
            <v>8</v>
          </cell>
          <cell r="V8" t="e">
            <v>#VALUE!</v>
          </cell>
          <cell r="W8">
            <v>24</v>
          </cell>
          <cell r="X8">
            <v>0.51100000000000001</v>
          </cell>
          <cell r="Y8">
            <v>6</v>
          </cell>
          <cell r="Z8">
            <v>16</v>
          </cell>
          <cell r="AA8">
            <v>1.2909999999999999</v>
          </cell>
          <cell r="AE8">
            <v>6</v>
          </cell>
          <cell r="AF8">
            <v>16</v>
          </cell>
          <cell r="AG8">
            <v>1.2909999999999999</v>
          </cell>
          <cell r="AH8">
            <v>6</v>
          </cell>
          <cell r="AI8">
            <v>16</v>
          </cell>
          <cell r="AJ8">
            <v>1.2909999999999999</v>
          </cell>
        </row>
        <row r="9">
          <cell r="T9">
            <v>2</v>
          </cell>
          <cell r="U9">
            <v>7</v>
          </cell>
          <cell r="V9" t="e">
            <v>#VALUE!</v>
          </cell>
          <cell r="W9">
            <v>24</v>
          </cell>
          <cell r="X9">
            <v>0.51100000000000001</v>
          </cell>
          <cell r="Y9">
            <v>8</v>
          </cell>
          <cell r="Z9">
            <v>16</v>
          </cell>
          <cell r="AA9">
            <v>1.2909999999999999</v>
          </cell>
          <cell r="AE9">
            <v>6</v>
          </cell>
          <cell r="AF9">
            <v>16</v>
          </cell>
          <cell r="AG9">
            <v>1.2909999999999999</v>
          </cell>
          <cell r="AH9">
            <v>6</v>
          </cell>
          <cell r="AI9">
            <v>16</v>
          </cell>
          <cell r="AJ9">
            <v>1.2909999999999999</v>
          </cell>
        </row>
        <row r="10">
          <cell r="T10">
            <v>3</v>
          </cell>
          <cell r="U10">
            <v>6</v>
          </cell>
          <cell r="V10" t="e">
            <v>#VALUE!</v>
          </cell>
          <cell r="W10">
            <v>24</v>
          </cell>
          <cell r="X10">
            <v>0.51100000000000001</v>
          </cell>
          <cell r="Y10">
            <v>10</v>
          </cell>
          <cell r="Z10">
            <v>16</v>
          </cell>
          <cell r="AA10">
            <v>1.2909999999999999</v>
          </cell>
          <cell r="AE10">
            <v>6</v>
          </cell>
          <cell r="AF10">
            <v>16</v>
          </cell>
          <cell r="AG10">
            <v>1.2909999999999999</v>
          </cell>
          <cell r="AH10">
            <v>6</v>
          </cell>
          <cell r="AI10">
            <v>16</v>
          </cell>
          <cell r="AJ10">
            <v>1.2909999999999999</v>
          </cell>
        </row>
        <row r="11">
          <cell r="T11">
            <v>4</v>
          </cell>
          <cell r="U11">
            <v>5</v>
          </cell>
          <cell r="V11" t="e">
            <v>#VALUE!</v>
          </cell>
          <cell r="W11">
            <v>24</v>
          </cell>
          <cell r="X11">
            <v>0.51100000000000001</v>
          </cell>
          <cell r="Y11">
            <v>13</v>
          </cell>
          <cell r="Z11">
            <v>16</v>
          </cell>
          <cell r="AA11">
            <v>1.2909999999999999</v>
          </cell>
          <cell r="AE11">
            <v>6</v>
          </cell>
          <cell r="AF11">
            <v>16</v>
          </cell>
          <cell r="AG11">
            <v>1.2909999999999999</v>
          </cell>
          <cell r="AH11">
            <v>6</v>
          </cell>
          <cell r="AI11">
            <v>16</v>
          </cell>
          <cell r="AJ11">
            <v>1.2909999999999999</v>
          </cell>
        </row>
        <row r="12">
          <cell r="T12">
            <v>5</v>
          </cell>
          <cell r="U12">
            <v>4</v>
          </cell>
          <cell r="V12" t="e">
            <v>#VALUE!</v>
          </cell>
          <cell r="W12">
            <v>24</v>
          </cell>
          <cell r="X12">
            <v>0.51100000000000001</v>
          </cell>
          <cell r="Y12">
            <v>16</v>
          </cell>
          <cell r="Z12">
            <v>16</v>
          </cell>
          <cell r="AA12">
            <v>1.2909999999999999</v>
          </cell>
          <cell r="AB12">
            <v>10</v>
          </cell>
          <cell r="AC12">
            <v>16</v>
          </cell>
          <cell r="AD12">
            <v>1.2909999999999999</v>
          </cell>
          <cell r="AE12">
            <v>6</v>
          </cell>
          <cell r="AF12">
            <v>16</v>
          </cell>
          <cell r="AG12">
            <v>1.2909999999999999</v>
          </cell>
          <cell r="AH12">
            <v>6</v>
          </cell>
          <cell r="AI12">
            <v>16</v>
          </cell>
          <cell r="AJ12">
            <v>1.2909999999999999</v>
          </cell>
        </row>
        <row r="13">
          <cell r="T13">
            <v>6</v>
          </cell>
          <cell r="U13">
            <v>3</v>
          </cell>
          <cell r="V13" t="e">
            <v>#VALUE!</v>
          </cell>
          <cell r="W13">
            <v>24</v>
          </cell>
          <cell r="X13">
            <v>0.51100000000000001</v>
          </cell>
          <cell r="Y13">
            <v>20</v>
          </cell>
          <cell r="Z13">
            <v>16</v>
          </cell>
          <cell r="AA13">
            <v>1.2909999999999999</v>
          </cell>
          <cell r="AB13">
            <v>13</v>
          </cell>
          <cell r="AC13">
            <v>16</v>
          </cell>
          <cell r="AD13">
            <v>1.2909999999999999</v>
          </cell>
          <cell r="AE13">
            <v>7</v>
          </cell>
          <cell r="AF13">
            <v>16</v>
          </cell>
          <cell r="AG13">
            <v>1.2909999999999999</v>
          </cell>
          <cell r="AH13">
            <v>6</v>
          </cell>
          <cell r="AI13">
            <v>16</v>
          </cell>
          <cell r="AJ13">
            <v>1.2909999999999999</v>
          </cell>
        </row>
        <row r="14">
          <cell r="T14">
            <v>7</v>
          </cell>
          <cell r="U14">
            <v>2</v>
          </cell>
          <cell r="V14">
            <v>11</v>
          </cell>
          <cell r="W14">
            <v>24</v>
          </cell>
          <cell r="X14">
            <v>0.51100000000000001</v>
          </cell>
          <cell r="Y14">
            <v>26</v>
          </cell>
          <cell r="Z14">
            <v>16</v>
          </cell>
          <cell r="AA14">
            <v>1.2909999999999999</v>
          </cell>
          <cell r="AB14">
            <v>16</v>
          </cell>
          <cell r="AC14">
            <v>16</v>
          </cell>
          <cell r="AD14">
            <v>1.2909999999999999</v>
          </cell>
          <cell r="AE14">
            <v>9</v>
          </cell>
          <cell r="AF14">
            <v>16</v>
          </cell>
          <cell r="AG14">
            <v>1.2909999999999999</v>
          </cell>
          <cell r="AH14">
            <v>6</v>
          </cell>
          <cell r="AI14">
            <v>16</v>
          </cell>
          <cell r="AJ14">
            <v>1.2909999999999999</v>
          </cell>
        </row>
        <row r="15">
          <cell r="T15">
            <v>8</v>
          </cell>
          <cell r="U15">
            <v>1</v>
          </cell>
          <cell r="V15">
            <v>11</v>
          </cell>
          <cell r="W15">
            <v>24</v>
          </cell>
          <cell r="X15">
            <v>0.51100000000000001</v>
          </cell>
          <cell r="Y15">
            <v>20</v>
          </cell>
          <cell r="Z15">
            <v>14</v>
          </cell>
          <cell r="AA15">
            <v>1.629</v>
          </cell>
          <cell r="AB15">
            <v>20</v>
          </cell>
          <cell r="AC15">
            <v>16</v>
          </cell>
          <cell r="AD15">
            <v>1.2909999999999999</v>
          </cell>
          <cell r="AE15">
            <v>11</v>
          </cell>
          <cell r="AF15">
            <v>16</v>
          </cell>
          <cell r="AG15">
            <v>1.2909999999999999</v>
          </cell>
          <cell r="AH15">
            <v>7</v>
          </cell>
          <cell r="AI15">
            <v>16</v>
          </cell>
          <cell r="AJ15">
            <v>1.2909999999999999</v>
          </cell>
        </row>
        <row r="16">
          <cell r="T16">
            <v>9</v>
          </cell>
          <cell r="U16" t="str">
            <v>1/0</v>
          </cell>
          <cell r="V16">
            <v>12</v>
          </cell>
          <cell r="W16">
            <v>24</v>
          </cell>
          <cell r="X16">
            <v>0.51100000000000001</v>
          </cell>
          <cell r="Y16">
            <v>25</v>
          </cell>
          <cell r="Z16">
            <v>14</v>
          </cell>
          <cell r="AA16">
            <v>1.629</v>
          </cell>
          <cell r="AB16">
            <v>26</v>
          </cell>
          <cell r="AC16">
            <v>16</v>
          </cell>
          <cell r="AD16">
            <v>1.2909999999999999</v>
          </cell>
          <cell r="AE16">
            <v>14</v>
          </cell>
          <cell r="AF16">
            <v>16</v>
          </cell>
          <cell r="AG16">
            <v>1.2909999999999999</v>
          </cell>
          <cell r="AH16">
            <v>9</v>
          </cell>
          <cell r="AI16">
            <v>16</v>
          </cell>
          <cell r="AJ16">
            <v>1.2909999999999999</v>
          </cell>
        </row>
        <row r="17">
          <cell r="T17">
            <v>10</v>
          </cell>
          <cell r="U17" t="str">
            <v>2/0</v>
          </cell>
          <cell r="V17">
            <v>12</v>
          </cell>
          <cell r="W17">
            <v>24</v>
          </cell>
          <cell r="X17">
            <v>0.51100000000000001</v>
          </cell>
          <cell r="Y17">
            <v>32</v>
          </cell>
          <cell r="Z17">
            <v>14</v>
          </cell>
          <cell r="AA17">
            <v>1.629</v>
          </cell>
          <cell r="AB17">
            <v>20</v>
          </cell>
          <cell r="AC17">
            <v>14</v>
          </cell>
          <cell r="AD17">
            <v>1.629</v>
          </cell>
          <cell r="AE17">
            <v>18</v>
          </cell>
          <cell r="AF17">
            <v>16</v>
          </cell>
          <cell r="AG17">
            <v>1.2909999999999999</v>
          </cell>
          <cell r="AH17">
            <v>11</v>
          </cell>
          <cell r="AI17">
            <v>16</v>
          </cell>
          <cell r="AJ17">
            <v>1.2909999999999999</v>
          </cell>
        </row>
        <row r="18">
          <cell r="T18">
            <v>11</v>
          </cell>
          <cell r="U18" t="str">
            <v>3/0</v>
          </cell>
          <cell r="V18">
            <v>13</v>
          </cell>
          <cell r="W18">
            <v>24</v>
          </cell>
          <cell r="X18">
            <v>0.51100000000000001</v>
          </cell>
          <cell r="Y18">
            <v>25</v>
          </cell>
          <cell r="Z18">
            <v>12</v>
          </cell>
          <cell r="AA18">
            <v>2.052</v>
          </cell>
          <cell r="AB18">
            <v>25</v>
          </cell>
          <cell r="AC18">
            <v>14</v>
          </cell>
          <cell r="AD18">
            <v>1.629</v>
          </cell>
          <cell r="AE18">
            <v>22</v>
          </cell>
          <cell r="AF18">
            <v>16</v>
          </cell>
          <cell r="AG18">
            <v>1.2909999999999999</v>
          </cell>
          <cell r="AH18">
            <v>14</v>
          </cell>
          <cell r="AI18">
            <v>16</v>
          </cell>
          <cell r="AJ18">
            <v>1.2909999999999999</v>
          </cell>
        </row>
        <row r="19">
          <cell r="T19">
            <v>12</v>
          </cell>
          <cell r="U19" t="str">
            <v>4/0</v>
          </cell>
          <cell r="V19">
            <v>14</v>
          </cell>
          <cell r="W19">
            <v>24</v>
          </cell>
          <cell r="X19">
            <v>0.51100000000000001</v>
          </cell>
          <cell r="Y19">
            <v>32</v>
          </cell>
          <cell r="Z19">
            <v>12</v>
          </cell>
          <cell r="AA19">
            <v>2.052</v>
          </cell>
          <cell r="AB19">
            <v>32</v>
          </cell>
          <cell r="AC19">
            <v>14</v>
          </cell>
          <cell r="AD19">
            <v>1.629</v>
          </cell>
          <cell r="AE19">
            <v>28</v>
          </cell>
          <cell r="AF19">
            <v>16</v>
          </cell>
          <cell r="AG19">
            <v>1.2909999999999999</v>
          </cell>
          <cell r="AH19">
            <v>17</v>
          </cell>
          <cell r="AI19">
            <v>16</v>
          </cell>
          <cell r="AJ19">
            <v>1.2909999999999999</v>
          </cell>
        </row>
        <row r="20">
          <cell r="T20">
            <v>13</v>
          </cell>
          <cell r="U20">
            <v>250</v>
          </cell>
          <cell r="V20">
            <v>14</v>
          </cell>
          <cell r="W20">
            <v>24</v>
          </cell>
          <cell r="X20">
            <v>0.51100000000000001</v>
          </cell>
          <cell r="Y20">
            <v>38</v>
          </cell>
          <cell r="Z20">
            <v>12</v>
          </cell>
          <cell r="AA20">
            <v>2.052</v>
          </cell>
          <cell r="AB20">
            <v>25</v>
          </cell>
          <cell r="AC20">
            <v>12</v>
          </cell>
          <cell r="AD20">
            <v>2.052</v>
          </cell>
          <cell r="AE20">
            <v>21</v>
          </cell>
          <cell r="AF20">
            <v>14</v>
          </cell>
          <cell r="AG20">
            <v>1.629</v>
          </cell>
          <cell r="AH20">
            <v>20</v>
          </cell>
          <cell r="AI20">
            <v>16</v>
          </cell>
          <cell r="AJ20">
            <v>1.2909999999999999</v>
          </cell>
        </row>
        <row r="21">
          <cell r="T21">
            <v>14</v>
          </cell>
          <cell r="U21">
            <v>300</v>
          </cell>
          <cell r="V21">
            <v>15</v>
          </cell>
          <cell r="W21">
            <v>24</v>
          </cell>
          <cell r="X21">
            <v>0.51100000000000001</v>
          </cell>
          <cell r="Y21">
            <v>28</v>
          </cell>
          <cell r="Z21">
            <v>10</v>
          </cell>
          <cell r="AA21">
            <v>2.5880000000000001</v>
          </cell>
          <cell r="AB21">
            <v>29</v>
          </cell>
          <cell r="AC21">
            <v>12</v>
          </cell>
          <cell r="AD21">
            <v>2.052</v>
          </cell>
          <cell r="AE21">
            <v>25</v>
          </cell>
          <cell r="AF21">
            <v>14</v>
          </cell>
          <cell r="AG21">
            <v>1.629</v>
          </cell>
          <cell r="AH21">
            <v>24</v>
          </cell>
          <cell r="AI21">
            <v>16</v>
          </cell>
          <cell r="AJ21">
            <v>1.2909999999999999</v>
          </cell>
        </row>
        <row r="22">
          <cell r="T22">
            <v>15</v>
          </cell>
          <cell r="U22">
            <v>350</v>
          </cell>
          <cell r="V22">
            <v>16</v>
          </cell>
          <cell r="W22">
            <v>24</v>
          </cell>
          <cell r="X22">
            <v>0.51100000000000001</v>
          </cell>
          <cell r="Y22">
            <v>33</v>
          </cell>
          <cell r="Z22">
            <v>10</v>
          </cell>
          <cell r="AA22">
            <v>2.5880000000000001</v>
          </cell>
          <cell r="AB22">
            <v>32</v>
          </cell>
          <cell r="AC22">
            <v>12</v>
          </cell>
          <cell r="AD22">
            <v>2.052</v>
          </cell>
          <cell r="AE22">
            <v>29</v>
          </cell>
          <cell r="AF22">
            <v>14</v>
          </cell>
          <cell r="AG22">
            <v>1.629</v>
          </cell>
          <cell r="AH22">
            <v>28</v>
          </cell>
          <cell r="AI22">
            <v>16</v>
          </cell>
          <cell r="AJ22">
            <v>1.2909999999999999</v>
          </cell>
        </row>
        <row r="23">
          <cell r="T23">
            <v>16</v>
          </cell>
          <cell r="U23">
            <v>400</v>
          </cell>
          <cell r="V23">
            <v>16</v>
          </cell>
          <cell r="W23">
            <v>24</v>
          </cell>
          <cell r="X23">
            <v>0.51100000000000001</v>
          </cell>
          <cell r="Y23">
            <v>38</v>
          </cell>
          <cell r="Z23">
            <v>10</v>
          </cell>
          <cell r="AA23">
            <v>2.5880000000000001</v>
          </cell>
          <cell r="AE23">
            <v>33</v>
          </cell>
          <cell r="AF23">
            <v>14</v>
          </cell>
          <cell r="AG23">
            <v>1.629</v>
          </cell>
          <cell r="AH23">
            <v>32</v>
          </cell>
          <cell r="AI23">
            <v>16</v>
          </cell>
          <cell r="AJ23">
            <v>1.2909999999999999</v>
          </cell>
        </row>
        <row r="24">
          <cell r="T24">
            <v>17</v>
          </cell>
          <cell r="U24">
            <v>450</v>
          </cell>
          <cell r="V24">
            <v>17</v>
          </cell>
          <cell r="W24">
            <v>24</v>
          </cell>
          <cell r="X24">
            <v>0.51100000000000001</v>
          </cell>
          <cell r="Y24">
            <v>34</v>
          </cell>
          <cell r="Z24">
            <v>9</v>
          </cell>
          <cell r="AA24">
            <v>2.9060000000000001</v>
          </cell>
          <cell r="AE24">
            <v>37</v>
          </cell>
          <cell r="AF24">
            <v>14</v>
          </cell>
          <cell r="AG24">
            <v>1.629</v>
          </cell>
          <cell r="AH24">
            <v>36</v>
          </cell>
          <cell r="AI24">
            <v>16</v>
          </cell>
          <cell r="AJ24">
            <v>1.2909999999999999</v>
          </cell>
        </row>
        <row r="25">
          <cell r="T25">
            <v>18</v>
          </cell>
          <cell r="U25">
            <v>500</v>
          </cell>
          <cell r="V25">
            <v>17</v>
          </cell>
          <cell r="W25">
            <v>24</v>
          </cell>
          <cell r="X25">
            <v>0.51100000000000001</v>
          </cell>
          <cell r="Y25">
            <v>38</v>
          </cell>
          <cell r="Z25">
            <v>9</v>
          </cell>
          <cell r="AA25">
            <v>2.9060000000000001</v>
          </cell>
          <cell r="AE25">
            <v>26</v>
          </cell>
          <cell r="AF25">
            <v>12</v>
          </cell>
          <cell r="AG25">
            <v>2.052</v>
          </cell>
          <cell r="AH25">
            <v>25</v>
          </cell>
          <cell r="AI25">
            <v>14</v>
          </cell>
          <cell r="AJ25">
            <v>1.629</v>
          </cell>
        </row>
        <row r="26">
          <cell r="T26">
            <v>19</v>
          </cell>
          <cell r="U26">
            <v>550</v>
          </cell>
          <cell r="V26">
            <v>18</v>
          </cell>
          <cell r="W26">
            <v>24</v>
          </cell>
          <cell r="X26">
            <v>0.51100000000000001</v>
          </cell>
          <cell r="AE26">
            <v>29</v>
          </cell>
          <cell r="AF26">
            <v>12</v>
          </cell>
          <cell r="AG26">
            <v>2.052</v>
          </cell>
          <cell r="AH26">
            <v>28</v>
          </cell>
          <cell r="AI26">
            <v>14</v>
          </cell>
          <cell r="AJ26">
            <v>1.629</v>
          </cell>
        </row>
        <row r="27">
          <cell r="T27">
            <v>20</v>
          </cell>
          <cell r="U27">
            <v>600</v>
          </cell>
          <cell r="V27">
            <v>18</v>
          </cell>
          <cell r="W27">
            <v>24</v>
          </cell>
          <cell r="X27">
            <v>0.51100000000000001</v>
          </cell>
          <cell r="AE27">
            <v>31</v>
          </cell>
          <cell r="AF27">
            <v>12</v>
          </cell>
          <cell r="AG27">
            <v>2.052</v>
          </cell>
          <cell r="AH27">
            <v>30</v>
          </cell>
          <cell r="AI27">
            <v>14</v>
          </cell>
          <cell r="AJ27">
            <v>1.629</v>
          </cell>
        </row>
        <row r="28">
          <cell r="T28">
            <v>21</v>
          </cell>
          <cell r="U28">
            <v>650</v>
          </cell>
          <cell r="V28">
            <v>19</v>
          </cell>
          <cell r="W28">
            <v>24</v>
          </cell>
          <cell r="X28">
            <v>0.51100000000000001</v>
          </cell>
          <cell r="AE28">
            <v>34</v>
          </cell>
          <cell r="AF28">
            <v>12</v>
          </cell>
          <cell r="AG28">
            <v>2.052</v>
          </cell>
          <cell r="AH28">
            <v>33</v>
          </cell>
          <cell r="AI28">
            <v>14</v>
          </cell>
          <cell r="AJ28">
            <v>1.629</v>
          </cell>
        </row>
        <row r="29">
          <cell r="T29">
            <v>22</v>
          </cell>
          <cell r="U29">
            <v>700</v>
          </cell>
          <cell r="V29">
            <v>19</v>
          </cell>
          <cell r="W29">
            <v>24</v>
          </cell>
          <cell r="X29">
            <v>0.51100000000000001</v>
          </cell>
          <cell r="AE29">
            <v>36</v>
          </cell>
          <cell r="AF29">
            <v>12</v>
          </cell>
          <cell r="AG29">
            <v>2.052</v>
          </cell>
          <cell r="AH29">
            <v>35</v>
          </cell>
          <cell r="AI29">
            <v>14</v>
          </cell>
          <cell r="AJ29">
            <v>1.629</v>
          </cell>
        </row>
        <row r="30">
          <cell r="T30">
            <v>23</v>
          </cell>
          <cell r="U30">
            <v>750</v>
          </cell>
          <cell r="V30">
            <v>19</v>
          </cell>
          <cell r="W30">
            <v>24</v>
          </cell>
          <cell r="X30">
            <v>0.51100000000000001</v>
          </cell>
          <cell r="AE30">
            <v>25</v>
          </cell>
          <cell r="AF30">
            <v>10</v>
          </cell>
          <cell r="AG30">
            <v>2.5880000000000001</v>
          </cell>
          <cell r="AH30">
            <v>24</v>
          </cell>
          <cell r="AI30">
            <v>12</v>
          </cell>
          <cell r="AJ30">
            <v>2.052</v>
          </cell>
        </row>
        <row r="31">
          <cell r="T31">
            <v>24</v>
          </cell>
          <cell r="U31">
            <v>800</v>
          </cell>
          <cell r="V31">
            <v>20</v>
          </cell>
          <cell r="W31">
            <v>24</v>
          </cell>
          <cell r="X31">
            <v>0.51100000000000001</v>
          </cell>
          <cell r="AE31">
            <v>26</v>
          </cell>
          <cell r="AF31">
            <v>10</v>
          </cell>
          <cell r="AG31">
            <v>2.5880000000000001</v>
          </cell>
          <cell r="AH31">
            <v>26</v>
          </cell>
          <cell r="AI31">
            <v>12</v>
          </cell>
          <cell r="AJ31">
            <v>2.052</v>
          </cell>
        </row>
        <row r="32">
          <cell r="T32">
            <v>25</v>
          </cell>
          <cell r="U32">
            <v>900</v>
          </cell>
          <cell r="V32">
            <v>21</v>
          </cell>
          <cell r="W32">
            <v>24</v>
          </cell>
          <cell r="X32">
            <v>0.51100000000000001</v>
          </cell>
          <cell r="AE32">
            <v>29</v>
          </cell>
          <cell r="AF32">
            <v>10</v>
          </cell>
          <cell r="AG32">
            <v>2.5880000000000001</v>
          </cell>
          <cell r="AH32">
            <v>29</v>
          </cell>
          <cell r="AI32">
            <v>12</v>
          </cell>
          <cell r="AJ32">
            <v>2.052</v>
          </cell>
        </row>
        <row r="33">
          <cell r="T33">
            <v>26</v>
          </cell>
          <cell r="U33">
            <v>1000</v>
          </cell>
          <cell r="V33">
            <v>21</v>
          </cell>
          <cell r="W33">
            <v>24</v>
          </cell>
          <cell r="X33">
            <v>0.51100000000000001</v>
          </cell>
          <cell r="AE33">
            <v>32</v>
          </cell>
          <cell r="AF33">
            <v>10</v>
          </cell>
          <cell r="AG33">
            <v>2.5880000000000001</v>
          </cell>
          <cell r="AH33">
            <v>31</v>
          </cell>
          <cell r="AI33">
            <v>12</v>
          </cell>
          <cell r="AJ33">
            <v>2.052</v>
          </cell>
        </row>
      </sheetData>
      <sheetData sheetId="12" refreshError="1">
        <row r="8">
          <cell r="I8">
            <v>0</v>
          </cell>
        </row>
        <row r="22">
          <cell r="E22">
            <v>60</v>
          </cell>
        </row>
        <row r="25">
          <cell r="C25">
            <v>2</v>
          </cell>
          <cell r="P25">
            <v>1</v>
          </cell>
        </row>
        <row r="26">
          <cell r="N26">
            <v>1.1299999999999999</v>
          </cell>
        </row>
        <row r="27">
          <cell r="N27">
            <v>1.18</v>
          </cell>
        </row>
        <row r="29">
          <cell r="D29">
            <v>2.7050000000000001</v>
          </cell>
          <cell r="G29">
            <v>28.172000000000001</v>
          </cell>
        </row>
        <row r="35">
          <cell r="O35">
            <v>0.92</v>
          </cell>
          <cell r="P35">
            <v>2.2999999999999998</v>
          </cell>
        </row>
        <row r="36">
          <cell r="S36" t="str">
            <v>-</v>
          </cell>
        </row>
        <row r="37">
          <cell r="V37">
            <v>1</v>
          </cell>
        </row>
        <row r="40">
          <cell r="H40">
            <v>7</v>
          </cell>
        </row>
        <row r="47">
          <cell r="AA47">
            <v>0</v>
          </cell>
        </row>
        <row r="51">
          <cell r="D51">
            <v>7</v>
          </cell>
          <cell r="E51">
            <v>0.72599999999999998</v>
          </cell>
        </row>
        <row r="52">
          <cell r="D52">
            <v>19</v>
          </cell>
          <cell r="E52">
            <v>0.75800000000000001</v>
          </cell>
        </row>
        <row r="53">
          <cell r="D53">
            <v>37</v>
          </cell>
          <cell r="E53">
            <v>0.76800000000000002</v>
          </cell>
        </row>
        <row r="54">
          <cell r="D54">
            <v>61</v>
          </cell>
          <cell r="E54">
            <v>0.77200000000000002</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MG ppto solo daños a"/>
      <sheetName val="Hoja4"/>
      <sheetName val="Hoja1"/>
      <sheetName val="PRELIM"/>
      <sheetName val="TUBERIA"/>
      <sheetName val="EXCA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Interc_de_Hidr_"/>
      <sheetName val="Cambio_de_Valv_"/>
      <sheetName val="Interc_tapones"/>
      <sheetName val="Interc_válv_"/>
      <sheetName val="Coloc__e_Interc__Tapones"/>
      <sheetName val="Varios_"/>
      <sheetName val="Paral__1"/>
      <sheetName val="Paral__2"/>
      <sheetName val="Paral__3"/>
      <sheetName val="Paral_4"/>
      <sheetName val="Interc_de_Hidr_2"/>
      <sheetName val="Cambio_de_Valv_2"/>
      <sheetName val="Interc_tapones2"/>
      <sheetName val="Interc_válv_2"/>
      <sheetName val="Coloc__e_Interc__Tapones2"/>
      <sheetName val="Varios_2"/>
      <sheetName val="Paral__12"/>
      <sheetName val="Paral__22"/>
      <sheetName val="Paral__32"/>
      <sheetName val="Paral_42"/>
      <sheetName val="Interc_de_Hidr_1"/>
      <sheetName val="Cambio_de_Valv_1"/>
      <sheetName val="Interc_tapones1"/>
      <sheetName val="Interc_válv_1"/>
      <sheetName val="Coloc__e_Interc__Tapones1"/>
      <sheetName val="Varios_1"/>
      <sheetName val="Paral__11"/>
      <sheetName val="Paral__21"/>
      <sheetName val="Paral__31"/>
      <sheetName val="Paral_41"/>
    </sheetNames>
    <sheetDataSet>
      <sheetData sheetId="0" refreshError="1"/>
      <sheetData sheetId="1" refreshError="1"/>
      <sheetData sheetId="2" refreshError="1"/>
      <sheetData sheetId="3" refreshError="1"/>
      <sheetData sheetId="4" refreshError="1"/>
      <sheetData sheetId="5" refreshError="1"/>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CTOS"/>
      <sheetName val="BASE"/>
      <sheetName val="APU CORDOBA"/>
      <sheetName val="APU's"/>
      <sheetName val="CALLE CORDOBA"/>
      <sheetName val="Memorias"/>
    </sheetNames>
    <sheetDataSet>
      <sheetData sheetId="0"/>
      <sheetData sheetId="1">
        <row r="13">
          <cell r="D13">
            <v>589500</v>
          </cell>
        </row>
      </sheetData>
      <sheetData sheetId="2"/>
      <sheetData sheetId="3">
        <row r="3">
          <cell r="C3">
            <v>0.3</v>
          </cell>
        </row>
        <row r="8">
          <cell r="D8">
            <v>0.66280000000000017</v>
          </cell>
        </row>
        <row r="11">
          <cell r="D11">
            <v>71882.844000000026</v>
          </cell>
        </row>
        <row r="12">
          <cell r="D12">
            <v>53912.133000000016</v>
          </cell>
        </row>
        <row r="13">
          <cell r="D13">
            <v>35941.422000000013</v>
          </cell>
        </row>
        <row r="14">
          <cell r="D14">
            <v>650000</v>
          </cell>
        </row>
        <row r="16">
          <cell r="D16">
            <v>60000</v>
          </cell>
        </row>
        <row r="23">
          <cell r="D23">
            <v>3400</v>
          </cell>
        </row>
        <row r="24">
          <cell r="D24">
            <v>3151</v>
          </cell>
        </row>
        <row r="25">
          <cell r="D25">
            <v>3400</v>
          </cell>
        </row>
        <row r="35">
          <cell r="D35">
            <v>368107.20236875</v>
          </cell>
        </row>
        <row r="36">
          <cell r="D36">
            <v>347012.20236875</v>
          </cell>
        </row>
        <row r="38">
          <cell r="D38">
            <v>299130.97120500001</v>
          </cell>
        </row>
        <row r="39">
          <cell r="D39">
            <v>298772.20236875</v>
          </cell>
        </row>
        <row r="54">
          <cell r="D54">
            <v>37500</v>
          </cell>
        </row>
        <row r="56">
          <cell r="D56">
            <v>15000</v>
          </cell>
        </row>
        <row r="57">
          <cell r="D57">
            <v>25000</v>
          </cell>
        </row>
        <row r="58">
          <cell r="D58">
            <v>55000</v>
          </cell>
        </row>
        <row r="59">
          <cell r="D59">
            <v>43500</v>
          </cell>
        </row>
        <row r="60">
          <cell r="D60">
            <v>55000</v>
          </cell>
        </row>
        <row r="61">
          <cell r="D61">
            <v>60000</v>
          </cell>
        </row>
        <row r="62">
          <cell r="D62">
            <v>27000</v>
          </cell>
        </row>
        <row r="76">
          <cell r="D76">
            <v>2000</v>
          </cell>
        </row>
        <row r="78">
          <cell r="D78">
            <v>102098.56</v>
          </cell>
        </row>
        <row r="86">
          <cell r="D86">
            <v>16025.4</v>
          </cell>
        </row>
        <row r="87">
          <cell r="D87">
            <v>26442.199999999997</v>
          </cell>
        </row>
        <row r="218">
          <cell r="D218">
            <v>23536</v>
          </cell>
        </row>
        <row r="219">
          <cell r="D219">
            <v>34407</v>
          </cell>
        </row>
        <row r="220">
          <cell r="D220">
            <v>50018</v>
          </cell>
        </row>
        <row r="221">
          <cell r="D221">
            <v>73953</v>
          </cell>
        </row>
        <row r="222">
          <cell r="D222">
            <v>114547</v>
          </cell>
        </row>
        <row r="223">
          <cell r="D223">
            <v>150656</v>
          </cell>
        </row>
        <row r="224">
          <cell r="D224">
            <v>187004</v>
          </cell>
        </row>
        <row r="226">
          <cell r="D226">
            <v>240784</v>
          </cell>
        </row>
        <row r="227">
          <cell r="D227">
            <v>299409</v>
          </cell>
        </row>
        <row r="228">
          <cell r="D228">
            <v>368701</v>
          </cell>
        </row>
        <row r="229">
          <cell r="D229">
            <v>417994</v>
          </cell>
        </row>
        <row r="230">
          <cell r="D230">
            <v>617090</v>
          </cell>
        </row>
        <row r="236">
          <cell r="D236">
            <v>1138004</v>
          </cell>
        </row>
        <row r="239">
          <cell r="D239">
            <v>199479</v>
          </cell>
        </row>
        <row r="241">
          <cell r="D241">
            <v>271479</v>
          </cell>
        </row>
        <row r="243">
          <cell r="D243">
            <v>471618</v>
          </cell>
        </row>
        <row r="249">
          <cell r="D249">
            <v>598104</v>
          </cell>
        </row>
        <row r="253">
          <cell r="D253">
            <v>126818</v>
          </cell>
        </row>
        <row r="272">
          <cell r="D272">
            <v>90723.599999999991</v>
          </cell>
        </row>
        <row r="280">
          <cell r="D280">
            <v>199630.19999999998</v>
          </cell>
        </row>
        <row r="283">
          <cell r="D283">
            <v>308087.88</v>
          </cell>
        </row>
        <row r="285">
          <cell r="D285">
            <v>345599.95999999996</v>
          </cell>
        </row>
        <row r="289">
          <cell r="D289">
            <v>423911.56</v>
          </cell>
        </row>
        <row r="291">
          <cell r="D291">
            <v>913900.2</v>
          </cell>
        </row>
        <row r="365">
          <cell r="D365">
            <v>12255</v>
          </cell>
        </row>
        <row r="372">
          <cell r="D372">
            <v>29706</v>
          </cell>
        </row>
        <row r="375">
          <cell r="D375">
            <v>15000</v>
          </cell>
        </row>
        <row r="376">
          <cell r="D376">
            <v>11020</v>
          </cell>
        </row>
        <row r="380">
          <cell r="D380">
            <v>4800</v>
          </cell>
        </row>
        <row r="381">
          <cell r="D381">
            <v>1600</v>
          </cell>
        </row>
        <row r="382">
          <cell r="D382">
            <v>24882.000000000004</v>
          </cell>
        </row>
        <row r="463">
          <cell r="D463">
            <v>60000</v>
          </cell>
        </row>
        <row r="464">
          <cell r="D464">
            <v>75000</v>
          </cell>
        </row>
        <row r="465">
          <cell r="D465">
            <v>85000</v>
          </cell>
        </row>
        <row r="466">
          <cell r="D466">
            <v>7830</v>
          </cell>
        </row>
        <row r="467">
          <cell r="D467">
            <v>37000</v>
          </cell>
        </row>
        <row r="468">
          <cell r="D468">
            <v>41760</v>
          </cell>
        </row>
        <row r="469">
          <cell r="D469">
            <v>36600</v>
          </cell>
        </row>
        <row r="470">
          <cell r="D470">
            <v>35960</v>
          </cell>
        </row>
        <row r="477">
          <cell r="D477">
            <v>14000</v>
          </cell>
        </row>
        <row r="478">
          <cell r="D478">
            <v>8000</v>
          </cell>
        </row>
        <row r="479">
          <cell r="D479">
            <v>16000</v>
          </cell>
        </row>
        <row r="480">
          <cell r="D480">
            <v>231.99999999999997</v>
          </cell>
        </row>
        <row r="482">
          <cell r="D482">
            <v>696</v>
          </cell>
        </row>
        <row r="485">
          <cell r="D485">
            <v>719.19999999999993</v>
          </cell>
        </row>
        <row r="486">
          <cell r="D486">
            <v>17400</v>
          </cell>
        </row>
        <row r="487">
          <cell r="D487">
            <v>5000</v>
          </cell>
        </row>
        <row r="498">
          <cell r="D498">
            <v>25000</v>
          </cell>
        </row>
        <row r="499">
          <cell r="D499">
            <v>35000</v>
          </cell>
        </row>
        <row r="500">
          <cell r="D500">
            <v>30000</v>
          </cell>
        </row>
        <row r="507">
          <cell r="D507">
            <v>25000</v>
          </cell>
        </row>
        <row r="508">
          <cell r="D508">
            <v>45000</v>
          </cell>
        </row>
        <row r="515">
          <cell r="D515">
            <v>10</v>
          </cell>
        </row>
        <row r="516">
          <cell r="D516">
            <v>6050.0000000000009</v>
          </cell>
        </row>
      </sheetData>
      <sheetData sheetId="4" refreshError="1"/>
      <sheetData sheetId="5" refreshError="1"/>
      <sheetData sheetId="6"/>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115kV Hierro"/>
      <sheetName val="Foso Hierro"/>
      <sheetName val="Caseta Hierro"/>
      <sheetName val="Equipos 220kV Hierro"/>
      <sheetName val="Porticos 220kV Hierro"/>
      <sheetName val="Porticos 60kV Hierro"/>
      <sheetName val="Trafo Hierro"/>
      <sheetName val="Carrilera Trafo Hierro"/>
      <sheetName val="Caja de tiro Hierro"/>
      <sheetName val="Canaletas y Tapas Hierro"/>
      <sheetName val="COL C1"/>
      <sheetName val="COL C2"/>
      <sheetName val="COL C3"/>
      <sheetName val="COL C4"/>
      <sheetName val="COL C5"/>
      <sheetName val=" EXTENSION COL C-4"/>
      <sheetName val="VIG V1"/>
      <sheetName val="VIG V2"/>
      <sheetName val="VIG V3"/>
      <sheetName val="VIG V4"/>
      <sheetName val="VIG V5"/>
      <sheetName val="VIG V6"/>
      <sheetName val="VIG V7"/>
      <sheetName val="LM-Soportes equipos 220kV"/>
      <sheetName val="LM-Soportes equipos 60kV"/>
    </sheetNames>
    <sheetDataSet>
      <sheetData sheetId="0"/>
      <sheetData sheetId="1">
        <row r="2">
          <cell r="D2">
            <v>56</v>
          </cell>
        </row>
        <row r="3">
          <cell r="D3">
            <v>33.6</v>
          </cell>
        </row>
        <row r="4">
          <cell r="D4">
            <v>0.3</v>
          </cell>
        </row>
        <row r="6">
          <cell r="D6">
            <v>3429</v>
          </cell>
        </row>
        <row r="8">
          <cell r="D8">
            <v>0.2</v>
          </cell>
        </row>
        <row r="10">
          <cell r="D10">
            <v>3429</v>
          </cell>
        </row>
        <row r="12">
          <cell r="D12">
            <v>0.1</v>
          </cell>
        </row>
        <row r="14">
          <cell r="D14">
            <v>3.5</v>
          </cell>
        </row>
        <row r="15">
          <cell r="D15">
            <v>1</v>
          </cell>
        </row>
        <row r="16">
          <cell r="D16">
            <v>0.1</v>
          </cell>
        </row>
        <row r="17">
          <cell r="D17">
            <v>0.1</v>
          </cell>
        </row>
        <row r="18">
          <cell r="D18">
            <v>0.2</v>
          </cell>
        </row>
        <row r="19">
          <cell r="D19">
            <v>0.25</v>
          </cell>
        </row>
        <row r="21">
          <cell r="D21">
            <v>7.4999999999999997E-2</v>
          </cell>
        </row>
      </sheetData>
      <sheetData sheetId="2">
        <row r="2">
          <cell r="D2">
            <v>2.4</v>
          </cell>
        </row>
        <row r="3">
          <cell r="D3">
            <v>2.4</v>
          </cell>
        </row>
        <row r="4">
          <cell r="D4">
            <v>0.4</v>
          </cell>
        </row>
        <row r="5">
          <cell r="D5">
            <v>0.9</v>
          </cell>
        </row>
        <row r="6">
          <cell r="D6">
            <v>0.9</v>
          </cell>
        </row>
        <row r="7">
          <cell r="D7">
            <v>1.5</v>
          </cell>
        </row>
        <row r="8">
          <cell r="D8">
            <v>0.2</v>
          </cell>
        </row>
        <row r="9">
          <cell r="D9">
            <v>0.1</v>
          </cell>
        </row>
        <row r="10">
          <cell r="D10">
            <v>0.1</v>
          </cell>
        </row>
        <row r="13">
          <cell r="D13">
            <v>1.45</v>
          </cell>
        </row>
        <row r="14">
          <cell r="D14">
            <v>1.45</v>
          </cell>
        </row>
        <row r="15">
          <cell r="D15">
            <v>0.4</v>
          </cell>
        </row>
        <row r="16">
          <cell r="D16">
            <v>0.7</v>
          </cell>
        </row>
        <row r="17">
          <cell r="D17">
            <v>0.7</v>
          </cell>
        </row>
        <row r="18">
          <cell r="D18">
            <v>1.5</v>
          </cell>
        </row>
        <row r="19">
          <cell r="D19">
            <v>0.2</v>
          </cell>
        </row>
        <row r="20">
          <cell r="D20">
            <v>0.1</v>
          </cell>
        </row>
        <row r="21">
          <cell r="D21">
            <v>0.1</v>
          </cell>
        </row>
        <row r="24">
          <cell r="D24">
            <v>2</v>
          </cell>
        </row>
        <row r="25">
          <cell r="D25">
            <v>2</v>
          </cell>
        </row>
        <row r="26">
          <cell r="D26">
            <v>0.4</v>
          </cell>
        </row>
        <row r="27">
          <cell r="D27">
            <v>0.7</v>
          </cell>
        </row>
        <row r="28">
          <cell r="D28">
            <v>0.7</v>
          </cell>
        </row>
        <row r="29">
          <cell r="D29">
            <v>1.5</v>
          </cell>
        </row>
        <row r="30">
          <cell r="D30">
            <v>0.2</v>
          </cell>
        </row>
        <row r="31">
          <cell r="D31">
            <v>0.1</v>
          </cell>
        </row>
        <row r="32">
          <cell r="D32">
            <v>0.1</v>
          </cell>
        </row>
        <row r="35">
          <cell r="D35">
            <v>1.5</v>
          </cell>
        </row>
        <row r="36">
          <cell r="D36">
            <v>1.5</v>
          </cell>
        </row>
        <row r="37">
          <cell r="D37">
            <v>0.4</v>
          </cell>
        </row>
        <row r="38">
          <cell r="D38">
            <v>0.7</v>
          </cell>
        </row>
        <row r="39">
          <cell r="D39">
            <v>0.7</v>
          </cell>
        </row>
        <row r="40">
          <cell r="D40">
            <v>1.5</v>
          </cell>
        </row>
        <row r="41">
          <cell r="D41">
            <v>0.2</v>
          </cell>
        </row>
        <row r="42">
          <cell r="D42">
            <v>0.1</v>
          </cell>
        </row>
        <row r="43">
          <cell r="D43">
            <v>0.1</v>
          </cell>
        </row>
        <row r="46">
          <cell r="D46">
            <v>2.5</v>
          </cell>
        </row>
        <row r="47">
          <cell r="D47">
            <v>2.5</v>
          </cell>
        </row>
        <row r="48">
          <cell r="D48">
            <v>0.3</v>
          </cell>
        </row>
        <row r="49">
          <cell r="D49">
            <v>0.9</v>
          </cell>
        </row>
        <row r="50">
          <cell r="D50">
            <v>0.9</v>
          </cell>
        </row>
        <row r="51">
          <cell r="D51">
            <v>1</v>
          </cell>
        </row>
        <row r="52">
          <cell r="D52">
            <v>0.2</v>
          </cell>
        </row>
        <row r="53">
          <cell r="D53">
            <v>0.1</v>
          </cell>
        </row>
        <row r="54">
          <cell r="D54">
            <v>0.1</v>
          </cell>
        </row>
        <row r="57">
          <cell r="D57">
            <v>1.9</v>
          </cell>
        </row>
        <row r="58">
          <cell r="D58">
            <v>1.9</v>
          </cell>
        </row>
        <row r="59">
          <cell r="D59">
            <v>0.3</v>
          </cell>
        </row>
        <row r="61">
          <cell r="D61">
            <v>0.9</v>
          </cell>
        </row>
        <row r="62">
          <cell r="D62">
            <v>1</v>
          </cell>
        </row>
        <row r="63">
          <cell r="D63">
            <v>0.2</v>
          </cell>
        </row>
        <row r="64">
          <cell r="D64">
            <v>0.1</v>
          </cell>
        </row>
        <row r="65">
          <cell r="D65">
            <v>0.1</v>
          </cell>
        </row>
        <row r="69">
          <cell r="D69">
            <v>3.7</v>
          </cell>
        </row>
        <row r="70">
          <cell r="D70">
            <v>3.7</v>
          </cell>
        </row>
        <row r="71">
          <cell r="D71">
            <v>0.3</v>
          </cell>
        </row>
        <row r="72">
          <cell r="D72">
            <v>0.7</v>
          </cell>
        </row>
        <row r="73">
          <cell r="D73">
            <v>0.7</v>
          </cell>
        </row>
        <row r="74">
          <cell r="D74">
            <v>1</v>
          </cell>
        </row>
        <row r="75">
          <cell r="D75">
            <v>0</v>
          </cell>
        </row>
        <row r="76">
          <cell r="D76">
            <v>0.1</v>
          </cell>
        </row>
        <row r="77">
          <cell r="D77">
            <v>0.1</v>
          </cell>
        </row>
        <row r="80">
          <cell r="D80">
            <v>1.85</v>
          </cell>
        </row>
        <row r="81">
          <cell r="D81">
            <v>1.85</v>
          </cell>
        </row>
        <row r="82">
          <cell r="D82">
            <v>0.3</v>
          </cell>
        </row>
        <row r="83">
          <cell r="D83">
            <v>0.7</v>
          </cell>
        </row>
        <row r="84">
          <cell r="D84">
            <v>0.7</v>
          </cell>
        </row>
        <row r="85">
          <cell r="D85">
            <v>1</v>
          </cell>
        </row>
        <row r="86">
          <cell r="D86">
            <v>0</v>
          </cell>
        </row>
        <row r="87">
          <cell r="D87">
            <v>0.1</v>
          </cell>
        </row>
        <row r="88">
          <cell r="D88">
            <v>0.1</v>
          </cell>
        </row>
        <row r="102">
          <cell r="D102">
            <v>1.55</v>
          </cell>
        </row>
        <row r="103">
          <cell r="D103">
            <v>1.55</v>
          </cell>
        </row>
        <row r="104">
          <cell r="D104">
            <v>0.3</v>
          </cell>
        </row>
        <row r="105">
          <cell r="D105">
            <v>0.7</v>
          </cell>
        </row>
        <row r="106">
          <cell r="D106">
            <v>0.7</v>
          </cell>
        </row>
        <row r="107">
          <cell r="D107">
            <v>1</v>
          </cell>
        </row>
        <row r="108">
          <cell r="D108">
            <v>0</v>
          </cell>
        </row>
        <row r="109">
          <cell r="D109">
            <v>0.1</v>
          </cell>
        </row>
        <row r="110">
          <cell r="D110">
            <v>0.1</v>
          </cell>
        </row>
        <row r="113">
          <cell r="D113">
            <v>1.45</v>
          </cell>
        </row>
        <row r="114">
          <cell r="D114">
            <v>1.45</v>
          </cell>
        </row>
        <row r="115">
          <cell r="D115">
            <v>0.3</v>
          </cell>
        </row>
        <row r="116">
          <cell r="D116">
            <v>0.7</v>
          </cell>
        </row>
        <row r="117">
          <cell r="D117">
            <v>0.7</v>
          </cell>
        </row>
        <row r="118">
          <cell r="D118">
            <v>1</v>
          </cell>
        </row>
        <row r="119">
          <cell r="D119">
            <v>0</v>
          </cell>
        </row>
        <row r="120">
          <cell r="D120">
            <v>0.1</v>
          </cell>
        </row>
        <row r="121">
          <cell r="D121">
            <v>0.1</v>
          </cell>
        </row>
        <row r="124">
          <cell r="D124">
            <v>1.2</v>
          </cell>
        </row>
        <row r="125">
          <cell r="D125">
            <v>1.2</v>
          </cell>
        </row>
        <row r="126">
          <cell r="D126">
            <v>0.4</v>
          </cell>
        </row>
        <row r="127">
          <cell r="D127">
            <v>0.7</v>
          </cell>
        </row>
        <row r="128">
          <cell r="D128">
            <v>0.7</v>
          </cell>
        </row>
        <row r="129">
          <cell r="D129">
            <v>1.5</v>
          </cell>
        </row>
        <row r="130">
          <cell r="D130">
            <v>0.2</v>
          </cell>
        </row>
        <row r="131">
          <cell r="D131">
            <v>0.1</v>
          </cell>
        </row>
        <row r="132">
          <cell r="D132">
            <v>0.1</v>
          </cell>
        </row>
        <row r="135">
          <cell r="D135">
            <v>6.8</v>
          </cell>
        </row>
        <row r="136">
          <cell r="D136">
            <v>6.8</v>
          </cell>
        </row>
        <row r="137">
          <cell r="D137">
            <v>1</v>
          </cell>
        </row>
        <row r="138">
          <cell r="D138">
            <v>0.1</v>
          </cell>
        </row>
        <row r="139">
          <cell r="D139">
            <v>0.4</v>
          </cell>
        </row>
        <row r="140">
          <cell r="D140">
            <v>0.3</v>
          </cell>
        </row>
        <row r="141">
          <cell r="D141">
            <v>0.3</v>
          </cell>
        </row>
        <row r="142">
          <cell r="D142">
            <v>0.2</v>
          </cell>
        </row>
        <row r="143">
          <cell r="D143">
            <v>0.3</v>
          </cell>
        </row>
        <row r="144">
          <cell r="D144">
            <v>0.2</v>
          </cell>
        </row>
        <row r="145">
          <cell r="D145">
            <v>0.2</v>
          </cell>
        </row>
        <row r="146">
          <cell r="D146">
            <v>6.8</v>
          </cell>
        </row>
        <row r="147">
          <cell r="D147">
            <v>1.5</v>
          </cell>
        </row>
        <row r="148">
          <cell r="D148">
            <v>0.4</v>
          </cell>
        </row>
        <row r="149">
          <cell r="D149">
            <v>0.8</v>
          </cell>
        </row>
        <row r="150">
          <cell r="D150">
            <v>2.2349999999999999</v>
          </cell>
        </row>
        <row r="151">
          <cell r="D151">
            <v>4.90625</v>
          </cell>
        </row>
        <row r="152">
          <cell r="D152">
            <v>0.88296799999999998</v>
          </cell>
        </row>
        <row r="153">
          <cell r="D153">
            <v>0.81137599999999999</v>
          </cell>
        </row>
        <row r="154">
          <cell r="D154">
            <v>0.1</v>
          </cell>
        </row>
        <row r="155">
          <cell r="D155">
            <v>2.68</v>
          </cell>
        </row>
        <row r="156">
          <cell r="D156">
            <v>3.63</v>
          </cell>
        </row>
        <row r="157">
          <cell r="D157">
            <v>16</v>
          </cell>
        </row>
        <row r="159">
          <cell r="D159">
            <v>3.5</v>
          </cell>
        </row>
        <row r="160">
          <cell r="D160">
            <v>5.4</v>
          </cell>
        </row>
        <row r="161">
          <cell r="D161">
            <v>2.9</v>
          </cell>
        </row>
        <row r="162">
          <cell r="D162">
            <v>0.2</v>
          </cell>
        </row>
        <row r="163">
          <cell r="D163">
            <v>0.05</v>
          </cell>
        </row>
        <row r="164">
          <cell r="D164">
            <v>0.2</v>
          </cell>
        </row>
        <row r="166">
          <cell r="D166">
            <v>3.5</v>
          </cell>
        </row>
        <row r="167">
          <cell r="D167">
            <v>5.4</v>
          </cell>
        </row>
        <row r="168">
          <cell r="D168">
            <v>2.9</v>
          </cell>
        </row>
        <row r="169">
          <cell r="D169">
            <v>0.2</v>
          </cell>
        </row>
        <row r="170">
          <cell r="D170">
            <v>0.05</v>
          </cell>
        </row>
        <row r="171">
          <cell r="D171">
            <v>0.2</v>
          </cell>
        </row>
        <row r="174">
          <cell r="D174">
            <v>4.0999999999999996</v>
          </cell>
        </row>
        <row r="175">
          <cell r="D175">
            <v>1</v>
          </cell>
        </row>
        <row r="176">
          <cell r="D176">
            <v>0.4</v>
          </cell>
        </row>
        <row r="177">
          <cell r="D177">
            <v>0.5</v>
          </cell>
        </row>
        <row r="178">
          <cell r="D178">
            <v>0.4</v>
          </cell>
        </row>
        <row r="180">
          <cell r="D180">
            <v>0</v>
          </cell>
        </row>
        <row r="181">
          <cell r="D181">
            <v>0.1</v>
          </cell>
        </row>
        <row r="182">
          <cell r="D182">
            <v>0.8</v>
          </cell>
        </row>
        <row r="183">
          <cell r="D183">
            <v>2.2349999999999999</v>
          </cell>
        </row>
        <row r="184">
          <cell r="D184">
            <v>4.90625</v>
          </cell>
        </row>
        <row r="185">
          <cell r="D185">
            <v>0.88296799999999998</v>
          </cell>
        </row>
        <row r="186">
          <cell r="D186">
            <v>0.81137599999999999</v>
          </cell>
        </row>
        <row r="187">
          <cell r="D187">
            <v>4</v>
          </cell>
        </row>
        <row r="190">
          <cell r="D190">
            <v>1.1499999999999999</v>
          </cell>
        </row>
        <row r="191">
          <cell r="D191">
            <v>1</v>
          </cell>
        </row>
        <row r="192">
          <cell r="D192">
            <v>1</v>
          </cell>
        </row>
        <row r="193">
          <cell r="D193">
            <v>0.08</v>
          </cell>
        </row>
        <row r="194">
          <cell r="D194">
            <v>0.15</v>
          </cell>
        </row>
        <row r="195">
          <cell r="D195">
            <v>0.2</v>
          </cell>
        </row>
        <row r="196">
          <cell r="D196">
            <v>0.05</v>
          </cell>
        </row>
        <row r="197">
          <cell r="D197">
            <v>7.0000000000000007E-2</v>
          </cell>
        </row>
        <row r="198">
          <cell r="D198">
            <v>2.65</v>
          </cell>
        </row>
        <row r="199">
          <cell r="D199">
            <v>0.25</v>
          </cell>
        </row>
        <row r="200">
          <cell r="D200">
            <v>1.552</v>
          </cell>
        </row>
        <row r="201">
          <cell r="D201">
            <v>3</v>
          </cell>
        </row>
        <row r="202">
          <cell r="D202">
            <v>47.1</v>
          </cell>
        </row>
        <row r="203">
          <cell r="D203">
            <v>1</v>
          </cell>
        </row>
        <row r="204">
          <cell r="D204">
            <v>2</v>
          </cell>
        </row>
        <row r="206">
          <cell r="D206">
            <v>0.9</v>
          </cell>
        </row>
        <row r="207">
          <cell r="D207">
            <v>1</v>
          </cell>
        </row>
        <row r="208">
          <cell r="D208">
            <v>0.75</v>
          </cell>
        </row>
        <row r="209">
          <cell r="D209">
            <v>0</v>
          </cell>
        </row>
        <row r="210">
          <cell r="D210">
            <v>0.15</v>
          </cell>
        </row>
        <row r="211">
          <cell r="D211">
            <v>0.15</v>
          </cell>
        </row>
        <row r="212">
          <cell r="D212">
            <v>0.05</v>
          </cell>
        </row>
        <row r="213">
          <cell r="D213">
            <v>7.0000000000000007E-2</v>
          </cell>
        </row>
        <row r="214">
          <cell r="D214">
            <v>1.95</v>
          </cell>
        </row>
        <row r="215">
          <cell r="D215">
            <v>0.25</v>
          </cell>
        </row>
        <row r="216">
          <cell r="D216">
            <v>1.552</v>
          </cell>
        </row>
        <row r="217">
          <cell r="D217">
            <v>3</v>
          </cell>
        </row>
        <row r="218">
          <cell r="D218">
            <v>47.1</v>
          </cell>
        </row>
        <row r="219">
          <cell r="D219">
            <v>1</v>
          </cell>
        </row>
        <row r="220">
          <cell r="D220">
            <v>2</v>
          </cell>
        </row>
        <row r="223">
          <cell r="D223">
            <v>0.5</v>
          </cell>
        </row>
        <row r="224">
          <cell r="D224">
            <v>1</v>
          </cell>
        </row>
        <row r="225">
          <cell r="D225">
            <v>0.16</v>
          </cell>
        </row>
        <row r="227">
          <cell r="D227">
            <v>0.04</v>
          </cell>
        </row>
        <row r="228">
          <cell r="D228">
            <v>0.64</v>
          </cell>
        </row>
        <row r="231">
          <cell r="D231">
            <v>0.6</v>
          </cell>
        </row>
        <row r="232">
          <cell r="D232">
            <v>1</v>
          </cell>
        </row>
        <row r="233">
          <cell r="D233">
            <v>0.4</v>
          </cell>
        </row>
        <row r="235">
          <cell r="D235">
            <v>0.04</v>
          </cell>
        </row>
        <row r="236">
          <cell r="D236">
            <v>0.4</v>
          </cell>
        </row>
        <row r="238">
          <cell r="D238">
            <v>0.8</v>
          </cell>
        </row>
        <row r="239">
          <cell r="D239">
            <v>1</v>
          </cell>
        </row>
        <row r="240">
          <cell r="D240">
            <v>0.36</v>
          </cell>
        </row>
        <row r="241">
          <cell r="D241">
            <v>1.8241469247509919E-2</v>
          </cell>
        </row>
        <row r="242">
          <cell r="D242">
            <v>0.04</v>
          </cell>
        </row>
        <row r="243">
          <cell r="D243">
            <v>0.44</v>
          </cell>
        </row>
        <row r="244">
          <cell r="D244">
            <v>0.1</v>
          </cell>
        </row>
        <row r="246">
          <cell r="D246">
            <v>1.04</v>
          </cell>
        </row>
        <row r="247">
          <cell r="D247">
            <v>1.04</v>
          </cell>
        </row>
        <row r="248">
          <cell r="D248">
            <v>0.92</v>
          </cell>
        </row>
        <row r="249">
          <cell r="D249">
            <v>0.18</v>
          </cell>
        </row>
        <row r="250">
          <cell r="D250">
            <v>0.05</v>
          </cell>
        </row>
        <row r="251">
          <cell r="D251">
            <v>0.12</v>
          </cell>
        </row>
        <row r="252">
          <cell r="D252">
            <v>0.12</v>
          </cell>
        </row>
        <row r="253">
          <cell r="D253">
            <v>0.1</v>
          </cell>
        </row>
        <row r="254">
          <cell r="D254">
            <v>0.35</v>
          </cell>
        </row>
        <row r="269">
          <cell r="D269">
            <v>3.95</v>
          </cell>
        </row>
        <row r="270">
          <cell r="D270">
            <v>3.95</v>
          </cell>
        </row>
        <row r="271">
          <cell r="D271">
            <v>0.4</v>
          </cell>
        </row>
        <row r="272">
          <cell r="D272">
            <v>0.5</v>
          </cell>
        </row>
        <row r="273">
          <cell r="D273">
            <v>0.5</v>
          </cell>
        </row>
        <row r="274">
          <cell r="D274">
            <v>1.5</v>
          </cell>
        </row>
        <row r="275">
          <cell r="D275">
            <v>0.2</v>
          </cell>
        </row>
        <row r="276">
          <cell r="D276">
            <v>0.1</v>
          </cell>
        </row>
        <row r="277">
          <cell r="D277">
            <v>0.1</v>
          </cell>
        </row>
        <row r="279">
          <cell r="D279">
            <v>4</v>
          </cell>
        </row>
        <row r="332">
          <cell r="D332">
            <v>0.4</v>
          </cell>
          <cell r="F332">
            <v>0.12</v>
          </cell>
        </row>
        <row r="333">
          <cell r="D333">
            <v>0.3</v>
          </cell>
        </row>
        <row r="334">
          <cell r="D334">
            <v>1</v>
          </cell>
        </row>
        <row r="336">
          <cell r="D336">
            <v>2</v>
          </cell>
          <cell r="F336">
            <v>0.12</v>
          </cell>
        </row>
        <row r="337">
          <cell r="D337">
            <v>2</v>
          </cell>
        </row>
        <row r="338">
          <cell r="D338">
            <v>0.4</v>
          </cell>
        </row>
        <row r="339">
          <cell r="D339">
            <v>1.6</v>
          </cell>
        </row>
        <row r="340">
          <cell r="D340">
            <v>16</v>
          </cell>
        </row>
        <row r="341">
          <cell r="D341">
            <v>140</v>
          </cell>
        </row>
        <row r="343">
          <cell r="D343">
            <v>0.3</v>
          </cell>
        </row>
        <row r="344">
          <cell r="D344">
            <v>0.4</v>
          </cell>
        </row>
        <row r="345">
          <cell r="D345">
            <v>1</v>
          </cell>
        </row>
        <row r="346">
          <cell r="D346">
            <v>1.5</v>
          </cell>
        </row>
        <row r="347">
          <cell r="D347">
            <v>0.3</v>
          </cell>
        </row>
        <row r="348">
          <cell r="D348">
            <v>1</v>
          </cell>
        </row>
        <row r="349">
          <cell r="D349">
            <v>1</v>
          </cell>
        </row>
        <row r="350">
          <cell r="D350">
            <v>0.1</v>
          </cell>
        </row>
        <row r="352">
          <cell r="D352">
            <v>0.15</v>
          </cell>
        </row>
        <row r="357">
          <cell r="D357">
            <v>14.543296380534272</v>
          </cell>
        </row>
        <row r="392">
          <cell r="D392">
            <v>4.5</v>
          </cell>
        </row>
        <row r="393">
          <cell r="D393">
            <v>4.5</v>
          </cell>
        </row>
        <row r="394">
          <cell r="D394">
            <v>0.4</v>
          </cell>
        </row>
        <row r="395">
          <cell r="D395">
            <v>0.5</v>
          </cell>
        </row>
        <row r="396">
          <cell r="D396">
            <v>0.5</v>
          </cell>
        </row>
        <row r="397">
          <cell r="D397">
            <v>1.5</v>
          </cell>
        </row>
        <row r="398">
          <cell r="D398">
            <v>0.2</v>
          </cell>
        </row>
        <row r="399">
          <cell r="D399">
            <v>0.1</v>
          </cell>
        </row>
        <row r="400">
          <cell r="D400">
            <v>0.1</v>
          </cell>
        </row>
        <row r="402">
          <cell r="D402">
            <v>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ACUEDUCTO"/>
      <sheetName val="ALCANTARILLADO"/>
      <sheetName val="DOMICILIARIAS"/>
      <sheetName val="APU ACUEDUCTO"/>
      <sheetName val="APU ALCANTARILLADO"/>
      <sheetName val="BASE CTOS"/>
      <sheetName val="FORMULARIO AIU"/>
      <sheetName val="PRESTA"/>
      <sheetName val="BAS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5">
          <cell r="D85">
            <v>15930</v>
          </cell>
        </row>
        <row r="344">
          <cell r="D344">
            <v>2972</v>
          </cell>
        </row>
        <row r="345">
          <cell r="D345">
            <v>2798</v>
          </cell>
        </row>
      </sheetData>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REDES"/>
      <sheetName val="APU MICRO"/>
      <sheetName val="RESUMEN OBRAS"/>
      <sheetName val="resumen"/>
      <sheetName val="1. bocatoma la trinidad"/>
      <sheetName val=" BOCATOMA TRINIDAD"/>
      <sheetName val="2. BOCATOMA TIRANA"/>
      <sheetName val="3. DESARENADOR"/>
      <sheetName val="4. ADUCCION"/>
      <sheetName val="5. REDES"/>
      <sheetName val="listado de apu"/>
      <sheetName val="AIU"/>
    </sheetNames>
    <sheetDataSet>
      <sheetData sheetId="0" refreshError="1">
        <row r="5">
          <cell r="C5">
            <v>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BASE_CTOS"/>
      <sheetName val="RESUMEN_GENERAL_OBRAS"/>
      <sheetName val="APU_CAPTACION"/>
      <sheetName val="APU_DESARENDOR"/>
      <sheetName val="APU_ADUCCION"/>
      <sheetName val="POZO_"/>
      <sheetName val="APU_POZO"/>
      <sheetName val="APU_CASETA"/>
      <sheetName val="SIS__BOMBEO"/>
      <sheetName val="APU_SIST_BOMBEO"/>
      <sheetName val="SIS__ELECTRICO"/>
      <sheetName val="APU_SIS__ELECTRICO"/>
      <sheetName val="BASE_CTOS2"/>
      <sheetName val="RESUMEN_GENERAL_OBRAS2"/>
      <sheetName val="APU_CAPTACION2"/>
      <sheetName val="APU_DESARENDOR2"/>
      <sheetName val="APU_ADUCCION2"/>
      <sheetName val="POZO_2"/>
      <sheetName val="APU_POZO2"/>
      <sheetName val="APU_CASETA2"/>
      <sheetName val="SIS__BOMBEO2"/>
      <sheetName val="APU_SIST_BOMBEO2"/>
      <sheetName val="SIS__ELECTRICO2"/>
      <sheetName val="APU_SIS__ELECTRICO2"/>
      <sheetName val="BASE_CTOS1"/>
      <sheetName val="RESUMEN_GENERAL_OBRAS1"/>
      <sheetName val="APU_CAPTACION1"/>
      <sheetName val="APU_DESARENDOR1"/>
      <sheetName val="APU_ADUCCION1"/>
      <sheetName val="POZO_1"/>
      <sheetName val="APU_POZO1"/>
      <sheetName val="APU_CASETA1"/>
      <sheetName val="SIS__BOMBEO1"/>
      <sheetName val="APU_SIST_BOMBEO1"/>
      <sheetName val="SIS__ELECTRICO1"/>
      <sheetName val="APU_SIS__ELECTRICO1"/>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REDES"/>
      <sheetName val="APU MICRO"/>
      <sheetName val="RESUMEN OBRAS"/>
      <sheetName val="resumen"/>
      <sheetName val="1. bocatoma la trinidad"/>
      <sheetName val=" BOCATOMA TRINIDAD"/>
      <sheetName val="2. BOCATOMA TIRANA"/>
      <sheetName val="3. DESARENADOR"/>
      <sheetName val="4. ADUCCION"/>
      <sheetName val="5. REDES"/>
      <sheetName val="listado de apu"/>
      <sheetName val="AIU"/>
      <sheetName val="1__bocatoma_la_trinidad"/>
      <sheetName val="_BOCATOMA_TRINIDAD"/>
      <sheetName val="2__BOCATOMA_TIRANA"/>
      <sheetName val="3__DESARENADOR"/>
      <sheetName val="4__ADUCCION"/>
      <sheetName val="5__REDES"/>
      <sheetName val="listado_de_apu"/>
      <sheetName val="1__bocatoma_la_trinidad2"/>
      <sheetName val="_BOCATOMA_TRINIDAD2"/>
      <sheetName val="2__BOCATOMA_TIRANA2"/>
      <sheetName val="3__DESARENADOR2"/>
      <sheetName val="4__ADUCCION2"/>
      <sheetName val="5__REDES2"/>
      <sheetName val="listado_de_apu2"/>
      <sheetName val="1__bocatoma_la_trinidad1"/>
      <sheetName val="_BOCATOMA_TRINIDAD1"/>
      <sheetName val="2__BOCATOMA_TIRANA1"/>
      <sheetName val="3__DESARENADOR1"/>
      <sheetName val="4__ADUCCION1"/>
      <sheetName val="5__REDES1"/>
      <sheetName val="listado_de_apu1"/>
    </sheetNames>
    <sheetDataSet>
      <sheetData sheetId="0" refreshError="1">
        <row r="5">
          <cell r="C5">
            <v>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row r="2">
          <cell r="A2" t="str">
            <v>OCCIPETROL S.A.</v>
          </cell>
        </row>
        <row r="4">
          <cell r="A4" t="str">
            <v>VETRA CCE</v>
          </cell>
        </row>
        <row r="7">
          <cell r="G7">
            <v>40360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8">
          <cell r="B18" t="str">
            <v>EQUIPO PESADO</v>
          </cell>
        </row>
        <row r="20">
          <cell r="B20" t="str">
            <v>DETALLE</v>
          </cell>
          <cell r="C20" t="str">
            <v>UNIDAD</v>
          </cell>
          <cell r="D20" t="str">
            <v>TARIFA</v>
          </cell>
        </row>
        <row r="21">
          <cell r="B21" t="str">
            <v>BULLDOZER D6R (COSTO DE PROPIEDAD)</v>
          </cell>
          <cell r="C21" t="str">
            <v>HORA</v>
          </cell>
          <cell r="D21">
            <v>70000</v>
          </cell>
        </row>
        <row r="22">
          <cell r="B22" t="str">
            <v>BULLDOZER D6 O SUPERIOR</v>
          </cell>
          <cell r="C22" t="str">
            <v>HR</v>
          </cell>
          <cell r="D22">
            <v>131475</v>
          </cell>
        </row>
        <row r="23">
          <cell r="B23" t="str">
            <v>BULLDOZER D8R (COSTO DE PROPIEDAD)</v>
          </cell>
          <cell r="C23" t="str">
            <v>HORA</v>
          </cell>
          <cell r="D23">
            <v>160000</v>
          </cell>
        </row>
        <row r="24">
          <cell r="B24" t="str">
            <v>BULLDOZER D8R CON RIPER</v>
          </cell>
          <cell r="C24" t="str">
            <v>HORA</v>
          </cell>
          <cell r="D24">
            <v>324961</v>
          </cell>
        </row>
        <row r="25">
          <cell r="B25" t="str">
            <v>MOTONIVELADORA 120 H O SIMILAR (COSTO DE PROPIEDAD)</v>
          </cell>
          <cell r="C25" t="str">
            <v>HORA</v>
          </cell>
          <cell r="D25">
            <v>80000</v>
          </cell>
        </row>
        <row r="26">
          <cell r="B26" t="str">
            <v>MOTONIVELADORA 120 G O SIMILAR</v>
          </cell>
          <cell r="C26" t="str">
            <v>HR</v>
          </cell>
          <cell r="D26">
            <v>133725</v>
          </cell>
        </row>
        <row r="27">
          <cell r="B27" t="str">
            <v>EXCAVADORA DE ORUGA  TIPO EX200 (COSTO PROPIEDAD)</v>
          </cell>
          <cell r="C27" t="str">
            <v>HORA</v>
          </cell>
          <cell r="D27">
            <v>75000</v>
          </cell>
        </row>
        <row r="28">
          <cell r="B28" t="str">
            <v>RETROEXCAVADORA TIPO EX -200</v>
          </cell>
          <cell r="C28" t="str">
            <v>HR</v>
          </cell>
          <cell r="D28">
            <v>131975</v>
          </cell>
        </row>
        <row r="29">
          <cell r="B29" t="str">
            <v>EXCAVADORA DE LLANTA CAT 315 (COSTO PROPIEDAD)</v>
          </cell>
          <cell r="C29" t="str">
            <v>HORA</v>
          </cell>
          <cell r="D29">
            <v>65000</v>
          </cell>
        </row>
        <row r="30">
          <cell r="B30" t="str">
            <v>EXCAVADORA DE LLANTAS CAT 315</v>
          </cell>
          <cell r="C30" t="str">
            <v>HORA</v>
          </cell>
          <cell r="D30">
            <v>107725</v>
          </cell>
        </row>
        <row r="31">
          <cell r="B31" t="str">
            <v>COMPACTADOR PATE CABRA 815F (COSTO DE PROPIEDAD)</v>
          </cell>
          <cell r="C31" t="str">
            <v>HORA</v>
          </cell>
          <cell r="D31">
            <v>80000</v>
          </cell>
        </row>
        <row r="32">
          <cell r="B32" t="str">
            <v>COMPACTADOR POR AMASADO TIPO 815F</v>
          </cell>
          <cell r="C32" t="str">
            <v>HORA</v>
          </cell>
          <cell r="D32">
            <v>132975</v>
          </cell>
        </row>
        <row r="33">
          <cell r="B33" t="str">
            <v>BULLDOZER D5G (COSTO DE PROPIEDAD)</v>
          </cell>
          <cell r="C33" t="str">
            <v>HORA</v>
          </cell>
          <cell r="D33">
            <v>70000</v>
          </cell>
        </row>
        <row r="34">
          <cell r="B34" t="str">
            <v>BULLDOZER D5G</v>
          </cell>
          <cell r="C34" t="str">
            <v>HORA</v>
          </cell>
          <cell r="D34">
            <v>112175</v>
          </cell>
        </row>
        <row r="35">
          <cell r="B35" t="str">
            <v>VOLQUETA ARTICULADA 6x6 A-25 (COSTO DE PROPIEAD)</v>
          </cell>
          <cell r="C35" t="str">
            <v>HORA</v>
          </cell>
          <cell r="D35">
            <v>110000</v>
          </cell>
        </row>
        <row r="36">
          <cell r="B36" t="str">
            <v>VOLQUETA ARTICULADA 6X6 A-25</v>
          </cell>
          <cell r="C36" t="str">
            <v>HORA</v>
          </cell>
          <cell r="D36">
            <v>179725</v>
          </cell>
        </row>
        <row r="37">
          <cell r="B37" t="str">
            <v>VOLQUTA ARTICULADA 6x6 A-30 (COSTO DE PROPIEAD)</v>
          </cell>
          <cell r="C37" t="str">
            <v>HORA</v>
          </cell>
          <cell r="D37">
            <v>160000</v>
          </cell>
        </row>
        <row r="38">
          <cell r="B38" t="str">
            <v>VOLAQUTA ARTICULADA 6X6 A-30</v>
          </cell>
          <cell r="C38" t="str">
            <v>HORA</v>
          </cell>
          <cell r="D38">
            <v>234975</v>
          </cell>
        </row>
        <row r="39">
          <cell r="B39" t="str">
            <v>TRITURADORA SOBRE ORUGAS (COSTO DE PROPIEDAD)</v>
          </cell>
          <cell r="C39" t="str">
            <v>HORA</v>
          </cell>
          <cell r="D39">
            <v>380000</v>
          </cell>
        </row>
        <row r="40">
          <cell r="B40" t="str">
            <v>TRITURADORA SOBRE ORUGA (trituracion primaria)</v>
          </cell>
          <cell r="C40" t="str">
            <v>HORA</v>
          </cell>
          <cell r="D40">
            <v>660650</v>
          </cell>
        </row>
        <row r="41">
          <cell r="B41" t="str">
            <v>CARGADOR CAT950 (COSTO DE PROPIEDAD)</v>
          </cell>
          <cell r="C41" t="str">
            <v>HORA</v>
          </cell>
          <cell r="D41">
            <v>70000</v>
          </cell>
        </row>
        <row r="42">
          <cell r="B42" t="str">
            <v>CARGADOR CAT-950</v>
          </cell>
          <cell r="C42" t="str">
            <v>HORA</v>
          </cell>
          <cell r="D42">
            <v>120475</v>
          </cell>
        </row>
        <row r="43">
          <cell r="B43" t="str">
            <v>HORMIGONERA AUTOPROPULSADA (COSTO DE PROPIEDAD)</v>
          </cell>
          <cell r="C43" t="str">
            <v>HORA</v>
          </cell>
          <cell r="D43">
            <v>85000</v>
          </cell>
        </row>
        <row r="44">
          <cell r="B44" t="str">
            <v>HORMIGONERA AUTOPROPULSADA</v>
          </cell>
          <cell r="C44" t="str">
            <v>HORA</v>
          </cell>
          <cell r="D44">
            <v>123725</v>
          </cell>
        </row>
        <row r="45">
          <cell r="B45" t="str">
            <v>MINICARGADOR (COSTO DE PROPIEDAD)</v>
          </cell>
          <cell r="C45" t="str">
            <v>HORA</v>
          </cell>
          <cell r="D45">
            <v>50000</v>
          </cell>
        </row>
        <row r="46">
          <cell r="B46" t="str">
            <v>MINICARGADOR (MULTIUSOS)</v>
          </cell>
          <cell r="C46" t="str">
            <v>HORA</v>
          </cell>
          <cell r="D46">
            <v>72775</v>
          </cell>
        </row>
        <row r="47">
          <cell r="B47" t="str">
            <v>MINIEXCAVADORA DE ORUGAS (COSTO DE PROPIEDAD)</v>
          </cell>
          <cell r="C47" t="str">
            <v>HORA</v>
          </cell>
          <cell r="D47">
            <v>50000</v>
          </cell>
        </row>
        <row r="48">
          <cell r="B48" t="str">
            <v>MINIEXCAVADORA DE ORUGAS</v>
          </cell>
          <cell r="C48" t="str">
            <v>HORA</v>
          </cell>
          <cell r="D48">
            <v>73025</v>
          </cell>
        </row>
        <row r="49">
          <cell r="B49" t="str">
            <v>MINIDUMPER (COSTO DE PROPIEDAD)</v>
          </cell>
          <cell r="C49" t="str">
            <v>HORA</v>
          </cell>
          <cell r="D49">
            <v>50000</v>
          </cell>
        </row>
        <row r="50">
          <cell r="B50" t="str">
            <v>MINIDUMPER</v>
          </cell>
          <cell r="C50" t="str">
            <v>HORA</v>
          </cell>
          <cell r="D50">
            <v>72775</v>
          </cell>
        </row>
        <row r="51">
          <cell r="B51" t="str">
            <v>VIBROCOMPACTADOR 12 TN (COSTO DE PROPIEDAD)</v>
          </cell>
          <cell r="C51" t="str">
            <v>HORA</v>
          </cell>
          <cell r="D51">
            <v>70000</v>
          </cell>
        </row>
        <row r="52">
          <cell r="B52" t="str">
            <v>VIBROCOMPACTADOR LISO 12 TN (OPCION PATECABRA)</v>
          </cell>
          <cell r="C52" t="str">
            <v>HORA</v>
          </cell>
          <cell r="D52">
            <v>111975</v>
          </cell>
        </row>
        <row r="53">
          <cell r="B53" t="str">
            <v>MANIPULADOR TELESCOPICO (COSTO DE OPERACIÓN)</v>
          </cell>
          <cell r="C53" t="str">
            <v>HORA</v>
          </cell>
          <cell r="D53">
            <v>50000</v>
          </cell>
        </row>
        <row r="54">
          <cell r="B54" t="str">
            <v>MANIPULADOR TELESCOPICO</v>
          </cell>
          <cell r="C54" t="str">
            <v>HORA</v>
          </cell>
          <cell r="D54">
            <v>72775</v>
          </cell>
        </row>
        <row r="55">
          <cell r="B55" t="str">
            <v>GRUA PILOTEADORA (COSTO DE PROPIEDAD)</v>
          </cell>
          <cell r="C55" t="str">
            <v>HORA</v>
          </cell>
          <cell r="D55">
            <v>75000</v>
          </cell>
        </row>
        <row r="56">
          <cell r="B56" t="str">
            <v>GRUA PILOTEADORA</v>
          </cell>
          <cell r="C56" t="str">
            <v>HORA</v>
          </cell>
          <cell r="D56">
            <v>120225</v>
          </cell>
        </row>
        <row r="57">
          <cell r="B57" t="str">
            <v>XXX</v>
          </cell>
          <cell r="D57">
            <v>0</v>
          </cell>
        </row>
        <row r="58">
          <cell r="B58" t="str">
            <v>XXX</v>
          </cell>
          <cell r="D58">
            <v>0</v>
          </cell>
        </row>
        <row r="59">
          <cell r="B59" t="str">
            <v>XXX</v>
          </cell>
          <cell r="D59">
            <v>0</v>
          </cell>
        </row>
        <row r="60">
          <cell r="B60" t="str">
            <v>XXX</v>
          </cell>
          <cell r="D60">
            <v>0</v>
          </cell>
        </row>
        <row r="61">
          <cell r="B61" t="str">
            <v>XXX</v>
          </cell>
          <cell r="D61">
            <v>0</v>
          </cell>
        </row>
        <row r="62">
          <cell r="B62" t="str">
            <v>XXX</v>
          </cell>
          <cell r="D62">
            <v>0</v>
          </cell>
        </row>
        <row r="63">
          <cell r="B63" t="str">
            <v>XXX</v>
          </cell>
          <cell r="D63">
            <v>0</v>
          </cell>
        </row>
        <row r="64">
          <cell r="B64" t="str">
            <v>XXX</v>
          </cell>
          <cell r="D64">
            <v>0</v>
          </cell>
        </row>
        <row r="65">
          <cell r="B65" t="str">
            <v>XXX</v>
          </cell>
          <cell r="D65">
            <v>0</v>
          </cell>
        </row>
        <row r="66">
          <cell r="B66" t="str">
            <v>XXX</v>
          </cell>
          <cell r="D66">
            <v>0</v>
          </cell>
        </row>
        <row r="67">
          <cell r="B67" t="str">
            <v>XXX</v>
          </cell>
          <cell r="D67">
            <v>0</v>
          </cell>
        </row>
        <row r="68">
          <cell r="B68" t="str">
            <v>CARROTANQUE IRRIGADOR DE AGUA (2800 GLS)</v>
          </cell>
          <cell r="C68" t="str">
            <v>HORA</v>
          </cell>
          <cell r="D68">
            <v>80000</v>
          </cell>
        </row>
        <row r="69">
          <cell r="B69" t="str">
            <v>XXX</v>
          </cell>
          <cell r="D69">
            <v>0</v>
          </cell>
        </row>
        <row r="70">
          <cell r="B70" t="str">
            <v>XXX</v>
          </cell>
          <cell r="D70">
            <v>0</v>
          </cell>
        </row>
        <row r="71">
          <cell r="B71" t="str">
            <v>XXX</v>
          </cell>
          <cell r="D71">
            <v>0</v>
          </cell>
        </row>
        <row r="72">
          <cell r="B72" t="str">
            <v>TRACTO CAMION (MULA-CAMABAJA)</v>
          </cell>
          <cell r="C72" t="str">
            <v>KM*TN</v>
          </cell>
          <cell r="D72">
            <v>600</v>
          </cell>
        </row>
        <row r="73">
          <cell r="B73" t="str">
            <v>TRACTO CAMION (MULA-CAMABAJA) VIAJE HASTA 5 KLM</v>
          </cell>
          <cell r="C73" t="str">
            <v>VIAJE</v>
          </cell>
          <cell r="D73">
            <v>800000</v>
          </cell>
        </row>
        <row r="74">
          <cell r="B74" t="str">
            <v>XXX</v>
          </cell>
          <cell r="D74">
            <v>0</v>
          </cell>
        </row>
        <row r="75">
          <cell r="B75" t="str">
            <v>XXX</v>
          </cell>
          <cell r="D75">
            <v>0</v>
          </cell>
        </row>
        <row r="76">
          <cell r="B76" t="str">
            <v>VOLQUETA (5-15 M3)</v>
          </cell>
          <cell r="C76" t="str">
            <v>M3*KLM</v>
          </cell>
          <cell r="D76">
            <v>1150</v>
          </cell>
        </row>
        <row r="77">
          <cell r="B77" t="str">
            <v>VOLQUETA SENCILLA RECORRIDO HASTA 5 KLM</v>
          </cell>
          <cell r="C77" t="str">
            <v>VIAJE</v>
          </cell>
          <cell r="D77">
            <v>25000</v>
          </cell>
        </row>
        <row r="78">
          <cell r="B78" t="str">
            <v>VOLQUETA DOBLE TROQUE RECORRIDO HASTA 5 KLM</v>
          </cell>
          <cell r="C78" t="str">
            <v>VIAJE</v>
          </cell>
          <cell r="D78">
            <v>50000</v>
          </cell>
        </row>
        <row r="79">
          <cell r="B79" t="str">
            <v>VOLQUETA SENCILLA (COSTO DE PROPIEDAD)</v>
          </cell>
          <cell r="C79" t="str">
            <v>HORA</v>
          </cell>
          <cell r="D79">
            <v>40000</v>
          </cell>
        </row>
        <row r="80">
          <cell r="B80" t="str">
            <v xml:space="preserve">VOLQUETA SENCILLA </v>
          </cell>
          <cell r="C80" t="str">
            <v>HORA</v>
          </cell>
          <cell r="D80">
            <v>74975</v>
          </cell>
        </row>
        <row r="81">
          <cell r="B81" t="str">
            <v>VOLQUETA DOBLE TROQUE (COSTO DE PROPIEDAD)</v>
          </cell>
          <cell r="C81" t="str">
            <v>HORA</v>
          </cell>
          <cell r="D81">
            <v>75000</v>
          </cell>
        </row>
        <row r="82">
          <cell r="B82" t="str">
            <v>VOLQUETA DOBLTROQUE</v>
          </cell>
          <cell r="C82" t="str">
            <v>HORA</v>
          </cell>
          <cell r="D82">
            <v>121925</v>
          </cell>
        </row>
        <row r="83">
          <cell r="B83" t="str">
            <v>XXX</v>
          </cell>
          <cell r="D83">
            <v>0</v>
          </cell>
        </row>
        <row r="84">
          <cell r="B84" t="str">
            <v>XXX</v>
          </cell>
          <cell r="D84">
            <v>0</v>
          </cell>
        </row>
        <row r="85">
          <cell r="B85" t="str">
            <v>CAMIONETA DC 4X4 (COSTO DE PROPIEDAD)</v>
          </cell>
          <cell r="C85" t="str">
            <v>DIA</v>
          </cell>
          <cell r="D85">
            <v>60000</v>
          </cell>
        </row>
        <row r="86">
          <cell r="B86" t="str">
            <v>CAMIONETA DC 4X4</v>
          </cell>
          <cell r="C86" t="str">
            <v>DIA</v>
          </cell>
          <cell r="D86">
            <v>149725</v>
          </cell>
        </row>
        <row r="87">
          <cell r="D87">
            <v>0</v>
          </cell>
        </row>
        <row r="88">
          <cell r="B88" t="str">
            <v>CAMION</v>
          </cell>
          <cell r="C88" t="str">
            <v>GLB</v>
          </cell>
          <cell r="D88">
            <v>1000000</v>
          </cell>
        </row>
        <row r="89">
          <cell r="D89">
            <v>0</v>
          </cell>
        </row>
        <row r="90">
          <cell r="D90">
            <v>0</v>
          </cell>
        </row>
        <row r="93">
          <cell r="B93" t="str">
            <v>EQUIPO MENOR</v>
          </cell>
        </row>
        <row r="95">
          <cell r="B95" t="str">
            <v>DETALLE</v>
          </cell>
          <cell r="C95" t="str">
            <v>UNIDAD</v>
          </cell>
          <cell r="D95" t="str">
            <v>TARIFA</v>
          </cell>
        </row>
        <row r="96">
          <cell r="B96" t="str">
            <v>MEZCLADORA DE CONCRETO 3 BT.</v>
          </cell>
          <cell r="C96" t="str">
            <v>HORA</v>
          </cell>
          <cell r="D96">
            <v>15000</v>
          </cell>
        </row>
        <row r="97">
          <cell r="B97" t="str">
            <v>XXX</v>
          </cell>
          <cell r="D97">
            <v>0</v>
          </cell>
        </row>
        <row r="98">
          <cell r="B98" t="str">
            <v>VIBRADOR DE CONCRETO</v>
          </cell>
          <cell r="C98" t="str">
            <v>HORA</v>
          </cell>
          <cell r="D98">
            <v>15000</v>
          </cell>
        </row>
        <row r="99">
          <cell r="B99" t="str">
            <v>REGLA VIBRATORIA</v>
          </cell>
          <cell r="C99" t="str">
            <v>DIA</v>
          </cell>
          <cell r="D99">
            <v>0</v>
          </cell>
        </row>
        <row r="100">
          <cell r="B100" t="str">
            <v>MARTILLO.</v>
          </cell>
          <cell r="C100" t="str">
            <v>HORA</v>
          </cell>
          <cell r="D100">
            <v>25000</v>
          </cell>
        </row>
        <row r="101">
          <cell r="B101" t="str">
            <v>xxx</v>
          </cell>
          <cell r="D101">
            <v>0</v>
          </cell>
        </row>
        <row r="102">
          <cell r="B102" t="str">
            <v>CORTADORA DE LADRILLO</v>
          </cell>
          <cell r="C102" t="str">
            <v>DIA</v>
          </cell>
          <cell r="D102">
            <v>0</v>
          </cell>
        </row>
        <row r="103">
          <cell r="B103" t="str">
            <v>CORTADORA DE CONCRETO</v>
          </cell>
          <cell r="C103" t="str">
            <v>DIA</v>
          </cell>
          <cell r="D103">
            <v>60000</v>
          </cell>
        </row>
        <row r="104">
          <cell r="B104" t="str">
            <v>CORTADORA DE HIERRO</v>
          </cell>
          <cell r="C104" t="str">
            <v>DIA</v>
          </cell>
          <cell r="D104">
            <v>0</v>
          </cell>
        </row>
        <row r="105">
          <cell r="B105" t="str">
            <v>COMPRESOR Y MARTILLOS</v>
          </cell>
          <cell r="C105" t="str">
            <v>HORA</v>
          </cell>
          <cell r="D105">
            <v>20000</v>
          </cell>
        </row>
        <row r="106">
          <cell r="B106" t="str">
            <v>MARTINETES</v>
          </cell>
          <cell r="C106" t="str">
            <v>DIA</v>
          </cell>
          <cell r="D106">
            <v>0</v>
          </cell>
        </row>
        <row r="107">
          <cell r="B107" t="str">
            <v>PLUMA GRUA</v>
          </cell>
          <cell r="C107" t="str">
            <v>DIA</v>
          </cell>
          <cell r="D107">
            <v>0</v>
          </cell>
        </row>
        <row r="108">
          <cell r="B108" t="str">
            <v>PULIDORA</v>
          </cell>
          <cell r="C108" t="str">
            <v>DIA</v>
          </cell>
          <cell r="D108">
            <v>60000</v>
          </cell>
        </row>
        <row r="109">
          <cell r="B109" t="str">
            <v>MAQUINA DE COSER GEOTEXTIL</v>
          </cell>
          <cell r="C109" t="str">
            <v>DIA</v>
          </cell>
          <cell r="D109">
            <v>35000</v>
          </cell>
        </row>
        <row r="110">
          <cell r="B110" t="str">
            <v>MOTOBOMBA 4"</v>
          </cell>
          <cell r="C110" t="str">
            <v>DIA</v>
          </cell>
          <cell r="D110">
            <v>0</v>
          </cell>
        </row>
        <row r="111">
          <cell r="B111" t="str">
            <v>MOTOBOMBA 3"</v>
          </cell>
          <cell r="C111" t="str">
            <v>DIA</v>
          </cell>
          <cell r="D111">
            <v>0</v>
          </cell>
        </row>
        <row r="112">
          <cell r="B112" t="str">
            <v>MOTOBOMBA 2"</v>
          </cell>
          <cell r="C112" t="str">
            <v>DIA</v>
          </cell>
          <cell r="D112">
            <v>130000</v>
          </cell>
        </row>
        <row r="113">
          <cell r="B113" t="str">
            <v>EQUIPO DE RIEGO</v>
          </cell>
          <cell r="C113" t="str">
            <v>HORA</v>
          </cell>
          <cell r="D113">
            <v>15000</v>
          </cell>
        </row>
        <row r="114">
          <cell r="B114" t="str">
            <v>EQUIPO DE TENSIONAMIENTO</v>
          </cell>
          <cell r="C114" t="str">
            <v>T-M</v>
          </cell>
          <cell r="D114">
            <v>420</v>
          </cell>
        </row>
        <row r="115">
          <cell r="B115" t="str">
            <v>UNIDAD MOVIL DE PARCHEO</v>
          </cell>
          <cell r="C115" t="str">
            <v>DIA</v>
          </cell>
          <cell r="D115">
            <v>0</v>
          </cell>
        </row>
        <row r="116">
          <cell r="B116" t="str">
            <v>PLANTA ELECTRICA 50 KW</v>
          </cell>
          <cell r="D116">
            <v>0</v>
          </cell>
        </row>
        <row r="117">
          <cell r="B117" t="str">
            <v>PLANTA ELECTRICA 10 KW</v>
          </cell>
          <cell r="C117" t="str">
            <v>DIA</v>
          </cell>
          <cell r="D117">
            <v>0</v>
          </cell>
        </row>
        <row r="118">
          <cell r="B118" t="str">
            <v>PLANTA ELECTRICA 5 KW</v>
          </cell>
          <cell r="C118" t="str">
            <v>DIA</v>
          </cell>
          <cell r="D118">
            <v>0</v>
          </cell>
        </row>
        <row r="119">
          <cell r="B119" t="str">
            <v>PLANTA ELECTRICA 2 KW</v>
          </cell>
          <cell r="C119" t="str">
            <v>DIA</v>
          </cell>
          <cell r="D119">
            <v>45000</v>
          </cell>
        </row>
        <row r="120">
          <cell r="B120" t="str">
            <v>xxx</v>
          </cell>
          <cell r="D120">
            <v>0</v>
          </cell>
        </row>
        <row r="121">
          <cell r="B121" t="str">
            <v>CIZALLA MANUAL</v>
          </cell>
          <cell r="C121" t="str">
            <v>DIA</v>
          </cell>
          <cell r="D121">
            <v>0</v>
          </cell>
        </row>
        <row r="122">
          <cell r="B122" t="str">
            <v>xxx</v>
          </cell>
          <cell r="D122">
            <v>0</v>
          </cell>
        </row>
        <row r="123">
          <cell r="B123" t="str">
            <v>xxx</v>
          </cell>
          <cell r="D123">
            <v>0</v>
          </cell>
        </row>
        <row r="124">
          <cell r="B124" t="str">
            <v>EQUIPO DE OXICORTE</v>
          </cell>
          <cell r="C124" t="str">
            <v>DIA</v>
          </cell>
          <cell r="D124">
            <v>150000</v>
          </cell>
        </row>
        <row r="125">
          <cell r="B125" t="str">
            <v>EQUIPO DE SOLDADURA</v>
          </cell>
          <cell r="C125" t="str">
            <v>DIA</v>
          </cell>
          <cell r="D125">
            <v>200000</v>
          </cell>
        </row>
        <row r="126">
          <cell r="B126" t="str">
            <v>xxx</v>
          </cell>
          <cell r="D126">
            <v>0</v>
          </cell>
        </row>
        <row r="127">
          <cell r="B127" t="str">
            <v>xxx</v>
          </cell>
          <cell r="D127">
            <v>0</v>
          </cell>
        </row>
        <row r="128">
          <cell r="B128" t="str">
            <v>xxx</v>
          </cell>
          <cell r="D128">
            <v>0</v>
          </cell>
        </row>
        <row r="129">
          <cell r="B129" t="str">
            <v>COMPACTADOR BENITIN</v>
          </cell>
          <cell r="C129" t="str">
            <v>DIA</v>
          </cell>
          <cell r="D129">
            <v>7500</v>
          </cell>
        </row>
        <row r="130">
          <cell r="B130" t="str">
            <v>PLANCHA VIBRATORIA ( Rana )</v>
          </cell>
          <cell r="C130" t="str">
            <v>HORA</v>
          </cell>
          <cell r="D130">
            <v>5000</v>
          </cell>
        </row>
        <row r="131">
          <cell r="B131" t="str">
            <v>APISONADOR TIPO CANGURO</v>
          </cell>
          <cell r="C131" t="str">
            <v>HORA</v>
          </cell>
          <cell r="D131">
            <v>10000</v>
          </cell>
        </row>
        <row r="132">
          <cell r="B132" t="str">
            <v>xxx</v>
          </cell>
          <cell r="D132">
            <v>0</v>
          </cell>
        </row>
        <row r="133">
          <cell r="B133" t="str">
            <v>xxx</v>
          </cell>
          <cell r="C133" t="str">
            <v>ML</v>
          </cell>
          <cell r="D133">
            <v>0</v>
          </cell>
        </row>
        <row r="134">
          <cell r="B134" t="str">
            <v>xxx</v>
          </cell>
          <cell r="D134">
            <v>0</v>
          </cell>
        </row>
        <row r="135">
          <cell r="B135" t="str">
            <v>FORMALETA METALICA LINEAL</v>
          </cell>
          <cell r="C135" t="str">
            <v>DIA</v>
          </cell>
          <cell r="D135">
            <v>0</v>
          </cell>
        </row>
        <row r="136">
          <cell r="B136" t="str">
            <v>FORMALETA</v>
          </cell>
          <cell r="C136" t="str">
            <v>GLB</v>
          </cell>
          <cell r="D136">
            <v>20000</v>
          </cell>
        </row>
        <row r="137">
          <cell r="B137" t="str">
            <v>ANDAMIO METALICO</v>
          </cell>
          <cell r="C137" t="str">
            <v>DIA</v>
          </cell>
          <cell r="D137">
            <v>50000</v>
          </cell>
        </row>
        <row r="138">
          <cell r="B138" t="str">
            <v>xxx</v>
          </cell>
          <cell r="D138">
            <v>0</v>
          </cell>
        </row>
        <row r="139">
          <cell r="B139" t="str">
            <v>DIFERENCIAL</v>
          </cell>
          <cell r="C139" t="str">
            <v>DIA</v>
          </cell>
          <cell r="D139">
            <v>0</v>
          </cell>
        </row>
        <row r="140">
          <cell r="B140" t="str">
            <v>xxx</v>
          </cell>
          <cell r="D140">
            <v>0</v>
          </cell>
        </row>
        <row r="141">
          <cell r="B141" t="str">
            <v>xxx</v>
          </cell>
          <cell r="D141">
            <v>0</v>
          </cell>
        </row>
        <row r="142">
          <cell r="B142" t="str">
            <v>ESTACION Y NIVEL DE PRECISION</v>
          </cell>
          <cell r="C142" t="str">
            <v>DIA</v>
          </cell>
          <cell r="D142">
            <v>200000</v>
          </cell>
        </row>
        <row r="143">
          <cell r="B143" t="str">
            <v>xxx</v>
          </cell>
          <cell r="D143">
            <v>0</v>
          </cell>
        </row>
        <row r="144">
          <cell r="B144" t="str">
            <v>ESPARCIDOR DE GRAVILLA</v>
          </cell>
          <cell r="C144" t="str">
            <v>DIA</v>
          </cell>
          <cell r="D144">
            <v>0</v>
          </cell>
        </row>
        <row r="145">
          <cell r="B145" t="str">
            <v>xxx</v>
          </cell>
          <cell r="D145">
            <v>0</v>
          </cell>
        </row>
        <row r="146">
          <cell r="B146" t="str">
            <v>DEMARCADORA DE VIAS</v>
          </cell>
          <cell r="C146" t="str">
            <v>DIA</v>
          </cell>
          <cell r="D146">
            <v>0</v>
          </cell>
        </row>
        <row r="147">
          <cell r="B147" t="str">
            <v>xxx</v>
          </cell>
          <cell r="D147">
            <v>0</v>
          </cell>
        </row>
        <row r="148">
          <cell r="B148" t="str">
            <v>MOTOSIERRA</v>
          </cell>
          <cell r="C148" t="str">
            <v>HORA</v>
          </cell>
          <cell r="D148">
            <v>10000</v>
          </cell>
        </row>
        <row r="149">
          <cell r="B149" t="str">
            <v>GUADAÑADORA</v>
          </cell>
          <cell r="C149" t="str">
            <v>HORA</v>
          </cell>
          <cell r="D149">
            <v>12500</v>
          </cell>
        </row>
        <row r="150">
          <cell r="B150" t="str">
            <v>TALADRO DE PERCUSION</v>
          </cell>
          <cell r="C150" t="str">
            <v>DIA</v>
          </cell>
          <cell r="D150">
            <v>10000</v>
          </cell>
        </row>
        <row r="151">
          <cell r="B151" t="str">
            <v>TRACK DRILL.</v>
          </cell>
          <cell r="C151" t="str">
            <v>HORA</v>
          </cell>
          <cell r="D151">
            <v>180000</v>
          </cell>
        </row>
        <row r="152">
          <cell r="B152" t="str">
            <v>xxx</v>
          </cell>
          <cell r="D152">
            <v>0</v>
          </cell>
        </row>
        <row r="153">
          <cell r="B153" t="str">
            <v>xxx</v>
          </cell>
          <cell r="D153">
            <v>0</v>
          </cell>
        </row>
        <row r="154">
          <cell r="B154" t="str">
            <v>EQUIPO NEUMATICO</v>
          </cell>
          <cell r="C154" t="str">
            <v>HORA</v>
          </cell>
          <cell r="D154">
            <v>15000</v>
          </cell>
        </row>
        <row r="155">
          <cell r="B155" t="str">
            <v>xxx</v>
          </cell>
          <cell r="D155">
            <v>0</v>
          </cell>
        </row>
        <row r="158">
          <cell r="B158" t="str">
            <v>PORCENTAJES</v>
          </cell>
        </row>
        <row r="160">
          <cell r="B160" t="str">
            <v>DETALLE</v>
          </cell>
          <cell r="C160" t="str">
            <v>UNIDAD</v>
          </cell>
          <cell r="D160" t="str">
            <v xml:space="preserve">VALOR </v>
          </cell>
        </row>
        <row r="161">
          <cell r="B161" t="str">
            <v>ADMINISTRACION (A)</v>
          </cell>
          <cell r="C161" t="str">
            <v>%</v>
          </cell>
          <cell r="D161">
            <v>0.1499675369226561</v>
          </cell>
        </row>
        <row r="162">
          <cell r="B162" t="str">
            <v>IMPREVISTOS (I)</v>
          </cell>
          <cell r="C162" t="str">
            <v>%</v>
          </cell>
          <cell r="D162">
            <v>0.05</v>
          </cell>
        </row>
        <row r="163">
          <cell r="B163" t="str">
            <v>UTILIDAD (U)</v>
          </cell>
          <cell r="C163" t="str">
            <v>%</v>
          </cell>
          <cell r="D163">
            <v>0.05</v>
          </cell>
        </row>
        <row r="164">
          <cell r="B164" t="str">
            <v>A. I. U.</v>
          </cell>
          <cell r="C164" t="str">
            <v>%</v>
          </cell>
          <cell r="D164">
            <v>0.24996753692265611</v>
          </cell>
        </row>
        <row r="165">
          <cell r="B165" t="str">
            <v>xxx</v>
          </cell>
        </row>
        <row r="166">
          <cell r="B166" t="str">
            <v>xxx</v>
          </cell>
        </row>
        <row r="167">
          <cell r="B167" t="str">
            <v>xxx</v>
          </cell>
        </row>
        <row r="168">
          <cell r="B168" t="str">
            <v>I. V. A.</v>
          </cell>
          <cell r="C168" t="str">
            <v>%</v>
          </cell>
        </row>
        <row r="169">
          <cell r="B169" t="str">
            <v>INDUSTRIA Y COMERCIO</v>
          </cell>
          <cell r="C169" t="str">
            <v>%</v>
          </cell>
        </row>
        <row r="170">
          <cell r="B170" t="str">
            <v>IMPUESTO DE AVISOS</v>
          </cell>
          <cell r="C170" t="str">
            <v>%</v>
          </cell>
        </row>
        <row r="171">
          <cell r="B171" t="str">
            <v>xxx</v>
          </cell>
        </row>
        <row r="172">
          <cell r="B172" t="str">
            <v>xxx</v>
          </cell>
        </row>
        <row r="173">
          <cell r="B173" t="str">
            <v>xxx</v>
          </cell>
        </row>
        <row r="174">
          <cell r="B174" t="str">
            <v>IMPUESTO DE GUERRA</v>
          </cell>
          <cell r="C174" t="str">
            <v>%</v>
          </cell>
        </row>
        <row r="175">
          <cell r="B175" t="str">
            <v>xxx</v>
          </cell>
        </row>
        <row r="176">
          <cell r="B176" t="str">
            <v>xxx</v>
          </cell>
        </row>
        <row r="177">
          <cell r="B177" t="str">
            <v>xxx</v>
          </cell>
        </row>
        <row r="178">
          <cell r="B178" t="str">
            <v>PORCENTAJE PRESTACIONES</v>
          </cell>
          <cell r="C178" t="str">
            <v>%</v>
          </cell>
          <cell r="D178">
            <v>1.6188226393428635</v>
          </cell>
        </row>
        <row r="179">
          <cell r="B179" t="str">
            <v>xxx</v>
          </cell>
        </row>
        <row r="180">
          <cell r="B180" t="str">
            <v>xxx</v>
          </cell>
        </row>
        <row r="181">
          <cell r="B181" t="str">
            <v>xxx</v>
          </cell>
        </row>
        <row r="182">
          <cell r="B182" t="str">
            <v>REGALIAS POR MATERIALES</v>
          </cell>
          <cell r="C182" t="str">
            <v>GLB</v>
          </cell>
        </row>
        <row r="183">
          <cell r="B183" t="str">
            <v>xxx</v>
          </cell>
        </row>
        <row r="184">
          <cell r="B184" t="str">
            <v>xxx</v>
          </cell>
        </row>
        <row r="185">
          <cell r="B185" t="str">
            <v>xxx</v>
          </cell>
        </row>
        <row r="186">
          <cell r="B186" t="str">
            <v>xxx</v>
          </cell>
        </row>
        <row r="187">
          <cell r="B187" t="str">
            <v>xxx</v>
          </cell>
        </row>
        <row r="188">
          <cell r="B188" t="str">
            <v>xxx</v>
          </cell>
        </row>
        <row r="191">
          <cell r="B191" t="str">
            <v>MANO DE OBRA</v>
          </cell>
        </row>
        <row r="193">
          <cell r="B193" t="str">
            <v>DETALLE</v>
          </cell>
          <cell r="C193" t="str">
            <v>UNIDAD</v>
          </cell>
          <cell r="D193" t="str">
            <v>TARIFA</v>
          </cell>
        </row>
        <row r="194">
          <cell r="B194" t="str">
            <v>OBRERO</v>
          </cell>
          <cell r="C194" t="str">
            <v>JORNAL</v>
          </cell>
          <cell r="D194">
            <v>25300</v>
          </cell>
        </row>
        <row r="195">
          <cell r="B195" t="str">
            <v>OFICIAL</v>
          </cell>
          <cell r="C195" t="str">
            <v>JORNAL</v>
          </cell>
          <cell r="D195">
            <v>35344</v>
          </cell>
        </row>
        <row r="196">
          <cell r="B196" t="str">
            <v xml:space="preserve">CONDUCTOR </v>
          </cell>
          <cell r="C196" t="str">
            <v>JORNAL</v>
          </cell>
          <cell r="D196">
            <v>37344</v>
          </cell>
        </row>
        <row r="197">
          <cell r="B197" t="str">
            <v>MAESTRO GENERAL</v>
          </cell>
          <cell r="C197" t="str">
            <v>JORNAL</v>
          </cell>
          <cell r="D197">
            <v>0</v>
          </cell>
        </row>
        <row r="198">
          <cell r="B198" t="str">
            <v>TECNICO ELECTRICISTA</v>
          </cell>
          <cell r="C198" t="str">
            <v>JORNAL</v>
          </cell>
          <cell r="D198">
            <v>83333</v>
          </cell>
        </row>
        <row r="199">
          <cell r="B199" t="str">
            <v>ALMACENISTA</v>
          </cell>
          <cell r="C199" t="str">
            <v>JORNAL</v>
          </cell>
          <cell r="D199">
            <v>0</v>
          </cell>
        </row>
        <row r="200">
          <cell r="B200" t="str">
            <v>CONDUCTOR</v>
          </cell>
          <cell r="C200" t="str">
            <v>JORNAL</v>
          </cell>
          <cell r="D200">
            <v>0</v>
          </cell>
        </row>
        <row r="201">
          <cell r="B201" t="str">
            <v>CAPATAZ</v>
          </cell>
          <cell r="C201" t="str">
            <v>JORNAL</v>
          </cell>
          <cell r="D201">
            <v>0</v>
          </cell>
        </row>
        <row r="202">
          <cell r="B202" t="str">
            <v>CELADOR</v>
          </cell>
          <cell r="C202" t="str">
            <v>JORNAL</v>
          </cell>
          <cell r="D202">
            <v>0</v>
          </cell>
        </row>
        <row r="203">
          <cell r="B203" t="str">
            <v>TOPOGRAFO</v>
          </cell>
          <cell r="C203" t="str">
            <v>JORNAL</v>
          </cell>
          <cell r="D203">
            <v>56667</v>
          </cell>
        </row>
        <row r="204">
          <cell r="B204" t="str">
            <v>CADENERO</v>
          </cell>
          <cell r="C204" t="str">
            <v>JORNAL</v>
          </cell>
          <cell r="D204">
            <v>35000</v>
          </cell>
        </row>
        <row r="205">
          <cell r="B205" t="str">
            <v>SOLDADOR</v>
          </cell>
          <cell r="C205" t="str">
            <v>JORNAL</v>
          </cell>
          <cell r="D205">
            <v>60000</v>
          </cell>
        </row>
        <row r="206">
          <cell r="B206" t="str">
            <v>APUNTATIEMPO</v>
          </cell>
          <cell r="C206" t="str">
            <v>JORNAL</v>
          </cell>
          <cell r="D206">
            <v>33333</v>
          </cell>
        </row>
        <row r="207">
          <cell r="B207" t="str">
            <v>COMISION TOPOGRAFICA ( Con Equipos )</v>
          </cell>
          <cell r="C207" t="str">
            <v>JORNAL</v>
          </cell>
          <cell r="D207">
            <v>0</v>
          </cell>
        </row>
        <row r="208">
          <cell r="B208" t="str">
            <v>COMISION TOPOGRAFICA ( Simple )</v>
          </cell>
          <cell r="C208" t="str">
            <v>JORNAL</v>
          </cell>
          <cell r="D208">
            <v>0</v>
          </cell>
        </row>
        <row r="209">
          <cell r="B209" t="str">
            <v>SUPERVISOR DE OBRA CIVIL</v>
          </cell>
          <cell r="C209" t="str">
            <v>JORNAL</v>
          </cell>
          <cell r="D209">
            <v>60000</v>
          </cell>
        </row>
        <row r="210">
          <cell r="B210" t="str">
            <v>OPERADOR DE EQIPOS MENORES</v>
          </cell>
          <cell r="C210" t="str">
            <v>JORNAL</v>
          </cell>
          <cell r="D210">
            <v>35344</v>
          </cell>
        </row>
        <row r="211">
          <cell r="B211" t="str">
            <v>OPERADOR EQUIPO PESADO</v>
          </cell>
          <cell r="C211" t="str">
            <v>JORNAL</v>
          </cell>
          <cell r="D211">
            <v>37344</v>
          </cell>
        </row>
        <row r="212">
          <cell r="B212" t="str">
            <v>OPERADOR TRITURADORA</v>
          </cell>
          <cell r="C212" t="str">
            <v>JORNAL</v>
          </cell>
          <cell r="D212">
            <v>50000</v>
          </cell>
        </row>
        <row r="215">
          <cell r="B215" t="str">
            <v>MATERIALES GRANULARES</v>
          </cell>
        </row>
        <row r="217">
          <cell r="B217" t="str">
            <v>DETALLE</v>
          </cell>
          <cell r="C217" t="str">
            <v>UNIDAD</v>
          </cell>
          <cell r="D217" t="str">
            <v>TARIFA</v>
          </cell>
        </row>
        <row r="218">
          <cell r="B218" t="str">
            <v>AGREGADO PARA CONCRETOS</v>
          </cell>
          <cell r="C218" t="str">
            <v>M3</v>
          </cell>
          <cell r="D218">
            <v>52000</v>
          </cell>
        </row>
        <row r="219">
          <cell r="B219" t="str">
            <v>GRAVILLA</v>
          </cell>
          <cell r="C219" t="str">
            <v>M3</v>
          </cell>
          <cell r="D219">
            <v>30000</v>
          </cell>
        </row>
        <row r="220">
          <cell r="B220" t="str">
            <v>TRITURADO</v>
          </cell>
          <cell r="C220" t="str">
            <v>M3</v>
          </cell>
          <cell r="D220">
            <v>180000</v>
          </cell>
        </row>
        <row r="221">
          <cell r="B221" t="str">
            <v xml:space="preserve">ARENA </v>
          </cell>
          <cell r="C221" t="str">
            <v>M3</v>
          </cell>
          <cell r="D221">
            <v>52000</v>
          </cell>
        </row>
        <row r="222">
          <cell r="B222" t="str">
            <v>ARENA DE PEÑA</v>
          </cell>
          <cell r="C222" t="str">
            <v>M3</v>
          </cell>
          <cell r="D222">
            <v>18900</v>
          </cell>
        </row>
        <row r="223">
          <cell r="B223" t="str">
            <v>PIEDRA BOLO SELECCIONADA</v>
          </cell>
          <cell r="C223" t="str">
            <v>M3</v>
          </cell>
          <cell r="D223">
            <v>20000</v>
          </cell>
        </row>
        <row r="224">
          <cell r="B224" t="str">
            <v>PIEDRA PARA GAVION</v>
          </cell>
          <cell r="C224" t="str">
            <v>M3</v>
          </cell>
          <cell r="D224">
            <v>18000</v>
          </cell>
        </row>
        <row r="225">
          <cell r="B225" t="str">
            <v>RELLENO SELECCIONADO</v>
          </cell>
          <cell r="C225" t="str">
            <v>M3</v>
          </cell>
          <cell r="D225">
            <v>15000</v>
          </cell>
        </row>
        <row r="226">
          <cell r="B226" t="str">
            <v>MATERIAL GRANULAR</v>
          </cell>
          <cell r="C226" t="str">
            <v>M3</v>
          </cell>
          <cell r="D226">
            <v>25000</v>
          </cell>
        </row>
        <row r="227">
          <cell r="B227" t="str">
            <v>AFIRMADO GRANULAR</v>
          </cell>
          <cell r="C227" t="str">
            <v>M3</v>
          </cell>
          <cell r="D227">
            <v>5000</v>
          </cell>
        </row>
        <row r="228">
          <cell r="B228" t="str">
            <v>SUBBASE GRANULAR</v>
          </cell>
          <cell r="C228" t="str">
            <v>M3</v>
          </cell>
          <cell r="D228">
            <v>30000</v>
          </cell>
        </row>
        <row r="229">
          <cell r="B229" t="str">
            <v>BASE GRANULAR</v>
          </cell>
          <cell r="C229" t="str">
            <v>M3</v>
          </cell>
          <cell r="D229">
            <v>23200</v>
          </cell>
        </row>
        <row r="230">
          <cell r="B230" t="str">
            <v>MATERIAL GRANULAR Tipo 1</v>
          </cell>
          <cell r="C230" t="str">
            <v>M3</v>
          </cell>
          <cell r="D230">
            <v>28000</v>
          </cell>
        </row>
        <row r="231">
          <cell r="B231" t="str">
            <v>MATERIAL GRANULAR Tipo 2</v>
          </cell>
          <cell r="C231" t="str">
            <v>M3</v>
          </cell>
          <cell r="D231">
            <v>25000</v>
          </cell>
        </row>
        <row r="232">
          <cell r="B232" t="str">
            <v>MATERIAL GRANULAR Tipo 3</v>
          </cell>
          <cell r="C232" t="str">
            <v>M3</v>
          </cell>
          <cell r="D232">
            <v>25000</v>
          </cell>
        </row>
        <row r="233">
          <cell r="B233" t="str">
            <v>MATERIAL GRANULAR Tipo 4</v>
          </cell>
          <cell r="C233" t="str">
            <v>M3</v>
          </cell>
          <cell r="D233">
            <v>25000</v>
          </cell>
        </row>
        <row r="234">
          <cell r="B234" t="str">
            <v>AGREGADOS</v>
          </cell>
          <cell r="C234" t="str">
            <v>M3</v>
          </cell>
          <cell r="D234">
            <v>58200</v>
          </cell>
        </row>
        <row r="235">
          <cell r="B235" t="str">
            <v>PIEDRA FILTRO 3"</v>
          </cell>
          <cell r="C235" t="str">
            <v>M3</v>
          </cell>
          <cell r="D235">
            <v>30000</v>
          </cell>
        </row>
        <row r="236">
          <cell r="B236" t="str">
            <v>GRAVILLA FINA 1/2"</v>
          </cell>
          <cell r="C236" t="str">
            <v>M3</v>
          </cell>
          <cell r="D236">
            <v>17000</v>
          </cell>
        </row>
        <row r="237">
          <cell r="B237" t="str">
            <v>GRAVILLA 1"</v>
          </cell>
          <cell r="C237" t="str">
            <v>M3</v>
          </cell>
          <cell r="D237">
            <v>34000</v>
          </cell>
        </row>
        <row r="238">
          <cell r="B238" t="str">
            <v>DERECHOS ADQUIRIDOS</v>
          </cell>
          <cell r="C238" t="str">
            <v>M3</v>
          </cell>
          <cell r="D238">
            <v>2000</v>
          </cell>
        </row>
        <row r="239">
          <cell r="B239" t="str">
            <v>CRUDO DE RIO SELECCIONADO</v>
          </cell>
          <cell r="C239" t="str">
            <v>M3</v>
          </cell>
          <cell r="D239">
            <v>65000</v>
          </cell>
        </row>
        <row r="240">
          <cell r="B240" t="str">
            <v>CRUDO DE RIO</v>
          </cell>
          <cell r="C240" t="str">
            <v>M3</v>
          </cell>
          <cell r="D240">
            <v>38000</v>
          </cell>
        </row>
        <row r="241">
          <cell r="B241" t="str">
            <v>PIEDRA MEDIA ZONGA</v>
          </cell>
          <cell r="C241" t="str">
            <v>M3</v>
          </cell>
          <cell r="D241">
            <v>0</v>
          </cell>
        </row>
        <row r="242">
          <cell r="B242" t="str">
            <v>LIMO ORGANICO</v>
          </cell>
          <cell r="C242" t="str">
            <v>M3</v>
          </cell>
          <cell r="D242">
            <v>5000</v>
          </cell>
        </row>
        <row r="243">
          <cell r="B243" t="str">
            <v>VALOR MATERIAL</v>
          </cell>
          <cell r="C243" t="str">
            <v>M3</v>
          </cell>
          <cell r="D243">
            <v>10000</v>
          </cell>
        </row>
        <row r="244">
          <cell r="B244" t="str">
            <v>GRAVA 3"</v>
          </cell>
          <cell r="C244" t="str">
            <v>M3</v>
          </cell>
          <cell r="D244">
            <v>22000</v>
          </cell>
        </row>
        <row r="245">
          <cell r="B245" t="str">
            <v>MATERIAL DE PRESTAMO</v>
          </cell>
          <cell r="C245" t="str">
            <v>M3</v>
          </cell>
          <cell r="D245">
            <v>3000</v>
          </cell>
        </row>
        <row r="246">
          <cell r="B246" t="str">
            <v>AGREGADOS ASFALTO</v>
          </cell>
          <cell r="C246" t="str">
            <v>M3</v>
          </cell>
          <cell r="D246">
            <v>27500</v>
          </cell>
        </row>
        <row r="247">
          <cell r="B247" t="str">
            <v>MATERIAL FILTRANTE</v>
          </cell>
          <cell r="C247" t="str">
            <v>M3</v>
          </cell>
          <cell r="D247">
            <v>17400</v>
          </cell>
        </row>
        <row r="250">
          <cell r="B250" t="str">
            <v>MATERIALES CONCRETOS</v>
          </cell>
        </row>
        <row r="252">
          <cell r="B252" t="str">
            <v>DETALLE</v>
          </cell>
          <cell r="C252" t="str">
            <v>UNIDAD</v>
          </cell>
          <cell r="D252" t="str">
            <v>TARIFA</v>
          </cell>
        </row>
        <row r="253">
          <cell r="B253" t="str">
            <v>CEMENTO PORTLAND TIPO I</v>
          </cell>
          <cell r="C253" t="str">
            <v>KG</v>
          </cell>
          <cell r="D253">
            <v>650</v>
          </cell>
        </row>
        <row r="254">
          <cell r="B254" t="str">
            <v>CEMENTO BLANCO</v>
          </cell>
          <cell r="C254" t="str">
            <v>KG</v>
          </cell>
          <cell r="D254">
            <v>0</v>
          </cell>
        </row>
        <row r="255">
          <cell r="B255" t="str">
            <v xml:space="preserve">ACCELGUARD HE </v>
          </cell>
          <cell r="C255" t="str">
            <v>KG</v>
          </cell>
          <cell r="D255">
            <v>4500</v>
          </cell>
        </row>
        <row r="256">
          <cell r="B256" t="str">
            <v xml:space="preserve">CURASEAL PF BLANCO </v>
          </cell>
          <cell r="C256" t="str">
            <v>KG</v>
          </cell>
          <cell r="D256">
            <v>4320</v>
          </cell>
        </row>
        <row r="257">
          <cell r="B257" t="str">
            <v xml:space="preserve">CURASEAL PF ROJO </v>
          </cell>
          <cell r="C257" t="str">
            <v>KG</v>
          </cell>
          <cell r="D257">
            <v>8060</v>
          </cell>
        </row>
        <row r="258">
          <cell r="B258" t="str">
            <v xml:space="preserve">DESMOLDATOC </v>
          </cell>
          <cell r="C258" t="str">
            <v>KG</v>
          </cell>
          <cell r="D258">
            <v>13870</v>
          </cell>
        </row>
        <row r="259">
          <cell r="B259" t="str">
            <v xml:space="preserve">ACELERANTE SIKASET L </v>
          </cell>
          <cell r="C259" t="str">
            <v>KG</v>
          </cell>
          <cell r="D259">
            <v>6880</v>
          </cell>
        </row>
        <row r="260">
          <cell r="B260" t="str">
            <v>CONCRETO 3500 PSI (preparado en obra)</v>
          </cell>
          <cell r="C260" t="str">
            <v>M3</v>
          </cell>
          <cell r="D260">
            <v>659390</v>
          </cell>
        </row>
        <row r="261">
          <cell r="B261" t="str">
            <v>CONCRETO 3000 PSI (preparado en obra)</v>
          </cell>
          <cell r="C261" t="str">
            <v>M3</v>
          </cell>
          <cell r="D261">
            <v>753520</v>
          </cell>
        </row>
        <row r="262">
          <cell r="B262" t="str">
            <v>CONCRETO 2500 PSI (preparado en obra)</v>
          </cell>
          <cell r="C262" t="str">
            <v>M3</v>
          </cell>
          <cell r="D262">
            <v>622560</v>
          </cell>
        </row>
        <row r="263">
          <cell r="B263" t="str">
            <v>CONCRETO 2000 PSI (preparado en obra)</v>
          </cell>
          <cell r="C263" t="str">
            <v>M3</v>
          </cell>
          <cell r="D263">
            <v>569970</v>
          </cell>
        </row>
        <row r="264">
          <cell r="B264" t="str">
            <v>CONCRETO 1500 PSI (preparado en obra)</v>
          </cell>
          <cell r="C264" t="str">
            <v>M3</v>
          </cell>
          <cell r="D264">
            <v>480350</v>
          </cell>
        </row>
        <row r="265">
          <cell r="B265" t="str">
            <v>AGUA</v>
          </cell>
          <cell r="C265" t="str">
            <v>LT</v>
          </cell>
          <cell r="D265">
            <v>150</v>
          </cell>
        </row>
        <row r="266">
          <cell r="B266" t="str">
            <v>MORTERO 1:2</v>
          </cell>
          <cell r="C266" t="str">
            <v>KG</v>
          </cell>
          <cell r="D266">
            <v>440</v>
          </cell>
        </row>
        <row r="267">
          <cell r="B267" t="str">
            <v>MORTERO 1:3</v>
          </cell>
          <cell r="C267" t="str">
            <v>KG</v>
          </cell>
          <cell r="D267">
            <v>420</v>
          </cell>
        </row>
        <row r="268">
          <cell r="B268" t="str">
            <v>AGUA PARA CONCRETO</v>
          </cell>
          <cell r="C268" t="str">
            <v>LT</v>
          </cell>
          <cell r="D268">
            <v>800</v>
          </cell>
        </row>
        <row r="269">
          <cell r="B269" t="str">
            <v>EMULSION ASFALTICA</v>
          </cell>
          <cell r="C269" t="str">
            <v>LT</v>
          </cell>
          <cell r="D269">
            <v>190</v>
          </cell>
        </row>
        <row r="270">
          <cell r="B270" t="str">
            <v>CEMENTO ASFALTICO</v>
          </cell>
          <cell r="C270" t="str">
            <v>KG</v>
          </cell>
          <cell r="D270">
            <v>1450</v>
          </cell>
        </row>
        <row r="271">
          <cell r="B271" t="str">
            <v>ASFALTO LIQUIDO MC-70</v>
          </cell>
          <cell r="C271" t="str">
            <v>LT</v>
          </cell>
          <cell r="D271">
            <v>0</v>
          </cell>
        </row>
        <row r="272">
          <cell r="B272" t="str">
            <v>ASFALTO DE LIGA</v>
          </cell>
          <cell r="C272" t="str">
            <v>LT</v>
          </cell>
          <cell r="D272">
            <v>1000</v>
          </cell>
        </row>
        <row r="273">
          <cell r="B273" t="str">
            <v>LIGA ASFALTICA</v>
          </cell>
          <cell r="C273" t="str">
            <v>M3</v>
          </cell>
          <cell r="D273">
            <v>152950</v>
          </cell>
        </row>
        <row r="274">
          <cell r="B274" t="str">
            <v>CONCRETO 4000 PSI (preparado en obra)</v>
          </cell>
          <cell r="C274" t="str">
            <v>M3</v>
          </cell>
          <cell r="D274">
            <v>716850</v>
          </cell>
        </row>
        <row r="275">
          <cell r="B275" t="str">
            <v>RODADURA ASFALTICA B-1350</v>
          </cell>
          <cell r="C275" t="str">
            <v>M3</v>
          </cell>
          <cell r="D275">
            <v>95000</v>
          </cell>
        </row>
        <row r="276">
          <cell r="B276" t="str">
            <v>MEZCLA DENZA CALIENTE MDC-1</v>
          </cell>
          <cell r="C276" t="str">
            <v>M3</v>
          </cell>
          <cell r="D276">
            <v>165000</v>
          </cell>
        </row>
        <row r="277">
          <cell r="B277" t="str">
            <v>MEZCLA DENZA CALIENTE MDC-3</v>
          </cell>
          <cell r="C277" t="str">
            <v>M3</v>
          </cell>
          <cell r="D277">
            <v>166000</v>
          </cell>
        </row>
        <row r="278">
          <cell r="B278" t="str">
            <v>MEZCLA DENZA CALIENTE MDC-2</v>
          </cell>
          <cell r="C278" t="str">
            <v>M3</v>
          </cell>
          <cell r="D278">
            <v>400000</v>
          </cell>
        </row>
        <row r="279">
          <cell r="B279" t="str">
            <v>BASE ASFALTICA B-1150 e=7 cm</v>
          </cell>
          <cell r="C279" t="str">
            <v>M2</v>
          </cell>
          <cell r="D279">
            <v>13700</v>
          </cell>
        </row>
        <row r="280">
          <cell r="B280" t="str">
            <v>RODADURA ASFALTICA B-1350 e=3 CM</v>
          </cell>
          <cell r="C280" t="str">
            <v>M2</v>
          </cell>
          <cell r="D280">
            <v>6000</v>
          </cell>
        </row>
        <row r="281">
          <cell r="B281" t="str">
            <v>RODADURA ASFALTICA B-1150 e=3 cm</v>
          </cell>
          <cell r="C281" t="str">
            <v>M2</v>
          </cell>
          <cell r="D281">
            <v>6120</v>
          </cell>
        </row>
        <row r="282">
          <cell r="B282" t="str">
            <v>ANCLAJES DE CONCRETO</v>
          </cell>
          <cell r="C282" t="str">
            <v>ML</v>
          </cell>
          <cell r="D282">
            <v>350000</v>
          </cell>
        </row>
        <row r="285">
          <cell r="B285" t="str">
            <v>HIERROS Y ALAMBRES</v>
          </cell>
        </row>
        <row r="287">
          <cell r="B287" t="str">
            <v>DETALLE</v>
          </cell>
          <cell r="C287" t="str">
            <v>UNIDAD</v>
          </cell>
          <cell r="D287" t="str">
            <v>TARIFA</v>
          </cell>
        </row>
        <row r="288">
          <cell r="B288" t="str">
            <v>VARILLA CORRUGADA 3/8" (37000 PSI)</v>
          </cell>
          <cell r="C288" t="str">
            <v>KG</v>
          </cell>
          <cell r="D288">
            <v>2330</v>
          </cell>
        </row>
        <row r="289">
          <cell r="B289" t="str">
            <v>ALAMBRE DE AMARRE CAL. 18</v>
          </cell>
          <cell r="C289" t="str">
            <v>KG</v>
          </cell>
          <cell r="D289">
            <v>2990</v>
          </cell>
        </row>
        <row r="290">
          <cell r="B290" t="str">
            <v>ALAMBRE GALVANIZADO # 14</v>
          </cell>
          <cell r="C290" t="str">
            <v>KG</v>
          </cell>
          <cell r="D290">
            <v>3200</v>
          </cell>
        </row>
        <row r="291">
          <cell r="B291" t="str">
            <v>ALAMBRE GALAVANIZADO # 12</v>
          </cell>
          <cell r="C291" t="str">
            <v>KG</v>
          </cell>
          <cell r="D291">
            <v>5180</v>
          </cell>
        </row>
        <row r="292">
          <cell r="B292" t="str">
            <v>ALMABRE DE PUA CL 12,5 x 350 ML (36KG)</v>
          </cell>
          <cell r="C292" t="str">
            <v>ML</v>
          </cell>
          <cell r="D292">
            <v>380</v>
          </cell>
        </row>
        <row r="293">
          <cell r="B293" t="str">
            <v>ALAMBRE DE PUA 12,5 x 330 ML (34 KG)</v>
          </cell>
          <cell r="C293" t="str">
            <v>ML</v>
          </cell>
          <cell r="D293">
            <v>380</v>
          </cell>
        </row>
        <row r="294">
          <cell r="B294" t="str">
            <v>ANGULO 1 1/4 x 1/8</v>
          </cell>
          <cell r="C294" t="str">
            <v>MT</v>
          </cell>
          <cell r="D294">
            <v>4950</v>
          </cell>
        </row>
        <row r="295">
          <cell r="B295" t="str">
            <v>ACERO DE REFUERZO, SUMINISTRO E INSTALACION</v>
          </cell>
          <cell r="C295" t="str">
            <v>KG</v>
          </cell>
          <cell r="D295">
            <v>5040</v>
          </cell>
        </row>
        <row r="296">
          <cell r="B296" t="str">
            <v>ACERO DE REFUERZO DE 60.000 PSI</v>
          </cell>
          <cell r="C296" t="str">
            <v>KG</v>
          </cell>
          <cell r="D296">
            <v>2880</v>
          </cell>
        </row>
        <row r="297">
          <cell r="B297" t="str">
            <v>VARILLA 1 1/2"</v>
          </cell>
          <cell r="C297" t="str">
            <v>ML</v>
          </cell>
          <cell r="D297">
            <v>0</v>
          </cell>
        </row>
        <row r="298">
          <cell r="B298" t="str">
            <v>VARILLA 5/8" X 6 m. 60.000 PSI</v>
          </cell>
          <cell r="C298" t="str">
            <v>ML</v>
          </cell>
          <cell r="D298">
            <v>0</v>
          </cell>
        </row>
        <row r="299">
          <cell r="B299" t="str">
            <v>VARILLA 3/4" X 6 m. 60.000 PSI</v>
          </cell>
          <cell r="C299" t="str">
            <v>ML</v>
          </cell>
          <cell r="D299">
            <v>5180</v>
          </cell>
        </row>
        <row r="300">
          <cell r="B300" t="str">
            <v>VARILLA 7/8" X 6 m. 60.000 PSI</v>
          </cell>
          <cell r="C300" t="str">
            <v>ML</v>
          </cell>
          <cell r="D300">
            <v>0</v>
          </cell>
        </row>
        <row r="301">
          <cell r="B301" t="str">
            <v>VARILLA 1/2" X 6 m. 60.000 PSI</v>
          </cell>
          <cell r="C301" t="str">
            <v>ML</v>
          </cell>
          <cell r="D301">
            <v>1370</v>
          </cell>
        </row>
        <row r="302">
          <cell r="B302" t="str">
            <v>ANGULO 2" X 1/4</v>
          </cell>
          <cell r="C302" t="str">
            <v>KG</v>
          </cell>
          <cell r="D302">
            <v>3220</v>
          </cell>
        </row>
        <row r="303">
          <cell r="B303" t="str">
            <v>LAMINA DE ACERO DE 3/8"</v>
          </cell>
          <cell r="C303" t="str">
            <v>M2</v>
          </cell>
          <cell r="D303">
            <v>0</v>
          </cell>
        </row>
        <row r="304">
          <cell r="B304" t="str">
            <v>ALAMBRE GALVANIZADO Cal.9</v>
          </cell>
          <cell r="C304" t="str">
            <v>KG</v>
          </cell>
          <cell r="D304">
            <v>0</v>
          </cell>
        </row>
        <row r="305">
          <cell r="B305" t="str">
            <v>ALAMBRE NEGRO No. 18</v>
          </cell>
          <cell r="C305" t="str">
            <v>KG</v>
          </cell>
          <cell r="D305">
            <v>2880</v>
          </cell>
        </row>
        <row r="306">
          <cell r="B306" t="str">
            <v>ESPARRAGO DE 1/2" X 6"</v>
          </cell>
          <cell r="C306" t="str">
            <v>UND</v>
          </cell>
          <cell r="D306">
            <v>10350</v>
          </cell>
        </row>
        <row r="307">
          <cell r="B307" t="str">
            <v>ALAMBRON GALVANIZADO cal 9</v>
          </cell>
          <cell r="C307" t="str">
            <v>KG</v>
          </cell>
          <cell r="D307">
            <v>0</v>
          </cell>
        </row>
        <row r="308">
          <cell r="B308" t="str">
            <v>ALAMBRON GALVANIZADO cal 12</v>
          </cell>
          <cell r="C308" t="str">
            <v>KG</v>
          </cell>
          <cell r="D308">
            <v>0</v>
          </cell>
        </row>
        <row r="309">
          <cell r="B309" t="str">
            <v>ALAMBRE DE PUAS cal 12</v>
          </cell>
          <cell r="C309" t="str">
            <v>ML</v>
          </cell>
          <cell r="D309">
            <v>0</v>
          </cell>
        </row>
        <row r="310">
          <cell r="B310" t="str">
            <v>ALAMBRE DE PUAS cal 10</v>
          </cell>
          <cell r="C310" t="str">
            <v>ML</v>
          </cell>
          <cell r="D310">
            <v>390</v>
          </cell>
        </row>
        <row r="311">
          <cell r="B311" t="str">
            <v>PLATINA &lt; 10 KG/ML</v>
          </cell>
          <cell r="C311" t="str">
            <v>KG</v>
          </cell>
          <cell r="D311">
            <v>0</v>
          </cell>
        </row>
        <row r="312">
          <cell r="B312" t="str">
            <v>PLATINA 1/4" DE 0,30 X 0,30</v>
          </cell>
          <cell r="C312" t="str">
            <v>UN</v>
          </cell>
          <cell r="D312">
            <v>15180</v>
          </cell>
        </row>
        <row r="313">
          <cell r="B313" t="str">
            <v>ANGULOS 1 1/2" x 3/16"</v>
          </cell>
          <cell r="C313" t="str">
            <v>ML</v>
          </cell>
          <cell r="D313">
            <v>10240</v>
          </cell>
        </row>
        <row r="314">
          <cell r="B314" t="str">
            <v>ALAMBRE DE PUAS Cal.14</v>
          </cell>
          <cell r="C314" t="str">
            <v>ML</v>
          </cell>
          <cell r="D314">
            <v>0</v>
          </cell>
        </row>
        <row r="315">
          <cell r="B315" t="str">
            <v>PERFIL &lt; 50 KG/ML</v>
          </cell>
          <cell r="C315" t="str">
            <v>KG</v>
          </cell>
          <cell r="D315">
            <v>0</v>
          </cell>
        </row>
        <row r="316">
          <cell r="B316" t="str">
            <v>ANGULOS 1" x 3/16" L=,50M</v>
          </cell>
          <cell r="C316" t="str">
            <v>UND</v>
          </cell>
          <cell r="D316">
            <v>0</v>
          </cell>
        </row>
        <row r="317">
          <cell r="B317" t="str">
            <v>PISAMALLA 1/8" X 1/2"</v>
          </cell>
          <cell r="C317" t="str">
            <v>ML</v>
          </cell>
          <cell r="D317">
            <v>2240</v>
          </cell>
        </row>
        <row r="318">
          <cell r="B318" t="str">
            <v>ANGULO 1/4" X 11/2" X 6 MTS</v>
          </cell>
          <cell r="C318" t="str">
            <v>ML</v>
          </cell>
          <cell r="D318">
            <v>10930</v>
          </cell>
        </row>
        <row r="319">
          <cell r="B319" t="str">
            <v>ACERO ESTRUCTURAL A.S.T MA-36</v>
          </cell>
          <cell r="C319" t="str">
            <v>KG</v>
          </cell>
          <cell r="D319">
            <v>6900</v>
          </cell>
        </row>
        <row r="320">
          <cell r="B320" t="str">
            <v>xxx</v>
          </cell>
          <cell r="D320">
            <v>0</v>
          </cell>
        </row>
        <row r="321">
          <cell r="B321" t="str">
            <v xml:space="preserve">CANAL LAM GAL CAL 10 FONDO 15CM ALTURAS 20 Y 12CM </v>
          </cell>
          <cell r="C321" t="str">
            <v>ML</v>
          </cell>
          <cell r="D321">
            <v>30020</v>
          </cell>
        </row>
        <row r="322">
          <cell r="B322" t="str">
            <v>xxx</v>
          </cell>
          <cell r="D322">
            <v>0</v>
          </cell>
        </row>
        <row r="323">
          <cell r="B323" t="str">
            <v>PLATINA 3/8" X 4"</v>
          </cell>
          <cell r="C323" t="str">
            <v>KG</v>
          </cell>
          <cell r="D323">
            <v>3240</v>
          </cell>
        </row>
        <row r="324">
          <cell r="B324" t="str">
            <v>xxx</v>
          </cell>
          <cell r="D324">
            <v>0</v>
          </cell>
        </row>
        <row r="325">
          <cell r="B325" t="str">
            <v>xxx</v>
          </cell>
          <cell r="D325">
            <v>0</v>
          </cell>
        </row>
        <row r="326">
          <cell r="B326" t="str">
            <v>xxx</v>
          </cell>
          <cell r="D326">
            <v>0</v>
          </cell>
        </row>
        <row r="327">
          <cell r="B327" t="str">
            <v>CASETA DE 2*2*2m DE ALTURA</v>
          </cell>
          <cell r="C327" t="str">
            <v>UND</v>
          </cell>
          <cell r="D327">
            <v>0</v>
          </cell>
        </row>
        <row r="328">
          <cell r="B328" t="str">
            <v>CASETA DE 1*1*2m DE ALTURA</v>
          </cell>
          <cell r="C328" t="str">
            <v>UND</v>
          </cell>
          <cell r="D328">
            <v>0</v>
          </cell>
        </row>
        <row r="329">
          <cell r="B329" t="str">
            <v>xxx</v>
          </cell>
          <cell r="D329">
            <v>0</v>
          </cell>
        </row>
        <row r="330">
          <cell r="B330" t="str">
            <v>xxx</v>
          </cell>
          <cell r="D330">
            <v>0</v>
          </cell>
        </row>
        <row r="331">
          <cell r="B331" t="str">
            <v>xxx</v>
          </cell>
          <cell r="D331">
            <v>0</v>
          </cell>
        </row>
        <row r="332">
          <cell r="B332" t="str">
            <v>xxx</v>
          </cell>
          <cell r="D332">
            <v>0</v>
          </cell>
        </row>
        <row r="333">
          <cell r="B333" t="str">
            <v>xxx</v>
          </cell>
          <cell r="D333">
            <v>0</v>
          </cell>
        </row>
        <row r="334">
          <cell r="B334" t="str">
            <v>xxx</v>
          </cell>
          <cell r="D334">
            <v>0</v>
          </cell>
        </row>
        <row r="335">
          <cell r="B335" t="str">
            <v>xxx</v>
          </cell>
          <cell r="D335">
            <v>0</v>
          </cell>
        </row>
        <row r="336">
          <cell r="B336" t="str">
            <v>xxx</v>
          </cell>
          <cell r="D336">
            <v>0</v>
          </cell>
        </row>
        <row r="337">
          <cell r="B337" t="str">
            <v>xxx</v>
          </cell>
          <cell r="D337">
            <v>0</v>
          </cell>
        </row>
        <row r="340">
          <cell r="B340" t="str">
            <v>MALLAS</v>
          </cell>
        </row>
        <row r="342">
          <cell r="B342" t="str">
            <v>DETALLE</v>
          </cell>
          <cell r="C342" t="str">
            <v>UNIDAD</v>
          </cell>
          <cell r="D342" t="str">
            <v>TARIFA</v>
          </cell>
        </row>
        <row r="343">
          <cell r="B343" t="str">
            <v>MALLA ELECTROSOLDADA Q3</v>
          </cell>
          <cell r="C343" t="str">
            <v>KG</v>
          </cell>
          <cell r="D343">
            <v>3060</v>
          </cell>
        </row>
        <row r="344">
          <cell r="B344" t="str">
            <v>MALLA ELECTROSOLDADA Q4</v>
          </cell>
          <cell r="C344" t="str">
            <v>KG</v>
          </cell>
          <cell r="D344">
            <v>2530</v>
          </cell>
        </row>
        <row r="345">
          <cell r="B345" t="str">
            <v>MALLA ELECTROSOLDADA Q5</v>
          </cell>
          <cell r="C345" t="str">
            <v>KG</v>
          </cell>
          <cell r="D345">
            <v>2530</v>
          </cell>
        </row>
        <row r="346">
          <cell r="B346" t="str">
            <v>MALLA ELECTROSOLDADA Q6</v>
          </cell>
          <cell r="C346" t="str">
            <v>KG</v>
          </cell>
          <cell r="D346">
            <v>3200</v>
          </cell>
        </row>
        <row r="347">
          <cell r="B347" t="str">
            <v>MALLA ELECTROSOLDADA Q7</v>
          </cell>
          <cell r="C347" t="str">
            <v>KG</v>
          </cell>
          <cell r="D347">
            <v>2530</v>
          </cell>
        </row>
        <row r="348">
          <cell r="B348" t="str">
            <v>XXX</v>
          </cell>
        </row>
        <row r="349">
          <cell r="B349" t="str">
            <v>XXX</v>
          </cell>
        </row>
        <row r="350">
          <cell r="B350" t="str">
            <v>MALLA GAVION 2x1x1 Cal 12 Abertura de 10 x 10cm</v>
          </cell>
          <cell r="C350" t="str">
            <v>UND</v>
          </cell>
          <cell r="D350">
            <v>64750</v>
          </cell>
        </row>
        <row r="351">
          <cell r="B351" t="str">
            <v>MALLA GAVION 2x1x1 Cal 12 Abertura de 7,5 x 7,5cm</v>
          </cell>
          <cell r="C351" t="str">
            <v>UND</v>
          </cell>
          <cell r="D351">
            <v>60380</v>
          </cell>
        </row>
        <row r="352">
          <cell r="B352" t="str">
            <v>MALLA GAVION 2x1x1 Cal 13 Abertura de 10 x 10cm</v>
          </cell>
          <cell r="C352" t="str">
            <v>UND</v>
          </cell>
          <cell r="D352">
            <v>41400</v>
          </cell>
        </row>
        <row r="353">
          <cell r="B353" t="str">
            <v>CONCERTINA 18" CON REFUERZO GUAYA DE 1/4"</v>
          </cell>
          <cell r="C353" t="str">
            <v>ML</v>
          </cell>
          <cell r="D353">
            <v>14950</v>
          </cell>
        </row>
        <row r="354">
          <cell r="B354" t="str">
            <v>XXX</v>
          </cell>
          <cell r="D354">
            <v>0</v>
          </cell>
        </row>
        <row r="355">
          <cell r="B355" t="str">
            <v>XXX</v>
          </cell>
          <cell r="D355">
            <v>0</v>
          </cell>
        </row>
        <row r="356">
          <cell r="B356" t="str">
            <v>MALLA ESLABONADA CL 10 HUECO 2"X2" GALVANIZADA</v>
          </cell>
          <cell r="C356" t="str">
            <v>M2</v>
          </cell>
          <cell r="D356">
            <v>12140</v>
          </cell>
        </row>
        <row r="357">
          <cell r="B357" t="str">
            <v xml:space="preserve">MALLA EXPANDIDA IMT 100 1 x 2,5 </v>
          </cell>
          <cell r="C357" t="str">
            <v>M2</v>
          </cell>
          <cell r="D357">
            <v>156390</v>
          </cell>
        </row>
        <row r="358">
          <cell r="B358" t="str">
            <v>XXX</v>
          </cell>
          <cell r="D358">
            <v>0</v>
          </cell>
        </row>
        <row r="359">
          <cell r="B359" t="str">
            <v xml:space="preserve">REJILLA TIPO CARCAMO </v>
          </cell>
          <cell r="C359" t="str">
            <v>KG</v>
          </cell>
          <cell r="D359">
            <v>0</v>
          </cell>
        </row>
        <row r="360">
          <cell r="B360" t="str">
            <v>REGILLAS EN &lt; 2" X 1/8" PARA SKIMER TIPO</v>
          </cell>
          <cell r="C360" t="str">
            <v>UND</v>
          </cell>
          <cell r="D360">
            <v>1403000</v>
          </cell>
        </row>
        <row r="361">
          <cell r="B361" t="str">
            <v>PORTON DE ACCESO EN TUBERIA GALVANIZADA 4" (6X2 M) CON MALLA ESLABONADA</v>
          </cell>
          <cell r="C361" t="str">
            <v>M2</v>
          </cell>
          <cell r="D361">
            <v>4416000</v>
          </cell>
        </row>
        <row r="362">
          <cell r="B362" t="str">
            <v>PARRILLA PARA QUIEBRAPATAS TIPICO</v>
          </cell>
          <cell r="D362">
            <v>4197500</v>
          </cell>
        </row>
        <row r="363">
          <cell r="B363" t="str">
            <v>BARANDAS PARA QUIEBRAPATAS TIPICO</v>
          </cell>
          <cell r="D363">
            <v>1196000</v>
          </cell>
        </row>
        <row r="364">
          <cell r="B364" t="str">
            <v>XXX</v>
          </cell>
          <cell r="D364">
            <v>0</v>
          </cell>
        </row>
        <row r="365">
          <cell r="B365" t="str">
            <v>GEODREN  PLANAR CON TUBERIA PERFORADA h=1.0 m</v>
          </cell>
          <cell r="C365" t="str">
            <v>ml</v>
          </cell>
          <cell r="D365">
            <v>44000</v>
          </cell>
        </row>
        <row r="366">
          <cell r="B366" t="str">
            <v>GEODREN  h=0.95 m</v>
          </cell>
          <cell r="C366" t="str">
            <v>ml</v>
          </cell>
          <cell r="D366">
            <v>27340</v>
          </cell>
        </row>
        <row r="367">
          <cell r="B367" t="str">
            <v>XXX</v>
          </cell>
          <cell r="D367">
            <v>0</v>
          </cell>
        </row>
        <row r="368">
          <cell r="B368" t="str">
            <v>MARCO REJILLA T-3</v>
          </cell>
          <cell r="C368" t="str">
            <v>UND</v>
          </cell>
          <cell r="D368">
            <v>72380</v>
          </cell>
        </row>
        <row r="369">
          <cell r="B369" t="str">
            <v>MARCO REJILLA T-8</v>
          </cell>
          <cell r="C369" t="str">
            <v>UND</v>
          </cell>
          <cell r="D369">
            <v>80740</v>
          </cell>
        </row>
        <row r="370">
          <cell r="B370" t="str">
            <v xml:space="preserve">MARCO REJILLA </v>
          </cell>
          <cell r="C370" t="str">
            <v>M2</v>
          </cell>
          <cell r="D370">
            <v>31590</v>
          </cell>
        </row>
        <row r="371">
          <cell r="B371" t="str">
            <v>xxx</v>
          </cell>
          <cell r="D371">
            <v>0</v>
          </cell>
        </row>
        <row r="372">
          <cell r="B372" t="str">
            <v>MALLA TIPO GALLINERO</v>
          </cell>
          <cell r="C372" t="str">
            <v>M2</v>
          </cell>
          <cell r="D372">
            <v>1380</v>
          </cell>
        </row>
        <row r="375">
          <cell r="B375" t="str">
            <v>TUBERIA</v>
          </cell>
        </row>
        <row r="377">
          <cell r="B377" t="str">
            <v>DETALLE</v>
          </cell>
          <cell r="C377" t="str">
            <v>UNIDAD</v>
          </cell>
          <cell r="D377" t="str">
            <v>TARIFA</v>
          </cell>
        </row>
        <row r="378">
          <cell r="B378" t="str">
            <v>TUBO AC 30" x 7/16</v>
          </cell>
          <cell r="C378" t="str">
            <v>ML</v>
          </cell>
          <cell r="D378">
            <v>1461600</v>
          </cell>
        </row>
        <row r="379">
          <cell r="B379" t="str">
            <v>TUBO AC 20" x 5/16"</v>
          </cell>
          <cell r="C379" t="str">
            <v>ML</v>
          </cell>
          <cell r="D379">
            <v>626400</v>
          </cell>
        </row>
        <row r="380">
          <cell r="B380" t="str">
            <v xml:space="preserve">TUBO AC 20" x 3/8" </v>
          </cell>
          <cell r="C380" t="str">
            <v>ML</v>
          </cell>
          <cell r="D380">
            <v>785000</v>
          </cell>
        </row>
        <row r="381">
          <cell r="B381" t="str">
            <v>TUBERIA PETROLERA 2"7/8</v>
          </cell>
          <cell r="C381" t="str">
            <v>ML</v>
          </cell>
          <cell r="D381">
            <v>32400</v>
          </cell>
        </row>
        <row r="382">
          <cell r="B382" t="str">
            <v>TUBO PVC 3"</v>
          </cell>
          <cell r="C382" t="str">
            <v>ML</v>
          </cell>
          <cell r="D382">
            <v>14100</v>
          </cell>
        </row>
        <row r="383">
          <cell r="B383" t="str">
            <v>TUBO ACERO AL CARBON DE 3/4" SCH 40</v>
          </cell>
          <cell r="C383" t="str">
            <v>ML</v>
          </cell>
          <cell r="D383">
            <v>15610</v>
          </cell>
        </row>
        <row r="384">
          <cell r="B384" t="str">
            <v>TUBO ACERO AL CARBON DE 2" SCH 40</v>
          </cell>
          <cell r="C384" t="str">
            <v>ML</v>
          </cell>
          <cell r="D384">
            <v>33470</v>
          </cell>
        </row>
        <row r="385">
          <cell r="B385" t="str">
            <v>TUBO ACERO AL CARBON DE 3" SCH 40</v>
          </cell>
          <cell r="C385" t="str">
            <v>ML</v>
          </cell>
          <cell r="D385">
            <v>41600</v>
          </cell>
        </row>
        <row r="386">
          <cell r="B386" t="str">
            <v>TUBO ACERO AL CARBON DE 4" SCH 40</v>
          </cell>
          <cell r="C386" t="str">
            <v>ML</v>
          </cell>
          <cell r="D386">
            <v>58000</v>
          </cell>
        </row>
        <row r="387">
          <cell r="B387" t="str">
            <v>TUBO ACERO AL CARBON DE 5" SCH 40</v>
          </cell>
          <cell r="C387" t="str">
            <v>ML</v>
          </cell>
          <cell r="D387">
            <v>92800</v>
          </cell>
        </row>
        <row r="388">
          <cell r="B388" t="str">
            <v>TUBO ACERO AL CARBON DE 6" SCH 40</v>
          </cell>
          <cell r="D388">
            <v>0</v>
          </cell>
        </row>
        <row r="389">
          <cell r="B389" t="str">
            <v>TUBO DE CONCRETO  24"</v>
          </cell>
          <cell r="C389" t="str">
            <v>ML</v>
          </cell>
          <cell r="D389">
            <v>70000</v>
          </cell>
        </row>
        <row r="390">
          <cell r="B390" t="str">
            <v>TUBO DE CONCRETO REFORZADO 36"</v>
          </cell>
          <cell r="C390" t="str">
            <v>ML</v>
          </cell>
          <cell r="D390">
            <v>0</v>
          </cell>
        </row>
        <row r="391">
          <cell r="B391" t="str">
            <v>TUBO PVC CONDUIT 3"</v>
          </cell>
          <cell r="C391" t="str">
            <v>ML</v>
          </cell>
          <cell r="D391">
            <v>8620</v>
          </cell>
        </row>
        <row r="392">
          <cell r="B392" t="str">
            <v>XXX</v>
          </cell>
          <cell r="D392">
            <v>0</v>
          </cell>
        </row>
        <row r="393">
          <cell r="B393" t="str">
            <v>TUBERIA ACERO REFORZADO 36"</v>
          </cell>
          <cell r="C393" t="str">
            <v>ML</v>
          </cell>
          <cell r="D393">
            <v>2200000</v>
          </cell>
        </row>
        <row r="394">
          <cell r="B394" t="str">
            <v>XXX</v>
          </cell>
          <cell r="D394">
            <v>0</v>
          </cell>
        </row>
        <row r="395">
          <cell r="B395" t="str">
            <v>XXX</v>
          </cell>
          <cell r="D395">
            <v>0</v>
          </cell>
        </row>
        <row r="396">
          <cell r="B396" t="str">
            <v>TUBERIA RIBLOCK 315mm</v>
          </cell>
          <cell r="C396" t="str">
            <v>ML</v>
          </cell>
          <cell r="D396">
            <v>48240</v>
          </cell>
        </row>
        <row r="397">
          <cell r="B397" t="str">
            <v>TUBERIA NOVAFORT 315 mm</v>
          </cell>
          <cell r="C397" t="str">
            <v>ML</v>
          </cell>
          <cell r="D397">
            <v>57180</v>
          </cell>
        </row>
        <row r="398">
          <cell r="B398" t="str">
            <v>XXX</v>
          </cell>
          <cell r="D398">
            <v>0</v>
          </cell>
        </row>
        <row r="399">
          <cell r="B399" t="str">
            <v>UNION PVC 3"</v>
          </cell>
          <cell r="C399" t="str">
            <v>UND</v>
          </cell>
          <cell r="D399">
            <v>2900</v>
          </cell>
        </row>
        <row r="400">
          <cell r="B400" t="str">
            <v>TUBO PVC NOVAFORT DE 8"</v>
          </cell>
          <cell r="C400" t="str">
            <v>ML</v>
          </cell>
          <cell r="D400">
            <v>18920</v>
          </cell>
        </row>
        <row r="401">
          <cell r="B401" t="str">
            <v>UNION PVC 8"</v>
          </cell>
          <cell r="C401" t="str">
            <v>UND</v>
          </cell>
          <cell r="D401">
            <v>18080</v>
          </cell>
        </row>
        <row r="402">
          <cell r="B402" t="str">
            <v>TUBERIA SANITARIA 6"</v>
          </cell>
          <cell r="C402" t="str">
            <v>ML</v>
          </cell>
          <cell r="D402">
            <v>20000</v>
          </cell>
        </row>
        <row r="403">
          <cell r="B403" t="str">
            <v>UNION PVC 6"</v>
          </cell>
          <cell r="C403" t="str">
            <v>UND</v>
          </cell>
          <cell r="D403">
            <v>14990</v>
          </cell>
        </row>
        <row r="404">
          <cell r="B404" t="str">
            <v>TUBERIA PVC 6"  ALL</v>
          </cell>
          <cell r="C404" t="str">
            <v>ML</v>
          </cell>
          <cell r="D404">
            <v>8000</v>
          </cell>
        </row>
        <row r="405">
          <cell r="B405" t="str">
            <v>TUBERIA PVC 4" RDE 21</v>
          </cell>
          <cell r="C405" t="str">
            <v>ML</v>
          </cell>
          <cell r="D405">
            <v>33570</v>
          </cell>
        </row>
        <row r="406">
          <cell r="B406" t="str">
            <v>TUBERIA PVC  8" PVC RDE 21</v>
          </cell>
          <cell r="C406" t="str">
            <v>ML</v>
          </cell>
          <cell r="D406">
            <v>123500</v>
          </cell>
        </row>
        <row r="407">
          <cell r="B407" t="str">
            <v>TUBERIA PVC 12" PVC RDE 21</v>
          </cell>
          <cell r="C407" t="str">
            <v>ML</v>
          </cell>
          <cell r="D407">
            <v>213300</v>
          </cell>
        </row>
        <row r="408">
          <cell r="B408" t="str">
            <v>TUBO PVC 4" PERFORADO</v>
          </cell>
          <cell r="C408" t="str">
            <v>ML</v>
          </cell>
          <cell r="D408">
            <v>20000</v>
          </cell>
        </row>
        <row r="409">
          <cell r="B409" t="str">
            <v>TUBERIA TEPCO 6"</v>
          </cell>
          <cell r="C409" t="str">
            <v>ML</v>
          </cell>
          <cell r="D409">
            <v>34890</v>
          </cell>
        </row>
        <row r="410">
          <cell r="B410" t="str">
            <v>TUBO GALVANIZADO 2 1/2" SCH40</v>
          </cell>
          <cell r="C410" t="str">
            <v>ML</v>
          </cell>
          <cell r="D410">
            <v>29600</v>
          </cell>
        </row>
        <row r="411">
          <cell r="B411" t="str">
            <v>TUBO GALVANIZADO 2 e= 4mm</v>
          </cell>
          <cell r="C411" t="str">
            <v>ML</v>
          </cell>
          <cell r="D411">
            <v>23750</v>
          </cell>
        </row>
        <row r="412">
          <cell r="B412" t="str">
            <v>DUCTO DE POLIETILENO</v>
          </cell>
          <cell r="C412" t="str">
            <v>ML</v>
          </cell>
          <cell r="D412">
            <v>1510</v>
          </cell>
        </row>
        <row r="413">
          <cell r="B413" t="str">
            <v>ACCESORIOS</v>
          </cell>
          <cell r="C413" t="str">
            <v>UND</v>
          </cell>
          <cell r="D413">
            <v>2000</v>
          </cell>
        </row>
        <row r="414">
          <cell r="B414" t="str">
            <v>TUBERIA PERFORADA 2" PVC</v>
          </cell>
          <cell r="C414" t="str">
            <v>ML</v>
          </cell>
          <cell r="D414">
            <v>15000</v>
          </cell>
        </row>
        <row r="415">
          <cell r="B415" t="str">
            <v>TUBO GALVANIZADO 4" e= 4mm</v>
          </cell>
          <cell r="C415" t="str">
            <v>ML</v>
          </cell>
          <cell r="D415">
            <v>56820</v>
          </cell>
        </row>
        <row r="416">
          <cell r="B416" t="str">
            <v>MANGUERA MASTERFLEX 3"</v>
          </cell>
          <cell r="C416" t="str">
            <v>ML</v>
          </cell>
          <cell r="D416">
            <v>4060</v>
          </cell>
        </row>
        <row r="417">
          <cell r="B417" t="str">
            <v>MANGUERA MASTERFLEX 2"</v>
          </cell>
          <cell r="C417" t="str">
            <v>ML</v>
          </cell>
          <cell r="D417">
            <v>2670</v>
          </cell>
        </row>
        <row r="420">
          <cell r="B420" t="str">
            <v>FERRETERIA</v>
          </cell>
        </row>
        <row r="422">
          <cell r="B422" t="str">
            <v>DETALLE</v>
          </cell>
          <cell r="C422" t="str">
            <v>UNIDAD</v>
          </cell>
          <cell r="D422" t="str">
            <v>TARIFA</v>
          </cell>
        </row>
        <row r="423">
          <cell r="B423" t="str">
            <v>HERRAMIENTA MENOR</v>
          </cell>
          <cell r="C423" t="str">
            <v>GLB</v>
          </cell>
          <cell r="D423">
            <v>2000</v>
          </cell>
        </row>
        <row r="424">
          <cell r="B424" t="str">
            <v>PUNTILLA</v>
          </cell>
          <cell r="C424" t="str">
            <v>LB</v>
          </cell>
          <cell r="D424">
            <v>1780</v>
          </cell>
        </row>
        <row r="425">
          <cell r="B425" t="str">
            <v>VALVULA DE BOLA DE 1/2"</v>
          </cell>
          <cell r="C425" t="str">
            <v>UND</v>
          </cell>
          <cell r="D425">
            <v>0</v>
          </cell>
        </row>
        <row r="426">
          <cell r="B426" t="str">
            <v>VALVULA DE BOLA DE 3/4"</v>
          </cell>
          <cell r="C426" t="str">
            <v>UND</v>
          </cell>
          <cell r="D426">
            <v>18830</v>
          </cell>
        </row>
        <row r="427">
          <cell r="B427" t="str">
            <v>VALVULA DE BOLA DE 1"</v>
          </cell>
          <cell r="C427" t="str">
            <v>UND</v>
          </cell>
          <cell r="D427">
            <v>30000</v>
          </cell>
        </row>
        <row r="428">
          <cell r="B428" t="str">
            <v>VALVULA DE BOLA DE 1"1/2</v>
          </cell>
          <cell r="C428" t="str">
            <v>UND</v>
          </cell>
          <cell r="D428">
            <v>0</v>
          </cell>
        </row>
        <row r="429">
          <cell r="B429" t="str">
            <v>VALVULA DE BOLA DE 2"</v>
          </cell>
          <cell r="C429" t="str">
            <v>UND</v>
          </cell>
          <cell r="D429">
            <v>111100</v>
          </cell>
        </row>
        <row r="430">
          <cell r="B430" t="str">
            <v>VALVULA DE DE 3" EN PVC</v>
          </cell>
          <cell r="C430" t="str">
            <v>UND</v>
          </cell>
          <cell r="D430">
            <v>218500</v>
          </cell>
        </row>
        <row r="431">
          <cell r="B431" t="str">
            <v>VALVULA DE BOLA DE 4"</v>
          </cell>
          <cell r="C431" t="str">
            <v>UND</v>
          </cell>
          <cell r="D431">
            <v>0</v>
          </cell>
        </row>
        <row r="432">
          <cell r="B432" t="str">
            <v>AMARRES</v>
          </cell>
          <cell r="C432" t="str">
            <v>UND</v>
          </cell>
          <cell r="D432">
            <v>500</v>
          </cell>
        </row>
        <row r="433">
          <cell r="B433" t="str">
            <v>BOLSA EN FIQUE DE 0.7 X 0.5 M</v>
          </cell>
          <cell r="C433" t="str">
            <v>UND</v>
          </cell>
          <cell r="D433">
            <v>1300</v>
          </cell>
        </row>
        <row r="434">
          <cell r="B434" t="str">
            <v>BLOQUE HUECO No. 4</v>
          </cell>
          <cell r="C434" t="str">
            <v>UND</v>
          </cell>
          <cell r="D434">
            <v>1550</v>
          </cell>
        </row>
        <row r="435">
          <cell r="B435" t="str">
            <v>CONSUMIBLES</v>
          </cell>
          <cell r="C435" t="str">
            <v>GLB</v>
          </cell>
          <cell r="D435">
            <v>5000</v>
          </cell>
        </row>
        <row r="436">
          <cell r="B436" t="str">
            <v>POSTE CONCRETO 8m</v>
          </cell>
          <cell r="C436" t="str">
            <v>UND</v>
          </cell>
          <cell r="D436">
            <v>50000</v>
          </cell>
        </row>
        <row r="437">
          <cell r="B437" t="str">
            <v>POSTE MADERA 8m</v>
          </cell>
          <cell r="C437" t="str">
            <v>UND</v>
          </cell>
          <cell r="D437">
            <v>250000</v>
          </cell>
        </row>
        <row r="438">
          <cell r="B438" t="str">
            <v>CABLE ACSR # 2</v>
          </cell>
          <cell r="C438" t="str">
            <v>ML</v>
          </cell>
          <cell r="D438">
            <v>1450</v>
          </cell>
        </row>
        <row r="439">
          <cell r="B439" t="str">
            <v>LUMINARIA DE MERCURIO (SENCILLA)</v>
          </cell>
          <cell r="C439" t="str">
            <v>UND</v>
          </cell>
          <cell r="D439">
            <v>345000</v>
          </cell>
        </row>
        <row r="440">
          <cell r="B440" t="str">
            <v>TORNILLOS 12" GRADO 8</v>
          </cell>
          <cell r="C440" t="str">
            <v>UND</v>
          </cell>
          <cell r="D440">
            <v>15000</v>
          </cell>
        </row>
        <row r="441">
          <cell r="B441" t="str">
            <v>CODO 2" A 45º</v>
          </cell>
          <cell r="C441" t="str">
            <v>UND</v>
          </cell>
          <cell r="D441">
            <v>5000</v>
          </cell>
        </row>
        <row r="442">
          <cell r="B442" t="str">
            <v>ACCESORIOS</v>
          </cell>
          <cell r="C442" t="str">
            <v>GLB</v>
          </cell>
          <cell r="D442">
            <v>5000</v>
          </cell>
        </row>
        <row r="443">
          <cell r="B443" t="str">
            <v>ACCESORIOS ELECTRICOS</v>
          </cell>
          <cell r="C443" t="str">
            <v>GLB</v>
          </cell>
          <cell r="D443">
            <v>25000</v>
          </cell>
        </row>
        <row r="444">
          <cell r="B444" t="str">
            <v>PUERTA CERRAMIENTO</v>
          </cell>
          <cell r="C444" t="str">
            <v>UND</v>
          </cell>
          <cell r="D444">
            <v>1400000</v>
          </cell>
        </row>
        <row r="445">
          <cell r="B445" t="str">
            <v>GANCHO</v>
          </cell>
          <cell r="C445" t="str">
            <v>UND</v>
          </cell>
          <cell r="D445">
            <v>400</v>
          </cell>
        </row>
        <row r="446">
          <cell r="B446" t="str">
            <v>CINTA PVC TIPO 2. Calibre 6</v>
          </cell>
          <cell r="C446" t="str">
            <v>ML</v>
          </cell>
          <cell r="D446">
            <v>18330</v>
          </cell>
        </row>
        <row r="447">
          <cell r="B447" t="str">
            <v>ESTACON (D=15 cm; L=1,5 mt)</v>
          </cell>
          <cell r="C447" t="str">
            <v>UND</v>
          </cell>
          <cell r="D447">
            <v>16800</v>
          </cell>
        </row>
        <row r="448">
          <cell r="B448" t="str">
            <v>CABALLETE</v>
          </cell>
          <cell r="C448" t="str">
            <v>UN</v>
          </cell>
          <cell r="D448">
            <v>21500</v>
          </cell>
        </row>
        <row r="449">
          <cell r="B449" t="str">
            <v>SOLDADURA 6010 X 1/8</v>
          </cell>
          <cell r="C449" t="str">
            <v>CAJA</v>
          </cell>
          <cell r="D449">
            <v>125600</v>
          </cell>
        </row>
        <row r="450">
          <cell r="B450" t="str">
            <v>SOLDADURA 6010 X 5/32</v>
          </cell>
          <cell r="C450" t="str">
            <v>CAJA</v>
          </cell>
          <cell r="D450">
            <v>125600</v>
          </cell>
        </row>
        <row r="451">
          <cell r="B451" t="str">
            <v>SOLDADURA 7018 X 1/8</v>
          </cell>
          <cell r="C451" t="str">
            <v>CAJA</v>
          </cell>
          <cell r="D451">
            <v>115200</v>
          </cell>
        </row>
        <row r="452">
          <cell r="B452" t="str">
            <v>TEJA ETERNIT</v>
          </cell>
          <cell r="C452" t="str">
            <v>M2</v>
          </cell>
          <cell r="D452">
            <v>11800</v>
          </cell>
        </row>
        <row r="455">
          <cell r="B455" t="str">
            <v>VARIOS</v>
          </cell>
        </row>
        <row r="457">
          <cell r="B457" t="str">
            <v>DETALLE</v>
          </cell>
          <cell r="C457" t="str">
            <v>UNIDAD</v>
          </cell>
          <cell r="D457" t="str">
            <v>TARIFA</v>
          </cell>
        </row>
        <row r="458">
          <cell r="B458" t="str">
            <v>CAL DOLOMITA</v>
          </cell>
          <cell r="C458" t="str">
            <v>SACO</v>
          </cell>
          <cell r="D458">
            <v>10010</v>
          </cell>
        </row>
        <row r="459">
          <cell r="B459" t="str">
            <v>ABONO TRIPLE 15</v>
          </cell>
          <cell r="C459" t="str">
            <v>SACO</v>
          </cell>
          <cell r="D459">
            <v>90710</v>
          </cell>
        </row>
        <row r="460">
          <cell r="B460" t="str">
            <v>UREA</v>
          </cell>
          <cell r="C460" t="str">
            <v>SACO</v>
          </cell>
          <cell r="D460">
            <v>80040</v>
          </cell>
        </row>
        <row r="461">
          <cell r="B461" t="str">
            <v>GUAYA DE 1" PARA ANCLAJES</v>
          </cell>
          <cell r="C461" t="str">
            <v>M</v>
          </cell>
          <cell r="D461">
            <v>12650</v>
          </cell>
        </row>
        <row r="462">
          <cell r="B462" t="str">
            <v>PERROS DE FIJACION DE 11/5"</v>
          </cell>
          <cell r="C462" t="str">
            <v>UND</v>
          </cell>
          <cell r="D462">
            <v>40250</v>
          </cell>
        </row>
        <row r="463">
          <cell r="B463" t="str">
            <v>CANTO D&gt;.30M</v>
          </cell>
          <cell r="C463" t="str">
            <v>M3</v>
          </cell>
          <cell r="D463">
            <v>28750</v>
          </cell>
        </row>
        <row r="464">
          <cell r="B464" t="str">
            <v>GRAPA METALICA</v>
          </cell>
          <cell r="C464" t="str">
            <v>UN</v>
          </cell>
          <cell r="D464">
            <v>580</v>
          </cell>
        </row>
        <row r="465">
          <cell r="B465" t="str">
            <v>GEOMEMBRANA TIPO PAVCO S-500</v>
          </cell>
          <cell r="C465" t="str">
            <v>M2</v>
          </cell>
          <cell r="D465">
            <v>10810</v>
          </cell>
        </row>
        <row r="466">
          <cell r="B466" t="str">
            <v>GEOMEMBRANA HDPE 60 MILS</v>
          </cell>
          <cell r="C466" t="str">
            <v>KG</v>
          </cell>
          <cell r="D466">
            <v>17020</v>
          </cell>
        </row>
        <row r="467">
          <cell r="B467" t="str">
            <v>GEOMEMBRANA HDPE 30 MILS (0,75MM)</v>
          </cell>
          <cell r="C467" t="str">
            <v>M2</v>
          </cell>
          <cell r="D467">
            <v>10160</v>
          </cell>
        </row>
        <row r="468">
          <cell r="B468" t="str">
            <v>TERMINAL PARA CABLE 250 MCM</v>
          </cell>
          <cell r="C468" t="str">
            <v>UND</v>
          </cell>
          <cell r="D468">
            <v>10670</v>
          </cell>
        </row>
        <row r="469">
          <cell r="B469" t="str">
            <v>CESPEDON 0,50X0,50</v>
          </cell>
          <cell r="C469" t="str">
            <v>UND</v>
          </cell>
          <cell r="D469">
            <v>5500</v>
          </cell>
        </row>
        <row r="470">
          <cell r="B470" t="str">
            <v>GEOTEXTIL T-1700</v>
          </cell>
          <cell r="C470" t="str">
            <v>M2</v>
          </cell>
          <cell r="D470">
            <v>3590</v>
          </cell>
        </row>
        <row r="471">
          <cell r="B471" t="str">
            <v>GEOTEXTIL T-2100</v>
          </cell>
          <cell r="C471" t="str">
            <v>M2</v>
          </cell>
          <cell r="D471">
            <v>3450</v>
          </cell>
        </row>
        <row r="472">
          <cell r="B472" t="str">
            <v>GEOTEXTIL TR-4000</v>
          </cell>
          <cell r="C472" t="str">
            <v>M2</v>
          </cell>
          <cell r="D472">
            <v>6670</v>
          </cell>
        </row>
        <row r="473">
          <cell r="B473" t="str">
            <v>TERMINAL PARA CABLE 1/0 AWG THHN</v>
          </cell>
          <cell r="C473" t="str">
            <v>UND</v>
          </cell>
          <cell r="D473">
            <v>5300</v>
          </cell>
        </row>
        <row r="474">
          <cell r="B474" t="str">
            <v>GEOTEXTIL NT-1600</v>
          </cell>
          <cell r="C474" t="str">
            <v>M2</v>
          </cell>
          <cell r="D474">
            <v>2420</v>
          </cell>
        </row>
        <row r="475">
          <cell r="B475" t="str">
            <v>HILO</v>
          </cell>
          <cell r="C475" t="str">
            <v>ML</v>
          </cell>
          <cell r="D475">
            <v>80</v>
          </cell>
        </row>
        <row r="476">
          <cell r="B476" t="str">
            <v>HILO PARA GEOTEXTIL</v>
          </cell>
          <cell r="C476" t="str">
            <v>GLB</v>
          </cell>
          <cell r="D476">
            <v>500</v>
          </cell>
        </row>
        <row r="477">
          <cell r="B477" t="str">
            <v>ECOMATRIX VERDE</v>
          </cell>
          <cell r="C477" t="str">
            <v>M2</v>
          </cell>
          <cell r="D477">
            <v>2420</v>
          </cell>
        </row>
        <row r="478">
          <cell r="B478" t="str">
            <v>HILO PARA SACO EN FIQUE</v>
          </cell>
          <cell r="C478" t="str">
            <v>ML</v>
          </cell>
          <cell r="D478">
            <v>80</v>
          </cell>
        </row>
        <row r="479">
          <cell r="B479" t="str">
            <v>POSTE MADERA ROLLIZA 2M DIAM=0.10M</v>
          </cell>
          <cell r="C479" t="str">
            <v>UN</v>
          </cell>
          <cell r="D479">
            <v>11500</v>
          </cell>
        </row>
        <row r="480">
          <cell r="B480" t="str">
            <v>POSTES EN CONCRETO 0.1 X 0.1 X 2.1 (CERRAMIENTO)</v>
          </cell>
          <cell r="C480" t="str">
            <v>UND</v>
          </cell>
          <cell r="D480">
            <v>19550</v>
          </cell>
        </row>
        <row r="481">
          <cell r="B481" t="str">
            <v>ESPECIE ARBUSTIVA (H=60CM)</v>
          </cell>
          <cell r="C481" t="str">
            <v>UND</v>
          </cell>
          <cell r="D481">
            <v>19550</v>
          </cell>
        </row>
        <row r="482">
          <cell r="B482" t="str">
            <v>SEMILLA BRACHIARIA DECUMBENS</v>
          </cell>
          <cell r="C482" t="str">
            <v>KG</v>
          </cell>
          <cell r="D482">
            <v>30290</v>
          </cell>
        </row>
        <row r="483">
          <cell r="C483" t="str">
            <v>UND</v>
          </cell>
          <cell r="D483">
            <v>0</v>
          </cell>
        </row>
        <row r="484">
          <cell r="B484" t="str">
            <v>ESCALON DE HIERRO 3/4"</v>
          </cell>
          <cell r="C484" t="str">
            <v>KG</v>
          </cell>
          <cell r="D484">
            <v>0</v>
          </cell>
        </row>
        <row r="485">
          <cell r="B485" t="str">
            <v>MATERIAL DE SUSPENSION</v>
          </cell>
          <cell r="C485" t="str">
            <v>KG</v>
          </cell>
          <cell r="D485">
            <v>690</v>
          </cell>
        </row>
        <row r="486">
          <cell r="B486" t="str">
            <v>MINIGIMNASIO DE MADERA</v>
          </cell>
          <cell r="C486" t="str">
            <v>UND</v>
          </cell>
          <cell r="D486">
            <v>0</v>
          </cell>
        </row>
        <row r="487">
          <cell r="B487" t="str">
            <v>CAMISA DE ENTUBACION EN ACERO GRDO 36</v>
          </cell>
          <cell r="C487" t="str">
            <v>ML</v>
          </cell>
          <cell r="D487">
            <v>241500</v>
          </cell>
        </row>
        <row r="488">
          <cell r="B488" t="str">
            <v>SACO DE FIQUE</v>
          </cell>
          <cell r="C488" t="str">
            <v>UND</v>
          </cell>
          <cell r="D488">
            <v>2880</v>
          </cell>
        </row>
        <row r="489">
          <cell r="B489" t="str">
            <v>PINTURA DE CUBIERTA CON CORAZA</v>
          </cell>
          <cell r="C489" t="str">
            <v>GAL</v>
          </cell>
          <cell r="D489">
            <v>65550</v>
          </cell>
        </row>
        <row r="490">
          <cell r="B490" t="str">
            <v>ADOQUIN MODULAR 6 cm TRAF. LIVIANO</v>
          </cell>
          <cell r="C490" t="str">
            <v>UN</v>
          </cell>
          <cell r="D490">
            <v>0</v>
          </cell>
        </row>
        <row r="491">
          <cell r="B491" t="str">
            <v>ARCO Y TABLERO</v>
          </cell>
          <cell r="C491" t="str">
            <v>UND</v>
          </cell>
          <cell r="D491">
            <v>0</v>
          </cell>
        </row>
        <row r="492">
          <cell r="B492" t="str">
            <v>COMPUERTA MADERA IMPERM</v>
          </cell>
          <cell r="C492" t="str">
            <v>UND</v>
          </cell>
          <cell r="D492">
            <v>0</v>
          </cell>
        </row>
        <row r="493">
          <cell r="B493" t="str">
            <v>ANCLAJES</v>
          </cell>
          <cell r="C493" t="str">
            <v>UND</v>
          </cell>
          <cell r="D493">
            <v>0</v>
          </cell>
        </row>
        <row r="494">
          <cell r="B494" t="str">
            <v>ADITIVOS PARA CONCRETO</v>
          </cell>
          <cell r="C494" t="str">
            <v>KG</v>
          </cell>
          <cell r="D494">
            <v>0</v>
          </cell>
        </row>
        <row r="495">
          <cell r="B495" t="str">
            <v>POSTE MADERA EUCALIPTO D=3" 4 M</v>
          </cell>
          <cell r="C495" t="str">
            <v>UND</v>
          </cell>
          <cell r="D495">
            <v>17250</v>
          </cell>
        </row>
        <row r="496">
          <cell r="B496" t="str">
            <v>TABLA BURRA</v>
          </cell>
          <cell r="C496" t="str">
            <v>ML</v>
          </cell>
          <cell r="D496">
            <v>7480</v>
          </cell>
        </row>
        <row r="497">
          <cell r="B497" t="str">
            <v>ESTACAS EN MADERA (L=60 cm)</v>
          </cell>
          <cell r="C497" t="str">
            <v>UND</v>
          </cell>
          <cell r="D497">
            <v>1380</v>
          </cell>
        </row>
        <row r="498">
          <cell r="B498" t="str">
            <v>GEOTEXTIL GT-3</v>
          </cell>
          <cell r="C498" t="str">
            <v>M2</v>
          </cell>
          <cell r="D498">
            <v>0</v>
          </cell>
        </row>
        <row r="499">
          <cell r="B499" t="str">
            <v>SACO DE POLIPROPILENO</v>
          </cell>
          <cell r="C499" t="str">
            <v>UND</v>
          </cell>
          <cell r="D499">
            <v>0</v>
          </cell>
        </row>
        <row r="500">
          <cell r="B500" t="str">
            <v>SEÑALES SP</v>
          </cell>
          <cell r="C500" t="str">
            <v>UND</v>
          </cell>
          <cell r="D500">
            <v>0</v>
          </cell>
        </row>
        <row r="501">
          <cell r="B501" t="str">
            <v xml:space="preserve">GEOTEXTIL GNT - 2 </v>
          </cell>
          <cell r="C501" t="str">
            <v>M2</v>
          </cell>
          <cell r="D501">
            <v>0</v>
          </cell>
        </row>
        <row r="502">
          <cell r="B502" t="str">
            <v>GEOMEMBRANAS 60 Mills</v>
          </cell>
          <cell r="C502" t="str">
            <v>M2</v>
          </cell>
          <cell r="D502">
            <v>0</v>
          </cell>
        </row>
        <row r="503">
          <cell r="B503" t="str">
            <v>BARANDA METALICA ELIPUERTO</v>
          </cell>
          <cell r="C503" t="str">
            <v>ML</v>
          </cell>
          <cell r="D503">
            <v>0</v>
          </cell>
        </row>
        <row r="504">
          <cell r="B504" t="str">
            <v>BARANDAS METALICAS</v>
          </cell>
          <cell r="C504" t="str">
            <v>ML</v>
          </cell>
          <cell r="D504">
            <v>0</v>
          </cell>
        </row>
        <row r="505">
          <cell r="B505" t="str">
            <v>SEÑALES VERTICALES</v>
          </cell>
          <cell r="C505" t="str">
            <v>UND</v>
          </cell>
          <cell r="D505">
            <v>218500</v>
          </cell>
        </row>
        <row r="506">
          <cell r="B506" t="str">
            <v>PEAJES</v>
          </cell>
          <cell r="C506" t="str">
            <v>UND</v>
          </cell>
          <cell r="D506">
            <v>0</v>
          </cell>
        </row>
        <row r="507">
          <cell r="B507" t="str">
            <v>COMBUSTIBLE</v>
          </cell>
          <cell r="C507" t="str">
            <v>GL</v>
          </cell>
          <cell r="D507">
            <v>0</v>
          </cell>
        </row>
        <row r="510">
          <cell r="B510" t="str">
            <v>INSUMOS MAQUINARIA Y SUBCONTARTOS</v>
          </cell>
        </row>
        <row r="512">
          <cell r="B512" t="str">
            <v>DETALLE</v>
          </cell>
          <cell r="C512" t="str">
            <v>UNIDAD</v>
          </cell>
          <cell r="D512" t="str">
            <v>TARIFA</v>
          </cell>
        </row>
        <row r="513">
          <cell r="B513" t="str">
            <v>COMBUSTIBLE A.C.P.M</v>
          </cell>
          <cell r="C513" t="str">
            <v>GALON</v>
          </cell>
          <cell r="D513">
            <v>6500</v>
          </cell>
        </row>
        <row r="514">
          <cell r="B514" t="str">
            <v>FILTRO</v>
          </cell>
          <cell r="C514" t="str">
            <v>GLB</v>
          </cell>
          <cell r="D514">
            <v>2500</v>
          </cell>
        </row>
        <row r="515">
          <cell r="B515" t="str">
            <v>RODAMIENTOS</v>
          </cell>
          <cell r="C515" t="str">
            <v>GLB</v>
          </cell>
          <cell r="D515">
            <v>10000</v>
          </cell>
        </row>
        <row r="516">
          <cell r="B516" t="str">
            <v>INSUMOS</v>
          </cell>
          <cell r="C516" t="str">
            <v>GLB</v>
          </cell>
          <cell r="D516">
            <v>4000</v>
          </cell>
        </row>
        <row r="517">
          <cell r="B517" t="str">
            <v>ACEITES Y LUBRICANTES</v>
          </cell>
          <cell r="C517" t="str">
            <v>GLB</v>
          </cell>
          <cell r="D517">
            <v>5000</v>
          </cell>
        </row>
        <row r="518">
          <cell r="B518" t="str">
            <v>LLANTAS</v>
          </cell>
          <cell r="C518" t="str">
            <v>GLB</v>
          </cell>
          <cell r="D518">
            <v>2000</v>
          </cell>
        </row>
        <row r="519">
          <cell r="B519" t="str">
            <v>MANTENIMIENTO TRITURADORA</v>
          </cell>
          <cell r="C519" t="str">
            <v>GLB</v>
          </cell>
          <cell r="D519">
            <v>7000</v>
          </cell>
        </row>
        <row r="520">
          <cell r="B520" t="str">
            <v>CABLE 1/0 AWG THHN</v>
          </cell>
          <cell r="C520" t="str">
            <v>ML</v>
          </cell>
          <cell r="D520">
            <v>18500</v>
          </cell>
        </row>
        <row r="521">
          <cell r="B521" t="str">
            <v>EXCAVACION MECANICA</v>
          </cell>
          <cell r="C521" t="str">
            <v>M3</v>
          </cell>
          <cell r="D521">
            <v>35000</v>
          </cell>
        </row>
        <row r="522">
          <cell r="B522" t="str">
            <v>EXCAVACION MANUAL</v>
          </cell>
          <cell r="C522" t="str">
            <v>M3</v>
          </cell>
          <cell r="D522">
            <v>60190</v>
          </cell>
        </row>
        <row r="523">
          <cell r="B523" t="str">
            <v>RELLENO CON MATERIAL DE EXCAVACION</v>
          </cell>
          <cell r="C523" t="str">
            <v>M3</v>
          </cell>
          <cell r="D523">
            <v>7500</v>
          </cell>
        </row>
        <row r="524">
          <cell r="B524" t="str">
            <v>DESMONTE Y LIMPIEZA</v>
          </cell>
          <cell r="C524" t="str">
            <v>M3</v>
          </cell>
          <cell r="D524">
            <v>0</v>
          </cell>
        </row>
        <row r="525">
          <cell r="B525" t="str">
            <v>DEMOLICION CONCRETO</v>
          </cell>
          <cell r="C525" t="str">
            <v>M3</v>
          </cell>
          <cell r="D525">
            <v>85000</v>
          </cell>
        </row>
        <row r="526">
          <cell r="B526" t="str">
            <v>PARARRAYOS TIPO FRANKLIN</v>
          </cell>
          <cell r="C526" t="str">
            <v>UND</v>
          </cell>
          <cell r="D526">
            <v>646990</v>
          </cell>
        </row>
        <row r="527">
          <cell r="B527" t="str">
            <v>CABLE ENCAUCHETADO 3X12 AWG THHN</v>
          </cell>
          <cell r="C527" t="str">
            <v>ML</v>
          </cell>
          <cell r="D527">
            <v>5570</v>
          </cell>
        </row>
        <row r="528">
          <cell r="B528" t="str">
            <v>CABLE 250 MCM</v>
          </cell>
          <cell r="C528" t="str">
            <v>ML</v>
          </cell>
          <cell r="D528">
            <v>38920</v>
          </cell>
        </row>
        <row r="529">
          <cell r="B529" t="str">
            <v>ENSAYOS DE LABORATORIO</v>
          </cell>
          <cell r="C529" t="str">
            <v>GLB</v>
          </cell>
          <cell r="D529">
            <v>50000</v>
          </cell>
        </row>
        <row r="530">
          <cell r="B530" t="str">
            <v>REFLECTOR DE SODIO 400W 220V LEHMAN</v>
          </cell>
          <cell r="C530" t="str">
            <v>UND</v>
          </cell>
          <cell r="D530">
            <v>260130</v>
          </cell>
        </row>
        <row r="531">
          <cell r="B531" t="str">
            <v>POSTE METALICO ILUMINACION</v>
          </cell>
          <cell r="C531" t="str">
            <v>UND</v>
          </cell>
          <cell r="D531">
            <v>622710</v>
          </cell>
        </row>
        <row r="532">
          <cell r="B532" t="str">
            <v>TOMACORRIENTE TIPO EXPLOSION PROOF AP O CROUSE HINDS</v>
          </cell>
          <cell r="C532" t="str">
            <v>UND</v>
          </cell>
          <cell r="D532">
            <v>275600</v>
          </cell>
        </row>
        <row r="533">
          <cell r="B533" t="str">
            <v>LUMINARIA TIPO EXPLOSION PROOF ILURAM</v>
          </cell>
          <cell r="C533" t="str">
            <v>UND</v>
          </cell>
          <cell r="D533">
            <v>693680</v>
          </cell>
        </row>
        <row r="534">
          <cell r="B534" t="str">
            <v>SELLO CORTAFUEGOS 1" CROUSE HINDS CLASE I DIV 2</v>
          </cell>
          <cell r="C534" t="str">
            <v>UND</v>
          </cell>
          <cell r="D534">
            <v>50430</v>
          </cell>
        </row>
        <row r="535">
          <cell r="B535" t="str">
            <v>ACOMETIDA 3X8 CU THHN 600V</v>
          </cell>
          <cell r="C535" t="str">
            <v>ML</v>
          </cell>
          <cell r="D535">
            <v>11370</v>
          </cell>
        </row>
        <row r="536">
          <cell r="B536" t="str">
            <v>TUBERIA CONDUIT GALVANIZADA 1"</v>
          </cell>
          <cell r="C536" t="str">
            <v>ML</v>
          </cell>
          <cell r="D536">
            <v>26770</v>
          </cell>
        </row>
        <row r="537">
          <cell r="B537" t="str">
            <v xml:space="preserve">TABLERO DE 12 CIRCUITOS TIPO INTEPERIE </v>
          </cell>
          <cell r="C537" t="str">
            <v>UND</v>
          </cell>
          <cell r="D537">
            <v>500000</v>
          </cell>
        </row>
        <row r="538">
          <cell r="B538" t="str">
            <v>TUBERIA CONDUIT PVC 3/4"°</v>
          </cell>
          <cell r="C538" t="str">
            <v>ML</v>
          </cell>
          <cell r="D538">
            <v>1330</v>
          </cell>
        </row>
        <row r="539">
          <cell r="B539" t="str">
            <v>CABLE DE COBRE DESNUDO 2/0 AWG</v>
          </cell>
          <cell r="C539" t="str">
            <v>ML</v>
          </cell>
          <cell r="D539">
            <v>21740</v>
          </cell>
        </row>
        <row r="540">
          <cell r="B540" t="str">
            <v>MOLDE CADWELL</v>
          </cell>
          <cell r="C540" t="str">
            <v>UND</v>
          </cell>
          <cell r="D540">
            <v>25000</v>
          </cell>
        </row>
        <row r="541">
          <cell r="B541" t="str">
            <v>SOLDADURA CADWELL</v>
          </cell>
          <cell r="C541" t="str">
            <v>UND</v>
          </cell>
          <cell r="D541">
            <v>19000</v>
          </cell>
        </row>
        <row r="542">
          <cell r="B542" t="str">
            <v xml:space="preserve">VARILLA COBRE -COBRE 5/8" X1,8 MTS </v>
          </cell>
          <cell r="C542" t="str">
            <v>UND</v>
          </cell>
          <cell r="D542">
            <v>93840</v>
          </cell>
        </row>
        <row r="543">
          <cell r="B543" t="str">
            <v>TABLERO DE TRANSFERENCIA MANUAL 1000A, 480V</v>
          </cell>
          <cell r="C543" t="str">
            <v>UND</v>
          </cell>
          <cell r="D543">
            <v>26000000</v>
          </cell>
        </row>
        <row r="544">
          <cell r="B544" t="str">
            <v>TABLERO DE BARRAJES 1000A 480V</v>
          </cell>
          <cell r="C544" t="str">
            <v>UND</v>
          </cell>
          <cell r="D544">
            <v>3622500</v>
          </cell>
        </row>
        <row r="545">
          <cell r="B545" t="str">
            <v>CORAZA METALICA FLEXIBLE</v>
          </cell>
          <cell r="C545" t="str">
            <v>ML</v>
          </cell>
          <cell r="D545">
            <v>5840</v>
          </cell>
        </row>
        <row r="546">
          <cell r="B546" t="str">
            <v>TABLERO SERVICIOS GENERALES 18 CIRCUITOS</v>
          </cell>
          <cell r="C546" t="str">
            <v>UND</v>
          </cell>
          <cell r="D546">
            <v>250130</v>
          </cell>
        </row>
        <row r="547">
          <cell r="D547">
            <v>0</v>
          </cell>
        </row>
        <row r="548">
          <cell r="D548">
            <v>0</v>
          </cell>
        </row>
        <row r="549">
          <cell r="D549">
            <v>0</v>
          </cell>
        </row>
        <row r="550">
          <cell r="D550">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FormCan"/>
      <sheetName val="Prog"/>
      <sheetName val="PrecRe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s>
    <sheetDataSet>
      <sheetData sheetId="0" refreshError="1"/>
      <sheetData sheetId="1" refreshError="1"/>
      <sheetData sheetId="2" refreshError="1"/>
      <sheetData sheetId="3" refreshError="1">
        <row r="6">
          <cell r="D6">
            <v>130000</v>
          </cell>
        </row>
        <row r="7">
          <cell r="D7">
            <v>120000</v>
          </cell>
        </row>
        <row r="8">
          <cell r="D8">
            <v>100000</v>
          </cell>
        </row>
        <row r="12">
          <cell r="D12">
            <v>120000</v>
          </cell>
        </row>
        <row r="13">
          <cell r="D13">
            <v>90000</v>
          </cell>
        </row>
        <row r="14">
          <cell r="D14">
            <v>45000</v>
          </cell>
        </row>
        <row r="15">
          <cell r="D15">
            <v>1125</v>
          </cell>
        </row>
        <row r="16">
          <cell r="D16">
            <v>10000</v>
          </cell>
        </row>
        <row r="17">
          <cell r="D17">
            <v>3500</v>
          </cell>
        </row>
        <row r="18">
          <cell r="D18">
            <v>2500</v>
          </cell>
        </row>
        <row r="19">
          <cell r="D19">
            <v>45000</v>
          </cell>
        </row>
        <row r="20">
          <cell r="D20">
            <v>6000</v>
          </cell>
        </row>
        <row r="23">
          <cell r="D23">
            <v>50000</v>
          </cell>
        </row>
        <row r="24">
          <cell r="D24">
            <v>108000</v>
          </cell>
        </row>
        <row r="25">
          <cell r="D25">
            <v>16000</v>
          </cell>
        </row>
        <row r="26">
          <cell r="D26">
            <v>154000</v>
          </cell>
        </row>
        <row r="29">
          <cell r="D29">
            <v>295000</v>
          </cell>
        </row>
        <row r="30">
          <cell r="D30">
            <v>305000</v>
          </cell>
        </row>
        <row r="31">
          <cell r="D31">
            <v>400</v>
          </cell>
        </row>
        <row r="33">
          <cell r="D33">
            <v>40000</v>
          </cell>
        </row>
        <row r="34">
          <cell r="D34">
            <v>50000</v>
          </cell>
        </row>
        <row r="36">
          <cell r="D36">
            <v>33000</v>
          </cell>
        </row>
        <row r="37">
          <cell r="D37">
            <v>25000</v>
          </cell>
        </row>
        <row r="39">
          <cell r="D39">
            <v>3000</v>
          </cell>
        </row>
        <row r="40">
          <cell r="D40">
            <v>3500</v>
          </cell>
        </row>
        <row r="41">
          <cell r="D41">
            <v>15000</v>
          </cell>
        </row>
        <row r="42">
          <cell r="D42">
            <v>30000</v>
          </cell>
        </row>
        <row r="43">
          <cell r="D43">
            <v>18000</v>
          </cell>
        </row>
        <row r="44">
          <cell r="D44">
            <v>230000</v>
          </cell>
        </row>
        <row r="45">
          <cell r="D45">
            <v>210000</v>
          </cell>
        </row>
        <row r="46">
          <cell r="D46">
            <v>50000</v>
          </cell>
        </row>
        <row r="47">
          <cell r="D47">
            <v>40000</v>
          </cell>
        </row>
        <row r="48">
          <cell r="D48">
            <v>190000</v>
          </cell>
        </row>
        <row r="49">
          <cell r="D49">
            <v>60000</v>
          </cell>
        </row>
        <row r="50">
          <cell r="D50">
            <v>350000</v>
          </cell>
        </row>
        <row r="51">
          <cell r="D51">
            <v>280000</v>
          </cell>
        </row>
        <row r="52">
          <cell r="D52">
            <v>7780</v>
          </cell>
        </row>
        <row r="53">
          <cell r="D53">
            <v>15000</v>
          </cell>
        </row>
        <row r="54">
          <cell r="D54">
            <v>200000</v>
          </cell>
        </row>
        <row r="55">
          <cell r="D55">
            <v>150000</v>
          </cell>
        </row>
        <row r="56">
          <cell r="D56">
            <v>250000</v>
          </cell>
        </row>
        <row r="57">
          <cell r="D57">
            <v>40000</v>
          </cell>
        </row>
        <row r="58">
          <cell r="D58">
            <v>1100</v>
          </cell>
        </row>
        <row r="59">
          <cell r="D59">
            <v>3000</v>
          </cell>
        </row>
        <row r="60">
          <cell r="D60">
            <v>20000</v>
          </cell>
        </row>
        <row r="63">
          <cell r="D63">
            <v>50000</v>
          </cell>
        </row>
        <row r="64">
          <cell r="D64">
            <v>2500</v>
          </cell>
        </row>
        <row r="65">
          <cell r="D65">
            <v>10000</v>
          </cell>
        </row>
        <row r="66">
          <cell r="D66">
            <v>20000</v>
          </cell>
        </row>
        <row r="67">
          <cell r="D67">
            <v>50000</v>
          </cell>
        </row>
        <row r="68">
          <cell r="D68">
            <v>30000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CTOS"/>
      <sheetName val="BASE"/>
      <sheetName val="Alcant Calle 19 y Guayabito"/>
      <sheetName val="APU Calle 19"/>
      <sheetName val="Alcant Calle Bolivar"/>
      <sheetName val="APU CALLE BOLIVAR"/>
      <sheetName val="RESUMEN DE CANT GUARNE"/>
      <sheetName val="PRESUPUESTO"/>
      <sheetName val="APU GUARNE"/>
      <sheetName val="DISEÑO"/>
      <sheetName val="CIMENTACION"/>
    </sheetNames>
    <sheetDataSet>
      <sheetData sheetId="0" refreshError="1"/>
      <sheetData sheetId="1" refreshError="1"/>
      <sheetData sheetId="2" refreshError="1"/>
      <sheetData sheetId="3" refreshError="1">
        <row r="287">
          <cell r="D287">
            <v>129618.4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4.1.1_APU"/>
      <sheetName val="4.1.2_Opt boc Trinidad"/>
      <sheetName val="4.1.3_Const boc Tirana"/>
      <sheetName val="4.1.4_Opt desarenador"/>
      <sheetName val="4.1.5_Opt aducción"/>
      <sheetName val="4.1.6_Const tanque 250m³"/>
      <sheetName val="4.1.7_Opt redes dis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D"/>
      <sheetName val="E"/>
      <sheetName val="Formulario N° 3"/>
      <sheetName val="Suministro"/>
      <sheetName val="Diseño OC y ME"/>
      <sheetName val="Hoja1"/>
      <sheetName val="F Colombia"/>
    </sheetNames>
    <sheetDataSet>
      <sheetData sheetId="0"/>
      <sheetData sheetId="1"/>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B"/>
      <sheetName val="Caja de tiro Hierro"/>
      <sheetName val="Canaletas y Tapas Hierro"/>
      <sheetName val="Equipos 34.5kV Hierro"/>
      <sheetName val="Equipos 138kV Hierro"/>
      <sheetName val="Trafo Hierro"/>
      <sheetName val="Carrilera Hierro"/>
      <sheetName val="Trafo Zig-Zag Hierro"/>
      <sheetName val="COL C1"/>
      <sheetName val="COL C2"/>
      <sheetName val="COL C3"/>
      <sheetName val="VIG V1"/>
      <sheetName val="VIG V2"/>
      <sheetName val="VIG V3"/>
      <sheetName val="VIG V4"/>
      <sheetName val="LM-Soportes equipos 138kV"/>
      <sheetName val="LM-Soportes equipos 34.5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sheetData sheetId="1" refreshError="1"/>
      <sheetData sheetId="2" refreshError="1"/>
      <sheetData sheetId="3" refreshError="1"/>
      <sheetData sheetId="4" refreshError="1"/>
      <sheetData sheetId="5" refreshError="1"/>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CDTO FRENTE"/>
      <sheetName val="FORMATO ACOM ACTO REVES"/>
    </sheetNames>
    <sheetDataSet>
      <sheetData sheetId="0">
        <row r="8">
          <cell r="M8" t="str">
            <v xml:space="preserve">    ACOMETIDAS ACUEDUCTO</v>
          </cell>
        </row>
      </sheetData>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VALUATION"/>
      <sheetName val="RENTABILIDAD"/>
      <sheetName val="FLUJO INDIRECTO"/>
      <sheetName val="P Y G   IMPUESTOS"/>
      <sheetName val="BALANCE"/>
      <sheetName val="OPEX"/>
      <sheetName val="INGRESOS - COP"/>
      <sheetName val="TARIFS-USD"/>
      <sheetName val="USERS"/>
      <sheetName val="P-SAFETY"/>
      <sheetName val="SECURITY"/>
      <sheetName val="PROFCELL"/>
      <sheetName val="NOMINA"/>
      <sheetName val="CAPEX"/>
      <sheetName val="MON. CASH FLOW"/>
      <sheetName val="INDICADORES"/>
      <sheetName val="LICENCIA"/>
      <sheetName val="GRAFICAS"/>
      <sheetName val="RESUMEN"/>
      <sheetName val="P Y G - Mensual"/>
      <sheetName val="Balance Mensua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PRESUPUESTOS Escenario Optimist"/>
      <sheetName val="$ Otros"/>
      <sheetName val="Terraplen"/>
      <sheetName val="Mejor. Verano"/>
      <sheetName val="Ajuste Cargas 2 semestre"/>
      <sheetName val="Flujo de Caja PDA"/>
      <sheetName val="Table 1"/>
    </sheetNames>
    <sheetDataSet>
      <sheetData sheetId="0"/>
      <sheetData sheetId="1">
        <row r="5">
          <cell r="Q5">
            <v>1800</v>
          </cell>
          <cell r="T5">
            <v>0.05</v>
          </cell>
        </row>
        <row r="73">
          <cell r="R73">
            <v>1.1080000000000001</v>
          </cell>
        </row>
        <row r="85">
          <cell r="R85">
            <v>1.05</v>
          </cell>
        </row>
      </sheetData>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 val="Formulario_N°_4"/>
      <sheetName val="CAPITULO_II"/>
      <sheetName val="CAPITULO_III"/>
      <sheetName val="CAPITULO_IV"/>
      <sheetName val="CAPITULO_V_"/>
      <sheetName val="CAPITULO_VI"/>
      <sheetName val="AUXILIAR_CONCRETOS"/>
      <sheetName val="CAPITULO_VII"/>
      <sheetName val="CAPITULO_VIII"/>
      <sheetName val="CAPITULO_IX"/>
      <sheetName val="AUXILIAR_MEZCLA_Y_TRITURACION"/>
      <sheetName val="Formulario_N__4"/>
      <sheetName val="Formulario_N°_42"/>
      <sheetName val="CAPITULO_II2"/>
      <sheetName val="CAPITULO_III2"/>
      <sheetName val="CAPITULO_IV2"/>
      <sheetName val="CAPITULO_V_2"/>
      <sheetName val="CAPITULO_VI2"/>
      <sheetName val="AUXILIAR_CONCRETOS2"/>
      <sheetName val="CAPITULO_VII2"/>
      <sheetName val="CAPITULO_VIII2"/>
      <sheetName val="CAPITULO_IX2"/>
      <sheetName val="AUXILIAR_MEZCLA_Y_TRITURACION2"/>
      <sheetName val="Formulario_N__42"/>
      <sheetName val="Formulario_N°_41"/>
      <sheetName val="CAPITULO_II1"/>
      <sheetName val="CAPITULO_III1"/>
      <sheetName val="CAPITULO_IV1"/>
      <sheetName val="CAPITULO_V_1"/>
      <sheetName val="CAPITULO_VI1"/>
      <sheetName val="AUXILIAR_CONCRETOS1"/>
      <sheetName val="CAPITULO_VII1"/>
      <sheetName val="CAPITULO_VIII1"/>
      <sheetName val="CAPITULO_IX1"/>
      <sheetName val="AUXILIAR_MEZCLA_Y_TRITURACION1"/>
      <sheetName val="Formulario_N__41"/>
    </sheetNames>
    <sheetDataSet>
      <sheetData sheetId="0" refreshError="1">
        <row r="129">
          <cell r="F129">
            <v>0.22</v>
          </cell>
        </row>
        <row r="130">
          <cell r="F130">
            <v>0.03</v>
          </cell>
        </row>
        <row r="131">
          <cell r="F131">
            <v>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D2">
            <v>17269.396666666667</v>
          </cell>
        </row>
        <row r="3">
          <cell r="D3">
            <v>17269.396666666667</v>
          </cell>
        </row>
      </sheetData>
      <sheetData sheetId="11" refreshError="1">
        <row r="5">
          <cell r="D5">
            <v>40000</v>
          </cell>
        </row>
        <row r="10">
          <cell r="D10">
            <v>80000</v>
          </cell>
        </row>
        <row r="27">
          <cell r="D27">
            <v>3300</v>
          </cell>
        </row>
      </sheetData>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ión"/>
      <sheetName val="Sanitaria"/>
      <sheetName val="CPVC"/>
      <sheetName val="CANALES"/>
      <sheetName val="Conduit"/>
      <sheetName val="Union-Z"/>
      <sheetName val="NOVAFORT"/>
      <sheetName val="Alcantarillado"/>
      <sheetName val="Cobre"/>
      <sheetName val="Galvanizado"/>
      <sheetName val="PRES.AGRI"/>
      <sheetName val="CORR.DREN"/>
      <sheetName val="POZOS."/>
      <sheetName val="RIEGO-CONDUCC."/>
      <sheetName val="RIEGO MOVIL"/>
      <sheetName val="GEOMECANICO"/>
      <sheetName val="POLIETILENO "/>
      <sheetName val="GAS "/>
      <sheetName val="REFERENCIAS BANN"/>
      <sheetName val="PRES_AGRI"/>
      <sheetName val="CORR_DREN"/>
      <sheetName val="POZOS_"/>
      <sheetName val="RIEGO-CONDUCC_"/>
      <sheetName val="RIEGO_MOVIL"/>
      <sheetName val="POLIETILENO_"/>
      <sheetName val="GAS_"/>
      <sheetName val="REFERENCIAS_BANN"/>
      <sheetName val="PRES_AGRI2"/>
      <sheetName val="CORR_DREN2"/>
      <sheetName val="POZOS_2"/>
      <sheetName val="RIEGO-CONDUCC_2"/>
      <sheetName val="RIEGO_MOVIL2"/>
      <sheetName val="POLIETILENO_2"/>
      <sheetName val="GAS_2"/>
      <sheetName val="REFERENCIAS_BANN2"/>
      <sheetName val="PRES_AGRI1"/>
      <sheetName val="CORR_DREN1"/>
      <sheetName val="POZOS_1"/>
      <sheetName val="RIEGO-CONDUCC_1"/>
      <sheetName val="RIEGO_MOVIL1"/>
      <sheetName val="POLIETILENO_1"/>
      <sheetName val="GAS_1"/>
      <sheetName val="REFERENCIAS_BAN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Sistema de Tubería y Accesorios</v>
          </cell>
        </row>
        <row r="2">
          <cell r="B2" t="str">
            <v>Presión Uso Agricola PAVCO</v>
          </cell>
        </row>
        <row r="3">
          <cell r="B3" t="str">
            <v>Lista de Precios</v>
          </cell>
        </row>
        <row r="5">
          <cell r="B5">
            <v>1</v>
          </cell>
        </row>
        <row r="6">
          <cell r="B6" t="str">
            <v>PRECIOS: NO INCLUYEN I.V.A.</v>
          </cell>
          <cell r="I6" t="str">
            <v>FECHA:</v>
          </cell>
          <cell r="J6" t="str">
            <v>Septiembre 1 de 1998</v>
          </cell>
        </row>
        <row r="9">
          <cell r="B9" t="str">
            <v>Tuberías</v>
          </cell>
          <cell r="D9" t="str">
            <v>Referencia</v>
          </cell>
          <cell r="E9" t="str">
            <v>Diámetro</v>
          </cell>
          <cell r="F9" t="str">
            <v>Precio por Metro</v>
          </cell>
        </row>
        <row r="10">
          <cell r="B10" t="str">
            <v>Tramos de 6 metros</v>
          </cell>
        </row>
        <row r="11">
          <cell r="B11" t="str">
            <v>Extremos lisos</v>
          </cell>
        </row>
        <row r="12">
          <cell r="B12" t="str">
            <v>RDE   Presión de</v>
          </cell>
        </row>
        <row r="13">
          <cell r="B13" t="str">
            <v xml:space="preserve">      trabajo a</v>
          </cell>
        </row>
        <row r="14">
          <cell r="B14" t="str">
            <v xml:space="preserve">      23°C psi</v>
          </cell>
        </row>
        <row r="15">
          <cell r="B15" t="str">
            <v>21    200</v>
          </cell>
          <cell r="D15" t="str">
            <v>0150201001</v>
          </cell>
          <cell r="E15" t="str">
            <v>1/2</v>
          </cell>
          <cell r="F15" t="str">
            <v>$</v>
          </cell>
          <cell r="G15">
            <v>602.85714285714289</v>
          </cell>
        </row>
        <row r="16">
          <cell r="B16" t="str">
            <v>26    160</v>
          </cell>
          <cell r="D16" t="str">
            <v>0150301001</v>
          </cell>
          <cell r="E16" t="str">
            <v>3/4</v>
          </cell>
          <cell r="F16" t="str">
            <v>$</v>
          </cell>
          <cell r="G16">
            <v>765.71428571428578</v>
          </cell>
        </row>
        <row r="17">
          <cell r="D17" t="str">
            <v>0150401001</v>
          </cell>
          <cell r="E17" t="str">
            <v>1</v>
          </cell>
          <cell r="G17">
            <v>1088.5714285714287</v>
          </cell>
        </row>
        <row r="18">
          <cell r="D18" t="str">
            <v>0150501001</v>
          </cell>
          <cell r="E18" t="str">
            <v>1-1/4</v>
          </cell>
          <cell r="G18">
            <v>1588.5714285714287</v>
          </cell>
        </row>
        <row r="19">
          <cell r="D19" t="str">
            <v>0150601001</v>
          </cell>
          <cell r="E19" t="str">
            <v>1-1/2</v>
          </cell>
          <cell r="G19">
            <v>2017.1428571428573</v>
          </cell>
        </row>
        <row r="21">
          <cell r="B21" t="str">
            <v>Tuberías</v>
          </cell>
          <cell r="D21" t="str">
            <v>Referencia</v>
          </cell>
          <cell r="E21" t="str">
            <v>Diámetro</v>
          </cell>
          <cell r="F21" t="str">
            <v>Precio por Metro</v>
          </cell>
        </row>
        <row r="22">
          <cell r="B22" t="str">
            <v>Tramos de 6 metros</v>
          </cell>
        </row>
        <row r="23">
          <cell r="B23" t="str">
            <v>campana Union Z</v>
          </cell>
        </row>
        <row r="24">
          <cell r="B24" t="str">
            <v>RDE   Presión de</v>
          </cell>
        </row>
        <row r="25">
          <cell r="B25" t="str">
            <v xml:space="preserve">      trabajo a</v>
          </cell>
        </row>
        <row r="26">
          <cell r="B26" t="str">
            <v xml:space="preserve">      23°C psi</v>
          </cell>
        </row>
        <row r="27">
          <cell r="B27" t="str">
            <v>32.5  125</v>
          </cell>
          <cell r="D27" t="str">
            <v>0210702003</v>
          </cell>
          <cell r="E27" t="str">
            <v>2</v>
          </cell>
          <cell r="F27" t="str">
            <v>$</v>
          </cell>
          <cell r="G27">
            <v>2650</v>
          </cell>
        </row>
        <row r="28">
          <cell r="B28" t="str">
            <v>41    100</v>
          </cell>
          <cell r="D28" t="str">
            <v>0210702004</v>
          </cell>
          <cell r="E28" t="str">
            <v>2</v>
          </cell>
          <cell r="F28" t="str">
            <v>$</v>
          </cell>
          <cell r="G28">
            <v>2208.5714285714289</v>
          </cell>
        </row>
        <row r="29">
          <cell r="D29" t="str">
            <v>0210902004</v>
          </cell>
          <cell r="E29" t="str">
            <v>3</v>
          </cell>
          <cell r="G29">
            <v>4531.4285714285716</v>
          </cell>
        </row>
        <row r="30">
          <cell r="B30" t="str">
            <v>51     80</v>
          </cell>
          <cell r="D30" t="str">
            <v>0210902005</v>
          </cell>
          <cell r="E30" t="str">
            <v>3</v>
          </cell>
          <cell r="F30" t="str">
            <v>$</v>
          </cell>
          <cell r="G30">
            <v>3794.2857142857147</v>
          </cell>
        </row>
        <row r="31">
          <cell r="D31" t="str">
            <v>0211002005</v>
          </cell>
          <cell r="E31" t="str">
            <v>4</v>
          </cell>
          <cell r="G31">
            <v>6082.8571428571431</v>
          </cell>
        </row>
        <row r="32">
          <cell r="D32" t="str">
            <v>0211202005</v>
          </cell>
          <cell r="E32" t="str">
            <v>6</v>
          </cell>
          <cell r="G32">
            <v>13038.571428571429</v>
          </cell>
        </row>
        <row r="33">
          <cell r="D33" t="str">
            <v>0211302005</v>
          </cell>
          <cell r="E33" t="str">
            <v>8</v>
          </cell>
          <cell r="G33">
            <v>22107.142857142859</v>
          </cell>
        </row>
        <row r="34">
          <cell r="D34" t="str">
            <v>0211402005</v>
          </cell>
          <cell r="E34" t="str">
            <v>10</v>
          </cell>
          <cell r="G34">
            <v>34177.142857142862</v>
          </cell>
        </row>
        <row r="35">
          <cell r="D35" t="str">
            <v>0211502005</v>
          </cell>
          <cell r="E35" t="str">
            <v>12</v>
          </cell>
          <cell r="G35">
            <v>48884.285714285717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_ALDO"/>
      <sheetName val="APU COLECTOR NORTE."/>
      <sheetName val="FORMULARIO AIU"/>
      <sheetName val="PRESTA"/>
      <sheetName val="BASE"/>
      <sheetName val="BASE CTOS"/>
      <sheetName val="1. SISTEMA  MEDIA FALDA"/>
      <sheetName val="APU MEDIA FALDA"/>
      <sheetName val="2. SISTEMA LOS GILES"/>
      <sheetName val="APU LOS GILES"/>
      <sheetName val="3. SISTEMA BATEA MOJADA"/>
      <sheetName val="APU BATEA MOJADA"/>
      <sheetName val="4.PTAP "/>
      <sheetName val="APU PTAP"/>
      <sheetName val="5. OPTIM TANQUES"/>
      <sheetName val="APU TANQUE"/>
      <sheetName val="6. REDES"/>
      <sheetName val="APU REDES"/>
      <sheetName val="7. MICROCUENCAS"/>
      <sheetName val="APU MICRO"/>
      <sheetName val="RESUMEN OBRAS"/>
    </sheetNames>
    <sheetDataSet>
      <sheetData sheetId="0"/>
      <sheetData sheetId="1"/>
      <sheetData sheetId="2">
        <row r="48">
          <cell r="G48">
            <v>0.22</v>
          </cell>
        </row>
      </sheetData>
      <sheetData sheetId="3"/>
      <sheetData sheetId="4">
        <row r="137">
          <cell r="D137">
            <v>45820</v>
          </cell>
        </row>
        <row r="234">
          <cell r="D234">
            <v>91640</v>
          </cell>
        </row>
        <row r="503">
          <cell r="D503">
            <v>1500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ACUEDUCTO"/>
      <sheetName val="APU Acueducto"/>
      <sheetName val="ALCANTARILLADO"/>
      <sheetName val="APU REDES ALDO "/>
    </sheetNames>
    <sheetDataSet>
      <sheetData sheetId="0" refreshError="1">
        <row r="44">
          <cell r="G44">
            <v>0.3</v>
          </cell>
        </row>
      </sheetData>
      <sheetData sheetId="1" refreshError="1"/>
      <sheetData sheetId="2" refreshError="1">
        <row r="11">
          <cell r="D11">
            <v>65310.349866666686</v>
          </cell>
        </row>
        <row r="12">
          <cell r="D12">
            <v>48982.762400000014</v>
          </cell>
        </row>
        <row r="76">
          <cell r="D76">
            <v>10324</v>
          </cell>
        </row>
        <row r="86">
          <cell r="D86">
            <v>26284</v>
          </cell>
        </row>
        <row r="446">
          <cell r="D446">
            <v>37332</v>
          </cell>
        </row>
        <row r="460">
          <cell r="D460">
            <v>2550</v>
          </cell>
        </row>
        <row r="478">
          <cell r="D478">
            <v>1000000</v>
          </cell>
        </row>
        <row r="479">
          <cell r="D479">
            <v>1000000</v>
          </cell>
        </row>
      </sheetData>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_Concretos"/>
      <sheetName val="BASE"/>
      <sheetName val="COLECTOR-NORTE"/>
      <sheetName val="APU COLECTOR-NORTE"/>
      <sheetName val="COLECTOR-SUR"/>
      <sheetName val="APU COLECTOR-SUR"/>
      <sheetName val="REDES SECUND SUR"/>
      <sheetName val="APU Redes Secundarias  SUR"/>
      <sheetName val="DOMICILIARES"/>
      <sheetName val="PRESUPUESTO PTAR"/>
      <sheetName val="APU PTAR"/>
      <sheetName val="CANAL CRIBADO"/>
      <sheetName val="APU CANAL CRIBADO"/>
    </sheetNames>
    <sheetDataSet>
      <sheetData sheetId="0"/>
      <sheetData sheetId="1"/>
      <sheetData sheetId="2"/>
      <sheetData sheetId="3">
        <row r="3">
          <cell r="C3">
            <v>0.3</v>
          </cell>
        </row>
        <row r="44">
          <cell r="D44">
            <v>371475.46752499999</v>
          </cell>
        </row>
        <row r="138">
          <cell r="D138">
            <v>35142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PRES.AGRI"/>
      <sheetName val="BASE"/>
      <sheetName val="4__G2__Sur_-_LOS_PARRAS__3472"/>
      <sheetName val="SABANETA_3335"/>
      <sheetName val="AJIZAL_3335"/>
      <sheetName val="AC2-AG96"/>
    </sheetNames>
    <sheetDataSet>
      <sheetData sheetId="0" refreshError="1"/>
      <sheetData sheetId="1" refreshError="1">
        <row r="7">
          <cell r="C7" t="str">
            <v>301, 301.A1</v>
          </cell>
          <cell r="D7">
            <v>1</v>
          </cell>
          <cell r="E7" t="str">
            <v>Corte, retiro y botada de pavimento:</v>
          </cell>
        </row>
        <row r="8">
          <cell r="C8">
            <v>0</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v>0</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v>0</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 sheetId="4" refreshError="1"/>
      <sheetData sheetId="5"/>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Paral. 1"/>
      <sheetName val="Paral. 2"/>
      <sheetName val="Paral. 3"/>
      <sheetName val="Paral.4"/>
      <sheetName val="Coloc. e Interc. Tapones"/>
      <sheetName val="Cambio de Valv."/>
      <sheetName val="Interc de Hidr."/>
      <sheetName val="Interc.tapones"/>
      <sheetName val="Interc.válv."/>
      <sheetName val="Varios."/>
      <sheetName val="BASE"/>
      <sheetName val="Corte_(6)"/>
      <sheetName val="Corte_(5)"/>
      <sheetName val="Corte_(4)"/>
      <sheetName val="Corte_(3)"/>
      <sheetName val="Corte_(2)"/>
      <sheetName val="Corte_(1)"/>
      <sheetName val="REAJUSTE_DEFINITACTA1"/>
      <sheetName val="REAJUSTESDEFINITACTAS2_(2)"/>
      <sheetName val="Acum"/>
      <sheetName val="REAJ"/>
      <sheetName val="REAJUS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LDO. FRENTE"/>
      <sheetName val="FORMATO ACOM ALDO REVES"/>
    </sheet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20">
          <cell r="D20" t="str">
            <v>TARIFA</v>
          </cell>
        </row>
        <row r="21">
          <cell r="D21">
            <v>70000</v>
          </cell>
        </row>
        <row r="22">
          <cell r="D22">
            <v>131475</v>
          </cell>
        </row>
        <row r="23">
          <cell r="D23">
            <v>160000</v>
          </cell>
        </row>
        <row r="24">
          <cell r="D24">
            <v>324961</v>
          </cell>
        </row>
        <row r="25">
          <cell r="D25">
            <v>80000</v>
          </cell>
        </row>
        <row r="26">
          <cell r="D26">
            <v>133725</v>
          </cell>
        </row>
        <row r="27">
          <cell r="D27">
            <v>75000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cion María Auxiliadora"/>
      <sheetName val="Cantidades Ma Auxiliadora"/>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BASE"/>
      <sheetName val="BASE CTOS"/>
      <sheetName val="APU BOMBEO"/>
      <sheetName val="APU PTAR"/>
      <sheetName val="BASE_CTOS"/>
      <sheetName val="APU_BOMBEO"/>
      <sheetName val="APU_PTAR"/>
      <sheetName val="BASE_CTOS2"/>
      <sheetName val="APU_BOMBEO2"/>
      <sheetName val="APU_PTAR2"/>
      <sheetName val="BASE_CTOS1"/>
      <sheetName val="APU_BOMBEO1"/>
      <sheetName val="APU_PTAR1"/>
    </sheetNames>
    <sheetDataSet>
      <sheetData sheetId="0" refreshError="1"/>
      <sheetData sheetId="1" refreshError="1">
        <row r="47">
          <cell r="C47">
            <v>62000</v>
          </cell>
        </row>
        <row r="50">
          <cell r="C50">
            <v>25000</v>
          </cell>
        </row>
        <row r="51">
          <cell r="C51">
            <v>25000</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pecto General Obras"/>
    </sheetNames>
    <sheetDataSet>
      <sheetData sheetId="0">
        <row r="3">
          <cell r="B3" t="str">
            <v>EMPRESAS PÚBLICAS DE MEDELLÍN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row r="396">
          <cell r="D396">
            <v>4000</v>
          </cell>
        </row>
        <row r="481">
          <cell r="D481">
            <v>6704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de Acceso"/>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6. AU"/>
      <sheetName val="PÓLIZAS"/>
      <sheetName val="F7. AMBIENTAL"/>
      <sheetName val="PRESTA"/>
      <sheetName val="BASE"/>
      <sheetName val="BASE CTOS"/>
      <sheetName val="APU"/>
      <sheetName val="FORMULARIO 3 PPTO"/>
    </sheetNames>
    <sheetDataSet>
      <sheetData sheetId="0"/>
      <sheetData sheetId="1"/>
      <sheetData sheetId="2"/>
      <sheetData sheetId="3"/>
      <sheetData sheetId="4">
        <row r="8">
          <cell r="D8">
            <v>0.75</v>
          </cell>
        </row>
        <row r="11">
          <cell r="D11">
            <v>68775</v>
          </cell>
        </row>
        <row r="13">
          <cell r="D13">
            <v>34387.5</v>
          </cell>
        </row>
        <row r="348">
          <cell r="D348">
            <v>7307</v>
          </cell>
        </row>
        <row r="354">
          <cell r="D354">
            <v>66000</v>
          </cell>
        </row>
        <row r="482">
          <cell r="D482">
            <v>1000</v>
          </cell>
        </row>
      </sheetData>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FORMATO 1015"/>
      <sheetName val="FORMATO 3001"/>
      <sheetName val="FORMATO 3002"/>
      <sheetName val="FORMATO 3003"/>
      <sheetName val="FORMATO 5001"/>
      <sheetName val="FORMATO 3002 ap-1"/>
      <sheetName val="FORMATO 3002 ap-2"/>
      <sheetName val="3002 Lisama este 1"/>
      <sheetName val="3002 Santa Helena 1"/>
      <sheetName val="3002 Lisama 158"/>
      <sheetName val="Vía de Acceso"/>
      <sheetName val="TARIFAS"/>
      <sheetName val="Alcantarillas"/>
      <sheetName val="COSTOS UNITARIOS"/>
      <sheetName val="CA-2909"/>
      <sheetName val="FICHA EBI 1 de 6 "/>
      <sheetName val="Hoja3"/>
      <sheetName val="MANO DE OBRA"/>
      <sheetName val="1.1"/>
      <sheetName val="EQUIPO"/>
      <sheetName val="TUBERIA"/>
      <sheetName val="Hoja2"/>
      <sheetName val="MATERIALES"/>
      <sheetName val="5094-2003"/>
      <sheetName val="5.2"/>
      <sheetName val="CONT_ADI"/>
      <sheetName val="RECURSOS"/>
      <sheetName val="backup"/>
      <sheetName val="COTIZA"/>
      <sheetName val="P&amp;H"/>
      <sheetName val="CURSO"/>
      <sheetName val="NOMINA"/>
      <sheetName val="MCC"/>
      <sheetName val="FPROGPER"/>
      <sheetName val="MODIPLAN"/>
      <sheetName val="FORPLA"/>
      <sheetName val="FINSPRO"/>
      <sheetName val="PARADAS"/>
      <sheetName val="SW-PLC"/>
      <sheetName val="PROGMAN"/>
      <sheetName val="CRONTRA"/>
      <sheetName val="CARTAI2"/>
      <sheetName val="FICHAR"/>
      <sheetName val="PRESREDA"/>
      <sheetName val="TEMREFOBT"/>
      <sheetName val="PRUEBAST"/>
      <sheetName val="MANPREV"/>
      <sheetName val="TRABELECAR"/>
      <sheetName val="ENFTOC"/>
      <sheetName val="ARCHIVOS"/>
      <sheetName val="PIROME"/>
      <sheetName val="INFO-NIVEL-ACEITE"/>
      <sheetName val="FNIVACE"/>
      <sheetName val="TELEFON"/>
      <sheetName val="FORPRESUP"/>
      <sheetName val="CUCHILL"/>
      <sheetName val="HVTRAFO"/>
      <sheetName val="INSPHORNOF"/>
      <sheetName val="PMECP"/>
      <sheetName val="VARIABQUIR"/>
      <sheetName val="JOSLYN"/>
      <sheetName val="ORGANIG"/>
      <sheetName val="CRONO"/>
      <sheetName val="TEMRED"/>
      <sheetName val="PROGJ"/>
      <sheetName val="PROGTRAB"/>
      <sheetName val="PROLUB"/>
      <sheetName val="Solicitud"/>
      <sheetName val="PROYECTOS"/>
      <sheetName val="Break"/>
      <sheetName val="Pirometros"/>
      <sheetName val="SOLI-DM"/>
      <sheetName val="PROGSEM"/>
      <sheetName val="CONTROL-PROG"/>
      <sheetName val="PROG.DIARIA"/>
      <sheetName val="GRONOGR"/>
      <sheetName val="PRESUP"/>
      <sheetName val="Proveedores"/>
      <sheetName val="tabla retención"/>
      <sheetName val="ConsumoLubric"/>
      <sheetName val="CIM_0"/>
      <sheetName val="CON_1"/>
      <sheetName val="CON_0"/>
      <sheetName val="CIM_1"/>
      <sheetName val="Datos Generales"/>
      <sheetName val="Resumen Total"/>
      <sheetName val="Hoja Resumen Cantidades"/>
      <sheetName val="MEMORIAS DE CALCULO"/>
      <sheetName val="ANALISIS DE PRECIOS UNITARIOS"/>
      <sheetName val="Tbg Tally"/>
      <sheetName val="Reverse Tally"/>
      <sheetName val="MAT"/>
      <sheetName val="MAIN MENU"/>
      <sheetName val="Installation KSQR"/>
      <sheetName val="Pre-Job Briefing español"/>
      <sheetName val="Post-Job Briefing espnol"/>
      <sheetName val="FEMARE"/>
      <sheetName val="1 Check List Equipo"/>
      <sheetName val="3 Kit Phoenix"/>
      <sheetName val="4 Caja Herramienta"/>
      <sheetName val="5 Herramienta ESP"/>
      <sheetName val="6 Job Act"/>
      <sheetName val="7 Reunion Operacional"/>
      <sheetName val="8.2 Run"/>
      <sheetName val="9 DME"/>
      <sheetName val="9.1 Phoenix"/>
      <sheetName val="10 ARRANQUE VSD"/>
      <sheetName val="11 PICTURE"/>
      <sheetName val="13.Ticket"/>
      <sheetName val="14. Evaluación del Servicio"/>
      <sheetName val="15. Secuencia de Fase"/>
      <sheetName val="16. Movimiento de Materiales"/>
      <sheetName val="18.Check Spooler Electrico"/>
      <sheetName val="CASHFLOW"/>
      <sheetName val="5001 Lisama 158"/>
      <sheetName val="5001 Lisama Este 1"/>
      <sheetName val="INSUMOS"/>
      <sheetName val=""/>
      <sheetName val="Ingenieria"/>
      <sheetName val="Formatos.xls"/>
      <sheetName val="FORMATO ESTANDAR"/>
      <sheetName val="Run Slide Sheet"/>
      <sheetName val="unitarios"/>
      <sheetName val="PESO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_BT"/>
      <sheetName val="P_XHHW"/>
      <sheetName val="XHHW-2"/>
      <sheetName val="P_RHW-2"/>
      <sheetName val="RHW-2 0.6"/>
      <sheetName val="RHW-2 2"/>
      <sheetName val="P_USE-2"/>
      <sheetName val="USE-2"/>
      <sheetName val="P_TTU"/>
      <sheetName val="TTU 0.6"/>
      <sheetName val="TTU 2"/>
      <sheetName val="POTENCIA"/>
      <sheetName val="PVC-PVC"/>
      <sheetName val="PVC-PVC PC"/>
      <sheetName val="PVC-PVC_AH"/>
      <sheetName val="PVC-PVC_AF"/>
      <sheetName val="PVC-PVC_IL"/>
      <sheetName val="XLPE-PVC"/>
      <sheetName val="XLPE-PVC PC"/>
      <sheetName val="XLPE-PVC_AH"/>
      <sheetName val="XLPE-PVC_IL"/>
      <sheetName val="XLPE-PVC_AF"/>
      <sheetName val="POT mm2"/>
      <sheetName val="P_MLPLX"/>
      <sheetName val="DPLX"/>
      <sheetName val="TPLX"/>
      <sheetName val="QPLX"/>
      <sheetName val="NM GC-SW"/>
      <sheetName val="P_SEU_SER"/>
      <sheetName val="SER"/>
      <sheetName val="P_APE_ARE"/>
      <sheetName val="ARE"/>
      <sheetName val="APE"/>
      <sheetName val="Cab"/>
      <sheetName val="CG"/>
      <sheetName val="AMPACITY"/>
      <sheetName val="FACTORES"/>
      <sheetName val="Esp"/>
      <sheetName val="TPLX UD 600"/>
      <sheetName val="Single UD 600"/>
      <sheetName val="TPLX-Cu"/>
      <sheetName val="SER-AL"/>
      <sheetName val="S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E4">
            <v>18</v>
          </cell>
          <cell r="F4">
            <v>1.0236873428326527</v>
          </cell>
          <cell r="G4">
            <v>7</v>
          </cell>
          <cell r="H4">
            <v>0.38607999999999998</v>
          </cell>
          <cell r="I4">
            <v>1.1582399999999999</v>
          </cell>
          <cell r="J4">
            <v>1.1234928</v>
          </cell>
          <cell r="K4">
            <v>19</v>
          </cell>
          <cell r="L4">
            <v>0.23367999999999997</v>
          </cell>
          <cell r="M4">
            <v>1.1683999999999999</v>
          </cell>
          <cell r="N4">
            <v>1.1333479999999998</v>
          </cell>
          <cell r="O4">
            <v>19</v>
          </cell>
          <cell r="P4">
            <v>0.254</v>
          </cell>
          <cell r="Q4">
            <v>0.18592800000000001</v>
          </cell>
          <cell r="R4">
            <v>1.133856</v>
          </cell>
          <cell r="S4">
            <v>1.09984032</v>
          </cell>
          <cell r="T4">
            <v>0.82304683373131526</v>
          </cell>
          <cell r="U4">
            <v>16</v>
          </cell>
          <cell r="V4">
            <v>0.254</v>
          </cell>
          <cell r="W4">
            <v>1.22</v>
          </cell>
        </row>
        <row r="5">
          <cell r="E5">
            <v>16</v>
          </cell>
          <cell r="F5">
            <v>1.2908459058322823</v>
          </cell>
          <cell r="G5">
            <v>7</v>
          </cell>
          <cell r="H5">
            <v>0.48767999999999995</v>
          </cell>
          <cell r="I5">
            <v>1.4630399999999999</v>
          </cell>
          <cell r="J5">
            <v>1.4191487999999999</v>
          </cell>
          <cell r="K5">
            <v>19</v>
          </cell>
          <cell r="L5">
            <v>0.29717999999999994</v>
          </cell>
          <cell r="M5">
            <v>1.4858999999999998</v>
          </cell>
          <cell r="N5">
            <v>1.4413229999999997</v>
          </cell>
          <cell r="O5">
            <v>19</v>
          </cell>
          <cell r="P5">
            <v>0.32003999999999999</v>
          </cell>
          <cell r="Q5">
            <v>0.23426928</v>
          </cell>
          <cell r="R5">
            <v>1.4286585599999999</v>
          </cell>
          <cell r="S5">
            <v>1.3857988031999999</v>
          </cell>
          <cell r="T5">
            <v>1.3086957277552644</v>
          </cell>
          <cell r="U5">
            <v>26</v>
          </cell>
          <cell r="V5">
            <v>0.254</v>
          </cell>
          <cell r="W5">
            <v>1.52</v>
          </cell>
        </row>
        <row r="6">
          <cell r="E6">
            <v>14</v>
          </cell>
          <cell r="F6">
            <v>1.6277266337915062</v>
          </cell>
          <cell r="G6">
            <v>7</v>
          </cell>
          <cell r="H6">
            <v>0.61468</v>
          </cell>
          <cell r="I6">
            <v>1.8440400000000001</v>
          </cell>
          <cell r="J6">
            <v>1.7887188000000001</v>
          </cell>
          <cell r="K6">
            <v>19</v>
          </cell>
          <cell r="L6">
            <v>0.37337999999999999</v>
          </cell>
          <cell r="M6">
            <v>1.8669</v>
          </cell>
          <cell r="N6">
            <v>1.8108929999999999</v>
          </cell>
          <cell r="O6">
            <v>19</v>
          </cell>
          <cell r="P6">
            <v>0.40386</v>
          </cell>
          <cell r="Q6">
            <v>0.29562551999999997</v>
          </cell>
          <cell r="R6">
            <v>1.8028310400000001</v>
          </cell>
          <cell r="S6">
            <v>1.7487461088</v>
          </cell>
          <cell r="T6">
            <v>2.0809077170983796</v>
          </cell>
          <cell r="U6">
            <v>41</v>
          </cell>
          <cell r="V6">
            <v>0.254</v>
          </cell>
          <cell r="W6">
            <v>1.98</v>
          </cell>
        </row>
        <row r="7">
          <cell r="E7">
            <v>12</v>
          </cell>
          <cell r="F7">
            <v>2.0525253884939483</v>
          </cell>
          <cell r="G7">
            <v>7</v>
          </cell>
          <cell r="H7">
            <v>0.77469999999999994</v>
          </cell>
          <cell r="I7">
            <v>2.3240999999999996</v>
          </cell>
          <cell r="J7">
            <v>2.2543769999999994</v>
          </cell>
          <cell r="K7">
            <v>19</v>
          </cell>
          <cell r="L7">
            <v>0.46989999999999998</v>
          </cell>
          <cell r="M7">
            <v>2.3494999999999999</v>
          </cell>
          <cell r="N7">
            <v>2.2790149999999998</v>
          </cell>
          <cell r="O7">
            <v>19</v>
          </cell>
          <cell r="P7">
            <v>0.51053999999999999</v>
          </cell>
          <cell r="Q7">
            <v>0.37371527999999998</v>
          </cell>
          <cell r="R7">
            <v>2.2790505599999999</v>
          </cell>
          <cell r="S7">
            <v>2.2106790431999999</v>
          </cell>
          <cell r="T7">
            <v>3.3087728761114783</v>
          </cell>
          <cell r="U7">
            <v>65</v>
          </cell>
          <cell r="V7">
            <v>0.254</v>
          </cell>
          <cell r="W7">
            <v>2.57</v>
          </cell>
        </row>
        <row r="8">
          <cell r="E8">
            <v>10</v>
          </cell>
          <cell r="F8">
            <v>2.5881867280128654</v>
          </cell>
          <cell r="G8">
            <v>7</v>
          </cell>
          <cell r="H8">
            <v>0.97789999999999999</v>
          </cell>
          <cell r="I8">
            <v>2.9337</v>
          </cell>
          <cell r="J8">
            <v>2.8456889999999997</v>
          </cell>
          <cell r="K8">
            <v>19</v>
          </cell>
          <cell r="L8">
            <v>0.59435999999999989</v>
          </cell>
          <cell r="M8">
            <v>2.9717999999999996</v>
          </cell>
          <cell r="N8">
            <v>2.8826459999999994</v>
          </cell>
          <cell r="O8">
            <v>19</v>
          </cell>
          <cell r="P8">
            <v>0.64261999999999997</v>
          </cell>
          <cell r="Q8">
            <v>0.47039784000000001</v>
          </cell>
          <cell r="R8">
            <v>2.8686556799999998</v>
          </cell>
          <cell r="S8">
            <v>2.7825960095999998</v>
          </cell>
          <cell r="T8">
            <v>5.2611549545103795</v>
          </cell>
          <cell r="U8">
            <v>104</v>
          </cell>
          <cell r="V8">
            <v>0.254</v>
          </cell>
          <cell r="W8">
            <v>3.2</v>
          </cell>
        </row>
        <row r="9">
          <cell r="E9">
            <v>8</v>
          </cell>
          <cell r="F9">
            <v>3.2636432058836342</v>
          </cell>
          <cell r="G9">
            <v>7</v>
          </cell>
          <cell r="H9">
            <v>1.23444</v>
          </cell>
          <cell r="I9">
            <v>3.7033199999999997</v>
          </cell>
          <cell r="J9">
            <v>3.5922203999999995</v>
          </cell>
          <cell r="K9">
            <v>19</v>
          </cell>
          <cell r="L9">
            <v>0.74929999999999997</v>
          </cell>
          <cell r="M9">
            <v>3.7464999999999997</v>
          </cell>
          <cell r="N9">
            <v>3.6341049999999995</v>
          </cell>
          <cell r="O9">
            <v>19</v>
          </cell>
          <cell r="P9">
            <v>0.81025999999999998</v>
          </cell>
          <cell r="Q9">
            <v>0.59311031999999997</v>
          </cell>
          <cell r="R9">
            <v>3.6170006399999997</v>
          </cell>
          <cell r="S9">
            <v>3.5084906207999995</v>
          </cell>
          <cell r="T9">
            <v>8.3655640600810273</v>
          </cell>
          <cell r="U9">
            <v>24</v>
          </cell>
          <cell r="V9">
            <v>0.254</v>
          </cell>
          <cell r="W9">
            <v>3.99</v>
          </cell>
          <cell r="X9">
            <v>3.4</v>
          </cell>
        </row>
        <row r="10">
          <cell r="E10">
            <v>6</v>
          </cell>
          <cell r="F10">
            <v>4.1153780985069099</v>
          </cell>
          <cell r="G10">
            <v>7</v>
          </cell>
          <cell r="H10">
            <v>1.5544800000000001</v>
          </cell>
          <cell r="I10">
            <v>4.6634400000000005</v>
          </cell>
          <cell r="J10">
            <v>4.5235368000000005</v>
          </cell>
          <cell r="K10">
            <v>19</v>
          </cell>
          <cell r="L10">
            <v>0.94488000000000005</v>
          </cell>
          <cell r="M10">
            <v>4.7244000000000002</v>
          </cell>
          <cell r="N10">
            <v>4.582668</v>
          </cell>
          <cell r="O10">
            <v>19</v>
          </cell>
          <cell r="P10">
            <v>1.02108</v>
          </cell>
          <cell r="Q10">
            <v>0.74743055999999997</v>
          </cell>
          <cell r="R10">
            <v>4.5581011199999999</v>
          </cell>
          <cell r="S10">
            <v>4.4213580863999997</v>
          </cell>
          <cell r="T10">
            <v>13.301767890969138</v>
          </cell>
          <cell r="U10">
            <v>38</v>
          </cell>
          <cell r="V10">
            <v>0.254</v>
          </cell>
          <cell r="W10">
            <v>5.33</v>
          </cell>
          <cell r="X10">
            <v>4.29</v>
          </cell>
        </row>
        <row r="11">
          <cell r="E11">
            <v>4</v>
          </cell>
          <cell r="F11">
            <v>5.1893959680205972</v>
          </cell>
          <cell r="G11">
            <v>7</v>
          </cell>
          <cell r="H11">
            <v>1.96088</v>
          </cell>
          <cell r="I11">
            <v>5.8826400000000003</v>
          </cell>
          <cell r="J11">
            <v>5.7061608000000001</v>
          </cell>
          <cell r="K11">
            <v>19</v>
          </cell>
          <cell r="L11">
            <v>1.19126</v>
          </cell>
          <cell r="M11">
            <v>5.9562999999999997</v>
          </cell>
          <cell r="N11">
            <v>5.7776109999999994</v>
          </cell>
          <cell r="O11">
            <v>19</v>
          </cell>
          <cell r="P11">
            <v>1.2877799999999999</v>
          </cell>
          <cell r="Q11">
            <v>0.94265495999999993</v>
          </cell>
          <cell r="R11">
            <v>5.7486499200000001</v>
          </cell>
          <cell r="S11">
            <v>5.5761904223999998</v>
          </cell>
          <cell r="T11">
            <v>21.150639425442844</v>
          </cell>
          <cell r="U11">
            <v>60</v>
          </cell>
          <cell r="V11">
            <v>0.254</v>
          </cell>
          <cell r="W11">
            <v>6.91</v>
          </cell>
          <cell r="X11">
            <v>5.41</v>
          </cell>
        </row>
        <row r="12">
          <cell r="E12">
            <v>2</v>
          </cell>
          <cell r="F12">
            <v>6.5437074962027859</v>
          </cell>
          <cell r="G12">
            <v>7</v>
          </cell>
          <cell r="H12">
            <v>2.4739599999999999</v>
          </cell>
          <cell r="I12">
            <v>7.4218799999999998</v>
          </cell>
          <cell r="J12">
            <v>7.1992235999999998</v>
          </cell>
          <cell r="K12">
            <v>19</v>
          </cell>
          <cell r="L12">
            <v>1.5011399999999999</v>
          </cell>
          <cell r="M12">
            <v>7.5056999999999992</v>
          </cell>
          <cell r="N12">
            <v>7.2805289999999987</v>
          </cell>
          <cell r="O12">
            <v>19</v>
          </cell>
          <cell r="P12">
            <v>1.6255999999999999</v>
          </cell>
          <cell r="Q12">
            <v>1.1899392</v>
          </cell>
          <cell r="R12">
            <v>7.2566783999999993</v>
          </cell>
          <cell r="S12">
            <v>7.0389780479999988</v>
          </cell>
          <cell r="T12">
            <v>33.630834019349621</v>
          </cell>
          <cell r="U12">
            <v>35</v>
          </cell>
          <cell r="V12">
            <v>0.254</v>
          </cell>
          <cell r="W12">
            <v>8.59</v>
          </cell>
          <cell r="X12">
            <v>6.82</v>
          </cell>
        </row>
        <row r="13">
          <cell r="E13">
            <v>1</v>
          </cell>
          <cell r="F13">
            <v>7.3481398321757503</v>
          </cell>
          <cell r="G13">
            <v>19</v>
          </cell>
          <cell r="H13">
            <v>1.6865600000000001</v>
          </cell>
          <cell r="I13">
            <v>8.4328000000000003</v>
          </cell>
          <cell r="J13">
            <v>8.1798160000000006</v>
          </cell>
          <cell r="K13">
            <v>37</v>
          </cell>
          <cell r="L13">
            <v>1.2090399999999999</v>
          </cell>
          <cell r="M13">
            <v>8.4632799999999992</v>
          </cell>
          <cell r="N13">
            <v>8.2093815999999986</v>
          </cell>
          <cell r="O13">
            <v>19</v>
          </cell>
          <cell r="P13">
            <v>1.8237199999999998</v>
          </cell>
          <cell r="Q13">
            <v>1.3349630399999999</v>
          </cell>
          <cell r="R13">
            <v>8.1410860799999991</v>
          </cell>
          <cell r="S13">
            <v>7.8968534975999987</v>
          </cell>
          <cell r="T13">
            <v>42.407698705618671</v>
          </cell>
          <cell r="U13">
            <v>44</v>
          </cell>
          <cell r="V13">
            <v>0.254</v>
          </cell>
          <cell r="W13">
            <v>10.1</v>
          </cell>
          <cell r="X13">
            <v>7.61</v>
          </cell>
        </row>
        <row r="14">
          <cell r="E14" t="str">
            <v>1/0</v>
          </cell>
          <cell r="F14">
            <v>8.2514628021714636</v>
          </cell>
          <cell r="G14">
            <v>19</v>
          </cell>
          <cell r="H14">
            <v>1.8922999999999999</v>
          </cell>
          <cell r="I14">
            <v>9.4614999999999991</v>
          </cell>
          <cell r="J14">
            <v>9.1776549999999997</v>
          </cell>
          <cell r="K14">
            <v>37</v>
          </cell>
          <cell r="L14">
            <v>1.35636</v>
          </cell>
          <cell r="M14">
            <v>9.4945199999999996</v>
          </cell>
          <cell r="N14">
            <v>9.2096843999999987</v>
          </cell>
          <cell r="O14">
            <v>19</v>
          </cell>
          <cell r="P14">
            <v>2.0497800000000002</v>
          </cell>
          <cell r="Q14">
            <v>1.5004389599999999</v>
          </cell>
          <cell r="R14">
            <v>9.1502179199999993</v>
          </cell>
          <cell r="S14">
            <v>8.8757113823999987</v>
          </cell>
          <cell r="T14">
            <v>53.475120732117652</v>
          </cell>
          <cell r="X14">
            <v>8.64</v>
          </cell>
        </row>
        <row r="15">
          <cell r="E15" t="str">
            <v>2/0</v>
          </cell>
          <cell r="F15">
            <v>9.265833249046814</v>
          </cell>
          <cell r="G15">
            <v>19</v>
          </cell>
          <cell r="H15">
            <v>2.1259800000000002</v>
          </cell>
          <cell r="I15">
            <v>10.629900000000001</v>
          </cell>
          <cell r="J15">
            <v>10.311003000000001</v>
          </cell>
          <cell r="K15">
            <v>37</v>
          </cell>
          <cell r="L15">
            <v>1.524</v>
          </cell>
          <cell r="M15">
            <v>10.667999999999999</v>
          </cell>
          <cell r="N15">
            <v>10.347959999999999</v>
          </cell>
          <cell r="O15">
            <v>19</v>
          </cell>
          <cell r="P15">
            <v>2.30124</v>
          </cell>
          <cell r="Q15">
            <v>1.6845076799999998</v>
          </cell>
          <cell r="R15">
            <v>10.272735359999999</v>
          </cell>
          <cell r="S15">
            <v>9.9645532991999985</v>
          </cell>
          <cell r="T15">
            <v>67.430882235910801</v>
          </cell>
          <cell r="X15">
            <v>9.59</v>
          </cell>
        </row>
        <row r="16">
          <cell r="E16" t="str">
            <v>3/0</v>
          </cell>
          <cell r="F16">
            <v>10.404902483053986</v>
          </cell>
          <cell r="G16">
            <v>19</v>
          </cell>
          <cell r="H16">
            <v>2.3875999999999999</v>
          </cell>
          <cell r="I16">
            <v>11.937999999999999</v>
          </cell>
          <cell r="J16">
            <v>11.579859999999998</v>
          </cell>
          <cell r="K16">
            <v>37</v>
          </cell>
          <cell r="L16">
            <v>1.7094199999999999</v>
          </cell>
          <cell r="M16">
            <v>11.96594</v>
          </cell>
          <cell r="N16">
            <v>11.606961799999999</v>
          </cell>
          <cell r="O16">
            <v>19</v>
          </cell>
          <cell r="P16">
            <v>2.58318</v>
          </cell>
          <cell r="Q16">
            <v>1.89088776</v>
          </cell>
          <cell r="R16">
            <v>11.53131552</v>
          </cell>
          <cell r="S16">
            <v>11.185376054399999</v>
          </cell>
          <cell r="T16">
            <v>85.028772574277681</v>
          </cell>
          <cell r="X16">
            <v>10.77</v>
          </cell>
        </row>
        <row r="17">
          <cell r="E17" t="str">
            <v>4/0</v>
          </cell>
          <cell r="F17">
            <v>11.683999999999999</v>
          </cell>
          <cell r="G17">
            <v>19</v>
          </cell>
          <cell r="H17">
            <v>2.6797</v>
          </cell>
          <cell r="I17">
            <v>13.3985</v>
          </cell>
          <cell r="J17">
            <v>12.996544999999999</v>
          </cell>
          <cell r="K17">
            <v>37</v>
          </cell>
          <cell r="L17">
            <v>1.9202399999999997</v>
          </cell>
          <cell r="M17">
            <v>13.441679999999998</v>
          </cell>
          <cell r="N17">
            <v>13.038429599999997</v>
          </cell>
          <cell r="O17">
            <v>19</v>
          </cell>
          <cell r="P17">
            <v>2.9006799999999999</v>
          </cell>
          <cell r="Q17">
            <v>2.1232977599999998</v>
          </cell>
          <cell r="R17">
            <v>12.94863552</v>
          </cell>
          <cell r="S17">
            <v>12.560176454399999</v>
          </cell>
          <cell r="T17">
            <v>107.2193025770305</v>
          </cell>
          <cell r="X17">
            <v>12.1</v>
          </cell>
        </row>
        <row r="18">
          <cell r="E18">
            <v>250</v>
          </cell>
          <cell r="G18">
            <v>37</v>
          </cell>
          <cell r="H18">
            <v>2.0878800000000002</v>
          </cell>
          <cell r="I18">
            <v>14.615160000000001</v>
          </cell>
          <cell r="J18">
            <v>14.176705200000001</v>
          </cell>
          <cell r="K18">
            <v>61</v>
          </cell>
          <cell r="L18">
            <v>1.6255999999999999</v>
          </cell>
          <cell r="M18">
            <v>14.6304</v>
          </cell>
          <cell r="N18">
            <v>14.191488</v>
          </cell>
          <cell r="O18">
            <v>19</v>
          </cell>
          <cell r="P18">
            <v>3.1546799999999999</v>
          </cell>
          <cell r="Q18">
            <v>2.3092257599999999</v>
          </cell>
          <cell r="R18">
            <v>14.082491520000001</v>
          </cell>
          <cell r="S18">
            <v>13.660016774400001</v>
          </cell>
          <cell r="T18">
            <v>126.67500000000001</v>
          </cell>
          <cell r="X18">
            <v>13.23</v>
          </cell>
        </row>
        <row r="19">
          <cell r="E19">
            <v>300</v>
          </cell>
          <cell r="G19">
            <v>37</v>
          </cell>
          <cell r="H19">
            <v>2.286</v>
          </cell>
          <cell r="I19">
            <v>16.001999999999999</v>
          </cell>
          <cell r="J19">
            <v>15.521939999999999</v>
          </cell>
          <cell r="K19">
            <v>61</v>
          </cell>
          <cell r="L19">
            <v>1.7805399999999998</v>
          </cell>
          <cell r="M19">
            <v>16.024859999999997</v>
          </cell>
          <cell r="N19">
            <v>15.544114199999996</v>
          </cell>
          <cell r="O19">
            <v>19</v>
          </cell>
          <cell r="P19">
            <v>3.4543999999999997</v>
          </cell>
          <cell r="Q19">
            <v>2.5286207999999997</v>
          </cell>
          <cell r="R19">
            <v>15.420441599999998</v>
          </cell>
          <cell r="S19">
            <v>14.957828351999998</v>
          </cell>
          <cell r="T19">
            <v>152.01000000000002</v>
          </cell>
          <cell r="X19">
            <v>14.5</v>
          </cell>
        </row>
        <row r="20">
          <cell r="E20">
            <v>350</v>
          </cell>
          <cell r="G20">
            <v>37</v>
          </cell>
          <cell r="H20">
            <v>2.4714199999999997</v>
          </cell>
          <cell r="I20">
            <v>17.299939999999999</v>
          </cell>
          <cell r="J20">
            <v>16.780941799999997</v>
          </cell>
          <cell r="K20">
            <v>61</v>
          </cell>
          <cell r="L20">
            <v>1.9227799999999999</v>
          </cell>
          <cell r="M20">
            <v>17.305019999999999</v>
          </cell>
          <cell r="N20">
            <v>16.785869399999999</v>
          </cell>
          <cell r="O20">
            <v>19</v>
          </cell>
          <cell r="P20">
            <v>3.7312599999999998</v>
          </cell>
          <cell r="Q20">
            <v>2.73128232</v>
          </cell>
          <cell r="R20">
            <v>16.65634464</v>
          </cell>
          <cell r="S20">
            <v>16.1566543008</v>
          </cell>
          <cell r="T20">
            <v>177.34500000000003</v>
          </cell>
          <cell r="X20">
            <v>15.66</v>
          </cell>
        </row>
        <row r="21">
          <cell r="E21">
            <v>400</v>
          </cell>
          <cell r="G21">
            <v>37</v>
          </cell>
          <cell r="H21">
            <v>2.6415999999999999</v>
          </cell>
          <cell r="I21">
            <v>18.491199999999999</v>
          </cell>
          <cell r="J21">
            <v>17.936463999999997</v>
          </cell>
          <cell r="K21">
            <v>61</v>
          </cell>
          <cell r="L21">
            <v>2.0573999999999999</v>
          </cell>
          <cell r="M21">
            <v>18.5166</v>
          </cell>
          <cell r="N21">
            <v>17.961102</v>
          </cell>
          <cell r="O21">
            <v>19</v>
          </cell>
          <cell r="P21">
            <v>3.9903399999999998</v>
          </cell>
          <cell r="Q21">
            <v>2.9209288799999995</v>
          </cell>
          <cell r="R21">
            <v>17.812877759999999</v>
          </cell>
          <cell r="S21">
            <v>17.278491427199999</v>
          </cell>
          <cell r="T21">
            <v>202.68</v>
          </cell>
          <cell r="X21">
            <v>16.739999999999998</v>
          </cell>
        </row>
        <row r="22">
          <cell r="E22">
            <v>500</v>
          </cell>
          <cell r="G22">
            <v>37</v>
          </cell>
          <cell r="H22">
            <v>2.9514800000000001</v>
          </cell>
          <cell r="I22">
            <v>20.660360000000001</v>
          </cell>
          <cell r="J22">
            <v>20.040549200000001</v>
          </cell>
          <cell r="K22">
            <v>61</v>
          </cell>
          <cell r="L22">
            <v>2.2986999999999997</v>
          </cell>
          <cell r="M22">
            <v>20.688299999999998</v>
          </cell>
          <cell r="N22">
            <v>20.067650999999998</v>
          </cell>
          <cell r="O22">
            <v>19</v>
          </cell>
          <cell r="P22">
            <v>4.4602399999999998</v>
          </cell>
          <cell r="Q22">
            <v>3.2648956799999995</v>
          </cell>
          <cell r="R22">
            <v>19.910511360000001</v>
          </cell>
          <cell r="S22">
            <v>19.313196019199999</v>
          </cell>
          <cell r="T22">
            <v>253.35000000000002</v>
          </cell>
          <cell r="X22">
            <v>18.71</v>
          </cell>
        </row>
        <row r="23">
          <cell r="E23">
            <v>600</v>
          </cell>
          <cell r="G23">
            <v>61</v>
          </cell>
          <cell r="H23">
            <v>2.5196800000000001</v>
          </cell>
          <cell r="I23">
            <v>22.677120000000002</v>
          </cell>
          <cell r="J23">
            <v>21.996806400000001</v>
          </cell>
          <cell r="K23">
            <v>91</v>
          </cell>
          <cell r="L23">
            <v>2.0624799999999999</v>
          </cell>
          <cell r="M23">
            <v>22.687279999999998</v>
          </cell>
          <cell r="N23">
            <v>22.006661599999997</v>
          </cell>
          <cell r="T23">
            <v>304.02000000000004</v>
          </cell>
          <cell r="X23">
            <v>20.59</v>
          </cell>
        </row>
        <row r="24">
          <cell r="E24">
            <v>700</v>
          </cell>
          <cell r="G24">
            <v>61</v>
          </cell>
          <cell r="H24">
            <v>2.7203399999999998</v>
          </cell>
          <cell r="I24">
            <v>24.483059999999998</v>
          </cell>
          <cell r="J24">
            <v>23.748568199999998</v>
          </cell>
          <cell r="K24">
            <v>91</v>
          </cell>
          <cell r="L24">
            <v>2.2275800000000001</v>
          </cell>
          <cell r="M24">
            <v>24.50338</v>
          </cell>
          <cell r="N24">
            <v>23.768278599999999</v>
          </cell>
          <cell r="T24">
            <v>354.69000000000005</v>
          </cell>
          <cell r="X24">
            <v>22.24</v>
          </cell>
        </row>
        <row r="25">
          <cell r="E25">
            <v>750</v>
          </cell>
          <cell r="G25">
            <v>61</v>
          </cell>
          <cell r="H25">
            <v>2.8168600000000001</v>
          </cell>
          <cell r="I25">
            <v>25.351739999999999</v>
          </cell>
          <cell r="J25">
            <v>24.5911878</v>
          </cell>
          <cell r="K25">
            <v>91</v>
          </cell>
          <cell r="L25">
            <v>2.3063199999999999</v>
          </cell>
          <cell r="M25">
            <v>25.369519999999998</v>
          </cell>
          <cell r="N25">
            <v>24.608434399999997</v>
          </cell>
          <cell r="T25">
            <v>380.02500000000003</v>
          </cell>
          <cell r="X25">
            <v>23.02</v>
          </cell>
        </row>
        <row r="26">
          <cell r="E26">
            <v>800</v>
          </cell>
          <cell r="G26">
            <v>61</v>
          </cell>
          <cell r="H26">
            <v>2.9082999999999997</v>
          </cell>
          <cell r="I26">
            <v>26.174699999999998</v>
          </cell>
          <cell r="J26">
            <v>25.389458999999999</v>
          </cell>
          <cell r="K26">
            <v>91</v>
          </cell>
          <cell r="L26">
            <v>2.38252</v>
          </cell>
          <cell r="M26">
            <v>26.207719999999998</v>
          </cell>
          <cell r="N26">
            <v>25.421488399999998</v>
          </cell>
          <cell r="T26">
            <v>405.36</v>
          </cell>
          <cell r="X26">
            <v>23.78</v>
          </cell>
        </row>
        <row r="27">
          <cell r="E27">
            <v>900</v>
          </cell>
          <cell r="G27">
            <v>61</v>
          </cell>
          <cell r="H27">
            <v>3.0861000000000001</v>
          </cell>
          <cell r="I27">
            <v>27.774900000000002</v>
          </cell>
          <cell r="J27">
            <v>26.941653000000002</v>
          </cell>
          <cell r="K27">
            <v>91</v>
          </cell>
          <cell r="L27">
            <v>2.5247600000000001</v>
          </cell>
          <cell r="M27">
            <v>27.772360000000003</v>
          </cell>
          <cell r="N27">
            <v>26.939189200000001</v>
          </cell>
          <cell r="T27">
            <v>456.03000000000003</v>
          </cell>
          <cell r="X27">
            <v>25.22</v>
          </cell>
        </row>
        <row r="28">
          <cell r="E28">
            <v>1000</v>
          </cell>
          <cell r="G28">
            <v>61</v>
          </cell>
          <cell r="H28">
            <v>3.2511999999999999</v>
          </cell>
          <cell r="I28">
            <v>29.2608</v>
          </cell>
          <cell r="J28">
            <v>28.382975999999999</v>
          </cell>
          <cell r="K28">
            <v>91</v>
          </cell>
          <cell r="L28">
            <v>2.6619199999999998</v>
          </cell>
          <cell r="M28">
            <v>29.281119999999998</v>
          </cell>
          <cell r="N28">
            <v>28.402686399999997</v>
          </cell>
          <cell r="T28">
            <v>506.70000000000005</v>
          </cell>
          <cell r="X28">
            <v>26.58</v>
          </cell>
        </row>
      </sheetData>
      <sheetData sheetId="34" refreshError="1"/>
      <sheetData sheetId="35" refreshError="1">
        <row r="6">
          <cell r="B6">
            <v>14</v>
          </cell>
          <cell r="C6">
            <v>2.0809077170983796</v>
          </cell>
          <cell r="D6">
            <v>25</v>
          </cell>
          <cell r="E6">
            <v>20</v>
          </cell>
          <cell r="F6">
            <v>30</v>
          </cell>
          <cell r="G6">
            <v>20</v>
          </cell>
          <cell r="H6">
            <v>35</v>
          </cell>
          <cell r="I6">
            <v>25</v>
          </cell>
        </row>
        <row r="7">
          <cell r="B7">
            <v>12</v>
          </cell>
          <cell r="C7">
            <v>3.3087728761114783</v>
          </cell>
          <cell r="D7">
            <v>30</v>
          </cell>
          <cell r="E7">
            <v>25</v>
          </cell>
          <cell r="F7">
            <v>35</v>
          </cell>
          <cell r="G7">
            <v>25</v>
          </cell>
          <cell r="H7">
            <v>40</v>
          </cell>
          <cell r="I7">
            <v>30</v>
          </cell>
        </row>
        <row r="8">
          <cell r="B8">
            <v>10</v>
          </cell>
          <cell r="C8">
            <v>5.2611549545103795</v>
          </cell>
          <cell r="D8">
            <v>40</v>
          </cell>
          <cell r="E8">
            <v>30</v>
          </cell>
          <cell r="F8">
            <v>50</v>
          </cell>
          <cell r="G8">
            <v>35</v>
          </cell>
          <cell r="H8">
            <v>55</v>
          </cell>
          <cell r="I8">
            <v>40</v>
          </cell>
        </row>
        <row r="9">
          <cell r="B9">
            <v>8</v>
          </cell>
          <cell r="C9">
            <v>8.3655640600810273</v>
          </cell>
          <cell r="D9">
            <v>60</v>
          </cell>
          <cell r="E9">
            <v>40</v>
          </cell>
          <cell r="F9">
            <v>70</v>
          </cell>
          <cell r="G9">
            <v>50</v>
          </cell>
          <cell r="H9">
            <v>80</v>
          </cell>
          <cell r="I9">
            <v>55</v>
          </cell>
        </row>
        <row r="10">
          <cell r="B10">
            <v>6</v>
          </cell>
          <cell r="C10">
            <v>13.301767890969138</v>
          </cell>
          <cell r="D10">
            <v>80</v>
          </cell>
          <cell r="E10">
            <v>55</v>
          </cell>
          <cell r="F10">
            <v>95</v>
          </cell>
          <cell r="G10">
            <v>65</v>
          </cell>
          <cell r="H10">
            <v>105</v>
          </cell>
          <cell r="I10">
            <v>75</v>
          </cell>
        </row>
        <row r="11">
          <cell r="B11">
            <v>4</v>
          </cell>
          <cell r="C11">
            <v>21.150639425442844</v>
          </cell>
          <cell r="D11">
            <v>105</v>
          </cell>
          <cell r="E11">
            <v>70</v>
          </cell>
          <cell r="F11">
            <v>125</v>
          </cell>
          <cell r="G11">
            <v>85</v>
          </cell>
          <cell r="H11">
            <v>140</v>
          </cell>
          <cell r="I11">
            <v>95</v>
          </cell>
        </row>
        <row r="12">
          <cell r="B12">
            <v>2</v>
          </cell>
          <cell r="C12">
            <v>33.630834019349621</v>
          </cell>
          <cell r="D12">
            <v>140</v>
          </cell>
          <cell r="E12">
            <v>95</v>
          </cell>
          <cell r="F12">
            <v>170</v>
          </cell>
          <cell r="G12">
            <v>115</v>
          </cell>
          <cell r="H12">
            <v>190</v>
          </cell>
          <cell r="I12">
            <v>130</v>
          </cell>
        </row>
        <row r="13">
          <cell r="B13">
            <v>1</v>
          </cell>
          <cell r="C13">
            <v>42.407698705618671</v>
          </cell>
          <cell r="D13">
            <v>165</v>
          </cell>
          <cell r="E13">
            <v>110</v>
          </cell>
          <cell r="F13">
            <v>195</v>
          </cell>
          <cell r="G13">
            <v>130</v>
          </cell>
          <cell r="H13">
            <v>220</v>
          </cell>
          <cell r="I13">
            <v>150</v>
          </cell>
        </row>
        <row r="14">
          <cell r="B14" t="str">
            <v>1/0</v>
          </cell>
          <cell r="C14">
            <v>53.475120732117652</v>
          </cell>
          <cell r="D14">
            <v>195</v>
          </cell>
          <cell r="E14">
            <v>125</v>
          </cell>
          <cell r="F14">
            <v>230</v>
          </cell>
          <cell r="G14">
            <v>150</v>
          </cell>
          <cell r="H14">
            <v>260</v>
          </cell>
          <cell r="I14">
            <v>170</v>
          </cell>
        </row>
        <row r="15">
          <cell r="B15" t="str">
            <v>2/0</v>
          </cell>
          <cell r="C15">
            <v>67.430882235910801</v>
          </cell>
          <cell r="D15">
            <v>225</v>
          </cell>
          <cell r="E15">
            <v>145</v>
          </cell>
          <cell r="F15">
            <v>265</v>
          </cell>
          <cell r="G15">
            <v>175</v>
          </cell>
          <cell r="H15">
            <v>300</v>
          </cell>
          <cell r="I15">
            <v>195</v>
          </cell>
        </row>
        <row r="16">
          <cell r="B16" t="str">
            <v>3/0</v>
          </cell>
          <cell r="C16">
            <v>85.028772574277681</v>
          </cell>
          <cell r="D16">
            <v>260</v>
          </cell>
          <cell r="E16">
            <v>165</v>
          </cell>
          <cell r="F16">
            <v>310</v>
          </cell>
          <cell r="G16">
            <v>200</v>
          </cell>
          <cell r="H16">
            <v>350</v>
          </cell>
          <cell r="I16">
            <v>225</v>
          </cell>
        </row>
        <row r="17">
          <cell r="B17" t="str">
            <v>4/0</v>
          </cell>
          <cell r="C17">
            <v>107.2193025770305</v>
          </cell>
          <cell r="D17">
            <v>300</v>
          </cell>
          <cell r="E17">
            <v>195</v>
          </cell>
          <cell r="F17">
            <v>360</v>
          </cell>
          <cell r="G17">
            <v>230</v>
          </cell>
          <cell r="H17">
            <v>405</v>
          </cell>
          <cell r="I17">
            <v>260</v>
          </cell>
        </row>
        <row r="18">
          <cell r="B18">
            <v>250</v>
          </cell>
          <cell r="C18">
            <v>126.67500000000001</v>
          </cell>
          <cell r="D18">
            <v>340</v>
          </cell>
          <cell r="E18">
            <v>215</v>
          </cell>
          <cell r="F18">
            <v>405</v>
          </cell>
          <cell r="G18">
            <v>255</v>
          </cell>
          <cell r="H18">
            <v>455</v>
          </cell>
          <cell r="I18">
            <v>290</v>
          </cell>
        </row>
        <row r="19">
          <cell r="B19">
            <v>300</v>
          </cell>
          <cell r="C19">
            <v>152.01000000000002</v>
          </cell>
          <cell r="D19">
            <v>375</v>
          </cell>
          <cell r="E19">
            <v>240</v>
          </cell>
          <cell r="F19">
            <v>455</v>
          </cell>
          <cell r="G19">
            <v>285</v>
          </cell>
          <cell r="H19">
            <v>505</v>
          </cell>
          <cell r="I19">
            <v>320</v>
          </cell>
        </row>
        <row r="20">
          <cell r="B20">
            <v>350</v>
          </cell>
          <cell r="C20">
            <v>177.34500000000003</v>
          </cell>
          <cell r="D20">
            <v>420</v>
          </cell>
          <cell r="E20">
            <v>260</v>
          </cell>
          <cell r="F20">
            <v>505</v>
          </cell>
          <cell r="G20">
            <v>310</v>
          </cell>
          <cell r="H20">
            <v>570</v>
          </cell>
          <cell r="I20">
            <v>350</v>
          </cell>
        </row>
        <row r="21">
          <cell r="B21">
            <v>400</v>
          </cell>
          <cell r="C21">
            <v>202.68</v>
          </cell>
          <cell r="D21">
            <v>455</v>
          </cell>
          <cell r="E21">
            <v>280</v>
          </cell>
          <cell r="F21">
            <v>545</v>
          </cell>
          <cell r="G21">
            <v>335</v>
          </cell>
          <cell r="H21">
            <v>615</v>
          </cell>
          <cell r="I21">
            <v>380</v>
          </cell>
        </row>
        <row r="22">
          <cell r="B22">
            <v>500</v>
          </cell>
          <cell r="C22">
            <v>253.35000000000002</v>
          </cell>
          <cell r="D22">
            <v>515</v>
          </cell>
          <cell r="E22">
            <v>320</v>
          </cell>
          <cell r="F22">
            <v>620</v>
          </cell>
          <cell r="G22">
            <v>380</v>
          </cell>
          <cell r="H22">
            <v>700</v>
          </cell>
          <cell r="I22">
            <v>430</v>
          </cell>
        </row>
        <row r="23">
          <cell r="B23">
            <v>600</v>
          </cell>
          <cell r="C23">
            <v>304.02000000000004</v>
          </cell>
          <cell r="D23">
            <v>575</v>
          </cell>
          <cell r="E23">
            <v>355</v>
          </cell>
          <cell r="F23">
            <v>690</v>
          </cell>
          <cell r="G23">
            <v>420</v>
          </cell>
          <cell r="H23">
            <v>780</v>
          </cell>
          <cell r="I23">
            <v>475</v>
          </cell>
        </row>
        <row r="24">
          <cell r="B24">
            <v>700</v>
          </cell>
          <cell r="C24">
            <v>354.69000000000005</v>
          </cell>
          <cell r="D24">
            <v>630</v>
          </cell>
          <cell r="E24">
            <v>385</v>
          </cell>
          <cell r="F24">
            <v>755</v>
          </cell>
          <cell r="G24">
            <v>460</v>
          </cell>
          <cell r="H24">
            <v>855</v>
          </cell>
          <cell r="I24">
            <v>520</v>
          </cell>
        </row>
        <row r="25">
          <cell r="B25">
            <v>750</v>
          </cell>
          <cell r="C25">
            <v>380.02500000000003</v>
          </cell>
          <cell r="D25">
            <v>655</v>
          </cell>
          <cell r="E25">
            <v>400</v>
          </cell>
          <cell r="F25">
            <v>785</v>
          </cell>
          <cell r="G25">
            <v>475</v>
          </cell>
          <cell r="H25">
            <v>885</v>
          </cell>
          <cell r="I25">
            <v>535</v>
          </cell>
        </row>
        <row r="26">
          <cell r="B26">
            <v>800</v>
          </cell>
          <cell r="C26">
            <v>405.36</v>
          </cell>
          <cell r="D26">
            <v>680</v>
          </cell>
          <cell r="E26">
            <v>410</v>
          </cell>
          <cell r="F26">
            <v>815</v>
          </cell>
          <cell r="G26">
            <v>490</v>
          </cell>
          <cell r="H26">
            <v>920</v>
          </cell>
          <cell r="I26">
            <v>555</v>
          </cell>
        </row>
        <row r="27">
          <cell r="B27">
            <v>900</v>
          </cell>
          <cell r="C27">
            <v>456.03000000000003</v>
          </cell>
          <cell r="D27">
            <v>730</v>
          </cell>
          <cell r="E27">
            <v>435</v>
          </cell>
          <cell r="F27">
            <v>870</v>
          </cell>
          <cell r="G27">
            <v>520</v>
          </cell>
          <cell r="H27">
            <v>985</v>
          </cell>
          <cell r="I27">
            <v>585</v>
          </cell>
        </row>
        <row r="28">
          <cell r="B28">
            <v>1000</v>
          </cell>
          <cell r="C28">
            <v>506.70000000000005</v>
          </cell>
          <cell r="D28">
            <v>780</v>
          </cell>
          <cell r="E28">
            <v>455</v>
          </cell>
          <cell r="F28">
            <v>935</v>
          </cell>
          <cell r="G28">
            <v>545</v>
          </cell>
          <cell r="H28">
            <v>1055</v>
          </cell>
          <cell r="I28">
            <v>615</v>
          </cell>
        </row>
      </sheetData>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S"/>
      <sheetName val="Cargas"/>
      <sheetName val="$ Otros"/>
      <sheetName val="Terraplen"/>
      <sheetName val="Mejor. Verano"/>
      <sheetName val="Flujo de Caja PDA Gráficos"/>
      <sheetName val="CC"/>
      <sheetName val="Flujo de Caja PDA"/>
      <sheetName val="Table 1"/>
    </sheetNames>
    <sheetDataSet>
      <sheetData sheetId="0"/>
      <sheetData sheetId="1">
        <row r="5">
          <cell r="R5">
            <v>1.2330000000000001</v>
          </cell>
          <cell r="S5">
            <v>1.05</v>
          </cell>
          <cell r="T5">
            <v>0.05</v>
          </cell>
        </row>
        <row r="79">
          <cell r="R79">
            <v>1.05</v>
          </cell>
        </row>
      </sheetData>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Hoja1"/>
      <sheetName val="Hoja2"/>
      <sheetName val="Hoja3"/>
      <sheetName val="Solicitud"/>
      <sheetName val="ID-01A"/>
      <sheetName val="ID-01B"/>
      <sheetName val="ID-01C"/>
      <sheetName val="ID-01D"/>
      <sheetName val="ID-01E"/>
      <sheetName val="ID-01F"/>
      <sheetName val="ID-02"/>
      <sheetName val="ID-03"/>
      <sheetName val="ID-05"/>
      <sheetName val="ID-06"/>
      <sheetName val="PE-01"/>
      <sheetName val="PE-02B"/>
      <sheetName val="PE-03"/>
      <sheetName val="PE-04"/>
      <sheetName val="PE-05A"/>
      <sheetName val="PE-05B"/>
      <sheetName val="PE-06"/>
      <sheetName val="PE-07B"/>
      <sheetName val="PE-07C"/>
      <sheetName val="PE-08A"/>
      <sheetName val="PE-08B"/>
      <sheetName val="PE-09(a)"/>
      <sheetName val="PE-09(b)"/>
      <sheetName val="PE-09(c)"/>
      <sheetName val="PE-10"/>
      <sheetName val="FS-01(h)"/>
      <sheetName val="FS-02"/>
      <sheetName val="FS-03"/>
      <sheetName val="FF-01"/>
      <sheetName val="FS-01(h) (2)"/>
      <sheetName val="FS-02 (2)"/>
      <sheetName val="FF-01 (2)"/>
      <sheetName val="POI Físico"/>
      <sheetName val="POI Financiero"/>
      <sheetName val="FLUJO DE FONDOS "/>
      <sheetName val="PRESTACIONES"/>
      <sheetName val="BASE SALARIOS"/>
      <sheetName val="BASE CONCRETOS"/>
      <sheetName val="CUADRO RESUMEN"/>
      <sheetName val="PRESUPUESTO"/>
      <sheetName val="APU"/>
      <sheetName val="RESUMEN OBRAS "/>
      <sheetName val=" REDES DE DISTRI"/>
      <sheetName val="APU_Redes"/>
      <sheetName val="OPTIMIZACIÓN"/>
      <sheetName val="APU OPTIMIZACIÓN"/>
      <sheetName val="PTAP"/>
      <sheetName val="APU PTAP"/>
      <sheetName val="Tanque de Almacenamiento"/>
      <sheetName val="APU TAL"/>
      <sheetName val="ESTAC.  REGULA"/>
      <sheetName val="APU ESTC REGUL "/>
      <sheetName val="REDES ALCANTARILLADO"/>
      <sheetName val="APU REDES ALCANTARILLADO"/>
      <sheetName val="VIA"/>
      <sheetName val="APU VIA"/>
      <sheetName val="SENDEROS"/>
      <sheetName val="APU SENDEROS"/>
      <sheetName val="BASE_CTOS"/>
      <sheetName val="BASE_CTOS2"/>
      <sheetName val="BASE_CTOS1"/>
      <sheetName val="Tabla 1.1"/>
      <sheetName val="FS-01(h)_(2)"/>
      <sheetName val="FS-02_(2)"/>
      <sheetName val="FF-01_(2)"/>
      <sheetName val="POI_Físico"/>
      <sheetName val="POI_Financiero"/>
      <sheetName val="FLUJO_DE_FONDOS_"/>
      <sheetName val="BASE_SALARIOS"/>
      <sheetName val="BASE_CONCRETOS"/>
      <sheetName val="CUADRO_RESUMEN"/>
      <sheetName val="RESUMEN_OBRAS_"/>
      <sheetName val="_REDES_DE_DISTRI"/>
      <sheetName val="APU_OPTIMIZACIÓN"/>
      <sheetName val="APU_PTAP"/>
      <sheetName val="Tanque_de_Almacenamiento"/>
      <sheetName val="APU_TAL"/>
      <sheetName val="ESTAC___REGULA"/>
      <sheetName val="APU_ESTC_REGUL_"/>
      <sheetName val="REDES_ALCANTARILLADO"/>
      <sheetName val="APU_REDES_ALCANTARILLADO"/>
      <sheetName val="APU_VIA"/>
      <sheetName val="APU_SENDEROS"/>
      <sheetName val="ResumenGeneral"/>
      <sheetName val="BOCATOMA"/>
      <sheetName val="APU BOCATOMA"/>
      <sheetName val="ADUCCIÓN"/>
      <sheetName val="APU ADUCCIÓN"/>
      <sheetName val="DESARENADOR"/>
      <sheetName val="APU DESARENADOR"/>
      <sheetName val="PLANTA DE TRATAMIENTO"/>
      <sheetName val="APU PLANTA DE TRATAMIENTO"/>
      <sheetName val="APU TANQUE ALMAC"/>
      <sheetName val="CASETA DE OPERACIONES"/>
      <sheetName val="APU CASETA DE OPERACIONES"/>
      <sheetName val="APU BOMBEO Y L. IMPUL."/>
    </sheetNames>
    <sheetDataSet>
      <sheetData sheetId="0" refreshError="1"/>
      <sheetData sheetId="1" refreshError="1"/>
      <sheetData sheetId="2" refreshError="1">
        <row r="3">
          <cell r="C3">
            <v>0.25</v>
          </cell>
        </row>
        <row r="392">
          <cell r="D392">
            <v>71500</v>
          </cell>
        </row>
        <row r="394">
          <cell r="D394">
            <v>19800</v>
          </cell>
        </row>
        <row r="395">
          <cell r="D395">
            <v>14400</v>
          </cell>
        </row>
        <row r="396">
          <cell r="D396">
            <v>7250</v>
          </cell>
        </row>
        <row r="401">
          <cell r="D401">
            <v>5120</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refreshError="1"/>
      <sheetData sheetId="53" refreshError="1"/>
      <sheetData sheetId="54"/>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s>
    <sheetDataSet>
      <sheetData sheetId="0"/>
      <sheetData sheetId="1"/>
      <sheetData sheetId="2"/>
      <sheetData sheetId="3"/>
      <sheetData sheetId="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ormato"/>
      <sheetName val="Contratos"/>
      <sheetName val="Historial ordenes"/>
      <sheetName val="Tabla Proveedores"/>
      <sheetName val="Proveedores"/>
      <sheetName val="Tablas"/>
      <sheetName val="Parámetros"/>
      <sheetName val="Codigos"/>
      <sheetName val="RS"/>
      <sheetName val="Historial_ordenes1"/>
      <sheetName val="Tabla_Proveedores1"/>
      <sheetName val="Historial_ordenes"/>
      <sheetName val="Tabla_Proveedores"/>
      <sheetName val="Hoja1"/>
    </sheetNames>
    <sheetDataSet>
      <sheetData sheetId="0" refreshError="1"/>
      <sheetData sheetId="1">
        <row r="4">
          <cell r="F4" t="str">
            <v>RAMSHORN INTERNATIONAL LIMITED</v>
          </cell>
        </row>
      </sheetData>
      <sheetData sheetId="2" refreshError="1"/>
      <sheetData sheetId="3" refreshError="1"/>
      <sheetData sheetId="4" refreshError="1"/>
      <sheetData sheetId="5" refreshError="1"/>
      <sheetData sheetId="6" refreshError="1"/>
      <sheetData sheetId="7">
        <row r="2">
          <cell r="H2">
            <v>2</v>
          </cell>
        </row>
        <row r="3">
          <cell r="H3">
            <v>1</v>
          </cell>
        </row>
        <row r="10">
          <cell r="B10" t="str">
            <v>ORDEN DE SERVICIO</v>
          </cell>
          <cell r="C10" t="str">
            <v>(Service Order)</v>
          </cell>
          <cell r="D10" t="str">
            <v>OS</v>
          </cell>
          <cell r="F10" t="str">
            <v>REMORA ENERGY SUCURSAL COLOMBIA</v>
          </cell>
          <cell r="G10" t="str">
            <v>Nit.</v>
          </cell>
          <cell r="H10" t="str">
            <v>RE</v>
          </cell>
        </row>
        <row r="11">
          <cell r="B11" t="str">
            <v>ORDEN DE COMPRA</v>
          </cell>
          <cell r="C11" t="str">
            <v>(Purchase Order)</v>
          </cell>
          <cell r="D11" t="str">
            <v>OC</v>
          </cell>
          <cell r="F11" t="str">
            <v>RAMSHORN INTERNATIONAL LIMITED</v>
          </cell>
          <cell r="G11" t="str">
            <v>Nit. 830.132.875-5</v>
          </cell>
          <cell r="H11" t="str">
            <v>RI</v>
          </cell>
        </row>
        <row r="12">
          <cell r="B12" t="str">
            <v>CONTRATO</v>
          </cell>
          <cell r="C12" t="str">
            <v>(Contract)</v>
          </cell>
          <cell r="D12" t="str">
            <v>CO</v>
          </cell>
          <cell r="F12" t="str">
            <v>COLUMBUS ENERGY</v>
          </cell>
          <cell r="G12" t="str">
            <v>Nit. 900.146.035-1</v>
          </cell>
          <cell r="H12" t="str">
            <v>CE</v>
          </cell>
        </row>
      </sheetData>
      <sheetData sheetId="8" refreshError="1"/>
      <sheetData sheetId="9" refreshError="1"/>
      <sheetData sheetId="10"/>
      <sheetData sheetId="11"/>
      <sheetData sheetId="12"/>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s>
    <sheetDataSet>
      <sheetData sheetId="0" refreshError="1"/>
      <sheetData sheetId="1" refreshError="1"/>
      <sheetData sheetId="2" refreshError="1">
        <row r="455">
          <cell r="D455">
            <v>53359.999999999993</v>
          </cell>
        </row>
      </sheetData>
      <sheetData sheetId="3" refreshError="1"/>
      <sheetData sheetId="4" refreshError="1"/>
      <sheetData sheetId="5" refreshError="1"/>
      <sheetData sheetId="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OPTIM. SIST. DE CAPTACION"/>
      <sheetName val="PPTO. CONST. ESTAC.  REGULA"/>
      <sheetName val="APU CONST. ESTACIÓN REGULADORA"/>
      <sheetName val="PPTO. OPTIM. REDES DE DISTRIB."/>
      <sheetName val="APU OPTM. REDES DIST"/>
      <sheetName val="BAS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APU"/>
      <sheetName val="ANZÁ INTERCEPTOR"/>
      <sheetName val="ANZÁ REDES SECUNDARIAS"/>
      <sheetName val="RESUMEN"/>
    </sheetNames>
    <sheetDataSet>
      <sheetData sheetId="0" refreshError="1"/>
      <sheetData sheetId="1"/>
      <sheetData sheetId="2"/>
      <sheetData sheetId="3"/>
      <sheetData sheetId="4"/>
      <sheetData sheetId="5"/>
      <sheetData sheetId="6" refreshError="1"/>
      <sheetData sheetId="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Base_de_Diseño"/>
      <sheetName val="Ppto_total"/>
      <sheetName val="Resumen_tubería"/>
      <sheetName val="Tabla_4_1_Distrito_Nº1"/>
      <sheetName val="Tabla_4_2_Distrito_Nº2"/>
      <sheetName val="Tabal_4_3_Resumén_distritos"/>
      <sheetName val="Tabla_4_4_Sistemas"/>
      <sheetName val="Ppto_alcantarillado"/>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 val="PPTO_AREA_URBANA"/>
    </sheetNames>
    <sheetDataSet>
      <sheetData sheetId="0" refreshError="1"/>
      <sheetData sheetId="1" refreshError="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refreshError="1"/>
      <sheetData sheetId="4" refreshError="1"/>
      <sheetData sheetId="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Condución_PVC"/>
      <sheetName val="PTO_BOCA-COND"/>
      <sheetName val="PTO_TANQ_DE_ALM"/>
      <sheetName val="PTO_REDES"/>
      <sheetName val="PTO_REDES_BA"/>
      <sheetName val="Inversión_Acdto"/>
      <sheetName val="CANT_OBRA_"/>
      <sheetName val="APU_"/>
      <sheetName val="Base_de_Diseño"/>
      <sheetName val="PTO REDES _x0002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refreshError="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Design"/>
      <sheetName val="Design (3)"/>
      <sheetName val="Resumen"/>
      <sheetName val="AREAS"/>
      <sheetName val="AREAS (2)"/>
      <sheetName val="Base de Diseño"/>
      <sheetName val="Design_(3)"/>
      <sheetName val="AREAS_(2)"/>
      <sheetName val="Base_de_Diseño"/>
      <sheetName val="Design_(3)2"/>
      <sheetName val="AREAS_(2)2"/>
      <sheetName val="Base_de_Diseño2"/>
      <sheetName val="Design_(3)1"/>
      <sheetName val="AREAS_(2)1"/>
      <sheetName val="Base_de_Diseño1"/>
      <sheetName val="ENE"/>
      <sheetName val="FEB"/>
      <sheetName val="MAR"/>
    </sheetNames>
    <sheetDataSet>
      <sheetData sheetId="0" refreshError="1"/>
      <sheetData sheetId="1" refreshError="1"/>
      <sheetData sheetId="2" refreshError="1">
        <row r="24">
          <cell r="A24">
            <v>41</v>
          </cell>
          <cell r="B24" t="str">
            <v>C23</v>
          </cell>
          <cell r="C24" t="str">
            <v>C24</v>
          </cell>
          <cell r="G24">
            <v>0</v>
          </cell>
          <cell r="J24">
            <v>0</v>
          </cell>
          <cell r="K24">
            <v>0</v>
          </cell>
          <cell r="L24">
            <v>0</v>
          </cell>
          <cell r="M24">
            <v>0</v>
          </cell>
          <cell r="N24">
            <v>0</v>
          </cell>
          <cell r="O24">
            <v>0</v>
          </cell>
          <cell r="P24">
            <v>0</v>
          </cell>
          <cell r="Q24">
            <v>0.14000000000000001</v>
          </cell>
          <cell r="S24">
            <v>0.14000000000000001</v>
          </cell>
          <cell r="T24">
            <v>98</v>
          </cell>
          <cell r="U24">
            <v>55</v>
          </cell>
          <cell r="V24">
            <v>0.68799999999999994</v>
          </cell>
          <cell r="X24">
            <v>0</v>
          </cell>
          <cell r="Y24">
            <v>0</v>
          </cell>
          <cell r="AA24">
            <v>0</v>
          </cell>
          <cell r="AB24">
            <v>0</v>
          </cell>
          <cell r="AC24">
            <v>0.58479999999999999</v>
          </cell>
          <cell r="AD24">
            <v>8.1872E-2</v>
          </cell>
          <cell r="AE24">
            <v>0.36391863839017491</v>
          </cell>
          <cell r="AF24">
            <v>0.39191863839017493</v>
          </cell>
          <cell r="AG24">
            <v>0.40591863839017495</v>
          </cell>
          <cell r="AH24">
            <v>1.5</v>
          </cell>
          <cell r="AI24">
            <v>34.4</v>
          </cell>
          <cell r="AJ24">
            <v>2.73</v>
          </cell>
          <cell r="AK24">
            <v>8</v>
          </cell>
          <cell r="AL24">
            <v>0.2</v>
          </cell>
          <cell r="AM24">
            <v>1.4E-2</v>
          </cell>
          <cell r="AN24">
            <v>2.6416015625000004E-2</v>
          </cell>
          <cell r="AO24">
            <v>3.125E-2</v>
          </cell>
          <cell r="AP24">
            <v>0.132080078125</v>
          </cell>
          <cell r="AQ24">
            <v>0.61072897398997683</v>
          </cell>
          <cell r="AR24">
            <v>1.4466834904916968</v>
          </cell>
          <cell r="AS24">
            <v>0.28711075111550549</v>
          </cell>
          <cell r="AT24">
            <v>1.901069723093016E-2</v>
          </cell>
          <cell r="AU24">
            <v>4.5426712855930168E-2</v>
          </cell>
          <cell r="AV24">
            <v>1.6044969145610353</v>
          </cell>
          <cell r="AW24">
            <v>50.406757194924396</v>
          </cell>
          <cell r="AX24">
            <v>2.9757915078715665E-2</v>
          </cell>
          <cell r="AY24">
            <v>63.606269545937934</v>
          </cell>
          <cell r="AZ24" t="b">
            <v>0</v>
          </cell>
          <cell r="BA24">
            <v>0</v>
          </cell>
          <cell r="BB24">
            <v>1E-3</v>
          </cell>
          <cell r="BC24">
            <v>0</v>
          </cell>
          <cell r="BD24">
            <v>0</v>
          </cell>
          <cell r="BE24">
            <v>1E-3</v>
          </cell>
          <cell r="BF24">
            <v>0</v>
          </cell>
          <cell r="BG24">
            <v>2.6748963180841235E-2</v>
          </cell>
          <cell r="BH24">
            <v>5.9999999999999991</v>
          </cell>
          <cell r="BI24">
            <v>1.2</v>
          </cell>
          <cell r="BJ24">
            <v>2.3094556883468089E-2</v>
          </cell>
          <cell r="BK24">
            <v>5.4344556883468093E-2</v>
          </cell>
          <cell r="BL24">
            <v>7.4482604539801915E-6</v>
          </cell>
          <cell r="BM24">
            <v>6.5222406172706485E-2</v>
          </cell>
          <cell r="BN24">
            <v>0</v>
          </cell>
          <cell r="BO24">
            <v>701.46299999999997</v>
          </cell>
          <cell r="BP24">
            <v>700.52299999999991</v>
          </cell>
          <cell r="BQ24">
            <v>701.66300000000001</v>
          </cell>
          <cell r="BR24">
            <v>700.72299999999996</v>
          </cell>
          <cell r="BS24">
            <v>702.86300000000006</v>
          </cell>
          <cell r="BT24">
            <v>701.923</v>
          </cell>
          <cell r="BU24" t="b">
            <v>0</v>
          </cell>
          <cell r="BV24">
            <v>1.2000000000000455</v>
          </cell>
          <cell r="BW24">
            <v>1.2000000000000455</v>
          </cell>
          <cell r="BX24">
            <v>1.4000000000000454</v>
          </cell>
          <cell r="BY24">
            <v>200</v>
          </cell>
          <cell r="BZ24">
            <v>0.65</v>
          </cell>
          <cell r="CA24">
            <v>0.25</v>
          </cell>
          <cell r="CB24">
            <v>1.2000000000000455</v>
          </cell>
          <cell r="CC24">
            <v>1.517237881576035</v>
          </cell>
          <cell r="CD24">
            <v>1346.1693104283372</v>
          </cell>
          <cell r="CE24">
            <v>7.2123844739336085E-2</v>
          </cell>
          <cell r="CF24">
            <v>595.02171909952267</v>
          </cell>
          <cell r="CG24">
            <v>1941.1910295278599</v>
          </cell>
          <cell r="CH24">
            <v>1.5</v>
          </cell>
          <cell r="CI24">
            <v>2243</v>
          </cell>
          <cell r="CJ24">
            <v>1.2981660919713731</v>
          </cell>
          <cell r="CK24">
            <v>1.5</v>
          </cell>
          <cell r="CL24">
            <v>1</v>
          </cell>
          <cell r="CM24">
            <v>2</v>
          </cell>
        </row>
        <row r="25">
          <cell r="A25">
            <v>42</v>
          </cell>
          <cell r="B25" t="str">
            <v>C24</v>
          </cell>
          <cell r="C25" t="str">
            <v>C25</v>
          </cell>
          <cell r="F25">
            <v>0</v>
          </cell>
          <cell r="G25">
            <v>0</v>
          </cell>
          <cell r="J25">
            <v>0</v>
          </cell>
          <cell r="K25">
            <v>0</v>
          </cell>
          <cell r="L25">
            <v>0</v>
          </cell>
          <cell r="M25">
            <v>0</v>
          </cell>
          <cell r="N25">
            <v>0</v>
          </cell>
          <cell r="O25">
            <v>0</v>
          </cell>
          <cell r="P25">
            <v>0</v>
          </cell>
          <cell r="Q25">
            <v>0.06</v>
          </cell>
          <cell r="R25">
            <v>2.29</v>
          </cell>
          <cell r="S25">
            <v>2.4900000000000002</v>
          </cell>
          <cell r="T25">
            <v>98</v>
          </cell>
          <cell r="U25">
            <v>976</v>
          </cell>
          <cell r="V25">
            <v>0.68799999999999994</v>
          </cell>
          <cell r="X25">
            <v>0</v>
          </cell>
          <cell r="Y25">
            <v>0</v>
          </cell>
          <cell r="AA25">
            <v>0</v>
          </cell>
          <cell r="AB25">
            <v>0</v>
          </cell>
          <cell r="AC25">
            <v>0.58479999999999999</v>
          </cell>
          <cell r="AD25">
            <v>1.4561519999999999</v>
          </cell>
          <cell r="AE25">
            <v>5.2413768138950738</v>
          </cell>
          <cell r="AF25">
            <v>5.739376813895074</v>
          </cell>
          <cell r="AG25">
            <v>5.9883768138950737</v>
          </cell>
          <cell r="AH25">
            <v>5.9883768138950737</v>
          </cell>
          <cell r="AI25">
            <v>21.41</v>
          </cell>
          <cell r="AJ25">
            <v>12.42</v>
          </cell>
          <cell r="AK25">
            <v>8</v>
          </cell>
          <cell r="AL25">
            <v>0.2</v>
          </cell>
          <cell r="AM25">
            <v>1.4E-2</v>
          </cell>
          <cell r="AN25">
            <v>3.604583740234376E-2</v>
          </cell>
          <cell r="AO25">
            <v>6.5625000000000003E-2</v>
          </cell>
          <cell r="AP25">
            <v>0.18022918701171878</v>
          </cell>
          <cell r="AQ25">
            <v>1.5544337415645531</v>
          </cell>
          <cell r="AR25">
            <v>3.1326009684718326</v>
          </cell>
          <cell r="AS25">
            <v>1.6910176312454894</v>
          </cell>
          <cell r="AT25">
            <v>0.12315312216688967</v>
          </cell>
          <cell r="AU25">
            <v>0.15919895956923344</v>
          </cell>
          <cell r="AV25">
            <v>3.4223022332959703</v>
          </cell>
          <cell r="AW25">
            <v>107.51479554486565</v>
          </cell>
          <cell r="AX25">
            <v>5.569816492276302E-2</v>
          </cell>
          <cell r="AY25">
            <v>110.01375000885056</v>
          </cell>
          <cell r="AZ25" t="str">
            <v>46°24'27''</v>
          </cell>
          <cell r="BA25">
            <v>6.9982626934023706</v>
          </cell>
          <cell r="BB25">
            <v>0.114</v>
          </cell>
          <cell r="BC25">
            <v>0.01</v>
          </cell>
          <cell r="BD25">
            <v>2.4E-2</v>
          </cell>
          <cell r="BE25">
            <v>0.14799999999999999</v>
          </cell>
          <cell r="BF25">
            <v>0.14799999999999999</v>
          </cell>
          <cell r="BG25">
            <v>0</v>
          </cell>
          <cell r="BH25">
            <v>0</v>
          </cell>
          <cell r="BI25">
            <v>0</v>
          </cell>
          <cell r="BJ25">
            <v>0</v>
          </cell>
          <cell r="BK25">
            <v>0</v>
          </cell>
          <cell r="BL25">
            <v>0</v>
          </cell>
          <cell r="BM25">
            <v>0</v>
          </cell>
          <cell r="BN25">
            <v>0.15</v>
          </cell>
          <cell r="BO25">
            <v>700.43299999999988</v>
          </cell>
          <cell r="BP25">
            <v>697.77299999999991</v>
          </cell>
          <cell r="BQ25">
            <v>700.63299999999992</v>
          </cell>
          <cell r="BR25">
            <v>697.97299999999996</v>
          </cell>
          <cell r="BS25">
            <v>701.923</v>
          </cell>
          <cell r="BT25">
            <v>699.173</v>
          </cell>
          <cell r="BU25">
            <v>0</v>
          </cell>
          <cell r="BV25">
            <v>1.2900000000000773</v>
          </cell>
          <cell r="BW25">
            <v>1.2000000000000455</v>
          </cell>
          <cell r="BX25">
            <v>1.4900000000000773</v>
          </cell>
          <cell r="BY25">
            <v>200</v>
          </cell>
          <cell r="BZ25">
            <v>0.65</v>
          </cell>
          <cell r="CA25">
            <v>0.25</v>
          </cell>
          <cell r="CB25">
            <v>1.2450000000000614</v>
          </cell>
          <cell r="CC25">
            <v>1.5630104899036985</v>
          </cell>
          <cell r="CD25">
            <v>1386.7810571670566</v>
          </cell>
          <cell r="CE25">
            <v>6.7611691465736201E-2</v>
          </cell>
          <cell r="CF25">
            <v>557.7964545923237</v>
          </cell>
          <cell r="CG25">
            <v>1944.5775117593803</v>
          </cell>
          <cell r="CH25">
            <v>1.5</v>
          </cell>
          <cell r="CI25">
            <v>2243</v>
          </cell>
          <cell r="CJ25">
            <v>1.3004307925274501</v>
          </cell>
          <cell r="CK25">
            <v>1.5</v>
          </cell>
          <cell r="CL25">
            <v>1</v>
          </cell>
          <cell r="CM25">
            <v>2</v>
          </cell>
        </row>
        <row r="26">
          <cell r="A26">
            <v>43</v>
          </cell>
          <cell r="B26" t="str">
            <v>C25</v>
          </cell>
          <cell r="C26" t="str">
            <v>C26</v>
          </cell>
          <cell r="F26">
            <v>0</v>
          </cell>
          <cell r="G26">
            <v>0</v>
          </cell>
          <cell r="J26">
            <v>0</v>
          </cell>
          <cell r="K26">
            <v>0</v>
          </cell>
          <cell r="L26">
            <v>0</v>
          </cell>
          <cell r="M26">
            <v>0</v>
          </cell>
          <cell r="N26">
            <v>0</v>
          </cell>
          <cell r="O26">
            <v>0</v>
          </cell>
          <cell r="P26">
            <v>0</v>
          </cell>
          <cell r="S26">
            <v>2.4900000000000002</v>
          </cell>
          <cell r="T26">
            <v>98</v>
          </cell>
          <cell r="U26">
            <v>976</v>
          </cell>
          <cell r="V26">
            <v>0.68799999999999994</v>
          </cell>
          <cell r="X26">
            <v>0</v>
          </cell>
          <cell r="Y26">
            <v>0</v>
          </cell>
          <cell r="AA26">
            <v>0</v>
          </cell>
          <cell r="AB26">
            <v>0</v>
          </cell>
          <cell r="AC26">
            <v>0.58479999999999999</v>
          </cell>
          <cell r="AD26">
            <v>1.4561519999999999</v>
          </cell>
          <cell r="AE26">
            <v>5.2413768138950738</v>
          </cell>
          <cell r="AF26">
            <v>5.739376813895074</v>
          </cell>
          <cell r="AG26">
            <v>5.9883768138950737</v>
          </cell>
          <cell r="AH26">
            <v>5.9883768138950737</v>
          </cell>
          <cell r="AI26">
            <v>35.950000000000003</v>
          </cell>
          <cell r="AJ26">
            <v>15.24</v>
          </cell>
          <cell r="AK26">
            <v>8</v>
          </cell>
          <cell r="AL26">
            <v>0.2</v>
          </cell>
          <cell r="AM26">
            <v>1.4E-2</v>
          </cell>
          <cell r="AN26">
            <v>3.4239578247070315E-2</v>
          </cell>
          <cell r="AO26">
            <v>6.5625000000000003E-2</v>
          </cell>
          <cell r="AP26">
            <v>0.17119789123535156</v>
          </cell>
          <cell r="AQ26">
            <v>1.6739046051147981</v>
          </cell>
          <cell r="AR26">
            <v>3.465378469014496</v>
          </cell>
          <cell r="AS26">
            <v>1.9916482940709745</v>
          </cell>
          <cell r="AT26">
            <v>0.14281124500634698</v>
          </cell>
          <cell r="AU26">
            <v>0.17705082325341731</v>
          </cell>
          <cell r="AV26">
            <v>3.7909673693793788</v>
          </cell>
          <cell r="AW26">
            <v>119.09675237640882</v>
          </cell>
          <cell r="AX26">
            <v>5.0281613011315632E-2</v>
          </cell>
          <cell r="AY26">
            <v>124.83245362014297</v>
          </cell>
          <cell r="AZ26" t="str">
            <v>14°49'07''</v>
          </cell>
          <cell r="BA26">
            <v>23.069239201803441</v>
          </cell>
          <cell r="BB26">
            <v>1.7999999999999999E-2</v>
          </cell>
          <cell r="BC26">
            <v>2E-3</v>
          </cell>
          <cell r="BD26">
            <v>7.0000000000000001E-3</v>
          </cell>
          <cell r="BE26">
            <v>2.6999999999999996E-2</v>
          </cell>
          <cell r="BF26">
            <v>2.6999999999999996E-2</v>
          </cell>
          <cell r="BG26">
            <v>0</v>
          </cell>
          <cell r="BH26">
            <v>0</v>
          </cell>
          <cell r="BI26">
            <v>0</v>
          </cell>
          <cell r="BJ26">
            <v>0</v>
          </cell>
          <cell r="BK26">
            <v>0</v>
          </cell>
          <cell r="BL26">
            <v>0</v>
          </cell>
          <cell r="BM26">
            <v>0</v>
          </cell>
          <cell r="BN26">
            <v>0.03</v>
          </cell>
          <cell r="BO26">
            <v>697.75299999999993</v>
          </cell>
          <cell r="BP26">
            <v>692.27299999999991</v>
          </cell>
          <cell r="BQ26">
            <v>697.95299999999997</v>
          </cell>
          <cell r="BR26">
            <v>692.47299999999996</v>
          </cell>
          <cell r="BS26">
            <v>699.173</v>
          </cell>
          <cell r="BT26">
            <v>693.673</v>
          </cell>
          <cell r="BU26">
            <v>0</v>
          </cell>
          <cell r="BV26">
            <v>1.2200000000000273</v>
          </cell>
          <cell r="BW26">
            <v>1.2000000000000455</v>
          </cell>
          <cell r="BX26">
            <v>1.4200000000000272</v>
          </cell>
          <cell r="BY26">
            <v>200</v>
          </cell>
          <cell r="BZ26">
            <v>0.65</v>
          </cell>
          <cell r="CA26">
            <v>0.25</v>
          </cell>
          <cell r="CB26">
            <v>1.2100000000000364</v>
          </cell>
          <cell r="CC26">
            <v>1.5274699047851064</v>
          </cell>
          <cell r="CD26">
            <v>1355.2476730205858</v>
          </cell>
          <cell r="CE26">
            <v>7.1084511354439828E-2</v>
          </cell>
          <cell r="CF26">
            <v>586.44721867412864</v>
          </cell>
          <cell r="CG26">
            <v>1941.6948916947144</v>
          </cell>
          <cell r="CH26">
            <v>1.5</v>
          </cell>
          <cell r="CI26">
            <v>2243</v>
          </cell>
          <cell r="CJ26">
            <v>1.2985030483914719</v>
          </cell>
          <cell r="CK26">
            <v>1.5</v>
          </cell>
          <cell r="CL26">
            <v>1</v>
          </cell>
          <cell r="CM26">
            <v>2</v>
          </cell>
        </row>
        <row r="27">
          <cell r="A27">
            <v>44</v>
          </cell>
          <cell r="B27" t="str">
            <v>C26</v>
          </cell>
          <cell r="C27" t="str">
            <v>C27</v>
          </cell>
          <cell r="F27">
            <v>0</v>
          </cell>
          <cell r="G27">
            <v>0</v>
          </cell>
          <cell r="J27">
            <v>0</v>
          </cell>
          <cell r="K27">
            <v>0</v>
          </cell>
          <cell r="L27">
            <v>0</v>
          </cell>
          <cell r="M27">
            <v>0</v>
          </cell>
          <cell r="N27">
            <v>0</v>
          </cell>
          <cell r="O27">
            <v>0</v>
          </cell>
          <cell r="P27">
            <v>0</v>
          </cell>
          <cell r="R27">
            <v>1.82</v>
          </cell>
          <cell r="S27">
            <v>4.3100000000000005</v>
          </cell>
          <cell r="T27">
            <v>98</v>
          </cell>
          <cell r="U27">
            <v>1689</v>
          </cell>
          <cell r="V27">
            <v>0.68799999999999994</v>
          </cell>
          <cell r="X27">
            <v>0</v>
          </cell>
          <cell r="Y27">
            <v>0</v>
          </cell>
          <cell r="AA27">
            <v>0</v>
          </cell>
          <cell r="AB27">
            <v>0</v>
          </cell>
          <cell r="AC27">
            <v>0.58479999999999999</v>
          </cell>
          <cell r="AD27">
            <v>2.5204879999999998</v>
          </cell>
          <cell r="AE27">
            <v>8.7148022025667249</v>
          </cell>
          <cell r="AF27">
            <v>9.576802202566725</v>
          </cell>
          <cell r="AG27">
            <v>10.007802202566726</v>
          </cell>
          <cell r="AH27">
            <v>10.007802202566726</v>
          </cell>
          <cell r="AI27">
            <v>37.86</v>
          </cell>
          <cell r="AJ27">
            <v>2.37</v>
          </cell>
          <cell r="AK27">
            <v>8</v>
          </cell>
          <cell r="AL27">
            <v>0.2</v>
          </cell>
          <cell r="AM27">
            <v>1.4E-2</v>
          </cell>
          <cell r="AN27">
            <v>7.0972442626953139E-2</v>
          </cell>
          <cell r="AO27">
            <v>8.4375000000000006E-2</v>
          </cell>
          <cell r="AP27">
            <v>0.35486221313476568</v>
          </cell>
          <cell r="AQ27">
            <v>1.0022846586341174</v>
          </cell>
          <cell r="AR27">
            <v>1.3997963163271712</v>
          </cell>
          <cell r="AS27">
            <v>0.58002549139143122</v>
          </cell>
          <cell r="AT27">
            <v>5.1201556418619225E-2</v>
          </cell>
          <cell r="AU27">
            <v>0.12217399904557236</v>
          </cell>
          <cell r="AV27">
            <v>1.4949674462920284</v>
          </cell>
          <cell r="AW27">
            <v>46.965787466269312</v>
          </cell>
          <cell r="AX27">
            <v>0.21308707343093736</v>
          </cell>
          <cell r="AY27">
            <v>156.0577941306515</v>
          </cell>
          <cell r="AZ27" t="str">
            <v>31°13'31''</v>
          </cell>
          <cell r="BA27">
            <v>10.735626297086231</v>
          </cell>
          <cell r="BB27">
            <v>1E-3</v>
          </cell>
          <cell r="BC27">
            <v>1.7999999999999999E-2</v>
          </cell>
          <cell r="BD27">
            <v>5.0000000000000001E-3</v>
          </cell>
          <cell r="BE27">
            <v>2.4E-2</v>
          </cell>
          <cell r="BF27">
            <v>2.3E-2</v>
          </cell>
          <cell r="BG27">
            <v>0</v>
          </cell>
          <cell r="BH27">
            <v>0</v>
          </cell>
          <cell r="BI27">
            <v>0</v>
          </cell>
          <cell r="BJ27">
            <v>0</v>
          </cell>
          <cell r="BK27">
            <v>0</v>
          </cell>
          <cell r="BL27">
            <v>0</v>
          </cell>
          <cell r="BM27">
            <v>0</v>
          </cell>
          <cell r="BN27">
            <v>0.02</v>
          </cell>
          <cell r="BO27">
            <v>692.25299999999993</v>
          </cell>
          <cell r="BP27">
            <v>691.35299999999995</v>
          </cell>
          <cell r="BQ27">
            <v>692.45299999999997</v>
          </cell>
          <cell r="BR27">
            <v>691.553</v>
          </cell>
          <cell r="BS27">
            <v>693.673</v>
          </cell>
          <cell r="BT27">
            <v>692.75300000000016</v>
          </cell>
          <cell r="BU27">
            <v>0</v>
          </cell>
          <cell r="BV27">
            <v>1.2200000000000273</v>
          </cell>
          <cell r="BW27">
            <v>1.2000000000001592</v>
          </cell>
          <cell r="BX27">
            <v>1.4200000000000272</v>
          </cell>
          <cell r="BY27">
            <v>200</v>
          </cell>
          <cell r="BZ27">
            <v>0.65</v>
          </cell>
          <cell r="CA27">
            <v>0.25</v>
          </cell>
          <cell r="CB27">
            <v>1.2100000000000932</v>
          </cell>
          <cell r="CC27">
            <v>1.5274699047851645</v>
          </cell>
          <cell r="CD27">
            <v>1355.2476730206374</v>
          </cell>
          <cell r="CE27">
            <v>7.1084511354432722E-2</v>
          </cell>
          <cell r="CF27">
            <v>586.44721867406997</v>
          </cell>
          <cell r="CG27">
            <v>1941.6948916947074</v>
          </cell>
          <cell r="CH27">
            <v>1.5</v>
          </cell>
          <cell r="CI27">
            <v>2243</v>
          </cell>
          <cell r="CJ27">
            <v>1.2985030483914672</v>
          </cell>
          <cell r="CK27">
            <v>1.5</v>
          </cell>
          <cell r="CL27">
            <v>1</v>
          </cell>
          <cell r="CM27">
            <v>2</v>
          </cell>
        </row>
        <row r="28">
          <cell r="A28">
            <v>45</v>
          </cell>
          <cell r="B28" t="str">
            <v>C27</v>
          </cell>
          <cell r="C28" t="str">
            <v>C28</v>
          </cell>
          <cell r="F28">
            <v>0</v>
          </cell>
          <cell r="G28">
            <v>0</v>
          </cell>
          <cell r="J28">
            <v>0</v>
          </cell>
          <cell r="K28">
            <v>0</v>
          </cell>
          <cell r="L28">
            <v>0</v>
          </cell>
          <cell r="M28">
            <v>0</v>
          </cell>
          <cell r="N28">
            <v>0</v>
          </cell>
          <cell r="O28">
            <v>0</v>
          </cell>
          <cell r="P28">
            <v>0</v>
          </cell>
          <cell r="S28">
            <v>4.3100000000000005</v>
          </cell>
          <cell r="T28">
            <v>98</v>
          </cell>
          <cell r="U28">
            <v>1689</v>
          </cell>
          <cell r="V28">
            <v>0.68799999999999994</v>
          </cell>
          <cell r="X28">
            <v>0</v>
          </cell>
          <cell r="Y28">
            <v>0</v>
          </cell>
          <cell r="AA28">
            <v>0</v>
          </cell>
          <cell r="AB28">
            <v>0</v>
          </cell>
          <cell r="AC28">
            <v>0.58479999999999999</v>
          </cell>
          <cell r="AD28">
            <v>2.5204879999999998</v>
          </cell>
          <cell r="AE28">
            <v>8.7148022025667249</v>
          </cell>
          <cell r="AF28">
            <v>9.576802202566725</v>
          </cell>
          <cell r="AG28">
            <v>10.007802202566726</v>
          </cell>
          <cell r="AH28">
            <v>10.007802202566726</v>
          </cell>
          <cell r="AI28">
            <v>10.66</v>
          </cell>
          <cell r="AJ28">
            <v>28.34</v>
          </cell>
          <cell r="AK28">
            <v>8</v>
          </cell>
          <cell r="AL28">
            <v>0.2</v>
          </cell>
          <cell r="AM28">
            <v>1.4E-2</v>
          </cell>
          <cell r="AN28">
            <v>3.7921905517578125E-2</v>
          </cell>
          <cell r="AO28">
            <v>8.4375000000000006E-2</v>
          </cell>
          <cell r="AP28">
            <v>0.18960952758789063</v>
          </cell>
          <cell r="AQ28">
            <v>2.4151515023277716</v>
          </cell>
          <cell r="AR28">
            <v>4.739217407238173</v>
          </cell>
          <cell r="AS28">
            <v>4.0204471941531734</v>
          </cell>
          <cell r="AT28">
            <v>0.29729647192640635</v>
          </cell>
          <cell r="AU28">
            <v>0.33521837744398447</v>
          </cell>
          <cell r="AV28">
            <v>5.1696064879540211</v>
          </cell>
          <cell r="AW28">
            <v>162.40797764506488</v>
          </cell>
          <cell r="AX28">
            <v>6.1621370745951379E-2</v>
          </cell>
          <cell r="AY28">
            <v>209.63757846663421</v>
          </cell>
          <cell r="AZ28" t="str">
            <v>53°34'47''</v>
          </cell>
          <cell r="BA28">
            <v>5.9415948551823039</v>
          </cell>
          <cell r="BB28">
            <v>0.21299999999999999</v>
          </cell>
          <cell r="BC28">
            <v>2.5000000000000001E-2</v>
          </cell>
          <cell r="BD28">
            <v>0.06</v>
          </cell>
          <cell r="BE28">
            <v>0.29799999999999999</v>
          </cell>
          <cell r="BF28">
            <v>0.29799999999999999</v>
          </cell>
          <cell r="BG28">
            <v>0.17846555509173276</v>
          </cell>
          <cell r="BH28">
            <v>5.9999999999999991</v>
          </cell>
          <cell r="BI28">
            <v>1.2</v>
          </cell>
          <cell r="BJ28">
            <v>0.74048335383162911</v>
          </cell>
          <cell r="BK28">
            <v>0.82485835383162909</v>
          </cell>
          <cell r="BL28">
            <v>1.1824847743831498E-3</v>
          </cell>
          <cell r="BM28">
            <v>0.99124900632721458</v>
          </cell>
          <cell r="BN28">
            <v>0.92</v>
          </cell>
          <cell r="BO28">
            <v>690.84299999999996</v>
          </cell>
          <cell r="BP28">
            <v>687.82299999999998</v>
          </cell>
          <cell r="BQ28">
            <v>691.04300000000001</v>
          </cell>
          <cell r="BR28">
            <v>688.02300000000002</v>
          </cell>
          <cell r="BS28">
            <v>692.75300000000016</v>
          </cell>
          <cell r="BT28">
            <v>689.22299999999996</v>
          </cell>
          <cell r="BU28">
            <v>0</v>
          </cell>
          <cell r="BV28">
            <v>1.7100000000001501</v>
          </cell>
          <cell r="BW28">
            <v>1.1999999999999318</v>
          </cell>
          <cell r="BX28">
            <v>1.91000000000015</v>
          </cell>
          <cell r="BY28">
            <v>200</v>
          </cell>
          <cell r="BZ28">
            <v>0.65</v>
          </cell>
          <cell r="CA28">
            <v>0.25</v>
          </cell>
          <cell r="CB28">
            <v>1.4550000000000409</v>
          </cell>
          <cell r="CC28">
            <v>1.7676352489324805</v>
          </cell>
          <cell r="CD28">
            <v>1568.3343746153434</v>
          </cell>
          <cell r="CE28">
            <v>5.1142665311504576E-2</v>
          </cell>
          <cell r="CF28">
            <v>421.92698881991276</v>
          </cell>
          <cell r="CG28">
            <v>1990.2613634352563</v>
          </cell>
          <cell r="CH28">
            <v>1.5</v>
          </cell>
          <cell r="CI28">
            <v>2243</v>
          </cell>
          <cell r="CJ28">
            <v>1.3309817410400733</v>
          </cell>
          <cell r="CK28">
            <v>1.5</v>
          </cell>
          <cell r="CL28">
            <v>1</v>
          </cell>
          <cell r="CM28">
            <v>2</v>
          </cell>
        </row>
        <row r="29">
          <cell r="A29">
            <v>46</v>
          </cell>
          <cell r="B29" t="str">
            <v>C28</v>
          </cell>
          <cell r="C29" t="str">
            <v>C13</v>
          </cell>
          <cell r="F29">
            <v>0</v>
          </cell>
          <cell r="G29">
            <v>0</v>
          </cell>
          <cell r="J29">
            <v>0</v>
          </cell>
          <cell r="K29">
            <v>0</v>
          </cell>
          <cell r="L29">
            <v>0</v>
          </cell>
          <cell r="M29">
            <v>0</v>
          </cell>
          <cell r="N29">
            <v>0</v>
          </cell>
          <cell r="O29">
            <v>0</v>
          </cell>
          <cell r="P29">
            <v>0</v>
          </cell>
          <cell r="S29">
            <v>4.3100000000000005</v>
          </cell>
          <cell r="T29">
            <v>98</v>
          </cell>
          <cell r="U29">
            <v>1689</v>
          </cell>
          <cell r="V29">
            <v>0.68799999999999994</v>
          </cell>
          <cell r="X29">
            <v>0</v>
          </cell>
          <cell r="Y29">
            <v>0</v>
          </cell>
          <cell r="AA29">
            <v>0</v>
          </cell>
          <cell r="AB29">
            <v>0</v>
          </cell>
          <cell r="AC29">
            <v>0.58479999999999999</v>
          </cell>
          <cell r="AD29">
            <v>2.5204879999999998</v>
          </cell>
          <cell r="AE29">
            <v>8.7148022025667249</v>
          </cell>
          <cell r="AF29">
            <v>9.576802202566725</v>
          </cell>
          <cell r="AG29">
            <v>10.007802202566726</v>
          </cell>
          <cell r="AH29">
            <v>10.007802202566726</v>
          </cell>
          <cell r="AI29">
            <v>23.71</v>
          </cell>
          <cell r="AJ29">
            <v>3.58</v>
          </cell>
          <cell r="AK29">
            <v>8</v>
          </cell>
          <cell r="AL29">
            <v>0.2</v>
          </cell>
          <cell r="AM29">
            <v>1.4E-2</v>
          </cell>
          <cell r="AN29">
            <v>6.3768768310546856E-2</v>
          </cell>
          <cell r="AO29">
            <v>8.4375000000000006E-2</v>
          </cell>
          <cell r="AP29">
            <v>0.31884384155273426</v>
          </cell>
          <cell r="AQ29">
            <v>1.1605158588573394</v>
          </cell>
          <cell r="AR29">
            <v>1.721215988286543</v>
          </cell>
          <cell r="AS29">
            <v>0.79996836719410802</v>
          </cell>
          <cell r="AT29">
            <v>6.8644090655422429E-2</v>
          </cell>
          <cell r="AU29">
            <v>0.13241285896596927</v>
          </cell>
          <cell r="AV29">
            <v>1.837380386461664</v>
          </cell>
          <cell r="AW29">
            <v>57.723007239579395</v>
          </cell>
          <cell r="AX29">
            <v>0.17337631355603725</v>
          </cell>
          <cell r="AY29">
            <v>166.92567948968951</v>
          </cell>
          <cell r="AZ29" t="str">
            <v>42°42'43''</v>
          </cell>
          <cell r="BA29">
            <v>7.6724561551686419</v>
          </cell>
          <cell r="BB29">
            <v>1E-3</v>
          </cell>
          <cell r="BC29">
            <v>4.5999999999999999E-2</v>
          </cell>
          <cell r="BD29">
            <v>6.5000000000000002E-2</v>
          </cell>
          <cell r="BE29">
            <v>0.112</v>
          </cell>
          <cell r="BF29">
            <v>0.111</v>
          </cell>
          <cell r="BG29">
            <v>0</v>
          </cell>
          <cell r="BH29">
            <v>0</v>
          </cell>
          <cell r="BI29">
            <v>0</v>
          </cell>
          <cell r="BJ29">
            <v>0</v>
          </cell>
          <cell r="BK29">
            <v>0</v>
          </cell>
          <cell r="BL29">
            <v>0</v>
          </cell>
          <cell r="BM29">
            <v>0</v>
          </cell>
          <cell r="BN29">
            <v>0.11</v>
          </cell>
          <cell r="BO29">
            <v>687.76299999999992</v>
          </cell>
          <cell r="BP29">
            <v>686.9129999999999</v>
          </cell>
          <cell r="BQ29">
            <v>687.96299999999997</v>
          </cell>
          <cell r="BR29">
            <v>687.11299999999994</v>
          </cell>
          <cell r="BS29">
            <v>689.22299999999996</v>
          </cell>
          <cell r="BT29">
            <v>688.11300000000006</v>
          </cell>
          <cell r="BU29">
            <v>0</v>
          </cell>
          <cell r="BV29">
            <v>1.2599999999999909</v>
          </cell>
          <cell r="BW29">
            <v>1.0000000000001137</v>
          </cell>
          <cell r="BX29">
            <v>1.4599999999999909</v>
          </cell>
          <cell r="BY29">
            <v>200</v>
          </cell>
          <cell r="BZ29">
            <v>0.65</v>
          </cell>
          <cell r="CA29">
            <v>0.25</v>
          </cell>
          <cell r="CB29">
            <v>1.1300000000000523</v>
          </cell>
          <cell r="CC29">
            <v>1.4446357810494874</v>
          </cell>
          <cell r="CD29">
            <v>1281.7530967361579</v>
          </cell>
          <cell r="CE29">
            <v>8.0049116323609004E-2</v>
          </cell>
          <cell r="CF29">
            <v>660.40520966977431</v>
          </cell>
          <cell r="CG29">
            <v>1942.1583064059323</v>
          </cell>
          <cell r="CH29">
            <v>1.5</v>
          </cell>
          <cell r="CI29">
            <v>2243</v>
          </cell>
          <cell r="CJ29">
            <v>1.2988129556883186</v>
          </cell>
          <cell r="CK29">
            <v>1.5</v>
          </cell>
          <cell r="CL29">
            <v>1</v>
          </cell>
          <cell r="CM29">
            <v>2</v>
          </cell>
        </row>
        <row r="30">
          <cell r="A30">
            <v>47</v>
          </cell>
          <cell r="B30" t="str">
            <v>C13</v>
          </cell>
          <cell r="C30" t="str">
            <v>C14</v>
          </cell>
          <cell r="D30">
            <v>0.3</v>
          </cell>
          <cell r="E30">
            <v>0.81999999999999962</v>
          </cell>
          <cell r="F30">
            <v>1.1199999999999997</v>
          </cell>
          <cell r="G30">
            <v>5</v>
          </cell>
          <cell r="J30">
            <v>0</v>
          </cell>
          <cell r="K30">
            <v>1.0409620105724</v>
          </cell>
          <cell r="L30">
            <v>1.0409620105724</v>
          </cell>
          <cell r="M30">
            <v>3</v>
          </cell>
          <cell r="N30">
            <v>471.90281881227315</v>
          </cell>
          <cell r="O30">
            <v>0.62662245173484554</v>
          </cell>
          <cell r="P30">
            <v>331.18948946129882</v>
          </cell>
          <cell r="Q30">
            <v>0.3</v>
          </cell>
          <cell r="R30">
            <v>8.2100000000000009</v>
          </cell>
          <cell r="S30">
            <v>12.820000000000002</v>
          </cell>
          <cell r="T30">
            <v>98</v>
          </cell>
          <cell r="U30">
            <v>5025</v>
          </cell>
          <cell r="V30">
            <v>0.68799999999999994</v>
          </cell>
          <cell r="X30">
            <v>0</v>
          </cell>
          <cell r="Y30">
            <v>0</v>
          </cell>
          <cell r="AA30">
            <v>0</v>
          </cell>
          <cell r="AB30">
            <v>0</v>
          </cell>
          <cell r="AC30">
            <v>0.58479999999999999</v>
          </cell>
          <cell r="AD30">
            <v>7.4971360000000011</v>
          </cell>
          <cell r="AE30">
            <v>23.931354558715341</v>
          </cell>
          <cell r="AF30">
            <v>23.931354558715341</v>
          </cell>
          <cell r="AG30">
            <v>25.213354558715341</v>
          </cell>
          <cell r="AH30">
            <v>356.40284402001419</v>
          </cell>
          <cell r="AI30">
            <v>74.069999999999993</v>
          </cell>
          <cell r="AJ30">
            <v>0.49</v>
          </cell>
          <cell r="AK30">
            <v>18</v>
          </cell>
          <cell r="AL30">
            <v>0.45</v>
          </cell>
          <cell r="AM30">
            <v>1.4E-2</v>
          </cell>
          <cell r="AN30">
            <v>0</v>
          </cell>
          <cell r="AO30">
            <v>0</v>
          </cell>
          <cell r="AP30">
            <v>0</v>
          </cell>
          <cell r="AQ30">
            <v>0</v>
          </cell>
          <cell r="AR30">
            <v>0</v>
          </cell>
          <cell r="AS30">
            <v>0</v>
          </cell>
          <cell r="AT30">
            <v>0</v>
          </cell>
          <cell r="AU30">
            <v>0</v>
          </cell>
          <cell r="AV30">
            <v>1.1671964236528531</v>
          </cell>
          <cell r="AW30">
            <v>185.63457031085673</v>
          </cell>
          <cell r="AX30">
            <v>0</v>
          </cell>
          <cell r="AY30">
            <v>120.48880343979978</v>
          </cell>
          <cell r="AZ30" t="str">
            <v>46°26'13''</v>
          </cell>
          <cell r="BA30">
            <v>3.1081370028379447</v>
          </cell>
          <cell r="BB30">
            <v>0</v>
          </cell>
          <cell r="BC30">
            <v>0</v>
          </cell>
          <cell r="BD30">
            <v>0</v>
          </cell>
          <cell r="BE30">
            <v>0</v>
          </cell>
          <cell r="BF30">
            <v>0</v>
          </cell>
          <cell r="BG30">
            <v>0.83695201556002952</v>
          </cell>
          <cell r="BH30">
            <v>2.6666666666666665</v>
          </cell>
          <cell r="BI30">
            <v>1.2</v>
          </cell>
          <cell r="BJ30">
            <v>0</v>
          </cell>
          <cell r="BK30">
            <v>0</v>
          </cell>
          <cell r="BL30">
            <v>0</v>
          </cell>
          <cell r="BM30">
            <v>1.1004840207873858</v>
          </cell>
          <cell r="BN30">
            <v>0</v>
          </cell>
          <cell r="BO30">
            <v>686.87299999999993</v>
          </cell>
          <cell r="BP30">
            <v>686.51299999999992</v>
          </cell>
          <cell r="BQ30">
            <v>687.32299999999998</v>
          </cell>
          <cell r="BR30">
            <v>686.96299999999997</v>
          </cell>
          <cell r="BS30">
            <v>688.11300000000006</v>
          </cell>
          <cell r="BT30">
            <v>689.41300000000001</v>
          </cell>
          <cell r="BU30">
            <v>0</v>
          </cell>
          <cell r="BV30">
            <v>0.79000000000007731</v>
          </cell>
          <cell r="BW30">
            <v>2.4500000000000455</v>
          </cell>
          <cell r="BX30">
            <v>1.2400000000000773</v>
          </cell>
          <cell r="BY30">
            <v>450</v>
          </cell>
          <cell r="BZ30">
            <v>0.96250000000000002</v>
          </cell>
          <cell r="CA30">
            <v>0.5625</v>
          </cell>
          <cell r="CB30">
            <v>1.6200000000000614</v>
          </cell>
          <cell r="CC30">
            <v>1.4066499719909016</v>
          </cell>
          <cell r="CD30">
            <v>2736.571583790862</v>
          </cell>
          <cell r="CE30">
            <v>9.2702451954917886E-2</v>
          </cell>
          <cell r="CF30">
            <v>764.79522862807255</v>
          </cell>
          <cell r="CG30">
            <v>3501.3668124189344</v>
          </cell>
          <cell r="CH30">
            <v>1.5</v>
          </cell>
          <cell r="CI30">
            <v>4487</v>
          </cell>
          <cell r="CJ30">
            <v>1.1705037260147986</v>
          </cell>
          <cell r="CK30">
            <v>1.5</v>
          </cell>
          <cell r="CL30">
            <v>2</v>
          </cell>
          <cell r="CM30">
            <v>2</v>
          </cell>
        </row>
        <row r="31">
          <cell r="A31">
            <v>48</v>
          </cell>
          <cell r="B31" t="str">
            <v>C14</v>
          </cell>
          <cell r="C31" t="str">
            <v>C15</v>
          </cell>
          <cell r="F31">
            <v>1.1199999999999997</v>
          </cell>
          <cell r="G31">
            <v>5</v>
          </cell>
          <cell r="J31">
            <v>0</v>
          </cell>
          <cell r="K31">
            <v>0.1114086862725861</v>
          </cell>
          <cell r="L31">
            <v>3.1114086862725863</v>
          </cell>
          <cell r="M31">
            <v>3.1114086862725863</v>
          </cell>
          <cell r="N31">
            <v>469.45924466702473</v>
          </cell>
          <cell r="O31">
            <v>0.62989898989898918</v>
          </cell>
          <cell r="P31">
            <v>331.19733249624136</v>
          </cell>
          <cell r="S31">
            <v>12.820000000000002</v>
          </cell>
          <cell r="T31">
            <v>98</v>
          </cell>
          <cell r="U31">
            <v>5025</v>
          </cell>
          <cell r="V31">
            <v>0.68799999999999994</v>
          </cell>
          <cell r="X31">
            <v>0</v>
          </cell>
          <cell r="Y31">
            <v>0</v>
          </cell>
          <cell r="AA31">
            <v>0</v>
          </cell>
          <cell r="AB31">
            <v>0</v>
          </cell>
          <cell r="AC31">
            <v>0.58479999999999999</v>
          </cell>
          <cell r="AD31">
            <v>7.4971360000000011</v>
          </cell>
          <cell r="AE31">
            <v>23.931354558715341</v>
          </cell>
          <cell r="AF31">
            <v>23.931354558715341</v>
          </cell>
          <cell r="AG31">
            <v>25.213354558715341</v>
          </cell>
          <cell r="AH31">
            <v>356.41068705495672</v>
          </cell>
          <cell r="AI31">
            <v>7.92</v>
          </cell>
          <cell r="AJ31">
            <v>0.49</v>
          </cell>
          <cell r="AK31">
            <v>18</v>
          </cell>
          <cell r="AL31">
            <v>0.45</v>
          </cell>
          <cell r="AM31">
            <v>1.4E-2</v>
          </cell>
          <cell r="AN31">
            <v>0</v>
          </cell>
          <cell r="AO31">
            <v>0</v>
          </cell>
          <cell r="AP31">
            <v>0</v>
          </cell>
          <cell r="AQ31">
            <v>0</v>
          </cell>
          <cell r="AR31">
            <v>0</v>
          </cell>
          <cell r="AS31">
            <v>0</v>
          </cell>
          <cell r="AT31">
            <v>0</v>
          </cell>
          <cell r="AU31">
            <v>0</v>
          </cell>
          <cell r="AV31">
            <v>1.1671964236528531</v>
          </cell>
          <cell r="AW31">
            <v>185.63457031085673</v>
          </cell>
          <cell r="AX31">
            <v>0</v>
          </cell>
          <cell r="AY31">
            <v>171.69793098169856</v>
          </cell>
          <cell r="AZ31" t="str">
            <v>51°12'33''</v>
          </cell>
          <cell r="BA31">
            <v>2.7823125836732552</v>
          </cell>
          <cell r="BB31">
            <v>0</v>
          </cell>
          <cell r="BC31">
            <v>0</v>
          </cell>
          <cell r="BD31">
            <v>0</v>
          </cell>
          <cell r="BE31">
            <v>0</v>
          </cell>
          <cell r="BF31">
            <v>0</v>
          </cell>
          <cell r="BG31">
            <v>0.83697043360582635</v>
          </cell>
          <cell r="BH31">
            <v>2.6666666666666665</v>
          </cell>
          <cell r="BI31">
            <v>1.2</v>
          </cell>
          <cell r="BJ31">
            <v>0</v>
          </cell>
          <cell r="BK31">
            <v>0</v>
          </cell>
          <cell r="BL31">
            <v>0</v>
          </cell>
          <cell r="BM31">
            <v>1.1005158192416571</v>
          </cell>
          <cell r="BN31">
            <v>0</v>
          </cell>
          <cell r="BO31">
            <v>686.51299999999992</v>
          </cell>
          <cell r="BP31">
            <v>686.47299999999996</v>
          </cell>
          <cell r="BQ31">
            <v>686.96299999999997</v>
          </cell>
          <cell r="BR31">
            <v>686.923</v>
          </cell>
          <cell r="BS31">
            <v>689.41300000000001</v>
          </cell>
          <cell r="BT31">
            <v>689.03300000000013</v>
          </cell>
          <cell r="BU31">
            <v>0</v>
          </cell>
          <cell r="BV31">
            <v>2.4500000000000455</v>
          </cell>
          <cell r="BW31">
            <v>2.1100000000001273</v>
          </cell>
          <cell r="BX31">
            <v>2.9000000000000457</v>
          </cell>
          <cell r="BY31">
            <v>450</v>
          </cell>
          <cell r="BZ31">
            <v>0.96250000000000002</v>
          </cell>
          <cell r="CA31">
            <v>0.5625</v>
          </cell>
          <cell r="CB31">
            <v>2.2800000000000864</v>
          </cell>
          <cell r="CC31">
            <v>1.8461750726099502</v>
          </cell>
          <cell r="CD31">
            <v>3591.6470643061298</v>
          </cell>
          <cell r="CE31">
            <v>4.9082623821784632E-2</v>
          </cell>
          <cell r="CF31">
            <v>404.9316465297232</v>
          </cell>
          <cell r="CG31">
            <v>3996.5787108358531</v>
          </cell>
          <cell r="CH31">
            <v>1.5</v>
          </cell>
          <cell r="CI31">
            <v>4487</v>
          </cell>
          <cell r="CJ31">
            <v>1.3360526111552886</v>
          </cell>
          <cell r="CK31">
            <v>1.5</v>
          </cell>
          <cell r="CL31">
            <v>2</v>
          </cell>
          <cell r="CM31">
            <v>2</v>
          </cell>
        </row>
        <row r="32">
          <cell r="A32">
            <v>49</v>
          </cell>
          <cell r="B32" t="str">
            <v>C15</v>
          </cell>
          <cell r="C32" t="str">
            <v>C16</v>
          </cell>
          <cell r="F32">
            <v>1.1199999999999997</v>
          </cell>
          <cell r="G32">
            <v>5</v>
          </cell>
          <cell r="J32">
            <v>0</v>
          </cell>
          <cell r="K32">
            <v>3.8589780837585699E-2</v>
          </cell>
          <cell r="L32">
            <v>3.149998467110172</v>
          </cell>
          <cell r="M32">
            <v>3.149998467110172</v>
          </cell>
          <cell r="N32">
            <v>468.61830850381955</v>
          </cell>
          <cell r="O32">
            <v>0.66974137931034572</v>
          </cell>
          <cell r="P32">
            <v>351.51544098432061</v>
          </cell>
          <cell r="S32">
            <v>12.820000000000002</v>
          </cell>
          <cell r="T32">
            <v>98</v>
          </cell>
          <cell r="U32">
            <v>5025</v>
          </cell>
          <cell r="V32">
            <v>0.68799999999999994</v>
          </cell>
          <cell r="X32">
            <v>0</v>
          </cell>
          <cell r="Y32">
            <v>0</v>
          </cell>
          <cell r="AA32">
            <v>0</v>
          </cell>
          <cell r="AB32">
            <v>0</v>
          </cell>
          <cell r="AC32">
            <v>0.58479999999999999</v>
          </cell>
          <cell r="AD32">
            <v>7.4971360000000011</v>
          </cell>
          <cell r="AE32">
            <v>23.931354558715341</v>
          </cell>
          <cell r="AF32">
            <v>23.931354558715341</v>
          </cell>
          <cell r="AG32">
            <v>25.213354558715341</v>
          </cell>
          <cell r="AH32">
            <v>376.72879554303597</v>
          </cell>
          <cell r="AI32">
            <v>5.22</v>
          </cell>
          <cell r="AJ32">
            <v>40.07</v>
          </cell>
          <cell r="AK32">
            <v>18</v>
          </cell>
          <cell r="AL32">
            <v>0.45</v>
          </cell>
          <cell r="AM32">
            <v>1.4E-2</v>
          </cell>
          <cell r="AN32">
            <v>0</v>
          </cell>
          <cell r="AO32">
            <v>0</v>
          </cell>
          <cell r="AP32">
            <v>0</v>
          </cell>
          <cell r="AQ32">
            <v>0</v>
          </cell>
          <cell r="AR32">
            <v>0</v>
          </cell>
          <cell r="AS32">
            <v>0</v>
          </cell>
          <cell r="AT32">
            <v>0</v>
          </cell>
          <cell r="AU32">
            <v>0</v>
          </cell>
          <cell r="AV32">
            <v>10.554935394568046</v>
          </cell>
          <cell r="AW32">
            <v>1678.6899419186741</v>
          </cell>
          <cell r="AX32">
            <v>0</v>
          </cell>
          <cell r="AY32">
            <v>150.5004077340291</v>
          </cell>
          <cell r="AZ32" t="str">
            <v>21°11'51''</v>
          </cell>
          <cell r="BA32">
            <v>7.1254554098055687</v>
          </cell>
          <cell r="BB32">
            <v>0</v>
          </cell>
          <cell r="BC32">
            <v>0</v>
          </cell>
          <cell r="BD32">
            <v>0</v>
          </cell>
          <cell r="BE32">
            <v>0</v>
          </cell>
          <cell r="BF32">
            <v>0</v>
          </cell>
          <cell r="BG32">
            <v>0</v>
          </cell>
          <cell r="BH32">
            <v>0</v>
          </cell>
          <cell r="BI32">
            <v>0</v>
          </cell>
          <cell r="BJ32">
            <v>0</v>
          </cell>
          <cell r="BK32">
            <v>0</v>
          </cell>
          <cell r="BL32">
            <v>0</v>
          </cell>
          <cell r="BM32">
            <v>0</v>
          </cell>
          <cell r="BN32">
            <v>0.1</v>
          </cell>
          <cell r="BO32">
            <v>686.37299999999993</v>
          </cell>
          <cell r="BP32">
            <v>684.2829999999999</v>
          </cell>
          <cell r="BQ32">
            <v>686.82299999999998</v>
          </cell>
          <cell r="BR32">
            <v>684.73299999999995</v>
          </cell>
          <cell r="BS32">
            <v>689.03300000000013</v>
          </cell>
          <cell r="BT32">
            <v>684.62300000000005</v>
          </cell>
          <cell r="BU32">
            <v>0</v>
          </cell>
          <cell r="BV32">
            <v>2.2100000000001501</v>
          </cell>
          <cell r="BW32">
            <v>-0.10999999999989996</v>
          </cell>
          <cell r="BX32">
            <v>2.6600000000001502</v>
          </cell>
          <cell r="BY32">
            <v>450</v>
          </cell>
          <cell r="BZ32">
            <v>0.96250000000000002</v>
          </cell>
          <cell r="CA32">
            <v>0.5625</v>
          </cell>
          <cell r="CB32">
            <v>1.0500000000001251</v>
          </cell>
          <cell r="CC32">
            <v>0.96987335878849579</v>
          </cell>
          <cell r="CD32">
            <v>1886.8431567093255</v>
          </cell>
          <cell r="CE32">
            <v>0.19554065331898984</v>
          </cell>
          <cell r="CF32">
            <v>1613.2103898816663</v>
          </cell>
          <cell r="CG32">
            <v>3500.0535465909916</v>
          </cell>
          <cell r="CH32">
            <v>1.5</v>
          </cell>
          <cell r="CI32">
            <v>4487</v>
          </cell>
          <cell r="CJ32">
            <v>1.1700647024485151</v>
          </cell>
          <cell r="CK32">
            <v>1.5</v>
          </cell>
          <cell r="CL32">
            <v>2</v>
          </cell>
          <cell r="CM32">
            <v>2</v>
          </cell>
        </row>
        <row r="33">
          <cell r="A33">
            <v>50</v>
          </cell>
          <cell r="B33" t="str">
            <v>C16</v>
          </cell>
          <cell r="C33" t="str">
            <v>C17</v>
          </cell>
          <cell r="F33">
            <v>1.1199999999999997</v>
          </cell>
          <cell r="G33">
            <v>5</v>
          </cell>
          <cell r="J33">
            <v>0</v>
          </cell>
          <cell r="K33">
            <v>0.48517237035901284</v>
          </cell>
          <cell r="L33">
            <v>3.6351708374691847</v>
          </cell>
          <cell r="M33">
            <v>3.6351708374691847</v>
          </cell>
          <cell r="N33">
            <v>458.27944425352018</v>
          </cell>
          <cell r="O33">
            <v>0.64210396039604045</v>
          </cell>
          <cell r="P33">
            <v>329.57461165807547</v>
          </cell>
          <cell r="S33">
            <v>12.820000000000002</v>
          </cell>
          <cell r="T33">
            <v>98</v>
          </cell>
          <cell r="U33">
            <v>5025</v>
          </cell>
          <cell r="V33">
            <v>0.68799999999999994</v>
          </cell>
          <cell r="X33">
            <v>0</v>
          </cell>
          <cell r="Y33">
            <v>0</v>
          </cell>
          <cell r="AA33">
            <v>0</v>
          </cell>
          <cell r="AB33">
            <v>0</v>
          </cell>
          <cell r="AC33">
            <v>0.58479999999999999</v>
          </cell>
          <cell r="AD33">
            <v>7.4971360000000011</v>
          </cell>
          <cell r="AE33">
            <v>23.931354558715341</v>
          </cell>
          <cell r="AF33">
            <v>23.931354558715341</v>
          </cell>
          <cell r="AG33">
            <v>25.213354558715341</v>
          </cell>
          <cell r="AH33">
            <v>354.78796621679084</v>
          </cell>
          <cell r="AI33">
            <v>4.04</v>
          </cell>
          <cell r="AJ33">
            <v>26.1</v>
          </cell>
          <cell r="AK33">
            <v>18</v>
          </cell>
          <cell r="AL33">
            <v>0.45</v>
          </cell>
          <cell r="AM33">
            <v>1.4E-2</v>
          </cell>
          <cell r="AN33">
            <v>0</v>
          </cell>
          <cell r="AO33">
            <v>0</v>
          </cell>
          <cell r="AP33">
            <v>0</v>
          </cell>
          <cell r="AQ33">
            <v>0</v>
          </cell>
          <cell r="AR33">
            <v>0</v>
          </cell>
          <cell r="AS33">
            <v>0</v>
          </cell>
          <cell r="AT33">
            <v>0</v>
          </cell>
          <cell r="AU33">
            <v>0</v>
          </cell>
          <cell r="AV33">
            <v>8.5185595128479807</v>
          </cell>
          <cell r="AW33">
            <v>1354.8183517269902</v>
          </cell>
          <cell r="AX33">
            <v>0</v>
          </cell>
          <cell r="AY33">
            <v>150.4994376613574</v>
          </cell>
          <cell r="AZ33" t="str">
            <v>00°00'00''</v>
          </cell>
          <cell r="BA33">
            <v>1000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683.88299999999992</v>
          </cell>
          <cell r="BP33">
            <v>682.83299999999997</v>
          </cell>
          <cell r="BQ33">
            <v>684.33299999999997</v>
          </cell>
          <cell r="BR33">
            <v>683.28300000000002</v>
          </cell>
          <cell r="BS33">
            <v>684.62300000000005</v>
          </cell>
          <cell r="BT33">
            <v>683.44299999999998</v>
          </cell>
          <cell r="BU33">
            <v>0</v>
          </cell>
          <cell r="BV33">
            <v>0.29000000000007731</v>
          </cell>
          <cell r="BW33">
            <v>0.15999999999996817</v>
          </cell>
          <cell r="BX33">
            <v>0.74000000000007726</v>
          </cell>
          <cell r="BY33">
            <v>450</v>
          </cell>
          <cell r="BZ33">
            <v>0.96250000000000002</v>
          </cell>
          <cell r="CA33">
            <v>0.5625</v>
          </cell>
          <cell r="CB33">
            <v>0.22500000000002274</v>
          </cell>
          <cell r="CC33">
            <v>0.22785683862238518</v>
          </cell>
          <cell r="CD33">
            <v>443.28479875054001</v>
          </cell>
          <cell r="CE33">
            <v>0.86521412866045633</v>
          </cell>
          <cell r="CF33">
            <v>9279.4215298833951</v>
          </cell>
          <cell r="CG33">
            <v>9722.7063286339344</v>
          </cell>
          <cell r="CH33">
            <v>1.5</v>
          </cell>
          <cell r="CI33">
            <v>4487</v>
          </cell>
          <cell r="CJ33">
            <v>3.2502918415312911</v>
          </cell>
          <cell r="CK33">
            <v>4</v>
          </cell>
          <cell r="CL33">
            <v>2</v>
          </cell>
          <cell r="CM33">
            <v>2</v>
          </cell>
        </row>
        <row r="34">
          <cell r="A34">
            <v>51</v>
          </cell>
          <cell r="B34" t="str">
            <v>C17</v>
          </cell>
          <cell r="C34" t="str">
            <v>C18</v>
          </cell>
          <cell r="D34">
            <v>0.09</v>
          </cell>
          <cell r="F34">
            <v>1.2099999999999997</v>
          </cell>
          <cell r="G34">
            <v>5</v>
          </cell>
          <cell r="J34">
            <v>0</v>
          </cell>
          <cell r="K34">
            <v>7.674231238376758E-2</v>
          </cell>
          <cell r="L34">
            <v>3.7119131498529523</v>
          </cell>
          <cell r="M34">
            <v>3.7119131498529523</v>
          </cell>
          <cell r="N34">
            <v>456.68279766231387</v>
          </cell>
          <cell r="O34">
            <v>0.6266236233907243</v>
          </cell>
          <cell r="P34">
            <v>346.26355758776015</v>
          </cell>
          <cell r="Q34">
            <v>0.09</v>
          </cell>
          <cell r="S34">
            <v>12.910000000000002</v>
          </cell>
          <cell r="T34">
            <v>98</v>
          </cell>
          <cell r="U34">
            <v>5060</v>
          </cell>
          <cell r="V34">
            <v>0.68799999999999994</v>
          </cell>
          <cell r="X34">
            <v>0</v>
          </cell>
          <cell r="Y34">
            <v>0</v>
          </cell>
          <cell r="AA34">
            <v>0</v>
          </cell>
          <cell r="AB34">
            <v>0</v>
          </cell>
          <cell r="AC34">
            <v>0.58479999999999999</v>
          </cell>
          <cell r="AD34">
            <v>7.5497680000000011</v>
          </cell>
          <cell r="AE34">
            <v>24.087004676164803</v>
          </cell>
          <cell r="AF34">
            <v>24.087004676164803</v>
          </cell>
          <cell r="AG34">
            <v>25.378004676164803</v>
          </cell>
          <cell r="AH34">
            <v>371.64156226392492</v>
          </cell>
          <cell r="AI34">
            <v>64.47</v>
          </cell>
          <cell r="AJ34">
            <v>0.62</v>
          </cell>
          <cell r="AK34">
            <v>18</v>
          </cell>
          <cell r="AL34">
            <v>0.45</v>
          </cell>
          <cell r="AM34">
            <v>1.4E-2</v>
          </cell>
          <cell r="AN34">
            <v>0</v>
          </cell>
          <cell r="AO34">
            <v>0</v>
          </cell>
          <cell r="AP34">
            <v>0</v>
          </cell>
          <cell r="AQ34">
            <v>0</v>
          </cell>
          <cell r="AR34">
            <v>0</v>
          </cell>
          <cell r="AS34">
            <v>0</v>
          </cell>
          <cell r="AT34">
            <v>0</v>
          </cell>
          <cell r="AU34">
            <v>0</v>
          </cell>
          <cell r="AV34">
            <v>1.3129305471944275</v>
          </cell>
          <cell r="AW34">
            <v>208.81258118806932</v>
          </cell>
          <cell r="AX34">
            <v>0</v>
          </cell>
          <cell r="AY34">
            <v>208.24170826422633</v>
          </cell>
          <cell r="AZ34" t="str">
            <v>57°44'32''</v>
          </cell>
          <cell r="BA34">
            <v>2.4182077430262381</v>
          </cell>
          <cell r="BB34">
            <v>0</v>
          </cell>
          <cell r="BC34">
            <v>0</v>
          </cell>
          <cell r="BD34">
            <v>0</v>
          </cell>
          <cell r="BE34">
            <v>0</v>
          </cell>
          <cell r="BF34">
            <v>0</v>
          </cell>
          <cell r="BG34">
            <v>0.87273757721530154</v>
          </cell>
          <cell r="BH34">
            <v>2.6666666666666665</v>
          </cell>
          <cell r="BI34">
            <v>1.2</v>
          </cell>
          <cell r="BJ34">
            <v>0</v>
          </cell>
          <cell r="BK34">
            <v>0</v>
          </cell>
          <cell r="BL34">
            <v>0</v>
          </cell>
          <cell r="BM34">
            <v>1.1635873442743006</v>
          </cell>
          <cell r="BN34">
            <v>0</v>
          </cell>
          <cell r="BO34">
            <v>683.00299999999993</v>
          </cell>
          <cell r="BP34">
            <v>682.60299999999995</v>
          </cell>
          <cell r="BQ34">
            <v>683.45299999999997</v>
          </cell>
          <cell r="BR34">
            <v>683.053</v>
          </cell>
          <cell r="BS34">
            <v>683.44299999999998</v>
          </cell>
          <cell r="BT34">
            <v>684.57300000000009</v>
          </cell>
          <cell r="BU34">
            <v>0</v>
          </cell>
          <cell r="BV34">
            <v>-9.9999999999909051E-3</v>
          </cell>
          <cell r="BW34">
            <v>1.5200000000000955</v>
          </cell>
          <cell r="BX34">
            <v>0.44000000000000911</v>
          </cell>
          <cell r="BY34">
            <v>450</v>
          </cell>
          <cell r="BZ34">
            <v>0.96250000000000002</v>
          </cell>
          <cell r="CA34">
            <v>0.5625</v>
          </cell>
          <cell r="CB34">
            <v>0.7550000000000523</v>
          </cell>
          <cell r="CC34">
            <v>0.72046281976272386</v>
          </cell>
          <cell r="CD34">
            <v>1401.626644153703</v>
          </cell>
          <cell r="CE34">
            <v>0.32021685538789268</v>
          </cell>
          <cell r="CF34">
            <v>2905.9679626451261</v>
          </cell>
          <cell r="CG34">
            <v>4307.5946067988289</v>
          </cell>
          <cell r="CH34">
            <v>1.5</v>
          </cell>
          <cell r="CI34">
            <v>4487</v>
          </cell>
          <cell r="CJ34">
            <v>1.4400249409846764</v>
          </cell>
          <cell r="CK34">
            <v>1.5</v>
          </cell>
          <cell r="CL34">
            <v>2</v>
          </cell>
          <cell r="CM34">
            <v>2</v>
          </cell>
        </row>
        <row r="35">
          <cell r="A35">
            <v>52</v>
          </cell>
          <cell r="B35" t="str">
            <v>C18</v>
          </cell>
          <cell r="C35" t="str">
            <v>C19</v>
          </cell>
          <cell r="D35">
            <v>0.59</v>
          </cell>
          <cell r="E35">
            <v>2.21</v>
          </cell>
          <cell r="F35">
            <v>4.01</v>
          </cell>
          <cell r="G35">
            <v>5</v>
          </cell>
          <cell r="J35">
            <v>0</v>
          </cell>
          <cell r="K35">
            <v>4.9682638660320799E-2</v>
          </cell>
          <cell r="L35">
            <v>3.7615957885132731</v>
          </cell>
          <cell r="M35">
            <v>3.7615957885132731</v>
          </cell>
          <cell r="N35">
            <v>455.65463229924131</v>
          </cell>
          <cell r="O35">
            <v>0.64050518134715029</v>
          </cell>
          <cell r="P35">
            <v>1170.3151030989034</v>
          </cell>
          <cell r="Q35">
            <v>0.59</v>
          </cell>
          <cell r="R35">
            <v>2.21</v>
          </cell>
          <cell r="S35">
            <v>15.71</v>
          </cell>
          <cell r="T35">
            <v>98</v>
          </cell>
          <cell r="U35">
            <v>6158</v>
          </cell>
          <cell r="V35">
            <v>0.68799999999999994</v>
          </cell>
          <cell r="X35">
            <v>0</v>
          </cell>
          <cell r="Y35">
            <v>0</v>
          </cell>
          <cell r="AA35">
            <v>0</v>
          </cell>
          <cell r="AB35">
            <v>0</v>
          </cell>
          <cell r="AC35">
            <v>0.58479999999999999</v>
          </cell>
          <cell r="AD35">
            <v>9.1872080000000018</v>
          </cell>
          <cell r="AE35">
            <v>28.892419965387656</v>
          </cell>
          <cell r="AF35">
            <v>28.892419965387656</v>
          </cell>
          <cell r="AG35">
            <v>30.463419965387658</v>
          </cell>
          <cell r="AH35">
            <v>1200.778523064291</v>
          </cell>
          <cell r="AI35">
            <v>19.3</v>
          </cell>
          <cell r="AJ35">
            <v>14.58</v>
          </cell>
          <cell r="AK35">
            <v>28</v>
          </cell>
          <cell r="AL35">
            <v>0.70000000000000007</v>
          </cell>
          <cell r="AM35">
            <v>1.2999999999999999E-2</v>
          </cell>
          <cell r="AN35">
            <v>0</v>
          </cell>
          <cell r="AO35">
            <v>0</v>
          </cell>
          <cell r="AP35">
            <v>0</v>
          </cell>
          <cell r="AQ35">
            <v>0</v>
          </cell>
          <cell r="AR35">
            <v>0</v>
          </cell>
          <cell r="AS35">
            <v>0</v>
          </cell>
          <cell r="AT35">
            <v>0</v>
          </cell>
          <cell r="AU35">
            <v>0</v>
          </cell>
          <cell r="AV35">
            <v>9.2051959495256561</v>
          </cell>
          <cell r="AW35">
            <v>3542.5745563108298</v>
          </cell>
          <cell r="AX35">
            <v>0</v>
          </cell>
          <cell r="AY35">
            <v>114.73554446443033</v>
          </cell>
          <cell r="AZ35" t="str">
            <v>93°30'22''</v>
          </cell>
          <cell r="BA35">
            <v>1.0077907318737453</v>
          </cell>
          <cell r="BB35">
            <v>0</v>
          </cell>
          <cell r="BC35">
            <v>0</v>
          </cell>
          <cell r="BD35">
            <v>0</v>
          </cell>
          <cell r="BE35">
            <v>0</v>
          </cell>
          <cell r="BF35">
            <v>0</v>
          </cell>
          <cell r="BG35">
            <v>0.9343476434955017</v>
          </cell>
          <cell r="BH35">
            <v>2.1428571428571428</v>
          </cell>
          <cell r="BI35">
            <v>1.2</v>
          </cell>
          <cell r="BJ35">
            <v>0</v>
          </cell>
          <cell r="BK35">
            <v>0</v>
          </cell>
          <cell r="BL35">
            <v>0</v>
          </cell>
          <cell r="BM35">
            <v>1.9886500545321404</v>
          </cell>
          <cell r="BN35">
            <v>0</v>
          </cell>
          <cell r="BO35">
            <v>683.40299999999991</v>
          </cell>
          <cell r="BP35">
            <v>680.59299999999996</v>
          </cell>
          <cell r="BQ35">
            <v>684.10299999999995</v>
          </cell>
          <cell r="BR35">
            <v>681.29300000000001</v>
          </cell>
          <cell r="BS35">
            <v>684.57300000000009</v>
          </cell>
          <cell r="BT35">
            <v>679.55300000000011</v>
          </cell>
          <cell r="BU35">
            <v>0</v>
          </cell>
          <cell r="BV35">
            <v>0.47000000000014097</v>
          </cell>
          <cell r="BW35">
            <v>-1.7399999999998954</v>
          </cell>
          <cell r="BX35">
            <v>1.1700000000001411</v>
          </cell>
          <cell r="BY35">
            <v>700</v>
          </cell>
          <cell r="BZ35">
            <v>1.2749999999999999</v>
          </cell>
          <cell r="CA35">
            <v>0.875</v>
          </cell>
          <cell r="CB35">
            <v>-0.63499999999987722</v>
          </cell>
          <cell r="CC35">
            <v>-0.52634837539558499</v>
          </cell>
          <cell r="CD35">
            <v>-1796.8546632801404</v>
          </cell>
          <cell r="CE35">
            <v>1.4625746628637755</v>
          </cell>
          <cell r="CF35">
            <v>15686.113259213991</v>
          </cell>
          <cell r="CG35">
            <v>13889.25859593385</v>
          </cell>
          <cell r="CH35">
            <v>1.25</v>
          </cell>
          <cell r="CI35">
            <v>4613</v>
          </cell>
          <cell r="CJ35">
            <v>3.763618739414115</v>
          </cell>
          <cell r="CK35">
            <v>4</v>
          </cell>
          <cell r="CL35">
            <v>3</v>
          </cell>
          <cell r="CM35">
            <v>3</v>
          </cell>
        </row>
        <row r="36">
          <cell r="A36">
            <v>53</v>
          </cell>
          <cell r="B36" t="str">
            <v>C19</v>
          </cell>
          <cell r="C36" t="str">
            <v>C20</v>
          </cell>
          <cell r="F36">
            <v>4.01</v>
          </cell>
          <cell r="G36">
            <v>5</v>
          </cell>
          <cell r="J36">
            <v>0</v>
          </cell>
          <cell r="K36">
            <v>4.8647885230008001E-2</v>
          </cell>
          <cell r="L36">
            <v>3.810243673743281</v>
          </cell>
          <cell r="M36">
            <v>3.810243673743281</v>
          </cell>
          <cell r="N36">
            <v>454.65203698934312</v>
          </cell>
          <cell r="O36">
            <v>0.63959865053513276</v>
          </cell>
          <cell r="P36">
            <v>1166.0872655789467</v>
          </cell>
          <cell r="S36">
            <v>15.71</v>
          </cell>
          <cell r="T36">
            <v>98</v>
          </cell>
          <cell r="U36">
            <v>6158</v>
          </cell>
          <cell r="V36">
            <v>0.68799999999999994</v>
          </cell>
          <cell r="X36">
            <v>0</v>
          </cell>
          <cell r="Y36">
            <v>0</v>
          </cell>
          <cell r="AA36">
            <v>0</v>
          </cell>
          <cell r="AB36">
            <v>0</v>
          </cell>
          <cell r="AC36">
            <v>0.58479999999999999</v>
          </cell>
          <cell r="AD36">
            <v>9.1872080000000018</v>
          </cell>
          <cell r="AE36">
            <v>28.892419965387656</v>
          </cell>
          <cell r="AF36">
            <v>28.892419965387656</v>
          </cell>
          <cell r="AG36">
            <v>30.463419965387658</v>
          </cell>
          <cell r="AH36">
            <v>1196.5506855443343</v>
          </cell>
          <cell r="AI36">
            <v>21.49</v>
          </cell>
          <cell r="AJ36">
            <v>20.5</v>
          </cell>
          <cell r="AK36">
            <v>28</v>
          </cell>
          <cell r="AL36">
            <v>0.70000000000000007</v>
          </cell>
          <cell r="AM36">
            <v>1.2999999999999999E-2</v>
          </cell>
          <cell r="AN36">
            <v>0</v>
          </cell>
          <cell r="AO36">
            <v>0</v>
          </cell>
          <cell r="AP36">
            <v>0</v>
          </cell>
          <cell r="AQ36">
            <v>0</v>
          </cell>
          <cell r="AR36">
            <v>0</v>
          </cell>
          <cell r="AS36">
            <v>0</v>
          </cell>
          <cell r="AT36">
            <v>0</v>
          </cell>
          <cell r="AU36">
            <v>0</v>
          </cell>
          <cell r="AV36">
            <v>10.915187647171557</v>
          </cell>
          <cell r="AW36">
            <v>4200.6564823012577</v>
          </cell>
          <cell r="AX36">
            <v>0</v>
          </cell>
          <cell r="AY36">
            <v>114.73715898942989</v>
          </cell>
          <cell r="AZ36" t="str">
            <v>00°00'00''</v>
          </cell>
          <cell r="BA36">
            <v>1000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680.59299999999996</v>
          </cell>
          <cell r="BP36">
            <v>676.18299999999999</v>
          </cell>
          <cell r="BQ36">
            <v>681.29300000000001</v>
          </cell>
          <cell r="BR36">
            <v>676.88300000000004</v>
          </cell>
          <cell r="BS36">
            <v>679.55300000000011</v>
          </cell>
          <cell r="BT36">
            <v>674.35300000000007</v>
          </cell>
          <cell r="BU36">
            <v>0</v>
          </cell>
          <cell r="BV36">
            <v>-1.7399999999998954</v>
          </cell>
          <cell r="BW36">
            <v>-2.5299999999999727</v>
          </cell>
          <cell r="BX36">
            <v>-1.0399999999998952</v>
          </cell>
          <cell r="BY36">
            <v>700</v>
          </cell>
          <cell r="BZ36">
            <v>1.2749999999999999</v>
          </cell>
          <cell r="CA36">
            <v>0.875</v>
          </cell>
          <cell r="CB36">
            <v>-2.1349999999999341</v>
          </cell>
          <cell r="CC36">
            <v>-2.0245852491296268</v>
          </cell>
          <cell r="CD36">
            <v>-6911.5544307943328</v>
          </cell>
          <cell r="CE36">
            <v>1.9151977298689804</v>
          </cell>
          <cell r="CF36">
            <v>20540.495652844817</v>
          </cell>
          <cell r="CG36">
            <v>13628.941222050484</v>
          </cell>
          <cell r="CH36">
            <v>1.25</v>
          </cell>
          <cell r="CI36">
            <v>4613</v>
          </cell>
          <cell r="CJ36">
            <v>3.6930796721359429</v>
          </cell>
          <cell r="CK36">
            <v>4</v>
          </cell>
          <cell r="CL36">
            <v>3</v>
          </cell>
          <cell r="CM36">
            <v>3</v>
          </cell>
        </row>
        <row r="37">
          <cell r="A37">
            <v>54</v>
          </cell>
          <cell r="B37" t="str">
            <v>C20</v>
          </cell>
          <cell r="C37" t="str">
            <v>A21</v>
          </cell>
          <cell r="F37">
            <v>4.01</v>
          </cell>
          <cell r="G37">
            <v>5</v>
          </cell>
          <cell r="J37">
            <v>0</v>
          </cell>
          <cell r="K37">
            <v>0.1971435875675345</v>
          </cell>
          <cell r="L37">
            <v>4.0073872613108152</v>
          </cell>
          <cell r="M37">
            <v>4.0073872613108152</v>
          </cell>
          <cell r="N37">
            <v>450.63065613657886</v>
          </cell>
          <cell r="O37">
            <v>0.63457776427703505</v>
          </cell>
          <cell r="P37">
            <v>1146.7003790862327</v>
          </cell>
          <cell r="S37">
            <v>15.71</v>
          </cell>
          <cell r="T37">
            <v>98</v>
          </cell>
          <cell r="U37">
            <v>6158</v>
          </cell>
          <cell r="V37">
            <v>0.68799999999999994</v>
          </cell>
          <cell r="X37">
            <v>0</v>
          </cell>
          <cell r="Y37">
            <v>0</v>
          </cell>
          <cell r="AA37">
            <v>0</v>
          </cell>
          <cell r="AB37">
            <v>0</v>
          </cell>
          <cell r="AC37">
            <v>0.58479999999999999</v>
          </cell>
          <cell r="AD37">
            <v>9.1872080000000018</v>
          </cell>
          <cell r="AE37">
            <v>28.892419965387656</v>
          </cell>
          <cell r="AF37">
            <v>28.892419965387656</v>
          </cell>
          <cell r="AG37">
            <v>30.463419965387658</v>
          </cell>
          <cell r="AH37">
            <v>1177.1637990516203</v>
          </cell>
          <cell r="AI37">
            <v>16.46</v>
          </cell>
          <cell r="AJ37">
            <v>9.2899999999999991</v>
          </cell>
          <cell r="AK37">
            <v>24</v>
          </cell>
          <cell r="AL37">
            <v>0.60000000000000009</v>
          </cell>
          <cell r="AM37">
            <v>1.2999999999999999E-2</v>
          </cell>
          <cell r="AN37">
            <v>0</v>
          </cell>
          <cell r="AO37">
            <v>0</v>
          </cell>
          <cell r="AP37">
            <v>0</v>
          </cell>
          <cell r="AQ37">
            <v>0</v>
          </cell>
          <cell r="AR37">
            <v>0</v>
          </cell>
          <cell r="AS37">
            <v>0</v>
          </cell>
          <cell r="AT37">
            <v>0</v>
          </cell>
          <cell r="AU37">
            <v>0</v>
          </cell>
          <cell r="AV37">
            <v>6.630265807271055</v>
          </cell>
          <cell r="AW37">
            <v>1874.6634916323314</v>
          </cell>
          <cell r="AX37">
            <v>0</v>
          </cell>
          <cell r="AY37">
            <v>99.698075365859424</v>
          </cell>
          <cell r="AZ37" t="str">
            <v>15°02'21''</v>
          </cell>
          <cell r="BA37">
            <v>9.4697332935740395</v>
          </cell>
          <cell r="BB37">
            <v>0</v>
          </cell>
          <cell r="BC37">
            <v>0</v>
          </cell>
          <cell r="BD37">
            <v>0</v>
          </cell>
          <cell r="BE37">
            <v>0</v>
          </cell>
          <cell r="BF37">
            <v>0</v>
          </cell>
          <cell r="BG37">
            <v>0</v>
          </cell>
          <cell r="BH37">
            <v>0</v>
          </cell>
          <cell r="BI37">
            <v>0</v>
          </cell>
          <cell r="BJ37">
            <v>0</v>
          </cell>
          <cell r="BK37">
            <v>0</v>
          </cell>
          <cell r="BL37">
            <v>0</v>
          </cell>
          <cell r="BM37">
            <v>0</v>
          </cell>
          <cell r="BN37">
            <v>0</v>
          </cell>
          <cell r="BO37">
            <v>676.18299999999999</v>
          </cell>
          <cell r="BP37">
            <v>674.65300000000002</v>
          </cell>
          <cell r="BQ37">
            <v>676.78300000000002</v>
          </cell>
          <cell r="BR37">
            <v>675.25300000000004</v>
          </cell>
          <cell r="BS37">
            <v>674.35300000000007</v>
          </cell>
          <cell r="BT37">
            <v>672.02300000000014</v>
          </cell>
          <cell r="BU37">
            <v>0</v>
          </cell>
          <cell r="BV37">
            <v>-2.42999999999995</v>
          </cell>
          <cell r="BW37">
            <v>-3.2299999999999045</v>
          </cell>
          <cell r="BX37">
            <v>-1.8299999999999499</v>
          </cell>
          <cell r="BY37">
            <v>600</v>
          </cell>
          <cell r="BZ37">
            <v>1.1499999999999999</v>
          </cell>
          <cell r="CA37">
            <v>0.75</v>
          </cell>
          <cell r="CB37">
            <v>-2.8299999999999272</v>
          </cell>
          <cell r="CC37">
            <v>-3.2654364164759015</v>
          </cell>
          <cell r="CD37">
            <v>-9068.9332876576955</v>
          </cell>
          <cell r="CE37">
            <v>1.9570336894141922</v>
          </cell>
          <cell r="CF37">
            <v>20989.186318967211</v>
          </cell>
          <cell r="CG37">
            <v>11920.253031309516</v>
          </cell>
          <cell r="CH37">
            <v>1.25</v>
          </cell>
          <cell r="CI37">
            <v>3954</v>
          </cell>
          <cell r="CJ37">
            <v>3.768415854612265</v>
          </cell>
          <cell r="CK37">
            <v>4</v>
          </cell>
          <cell r="CL37">
            <v>3</v>
          </cell>
          <cell r="CM37">
            <v>3</v>
          </cell>
        </row>
        <row r="38">
          <cell r="A38">
            <v>55</v>
          </cell>
          <cell r="E38">
            <v>-3.1310065197464443</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J38">
            <v>1.74</v>
          </cell>
          <cell r="AK38">
            <v>12</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674.87300000000005</v>
          </cell>
          <cell r="BP38">
            <v>0</v>
          </cell>
          <cell r="BQ38">
            <v>674.87300000000005</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56</v>
          </cell>
          <cell r="F39">
            <v>0</v>
          </cell>
          <cell r="G39">
            <v>0</v>
          </cell>
          <cell r="J39">
            <v>0</v>
          </cell>
          <cell r="K39">
            <v>0</v>
          </cell>
          <cell r="L39">
            <v>0</v>
          </cell>
          <cell r="M39">
            <v>0</v>
          </cell>
          <cell r="N39">
            <v>0</v>
          </cell>
          <cell r="O39">
            <v>0</v>
          </cell>
          <cell r="P39">
            <v>0</v>
          </cell>
          <cell r="S39">
            <v>0</v>
          </cell>
          <cell r="U39">
            <v>0</v>
          </cell>
          <cell r="X39">
            <v>0</v>
          </cell>
          <cell r="Y39">
            <v>0</v>
          </cell>
          <cell r="AA39">
            <v>0</v>
          </cell>
          <cell r="AB39">
            <v>0</v>
          </cell>
          <cell r="AC39">
            <v>0</v>
          </cell>
          <cell r="AD39">
            <v>0</v>
          </cell>
          <cell r="AE39">
            <v>0</v>
          </cell>
          <cell r="AF39">
            <v>0</v>
          </cell>
          <cell r="AG39">
            <v>0</v>
          </cell>
          <cell r="AH39">
            <v>0</v>
          </cell>
          <cell r="AI39">
            <v>0</v>
          </cell>
          <cell r="AJ39">
            <v>22.27</v>
          </cell>
          <cell r="AK39">
            <v>8</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0.4</v>
          </cell>
          <cell r="CA39">
            <v>0</v>
          </cell>
          <cell r="CB39">
            <v>0</v>
          </cell>
          <cell r="CC39">
            <v>0</v>
          </cell>
          <cell r="CD39">
            <v>0</v>
          </cell>
          <cell r="CE39" t="e">
            <v>#VALUE!</v>
          </cell>
          <cell r="CF39" t="e">
            <v>#VALUE!</v>
          </cell>
          <cell r="CG39" t="e">
            <v>#VALUE!</v>
          </cell>
          <cell r="CH39">
            <v>1.3</v>
          </cell>
          <cell r="CI39" t="e">
            <v>#VALUE!</v>
          </cell>
          <cell r="CJ39" t="e">
            <v>#VALUE!</v>
          </cell>
          <cell r="CK39" t="e">
            <v>#VALUE!</v>
          </cell>
          <cell r="CL39">
            <v>1</v>
          </cell>
          <cell r="CM39">
            <v>4</v>
          </cell>
        </row>
        <row r="40">
          <cell r="A40">
            <v>57</v>
          </cell>
          <cell r="C40">
            <v>0</v>
          </cell>
          <cell r="F40">
            <v>0</v>
          </cell>
          <cell r="G40">
            <v>0</v>
          </cell>
          <cell r="J40">
            <v>0</v>
          </cell>
          <cell r="K40">
            <v>0</v>
          </cell>
          <cell r="L40">
            <v>0</v>
          </cell>
          <cell r="M40">
            <v>0</v>
          </cell>
          <cell r="N40">
            <v>0</v>
          </cell>
          <cell r="O40">
            <v>0</v>
          </cell>
          <cell r="P40">
            <v>0</v>
          </cell>
          <cell r="S40">
            <v>0</v>
          </cell>
          <cell r="U40">
            <v>0</v>
          </cell>
          <cell r="X40">
            <v>0</v>
          </cell>
          <cell r="Y40">
            <v>0</v>
          </cell>
          <cell r="AA40">
            <v>0</v>
          </cell>
          <cell r="AB40">
            <v>0</v>
          </cell>
          <cell r="AC40">
            <v>0</v>
          </cell>
          <cell r="AD40">
            <v>0</v>
          </cell>
          <cell r="AE40">
            <v>0</v>
          </cell>
          <cell r="AF40">
            <v>0</v>
          </cell>
          <cell r="AG40">
            <v>0</v>
          </cell>
          <cell r="AH40">
            <v>0</v>
          </cell>
          <cell r="AI40">
            <v>0</v>
          </cell>
          <cell r="AJ40">
            <v>22.35</v>
          </cell>
          <cell r="AK40">
            <v>8</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0.4</v>
          </cell>
          <cell r="CA40">
            <v>0</v>
          </cell>
          <cell r="CB40">
            <v>0</v>
          </cell>
          <cell r="CC40">
            <v>0</v>
          </cell>
          <cell r="CD40">
            <v>0</v>
          </cell>
          <cell r="CE40" t="e">
            <v>#VALUE!</v>
          </cell>
          <cell r="CF40" t="e">
            <v>#VALUE!</v>
          </cell>
          <cell r="CG40" t="e">
            <v>#VALUE!</v>
          </cell>
          <cell r="CH40">
            <v>1.3</v>
          </cell>
          <cell r="CI40" t="e">
            <v>#VALUE!</v>
          </cell>
          <cell r="CJ40" t="e">
            <v>#VALUE!</v>
          </cell>
          <cell r="CK40" t="e">
            <v>#VALUE!</v>
          </cell>
          <cell r="CL40">
            <v>1</v>
          </cell>
          <cell r="CM40">
            <v>4</v>
          </cell>
        </row>
        <row r="41">
          <cell r="A41">
            <v>58</v>
          </cell>
          <cell r="B41" t="str">
            <v>C31</v>
          </cell>
          <cell r="C41" t="str">
            <v>C32</v>
          </cell>
          <cell r="F41">
            <v>0</v>
          </cell>
          <cell r="G41">
            <v>0</v>
          </cell>
          <cell r="J41">
            <v>0</v>
          </cell>
          <cell r="K41">
            <v>0</v>
          </cell>
          <cell r="L41">
            <v>0</v>
          </cell>
          <cell r="M41">
            <v>0</v>
          </cell>
          <cell r="N41">
            <v>0</v>
          </cell>
          <cell r="O41">
            <v>0</v>
          </cell>
          <cell r="P41">
            <v>0</v>
          </cell>
          <cell r="Q41">
            <v>0.4</v>
          </cell>
          <cell r="S41">
            <v>0.4</v>
          </cell>
          <cell r="T41">
            <v>98</v>
          </cell>
          <cell r="U41">
            <v>157</v>
          </cell>
          <cell r="V41">
            <v>0.68799999999999994</v>
          </cell>
          <cell r="X41">
            <v>0</v>
          </cell>
          <cell r="Y41">
            <v>0</v>
          </cell>
          <cell r="AA41">
            <v>0</v>
          </cell>
          <cell r="AB41">
            <v>0</v>
          </cell>
          <cell r="AC41">
            <v>0.58479999999999999</v>
          </cell>
          <cell r="AD41">
            <v>0.23392000000000002</v>
          </cell>
          <cell r="AE41">
            <v>0.96275646183025421</v>
          </cell>
          <cell r="AF41">
            <v>1.0427564618302543</v>
          </cell>
          <cell r="AG41">
            <v>1.0827564618302543</v>
          </cell>
          <cell r="AH41">
            <v>1.5</v>
          </cell>
          <cell r="AI41">
            <v>33.06</v>
          </cell>
          <cell r="AJ41">
            <v>12.71</v>
          </cell>
          <cell r="AK41">
            <v>8</v>
          </cell>
          <cell r="AL41">
            <v>0.2</v>
          </cell>
          <cell r="AM41">
            <v>1.4E-2</v>
          </cell>
          <cell r="AN41">
            <v>1.8120574951171874E-2</v>
          </cell>
          <cell r="AO41">
            <v>3.125E-2</v>
          </cell>
          <cell r="AP41">
            <v>9.0602874755859361E-2</v>
          </cell>
          <cell r="AQ41">
            <v>1.0606024579340583</v>
          </cell>
          <cell r="AR41">
            <v>3.0484361958124309</v>
          </cell>
          <cell r="AS41">
            <v>0.97496141568254013</v>
          </cell>
          <cell r="AT41">
            <v>5.7333209672567068E-2</v>
          </cell>
          <cell r="AU41">
            <v>7.5453784623738945E-2</v>
          </cell>
          <cell r="AV41">
            <v>3.4620261029663735</v>
          </cell>
          <cell r="AW41">
            <v>108.76275771615262</v>
          </cell>
          <cell r="AX41">
            <v>1.379148553693974E-2</v>
          </cell>
          <cell r="AY41">
            <v>180.47667380172905</v>
          </cell>
          <cell r="AZ41" t="b">
            <v>0</v>
          </cell>
          <cell r="BA41">
            <v>0</v>
          </cell>
          <cell r="BB41">
            <v>1E-3</v>
          </cell>
          <cell r="BC41">
            <v>0</v>
          </cell>
          <cell r="BD41">
            <v>0</v>
          </cell>
          <cell r="BE41">
            <v>1E-3</v>
          </cell>
          <cell r="BF41">
            <v>0</v>
          </cell>
          <cell r="BG41">
            <v>2.6748963180841235E-2</v>
          </cell>
          <cell r="BH41">
            <v>5.9999999999999991</v>
          </cell>
          <cell r="BI41">
            <v>1.2</v>
          </cell>
          <cell r="BJ41">
            <v>0.10752081245013895</v>
          </cell>
          <cell r="BK41">
            <v>0.13877081245013895</v>
          </cell>
          <cell r="BL41">
            <v>7.4482604539801915E-6</v>
          </cell>
          <cell r="BM41">
            <v>0.16653391285271152</v>
          </cell>
          <cell r="BN41">
            <v>0</v>
          </cell>
          <cell r="BO41">
            <v>703.05299999999988</v>
          </cell>
          <cell r="BP41">
            <v>698.85299999999984</v>
          </cell>
          <cell r="BQ41">
            <v>703.25299999999993</v>
          </cell>
          <cell r="BR41">
            <v>699.05299999999988</v>
          </cell>
          <cell r="BS41">
            <v>704.45299999999997</v>
          </cell>
          <cell r="BT41">
            <v>699.85300000000007</v>
          </cell>
          <cell r="BU41" t="b">
            <v>0</v>
          </cell>
          <cell r="BV41">
            <v>1.2000000000000455</v>
          </cell>
          <cell r="BW41">
            <v>0.8000000000001819</v>
          </cell>
          <cell r="BX41">
            <v>1.4000000000000454</v>
          </cell>
          <cell r="BY41">
            <v>200</v>
          </cell>
          <cell r="BZ41">
            <v>0.65</v>
          </cell>
          <cell r="CA41">
            <v>0.25</v>
          </cell>
          <cell r="CB41">
            <v>1.0000000000001137</v>
          </cell>
          <cell r="CC41">
            <v>1.3051536509443407</v>
          </cell>
          <cell r="CD41">
            <v>1157.9975768003665</v>
          </cell>
          <cell r="CE41">
            <v>9.8449303549506206E-2</v>
          </cell>
          <cell r="CF41">
            <v>812.20675428342622</v>
          </cell>
          <cell r="CG41">
            <v>1970.2043310837926</v>
          </cell>
          <cell r="CH41">
            <v>1.5</v>
          </cell>
          <cell r="CI41">
            <v>2243</v>
          </cell>
          <cell r="CJ41">
            <v>1.3175686565428839</v>
          </cell>
          <cell r="CK41">
            <v>1.5</v>
          </cell>
          <cell r="CL41">
            <v>1</v>
          </cell>
          <cell r="CM41">
            <v>2</v>
          </cell>
        </row>
        <row r="42">
          <cell r="A42">
            <v>59</v>
          </cell>
          <cell r="B42" t="str">
            <v>C32</v>
          </cell>
          <cell r="C42" t="str">
            <v>C33</v>
          </cell>
          <cell r="F42">
            <v>0</v>
          </cell>
          <cell r="G42">
            <v>0</v>
          </cell>
          <cell r="J42">
            <v>0</v>
          </cell>
          <cell r="K42">
            <v>0</v>
          </cell>
          <cell r="L42">
            <v>0</v>
          </cell>
          <cell r="M42">
            <v>0</v>
          </cell>
          <cell r="N42">
            <v>0</v>
          </cell>
          <cell r="O42">
            <v>0</v>
          </cell>
          <cell r="P42">
            <v>0</v>
          </cell>
          <cell r="S42">
            <v>0.4</v>
          </cell>
          <cell r="T42">
            <v>98</v>
          </cell>
          <cell r="U42">
            <v>157</v>
          </cell>
          <cell r="V42">
            <v>0.68799999999999994</v>
          </cell>
          <cell r="X42">
            <v>0</v>
          </cell>
          <cell r="Y42">
            <v>0</v>
          </cell>
          <cell r="AA42">
            <v>0</v>
          </cell>
          <cell r="AB42">
            <v>0</v>
          </cell>
          <cell r="AC42">
            <v>0.58479999999999999</v>
          </cell>
          <cell r="AD42">
            <v>0.23392000000000002</v>
          </cell>
          <cell r="AE42">
            <v>0.96275646183025421</v>
          </cell>
          <cell r="AF42">
            <v>1.0427564618302543</v>
          </cell>
          <cell r="AG42">
            <v>1.0827564618302543</v>
          </cell>
          <cell r="AH42">
            <v>1.5</v>
          </cell>
          <cell r="AI42">
            <v>14.62</v>
          </cell>
          <cell r="AJ42">
            <v>22.67</v>
          </cell>
          <cell r="AK42">
            <v>8</v>
          </cell>
          <cell r="AL42">
            <v>0.2</v>
          </cell>
          <cell r="AM42">
            <v>1.4E-2</v>
          </cell>
          <cell r="AN42">
            <v>1.5719604492187501E-2</v>
          </cell>
          <cell r="AO42">
            <v>3.125E-2</v>
          </cell>
          <cell r="AP42">
            <v>7.85980224609375E-2</v>
          </cell>
          <cell r="AQ42">
            <v>1.3076246347994489</v>
          </cell>
          <cell r="AR42">
            <v>4.0408094936548542</v>
          </cell>
          <cell r="AS42">
            <v>1.550829268095187</v>
          </cell>
          <cell r="AT42">
            <v>8.7149958487991439E-2</v>
          </cell>
          <cell r="AU42">
            <v>0.10286956298017894</v>
          </cell>
          <cell r="AV42">
            <v>4.6236326602931452</v>
          </cell>
          <cell r="AW42">
            <v>145.25570398474781</v>
          </cell>
          <cell r="AX42">
            <v>1.0326616847745294E-2</v>
          </cell>
          <cell r="AY42">
            <v>204.8504252470143</v>
          </cell>
          <cell r="AZ42" t="str">
            <v>24°22'26''</v>
          </cell>
          <cell r="BA42">
            <v>13.890953541458391</v>
          </cell>
          <cell r="BB42">
            <v>2.7E-2</v>
          </cell>
          <cell r="BC42">
            <v>3.0000000000000001E-3</v>
          </cell>
          <cell r="BD42">
            <v>4.0000000000000001E-3</v>
          </cell>
          <cell r="BE42">
            <v>3.4000000000000002E-2</v>
          </cell>
          <cell r="BF42">
            <v>3.4000000000000002E-2</v>
          </cell>
          <cell r="BG42">
            <v>0</v>
          </cell>
          <cell r="BH42">
            <v>0</v>
          </cell>
          <cell r="BI42">
            <v>0</v>
          </cell>
          <cell r="BJ42">
            <v>0</v>
          </cell>
          <cell r="BK42">
            <v>0</v>
          </cell>
          <cell r="BL42">
            <v>0</v>
          </cell>
          <cell r="BM42">
            <v>0</v>
          </cell>
          <cell r="BN42">
            <v>0.03</v>
          </cell>
          <cell r="BO42">
            <v>698.82299999999987</v>
          </cell>
          <cell r="BP42">
            <v>695.51299999999992</v>
          </cell>
          <cell r="BQ42">
            <v>699.02299999999991</v>
          </cell>
          <cell r="BR42">
            <v>695.71299999999997</v>
          </cell>
          <cell r="BS42">
            <v>699.85300000000007</v>
          </cell>
          <cell r="BT42">
            <v>696.53300000000013</v>
          </cell>
          <cell r="BU42">
            <v>0</v>
          </cell>
          <cell r="BV42">
            <v>0.83000000000015461</v>
          </cell>
          <cell r="BW42">
            <v>0.82000000000016371</v>
          </cell>
          <cell r="BX42">
            <v>1.0300000000001546</v>
          </cell>
          <cell r="BY42">
            <v>200</v>
          </cell>
          <cell r="BZ42">
            <v>0.65</v>
          </cell>
          <cell r="CA42">
            <v>0.25</v>
          </cell>
          <cell r="CB42">
            <v>0.82500000000015916</v>
          </cell>
          <cell r="CC42">
            <v>1.1074302853340923</v>
          </cell>
          <cell r="CD42">
            <v>982.56752066267336</v>
          </cell>
          <cell r="CE42">
            <v>0.13420744962108144</v>
          </cell>
          <cell r="CF42">
            <v>1217.9326053113141</v>
          </cell>
          <cell r="CG42">
            <v>2200.5001259739875</v>
          </cell>
          <cell r="CH42">
            <v>1.5</v>
          </cell>
          <cell r="CI42">
            <v>2243</v>
          </cell>
          <cell r="CJ42">
            <v>1.4715783276687389</v>
          </cell>
          <cell r="CK42">
            <v>1.5</v>
          </cell>
          <cell r="CL42">
            <v>1</v>
          </cell>
          <cell r="CM42">
            <v>2</v>
          </cell>
        </row>
        <row r="43">
          <cell r="A43">
            <v>60</v>
          </cell>
          <cell r="B43" t="str">
            <v>C33</v>
          </cell>
          <cell r="C43" t="str">
            <v>C34</v>
          </cell>
          <cell r="F43">
            <v>0</v>
          </cell>
          <cell r="G43">
            <v>0</v>
          </cell>
          <cell r="J43">
            <v>0</v>
          </cell>
          <cell r="K43">
            <v>0</v>
          </cell>
          <cell r="L43">
            <v>0</v>
          </cell>
          <cell r="M43">
            <v>0</v>
          </cell>
          <cell r="N43">
            <v>0</v>
          </cell>
          <cell r="O43">
            <v>0</v>
          </cell>
          <cell r="P43">
            <v>0</v>
          </cell>
          <cell r="S43">
            <v>0.4</v>
          </cell>
          <cell r="T43">
            <v>98</v>
          </cell>
          <cell r="U43">
            <v>157</v>
          </cell>
          <cell r="V43">
            <v>0.68799999999999994</v>
          </cell>
          <cell r="X43">
            <v>0</v>
          </cell>
          <cell r="Y43">
            <v>0</v>
          </cell>
          <cell r="AA43">
            <v>0</v>
          </cell>
          <cell r="AB43">
            <v>0</v>
          </cell>
          <cell r="AC43">
            <v>0.58479999999999999</v>
          </cell>
          <cell r="AD43">
            <v>0.23392000000000002</v>
          </cell>
          <cell r="AE43">
            <v>0.96275646183025421</v>
          </cell>
          <cell r="AF43">
            <v>1.0427564618302543</v>
          </cell>
          <cell r="AG43">
            <v>1.0827564618302543</v>
          </cell>
          <cell r="AH43">
            <v>1.5</v>
          </cell>
          <cell r="AI43">
            <v>15.64</v>
          </cell>
          <cell r="AJ43">
            <v>21.09</v>
          </cell>
          <cell r="AK43">
            <v>8</v>
          </cell>
          <cell r="AL43">
            <v>0.2</v>
          </cell>
          <cell r="AM43">
            <v>1.4E-2</v>
          </cell>
          <cell r="AN43">
            <v>1.6001129150390623E-2</v>
          </cell>
          <cell r="AO43">
            <v>3.125E-2</v>
          </cell>
          <cell r="AP43">
            <v>8.0005645751953111E-2</v>
          </cell>
          <cell r="AQ43">
            <v>1.2738496815705684</v>
          </cell>
          <cell r="AR43">
            <v>3.9010338681074201</v>
          </cell>
          <cell r="AS43">
            <v>1.4634068275683341</v>
          </cell>
          <cell r="AT43">
            <v>8.2706065812305746E-2</v>
          </cell>
          <cell r="AU43">
            <v>9.8707194962696365E-2</v>
          </cell>
          <cell r="AV43">
            <v>4.4595994439352431</v>
          </cell>
          <cell r="AW43">
            <v>140.1024485102009</v>
          </cell>
          <cell r="AX43">
            <v>1.0706451000324841E-2</v>
          </cell>
          <cell r="AY43">
            <v>227.42337412800077</v>
          </cell>
          <cell r="AZ43" t="str">
            <v>22°34'23''</v>
          </cell>
          <cell r="BA43">
            <v>15.03200026335843</v>
          </cell>
          <cell r="BB43">
            <v>1E-3</v>
          </cell>
          <cell r="BC43">
            <v>1E-3</v>
          </cell>
          <cell r="BD43">
            <v>4.0000000000000001E-3</v>
          </cell>
          <cell r="BE43">
            <v>6.0000000000000001E-3</v>
          </cell>
          <cell r="BF43">
            <v>5.0000000000000001E-3</v>
          </cell>
          <cell r="BG43">
            <v>0</v>
          </cell>
          <cell r="BH43">
            <v>0</v>
          </cell>
          <cell r="BI43">
            <v>0</v>
          </cell>
          <cell r="BJ43">
            <v>0</v>
          </cell>
          <cell r="BK43">
            <v>0</v>
          </cell>
          <cell r="BL43">
            <v>0</v>
          </cell>
          <cell r="BM43">
            <v>0</v>
          </cell>
          <cell r="BN43">
            <v>0.01</v>
          </cell>
          <cell r="BO43">
            <v>695.50299999999993</v>
          </cell>
          <cell r="BP43">
            <v>692.20299999999997</v>
          </cell>
          <cell r="BQ43">
            <v>695.70299999999997</v>
          </cell>
          <cell r="BR43">
            <v>692.40300000000002</v>
          </cell>
          <cell r="BS43">
            <v>696.53300000000013</v>
          </cell>
          <cell r="BT43">
            <v>693.23299999999995</v>
          </cell>
          <cell r="BU43">
            <v>0</v>
          </cell>
          <cell r="BV43">
            <v>0.83000000000015461</v>
          </cell>
          <cell r="BW43">
            <v>0.82999999999992724</v>
          </cell>
          <cell r="BX43">
            <v>1.0300000000001546</v>
          </cell>
          <cell r="BY43">
            <v>200</v>
          </cell>
          <cell r="BZ43">
            <v>0.65</v>
          </cell>
          <cell r="CA43">
            <v>0.25</v>
          </cell>
          <cell r="CB43">
            <v>0.83000000000004093</v>
          </cell>
          <cell r="CC43">
            <v>1.1132435599236561</v>
          </cell>
          <cell r="CD43">
            <v>987.72534854226399</v>
          </cell>
          <cell r="CE43">
            <v>0.13295061126629726</v>
          </cell>
          <cell r="CF43">
            <v>1206.5267972416477</v>
          </cell>
          <cell r="CG43">
            <v>2194.2521457839116</v>
          </cell>
          <cell r="CH43">
            <v>1.5</v>
          </cell>
          <cell r="CI43">
            <v>2243</v>
          </cell>
          <cell r="CJ43">
            <v>1.4674000083262895</v>
          </cell>
          <cell r="CK43">
            <v>1.5</v>
          </cell>
          <cell r="CL43">
            <v>1</v>
          </cell>
          <cell r="CM43">
            <v>2</v>
          </cell>
        </row>
        <row r="44">
          <cell r="A44">
            <v>61</v>
          </cell>
          <cell r="B44" t="str">
            <v>C34</v>
          </cell>
          <cell r="C44" t="str">
            <v>C35</v>
          </cell>
          <cell r="F44">
            <v>0</v>
          </cell>
          <cell r="G44">
            <v>0</v>
          </cell>
          <cell r="J44">
            <v>0</v>
          </cell>
          <cell r="K44">
            <v>0</v>
          </cell>
          <cell r="L44">
            <v>0</v>
          </cell>
          <cell r="M44">
            <v>0</v>
          </cell>
          <cell r="N44">
            <v>0</v>
          </cell>
          <cell r="O44">
            <v>0</v>
          </cell>
          <cell r="P44">
            <v>0</v>
          </cell>
          <cell r="S44">
            <v>0.4</v>
          </cell>
          <cell r="T44">
            <v>98</v>
          </cell>
          <cell r="U44">
            <v>157</v>
          </cell>
          <cell r="V44">
            <v>0.68799999999999994</v>
          </cell>
          <cell r="X44">
            <v>0</v>
          </cell>
          <cell r="Y44">
            <v>0</v>
          </cell>
          <cell r="AA44">
            <v>0</v>
          </cell>
          <cell r="AB44">
            <v>0</v>
          </cell>
          <cell r="AC44">
            <v>0.58479999999999999</v>
          </cell>
          <cell r="AD44">
            <v>0.23392000000000002</v>
          </cell>
          <cell r="AE44">
            <v>0.96275646183025421</v>
          </cell>
          <cell r="AF44">
            <v>1.0427564618302543</v>
          </cell>
          <cell r="AG44">
            <v>1.0827564618302543</v>
          </cell>
          <cell r="AH44">
            <v>1.5</v>
          </cell>
          <cell r="AI44">
            <v>7.92</v>
          </cell>
          <cell r="AJ44">
            <v>6.27</v>
          </cell>
          <cell r="AK44">
            <v>8</v>
          </cell>
          <cell r="AL44">
            <v>0.2</v>
          </cell>
          <cell r="AM44">
            <v>1.4E-2</v>
          </cell>
          <cell r="AN44">
            <v>2.1549987792968753E-2</v>
          </cell>
          <cell r="AO44">
            <v>3.125E-2</v>
          </cell>
          <cell r="AP44">
            <v>0.10774993896484376</v>
          </cell>
          <cell r="AQ44">
            <v>0.8222695745335582</v>
          </cell>
          <cell r="AR44">
            <v>2.1628664938405349</v>
          </cell>
          <cell r="AS44">
            <v>0.55470527901471955</v>
          </cell>
          <cell r="AT44">
            <v>3.4461124016493309E-2</v>
          </cell>
          <cell r="AU44">
            <v>5.6011111809462062E-2</v>
          </cell>
          <cell r="AV44">
            <v>2.4315955122590709</v>
          </cell>
          <cell r="AW44">
            <v>76.39082597815009</v>
          </cell>
          <cell r="AX44">
            <v>1.9635865704987165E-2</v>
          </cell>
          <cell r="AY44">
            <v>232.97954529330997</v>
          </cell>
          <cell r="AZ44" t="str">
            <v>05°33'22''</v>
          </cell>
          <cell r="BA44">
            <v>61.824091446618468</v>
          </cell>
          <cell r="BB44">
            <v>1E-3</v>
          </cell>
          <cell r="BC44">
            <v>0.01</v>
          </cell>
          <cell r="BD44">
            <v>3.0000000000000001E-3</v>
          </cell>
          <cell r="BE44">
            <v>1.3999999999999999E-2</v>
          </cell>
          <cell r="BF44">
            <v>1.3000000000000001E-2</v>
          </cell>
          <cell r="BG44">
            <v>0</v>
          </cell>
          <cell r="BH44">
            <v>0</v>
          </cell>
          <cell r="BI44">
            <v>0</v>
          </cell>
          <cell r="BJ44">
            <v>0</v>
          </cell>
          <cell r="BK44">
            <v>0</v>
          </cell>
          <cell r="BL44">
            <v>0</v>
          </cell>
          <cell r="BM44">
            <v>0</v>
          </cell>
          <cell r="BN44">
            <v>0.01</v>
          </cell>
          <cell r="BO44">
            <v>692.19299999999998</v>
          </cell>
          <cell r="BP44">
            <v>691.69299999999998</v>
          </cell>
          <cell r="BQ44">
            <v>692.39300000000003</v>
          </cell>
          <cell r="BR44">
            <v>691.89300000000003</v>
          </cell>
          <cell r="BS44">
            <v>693.23299999999995</v>
          </cell>
          <cell r="BT44">
            <v>692.71299999999997</v>
          </cell>
          <cell r="BU44">
            <v>0</v>
          </cell>
          <cell r="BV44">
            <v>0.83999999999991815</v>
          </cell>
          <cell r="BW44">
            <v>0.81999999999993634</v>
          </cell>
          <cell r="BX44">
            <v>1.0399999999999181</v>
          </cell>
          <cell r="BY44">
            <v>200</v>
          </cell>
          <cell r="BZ44">
            <v>0.65</v>
          </cell>
          <cell r="CA44">
            <v>0.25</v>
          </cell>
          <cell r="CB44">
            <v>0.82999999999992724</v>
          </cell>
          <cell r="CC44">
            <v>1.1132435599235238</v>
          </cell>
          <cell r="CD44">
            <v>987.72534854214655</v>
          </cell>
          <cell r="CE44">
            <v>0.13295061126632512</v>
          </cell>
          <cell r="CF44">
            <v>1206.5267972419006</v>
          </cell>
          <cell r="CG44">
            <v>2194.2521457840471</v>
          </cell>
          <cell r="CH44">
            <v>1.5</v>
          </cell>
          <cell r="CI44">
            <v>2243</v>
          </cell>
          <cell r="CJ44">
            <v>1.4674000083263803</v>
          </cell>
          <cell r="CK44">
            <v>1.5</v>
          </cell>
          <cell r="CL44">
            <v>1</v>
          </cell>
          <cell r="CM44">
            <v>2</v>
          </cell>
        </row>
        <row r="45">
          <cell r="A45">
            <v>62</v>
          </cell>
          <cell r="B45" t="str">
            <v>C35</v>
          </cell>
          <cell r="C45" t="str">
            <v>C36</v>
          </cell>
          <cell r="F45">
            <v>0</v>
          </cell>
          <cell r="G45">
            <v>0</v>
          </cell>
          <cell r="J45">
            <v>0</v>
          </cell>
          <cell r="K45">
            <v>0</v>
          </cell>
          <cell r="L45">
            <v>0</v>
          </cell>
          <cell r="M45">
            <v>0</v>
          </cell>
          <cell r="N45">
            <v>0</v>
          </cell>
          <cell r="O45">
            <v>0</v>
          </cell>
          <cell r="P45">
            <v>0</v>
          </cell>
          <cell r="Q45">
            <v>0.37</v>
          </cell>
          <cell r="S45">
            <v>0.77</v>
          </cell>
          <cell r="T45">
            <v>98</v>
          </cell>
          <cell r="U45">
            <v>302</v>
          </cell>
          <cell r="V45">
            <v>0.68799999999999994</v>
          </cell>
          <cell r="X45">
            <v>0</v>
          </cell>
          <cell r="Y45">
            <v>0</v>
          </cell>
          <cell r="AA45">
            <v>0</v>
          </cell>
          <cell r="AB45">
            <v>0</v>
          </cell>
          <cell r="AC45">
            <v>0.58479999999999999</v>
          </cell>
          <cell r="AD45">
            <v>0.45029600000000003</v>
          </cell>
          <cell r="AE45">
            <v>1.7664380181782624</v>
          </cell>
          <cell r="AF45">
            <v>1.9204380181782623</v>
          </cell>
          <cell r="AG45">
            <v>1.9974380181782623</v>
          </cell>
          <cell r="AH45">
            <v>1.9974380181782623</v>
          </cell>
          <cell r="AI45">
            <v>70.47</v>
          </cell>
          <cell r="AJ45">
            <v>0.5</v>
          </cell>
          <cell r="AK45">
            <v>8</v>
          </cell>
          <cell r="AL45">
            <v>0.2</v>
          </cell>
          <cell r="AM45">
            <v>1.4E-2</v>
          </cell>
          <cell r="AN45">
            <v>4.6388244628906249E-2</v>
          </cell>
          <cell r="AO45">
            <v>3.7500000000000006E-2</v>
          </cell>
          <cell r="AP45">
            <v>0.23194122314453122</v>
          </cell>
          <cell r="AQ45">
            <v>0.36158566651884705</v>
          </cell>
          <cell r="AR45">
            <v>0.63767018541147014</v>
          </cell>
          <cell r="AS45">
            <v>8.4915358629070098E-2</v>
          </cell>
          <cell r="AT45">
            <v>6.6638223359775156E-3</v>
          </cell>
          <cell r="AU45">
            <v>5.3052066964883765E-2</v>
          </cell>
          <cell r="AV45">
            <v>0.68666128978778085</v>
          </cell>
          <cell r="AW45">
            <v>21.572100635017847</v>
          </cell>
          <cell r="AX45">
            <v>9.2593579641281412E-2</v>
          </cell>
          <cell r="AY45">
            <v>225.3794367014097</v>
          </cell>
          <cell r="BA45">
            <v>0</v>
          </cell>
          <cell r="BB45">
            <v>1E-3</v>
          </cell>
          <cell r="BC45">
            <v>0</v>
          </cell>
          <cell r="BD45">
            <v>0</v>
          </cell>
          <cell r="BE45">
            <v>1E-3</v>
          </cell>
          <cell r="BF45">
            <v>1E-3</v>
          </cell>
          <cell r="BG45">
            <v>3.5619597336175209E-2</v>
          </cell>
          <cell r="BH45">
            <v>5.9999999999999991</v>
          </cell>
          <cell r="BI45">
            <v>1.2</v>
          </cell>
          <cell r="BJ45">
            <v>5.1796114780220366E-3</v>
          </cell>
          <cell r="BK45">
            <v>4.2679611478022045E-2</v>
          </cell>
          <cell r="BL45">
            <v>1.6001287763291672E-5</v>
          </cell>
          <cell r="BM45">
            <v>5.1234735318942404E-2</v>
          </cell>
          <cell r="BN45">
            <v>0.03</v>
          </cell>
          <cell r="BO45">
            <v>691.66300000000001</v>
          </cell>
          <cell r="BP45">
            <v>691.31299999999999</v>
          </cell>
          <cell r="BQ45">
            <v>691.86300000000006</v>
          </cell>
          <cell r="BR45">
            <v>691.51300000000003</v>
          </cell>
          <cell r="BS45">
            <v>692.71299999999997</v>
          </cell>
          <cell r="BT45">
            <v>693.90300000000002</v>
          </cell>
          <cell r="BU45">
            <v>0</v>
          </cell>
          <cell r="BV45">
            <v>0.84999999999990905</v>
          </cell>
          <cell r="BW45">
            <v>2.3899999999999864</v>
          </cell>
          <cell r="BX45">
            <v>1.049999999999909</v>
          </cell>
          <cell r="BY45">
            <v>200</v>
          </cell>
          <cell r="BZ45">
            <v>0.65</v>
          </cell>
          <cell r="CA45">
            <v>0.25</v>
          </cell>
          <cell r="CB45">
            <v>1.6199999999999477</v>
          </cell>
          <cell r="CC45">
            <v>1.9185135744830206</v>
          </cell>
          <cell r="CD45">
            <v>1702.2011689600604</v>
          </cell>
          <cell r="CE45">
            <v>4.1998103242530949E-2</v>
          </cell>
          <cell r="CF45">
            <v>346.48435175088031</v>
          </cell>
          <cell r="CG45">
            <v>2048.6855207109406</v>
          </cell>
          <cell r="CH45">
            <v>1.5</v>
          </cell>
          <cell r="CI45">
            <v>2243</v>
          </cell>
          <cell r="CJ45">
            <v>1.3700527334223858</v>
          </cell>
          <cell r="CK45">
            <v>1.5</v>
          </cell>
          <cell r="CL45">
            <v>1</v>
          </cell>
          <cell r="CM45">
            <v>2</v>
          </cell>
        </row>
        <row r="46">
          <cell r="A46">
            <v>63</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J46">
            <v>16.149999999999999</v>
          </cell>
          <cell r="AK46">
            <v>8</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691.31299999999999</v>
          </cell>
          <cell r="BP46">
            <v>0</v>
          </cell>
          <cell r="BQ46">
            <v>691.31299999999999</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64</v>
          </cell>
          <cell r="C47">
            <v>0</v>
          </cell>
          <cell r="F47">
            <v>0</v>
          </cell>
          <cell r="G47">
            <v>0</v>
          </cell>
          <cell r="J47">
            <v>0</v>
          </cell>
          <cell r="K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J47">
            <v>2.12</v>
          </cell>
          <cell r="AK47">
            <v>8</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-0.09</v>
          </cell>
          <cell r="BP47">
            <v>0</v>
          </cell>
          <cell r="BQ47">
            <v>-0.09</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65</v>
          </cell>
          <cell r="B48" t="str">
            <v>C41</v>
          </cell>
          <cell r="C48" t="str">
            <v>C42</v>
          </cell>
          <cell r="F48">
            <v>0</v>
          </cell>
          <cell r="G48">
            <v>0</v>
          </cell>
          <cell r="J48">
            <v>0</v>
          </cell>
          <cell r="K48">
            <v>0</v>
          </cell>
          <cell r="L48">
            <v>0</v>
          </cell>
          <cell r="M48">
            <v>0</v>
          </cell>
          <cell r="N48">
            <v>0</v>
          </cell>
          <cell r="O48">
            <v>0</v>
          </cell>
          <cell r="P48">
            <v>0</v>
          </cell>
          <cell r="Q48">
            <v>0.06</v>
          </cell>
          <cell r="S48">
            <v>0.06</v>
          </cell>
          <cell r="T48">
            <v>98</v>
          </cell>
          <cell r="U48">
            <v>24</v>
          </cell>
          <cell r="V48">
            <v>0.68799999999999994</v>
          </cell>
          <cell r="X48">
            <v>0</v>
          </cell>
          <cell r="Y48">
            <v>0</v>
          </cell>
          <cell r="AA48">
            <v>0</v>
          </cell>
          <cell r="AB48">
            <v>0</v>
          </cell>
          <cell r="AC48">
            <v>0.58479999999999999</v>
          </cell>
          <cell r="AD48">
            <v>3.5088000000000001E-2</v>
          </cell>
          <cell r="AE48">
            <v>0.16595877174464532</v>
          </cell>
          <cell r="AF48">
            <v>0.17795877174464533</v>
          </cell>
          <cell r="AG48">
            <v>0.18395877174464534</v>
          </cell>
          <cell r="AH48">
            <v>1.5</v>
          </cell>
          <cell r="AI48">
            <v>22.03</v>
          </cell>
          <cell r="AJ48">
            <v>3.16</v>
          </cell>
          <cell r="AK48">
            <v>8</v>
          </cell>
          <cell r="AL48">
            <v>0.2</v>
          </cell>
          <cell r="AM48">
            <v>1.4E-2</v>
          </cell>
          <cell r="AN48">
            <v>2.5486755371093753E-2</v>
          </cell>
          <cell r="AO48">
            <v>3.125E-2</v>
          </cell>
          <cell r="AP48">
            <v>0.12743377685546875</v>
          </cell>
          <cell r="AQ48">
            <v>0.64346053825354355</v>
          </cell>
          <cell r="AR48">
            <v>1.5526440762324012</v>
          </cell>
          <cell r="AS48">
            <v>0.32228175403597431</v>
          </cell>
          <cell r="AT48">
            <v>2.1103030799670741E-2</v>
          </cell>
          <cell r="AU48">
            <v>4.6589786170764494E-2</v>
          </cell>
          <cell r="AV48">
            <v>1.7262397150928601</v>
          </cell>
          <cell r="AW48">
            <v>54.231420072706683</v>
          </cell>
          <cell r="AX48">
            <v>2.7659242520092379E-2</v>
          </cell>
          <cell r="AY48">
            <v>129.05298451941783</v>
          </cell>
          <cell r="AZ48" t="b">
            <v>0</v>
          </cell>
          <cell r="BA48">
            <v>0</v>
          </cell>
          <cell r="BB48">
            <v>1E-3</v>
          </cell>
          <cell r="BC48">
            <v>0</v>
          </cell>
          <cell r="BD48">
            <v>0</v>
          </cell>
          <cell r="BE48">
            <v>1E-3</v>
          </cell>
          <cell r="BF48">
            <v>0</v>
          </cell>
          <cell r="BG48">
            <v>2.6748963180841235E-2</v>
          </cell>
          <cell r="BH48">
            <v>5.9999999999999991</v>
          </cell>
          <cell r="BI48">
            <v>1.2</v>
          </cell>
          <cell r="BJ48">
            <v>2.6732161081230461E-2</v>
          </cell>
          <cell r="BK48">
            <v>5.7982161081230457E-2</v>
          </cell>
          <cell r="BL48">
            <v>7.4482604539801915E-6</v>
          </cell>
          <cell r="BM48">
            <v>6.9587531210021314E-2</v>
          </cell>
          <cell r="BN48">
            <v>0</v>
          </cell>
          <cell r="BO48">
            <v>734.95299999999997</v>
          </cell>
          <cell r="BP48">
            <v>734.25299999999993</v>
          </cell>
          <cell r="BQ48">
            <v>735.15300000000002</v>
          </cell>
          <cell r="BR48">
            <v>734.45299999999997</v>
          </cell>
          <cell r="BS48">
            <v>736.41300000000001</v>
          </cell>
          <cell r="BT48">
            <v>735.45299999999997</v>
          </cell>
          <cell r="BU48" t="b">
            <v>0</v>
          </cell>
          <cell r="BV48">
            <v>1.2599999999999909</v>
          </cell>
          <cell r="BW48">
            <v>1</v>
          </cell>
          <cell r="BX48">
            <v>1.4599999999999909</v>
          </cell>
          <cell r="BY48">
            <v>200</v>
          </cell>
          <cell r="BZ48">
            <v>0.65</v>
          </cell>
          <cell r="CA48">
            <v>0.25</v>
          </cell>
          <cell r="CB48">
            <v>1.1299999999999955</v>
          </cell>
          <cell r="CC48">
            <v>1.4446357810494279</v>
          </cell>
          <cell r="CD48">
            <v>1281.7530967361049</v>
          </cell>
          <cell r="CE48">
            <v>8.0049116323616665E-2</v>
          </cell>
          <cell r="CF48">
            <v>660.40520966983752</v>
          </cell>
          <cell r="CG48">
            <v>1942.1583064059423</v>
          </cell>
          <cell r="CH48">
            <v>1.5</v>
          </cell>
          <cell r="CI48">
            <v>2243</v>
          </cell>
          <cell r="CJ48">
            <v>1.2988129556883252</v>
          </cell>
          <cell r="CK48">
            <v>1.5</v>
          </cell>
          <cell r="CL48">
            <v>1</v>
          </cell>
          <cell r="CM48">
            <v>2</v>
          </cell>
        </row>
        <row r="49">
          <cell r="A49">
            <v>66</v>
          </cell>
          <cell r="B49" t="str">
            <v>C42</v>
          </cell>
          <cell r="C49" t="str">
            <v>C43</v>
          </cell>
          <cell r="F49">
            <v>0</v>
          </cell>
          <cell r="G49">
            <v>0</v>
          </cell>
          <cell r="J49">
            <v>0</v>
          </cell>
          <cell r="K49">
            <v>0</v>
          </cell>
          <cell r="L49">
            <v>0</v>
          </cell>
          <cell r="M49">
            <v>0</v>
          </cell>
          <cell r="N49">
            <v>0</v>
          </cell>
          <cell r="O49">
            <v>0</v>
          </cell>
          <cell r="P49">
            <v>0</v>
          </cell>
          <cell r="Q49">
            <v>0.4</v>
          </cell>
          <cell r="S49">
            <v>0.46</v>
          </cell>
          <cell r="T49">
            <v>98</v>
          </cell>
          <cell r="U49">
            <v>181</v>
          </cell>
          <cell r="V49">
            <v>0.68799999999999994</v>
          </cell>
          <cell r="X49">
            <v>0</v>
          </cell>
          <cell r="Y49">
            <v>0</v>
          </cell>
          <cell r="AA49">
            <v>0</v>
          </cell>
          <cell r="AB49">
            <v>0</v>
          </cell>
          <cell r="AC49">
            <v>0.58479999999999999</v>
          </cell>
          <cell r="AD49">
            <v>0.26900800000000002</v>
          </cell>
          <cell r="AE49">
            <v>1.0958853742696166</v>
          </cell>
          <cell r="AF49">
            <v>1.1878853742696167</v>
          </cell>
          <cell r="AG49">
            <v>1.2338853742696168</v>
          </cell>
          <cell r="AH49">
            <v>1.5</v>
          </cell>
          <cell r="AI49">
            <v>66.78</v>
          </cell>
          <cell r="AJ49">
            <v>16.2</v>
          </cell>
          <cell r="AK49">
            <v>8</v>
          </cell>
          <cell r="AL49">
            <v>0.2</v>
          </cell>
          <cell r="AM49">
            <v>1.4E-2</v>
          </cell>
          <cell r="AN49">
            <v>1.7072296142578127E-2</v>
          </cell>
          <cell r="AO49">
            <v>3.125E-2</v>
          </cell>
          <cell r="AP49">
            <v>8.5361480712890625E-2</v>
          </cell>
          <cell r="AQ49">
            <v>1.1578313604856028</v>
          </cell>
          <cell r="AR49">
            <v>3.4306096134168564</v>
          </cell>
          <cell r="AS49">
            <v>1.1841931528911851</v>
          </cell>
          <cell r="AT49">
            <v>6.8326883757591314E-2</v>
          </cell>
          <cell r="AU49">
            <v>8.5399179900169445E-2</v>
          </cell>
          <cell r="AV49">
            <v>3.9085445822369489</v>
          </cell>
          <cell r="AW49">
            <v>122.79054945783788</v>
          </cell>
          <cell r="AX49">
            <v>1.2215923836345803E-2</v>
          </cell>
          <cell r="AY49">
            <v>149.423962754852</v>
          </cell>
          <cell r="AZ49" t="str">
            <v>20°22'16''</v>
          </cell>
          <cell r="BA49">
            <v>16.697561856392234</v>
          </cell>
          <cell r="BB49">
            <v>3.9E-2</v>
          </cell>
          <cell r="BC49">
            <v>5.0000000000000001E-3</v>
          </cell>
          <cell r="BD49">
            <v>2E-3</v>
          </cell>
          <cell r="BE49">
            <v>4.5999999999999999E-2</v>
          </cell>
          <cell r="BF49">
            <v>4.5999999999999999E-2</v>
          </cell>
          <cell r="BG49">
            <v>0</v>
          </cell>
          <cell r="BH49">
            <v>0</v>
          </cell>
          <cell r="BI49">
            <v>0</v>
          </cell>
          <cell r="BJ49">
            <v>0</v>
          </cell>
          <cell r="BK49">
            <v>0</v>
          </cell>
          <cell r="BL49">
            <v>0</v>
          </cell>
          <cell r="BM49">
            <v>0</v>
          </cell>
          <cell r="BN49">
            <v>0.05</v>
          </cell>
          <cell r="BO49">
            <v>734.20299999999997</v>
          </cell>
          <cell r="BP49">
            <v>723.38299999999992</v>
          </cell>
          <cell r="BQ49">
            <v>734.40300000000002</v>
          </cell>
          <cell r="BR49">
            <v>723.58299999999997</v>
          </cell>
          <cell r="BS49">
            <v>735.45299999999997</v>
          </cell>
          <cell r="BT49">
            <v>724.58300000000008</v>
          </cell>
          <cell r="BU49">
            <v>0</v>
          </cell>
          <cell r="BV49">
            <v>1.0499999999999545</v>
          </cell>
          <cell r="BW49">
            <v>1.0000000000001137</v>
          </cell>
          <cell r="BX49">
            <v>1.2499999999999545</v>
          </cell>
          <cell r="BY49">
            <v>200</v>
          </cell>
          <cell r="BZ49">
            <v>0.65</v>
          </cell>
          <cell r="CA49">
            <v>0.25</v>
          </cell>
          <cell r="CB49">
            <v>1.0250000000000341</v>
          </cell>
          <cell r="CC49">
            <v>1.3324559091383172</v>
          </cell>
          <cell r="CD49">
            <v>1182.2215053829721</v>
          </cell>
          <cell r="CE49">
            <v>9.4473964477023609E-2</v>
          </cell>
          <cell r="CF49">
            <v>779.41020693544476</v>
          </cell>
          <cell r="CG49">
            <v>1961.6317123184167</v>
          </cell>
          <cell r="CH49">
            <v>1.5</v>
          </cell>
          <cell r="CI49">
            <v>2243</v>
          </cell>
          <cell r="CJ49">
            <v>1.3118357416306845</v>
          </cell>
          <cell r="CK49">
            <v>1.5</v>
          </cell>
          <cell r="CL49">
            <v>1</v>
          </cell>
          <cell r="CM49">
            <v>2</v>
          </cell>
        </row>
        <row r="50">
          <cell r="A50">
            <v>67</v>
          </cell>
          <cell r="B50" t="str">
            <v>C43</v>
          </cell>
          <cell r="C50" t="str">
            <v>C44</v>
          </cell>
          <cell r="F50">
            <v>0</v>
          </cell>
          <cell r="G50">
            <v>0</v>
          </cell>
          <cell r="J50">
            <v>0</v>
          </cell>
          <cell r="K50">
            <v>0</v>
          </cell>
          <cell r="L50">
            <v>0</v>
          </cell>
          <cell r="M50">
            <v>0</v>
          </cell>
          <cell r="N50">
            <v>0</v>
          </cell>
          <cell r="O50">
            <v>0</v>
          </cell>
          <cell r="P50">
            <v>0</v>
          </cell>
          <cell r="S50">
            <v>0.46</v>
          </cell>
          <cell r="T50">
            <v>98</v>
          </cell>
          <cell r="U50">
            <v>181</v>
          </cell>
          <cell r="V50">
            <v>0.68799999999999994</v>
          </cell>
          <cell r="X50">
            <v>0</v>
          </cell>
          <cell r="Y50">
            <v>0</v>
          </cell>
          <cell r="AA50">
            <v>0</v>
          </cell>
          <cell r="AB50">
            <v>0</v>
          </cell>
          <cell r="AC50">
            <v>0.58479999999999999</v>
          </cell>
          <cell r="AD50">
            <v>0.26900800000000002</v>
          </cell>
          <cell r="AE50">
            <v>1.0958853742696166</v>
          </cell>
          <cell r="AF50">
            <v>1.1878853742696167</v>
          </cell>
          <cell r="AG50">
            <v>1.2338853742696168</v>
          </cell>
          <cell r="AH50">
            <v>1.5</v>
          </cell>
          <cell r="AI50">
            <v>58.58</v>
          </cell>
          <cell r="AJ50">
            <v>1.02</v>
          </cell>
          <cell r="AK50">
            <v>8</v>
          </cell>
          <cell r="AL50">
            <v>0.2</v>
          </cell>
          <cell r="AM50">
            <v>1.4E-2</v>
          </cell>
          <cell r="AN50">
            <v>3.3689880371093758E-2</v>
          </cell>
          <cell r="AO50">
            <v>3.125E-2</v>
          </cell>
          <cell r="AP50">
            <v>0.16844940185546878</v>
          </cell>
          <cell r="AQ50">
            <v>0.42919142702492158</v>
          </cell>
          <cell r="AR50">
            <v>0.89607259602776035</v>
          </cell>
          <cell r="AS50">
            <v>0.13157878423470801</v>
          </cell>
          <cell r="AT50">
            <v>9.3886483706263294E-3</v>
          </cell>
          <cell r="AU50">
            <v>4.3078528741720086E-2</v>
          </cell>
          <cell r="AV50">
            <v>0.98074849113407159</v>
          </cell>
          <cell r="AW50">
            <v>30.811122547660744</v>
          </cell>
          <cell r="AX50">
            <v>4.868371795541359E-2</v>
          </cell>
          <cell r="AY50">
            <v>151.54051515442359</v>
          </cell>
          <cell r="AZ50" t="str">
            <v>02°06'60''</v>
          </cell>
          <cell r="BA50">
            <v>162.40353070436817</v>
          </cell>
          <cell r="BB50">
            <v>1E-3</v>
          </cell>
          <cell r="BC50">
            <v>1.2E-2</v>
          </cell>
          <cell r="BD50">
            <v>2E-3</v>
          </cell>
          <cell r="BE50">
            <v>1.5000000000000001E-2</v>
          </cell>
          <cell r="BF50">
            <v>1.5000000000000001E-2</v>
          </cell>
          <cell r="BG50">
            <v>2.6748963180841235E-2</v>
          </cell>
          <cell r="BH50">
            <v>5.9999999999999991</v>
          </cell>
          <cell r="BI50">
            <v>1.2</v>
          </cell>
          <cell r="BJ50">
            <v>8.6287355388781836E-3</v>
          </cell>
          <cell r="BK50">
            <v>3.9878735538878184E-2</v>
          </cell>
          <cell r="BL50">
            <v>7.4482604539801915E-6</v>
          </cell>
          <cell r="BM50">
            <v>4.7863420559198594E-2</v>
          </cell>
          <cell r="BN50">
            <v>0.03</v>
          </cell>
          <cell r="BO50">
            <v>723.35299999999995</v>
          </cell>
          <cell r="BP50">
            <v>722.75299999999993</v>
          </cell>
          <cell r="BQ50">
            <v>723.553</v>
          </cell>
          <cell r="BR50">
            <v>722.95299999999997</v>
          </cell>
          <cell r="BS50">
            <v>724.58300000000008</v>
          </cell>
          <cell r="BT50">
            <v>723.94299999999998</v>
          </cell>
          <cell r="BU50">
            <v>0</v>
          </cell>
          <cell r="BV50">
            <v>1.0300000000000864</v>
          </cell>
          <cell r="BW50">
            <v>0.99000000000000909</v>
          </cell>
          <cell r="BX50">
            <v>1.2300000000000864</v>
          </cell>
          <cell r="BY50">
            <v>200</v>
          </cell>
          <cell r="BZ50">
            <v>0.65</v>
          </cell>
          <cell r="CA50">
            <v>0.25</v>
          </cell>
          <cell r="CB50">
            <v>1.0100000000000477</v>
          </cell>
          <cell r="CC50">
            <v>1.3161022842942249</v>
          </cell>
          <cell r="CD50">
            <v>1167.7117517400513</v>
          </cell>
          <cell r="CE50">
            <v>9.6831221955225311E-2</v>
          </cell>
          <cell r="CF50">
            <v>798.85758113060876</v>
          </cell>
          <cell r="CG50">
            <v>1966.5693328706602</v>
          </cell>
          <cell r="CH50">
            <v>1.5</v>
          </cell>
          <cell r="CI50">
            <v>2243</v>
          </cell>
          <cell r="CJ50">
            <v>1.3151377616165807</v>
          </cell>
          <cell r="CK50">
            <v>1.5</v>
          </cell>
          <cell r="CL50">
            <v>1</v>
          </cell>
          <cell r="CM50">
            <v>2</v>
          </cell>
        </row>
        <row r="51">
          <cell r="A51">
            <v>68</v>
          </cell>
          <cell r="B51" t="str">
            <v>C44</v>
          </cell>
          <cell r="C51" t="str">
            <v>C45</v>
          </cell>
          <cell r="F51">
            <v>0</v>
          </cell>
          <cell r="G51">
            <v>0</v>
          </cell>
          <cell r="J51">
            <v>0</v>
          </cell>
          <cell r="K51">
            <v>0</v>
          </cell>
          <cell r="L51">
            <v>0</v>
          </cell>
          <cell r="M51">
            <v>0</v>
          </cell>
          <cell r="N51">
            <v>0</v>
          </cell>
          <cell r="O51">
            <v>0</v>
          </cell>
          <cell r="P51">
            <v>0</v>
          </cell>
          <cell r="Q51">
            <v>0.55000000000000004</v>
          </cell>
          <cell r="S51">
            <v>1.01</v>
          </cell>
          <cell r="T51">
            <v>98</v>
          </cell>
          <cell r="U51">
            <v>397</v>
          </cell>
          <cell r="V51">
            <v>0.68799999999999994</v>
          </cell>
          <cell r="X51">
            <v>0</v>
          </cell>
          <cell r="Y51">
            <v>0</v>
          </cell>
          <cell r="AA51">
            <v>0</v>
          </cell>
          <cell r="AB51">
            <v>0</v>
          </cell>
          <cell r="AC51">
            <v>0.58479999999999999</v>
          </cell>
          <cell r="AD51">
            <v>0.59064800000000006</v>
          </cell>
          <cell r="AE51">
            <v>2.2713918613405624</v>
          </cell>
          <cell r="AF51">
            <v>2.4733918613405623</v>
          </cell>
          <cell r="AG51">
            <v>2.5743918613405623</v>
          </cell>
          <cell r="AH51">
            <v>2.5743918613405623</v>
          </cell>
          <cell r="AI51">
            <v>40.86</v>
          </cell>
          <cell r="AJ51">
            <v>3.93</v>
          </cell>
          <cell r="AK51">
            <v>8</v>
          </cell>
          <cell r="AL51">
            <v>0.2</v>
          </cell>
          <cell r="AM51">
            <v>1.4E-2</v>
          </cell>
          <cell r="AN51">
            <v>3.1508636474609372E-2</v>
          </cell>
          <cell r="AO51">
            <v>4.3750000000000004E-2</v>
          </cell>
          <cell r="AP51">
            <v>0.15754318237304685</v>
          </cell>
          <cell r="AQ51">
            <v>0.81143091089001462</v>
          </cell>
          <cell r="AR51">
            <v>1.7542720763360946</v>
          </cell>
          <cell r="AS51">
            <v>0.48000565074156676</v>
          </cell>
          <cell r="AT51">
            <v>3.3558619936177307E-2</v>
          </cell>
          <cell r="AU51">
            <v>6.5067256410786672E-2</v>
          </cell>
          <cell r="AV51">
            <v>1.9251024111405417</v>
          </cell>
          <cell r="AW51">
            <v>60.478875922471246</v>
          </cell>
          <cell r="AX51">
            <v>4.2566794142151594E-2</v>
          </cell>
          <cell r="AY51">
            <v>61.296419678570132</v>
          </cell>
          <cell r="BA51">
            <v>0</v>
          </cell>
          <cell r="BB51">
            <v>2.1999999999999999E-2</v>
          </cell>
          <cell r="BC51">
            <v>0</v>
          </cell>
          <cell r="BD51">
            <v>0</v>
          </cell>
          <cell r="BE51">
            <v>2.1999999999999999E-2</v>
          </cell>
          <cell r="BF51">
            <v>2.1999999999999999E-2</v>
          </cell>
          <cell r="BG51">
            <v>4.5908208741370686E-2</v>
          </cell>
          <cell r="BH51">
            <v>5.9999999999999991</v>
          </cell>
          <cell r="BI51">
            <v>1.2</v>
          </cell>
          <cell r="BJ51">
            <v>4.8900961027134641E-2</v>
          </cell>
          <cell r="BK51">
            <v>9.2650961027134646E-2</v>
          </cell>
          <cell r="BL51">
            <v>3.1505945597283584E-5</v>
          </cell>
          <cell r="BM51">
            <v>0.11121896036727831</v>
          </cell>
          <cell r="BN51">
            <v>0.08</v>
          </cell>
          <cell r="BO51">
            <v>722.67299999999989</v>
          </cell>
          <cell r="BP51">
            <v>721.06299999999987</v>
          </cell>
          <cell r="BQ51">
            <v>722.87299999999993</v>
          </cell>
          <cell r="BR51">
            <v>721.26299999999992</v>
          </cell>
          <cell r="BS51">
            <v>723.94299999999998</v>
          </cell>
          <cell r="BT51">
            <v>722.99299999999994</v>
          </cell>
          <cell r="BU51">
            <v>0</v>
          </cell>
          <cell r="BV51">
            <v>1.07000000000005</v>
          </cell>
          <cell r="BW51">
            <v>1.7300000000000182</v>
          </cell>
          <cell r="BX51">
            <v>1.27000000000005</v>
          </cell>
          <cell r="BY51">
            <v>200</v>
          </cell>
          <cell r="BZ51">
            <v>0.65</v>
          </cell>
          <cell r="CA51">
            <v>0.25</v>
          </cell>
          <cell r="CB51">
            <v>1.4000000000000341</v>
          </cell>
          <cell r="CC51">
            <v>1.7154407714474724</v>
          </cell>
          <cell r="CD51">
            <v>1522.02482446677</v>
          </cell>
          <cell r="CE51">
            <v>5.4840080383548595E-2</v>
          </cell>
          <cell r="CF51">
            <v>452.43066316427593</v>
          </cell>
          <cell r="CG51">
            <v>1974.455487631046</v>
          </cell>
          <cell r="CH51">
            <v>1.5</v>
          </cell>
          <cell r="CI51">
            <v>2243</v>
          </cell>
          <cell r="CJ51">
            <v>1.3204116056382387</v>
          </cell>
          <cell r="CK51">
            <v>1.5</v>
          </cell>
          <cell r="CL51">
            <v>1</v>
          </cell>
          <cell r="CM51">
            <v>2</v>
          </cell>
        </row>
        <row r="52">
          <cell r="A52">
            <v>69</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J52">
            <v>0.02</v>
          </cell>
          <cell r="AK52">
            <v>30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721.06299999999987</v>
          </cell>
          <cell r="BP52">
            <v>0</v>
          </cell>
          <cell r="BQ52">
            <v>721.06299999999987</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70</v>
          </cell>
          <cell r="C53">
            <v>0</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J53">
            <v>0.02</v>
          </cell>
          <cell r="AK53">
            <v>30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71</v>
          </cell>
          <cell r="B54" t="str">
            <v>C46</v>
          </cell>
          <cell r="C54" t="str">
            <v>C45</v>
          </cell>
          <cell r="F54">
            <v>0</v>
          </cell>
          <cell r="G54">
            <v>0</v>
          </cell>
          <cell r="J54">
            <v>0</v>
          </cell>
          <cell r="L54">
            <v>0</v>
          </cell>
          <cell r="M54">
            <v>0</v>
          </cell>
          <cell r="N54">
            <v>0</v>
          </cell>
          <cell r="O54">
            <v>0</v>
          </cell>
          <cell r="P54">
            <v>0</v>
          </cell>
          <cell r="Q54">
            <v>0.13</v>
          </cell>
          <cell r="S54">
            <v>0.13</v>
          </cell>
          <cell r="T54">
            <v>98</v>
          </cell>
          <cell r="U54">
            <v>51</v>
          </cell>
          <cell r="V54">
            <v>0.68799999999999994</v>
          </cell>
          <cell r="X54">
            <v>0</v>
          </cell>
          <cell r="Y54">
            <v>0</v>
          </cell>
          <cell r="AA54">
            <v>0</v>
          </cell>
          <cell r="AB54">
            <v>0</v>
          </cell>
          <cell r="AC54">
            <v>0.58479999999999999</v>
          </cell>
          <cell r="AD54">
            <v>7.6023999999999994E-2</v>
          </cell>
          <cell r="AE54">
            <v>0.33976508894512442</v>
          </cell>
          <cell r="AF54">
            <v>0.36576508894512444</v>
          </cell>
          <cell r="AG54">
            <v>0.37876508894512445</v>
          </cell>
          <cell r="AH54">
            <v>1.5</v>
          </cell>
          <cell r="AI54">
            <v>38</v>
          </cell>
          <cell r="AJ54">
            <v>1.58</v>
          </cell>
          <cell r="AK54">
            <v>8</v>
          </cell>
          <cell r="AL54">
            <v>0.2</v>
          </cell>
          <cell r="AM54">
            <v>1.4E-2</v>
          </cell>
          <cell r="AN54">
            <v>3.0216979980468753E-2</v>
          </cell>
          <cell r="AO54">
            <v>3.125E-2</v>
          </cell>
          <cell r="AP54">
            <v>0.15108489990234375</v>
          </cell>
          <cell r="AQ54">
            <v>0.50235407755737227</v>
          </cell>
          <cell r="AR54">
            <v>1.1099545398487596</v>
          </cell>
          <cell r="AS54">
            <v>0.18635205970990193</v>
          </cell>
          <cell r="AT54">
            <v>1.2862365914297574E-2</v>
          </cell>
          <cell r="AU54">
            <v>4.3079345894766329E-2</v>
          </cell>
          <cell r="AV54">
            <v>1.220635808495695</v>
          </cell>
          <cell r="AW54">
            <v>38.347404886787139</v>
          </cell>
          <cell r="AX54">
            <v>3.9116075896881236E-2</v>
          </cell>
          <cell r="AY54">
            <v>129.70537742247888</v>
          </cell>
          <cell r="AZ54" t="b">
            <v>0</v>
          </cell>
          <cell r="BA54">
            <v>0</v>
          </cell>
          <cell r="BB54">
            <v>1E-3</v>
          </cell>
          <cell r="BC54">
            <v>0</v>
          </cell>
          <cell r="BD54">
            <v>0</v>
          </cell>
          <cell r="BE54">
            <v>1E-3</v>
          </cell>
          <cell r="BF54">
            <v>0</v>
          </cell>
          <cell r="BG54">
            <v>2.6748963180841235E-2</v>
          </cell>
          <cell r="BH54">
            <v>5.9999999999999991</v>
          </cell>
          <cell r="BI54">
            <v>1.2</v>
          </cell>
          <cell r="BJ54">
            <v>1.336608054061523E-2</v>
          </cell>
          <cell r="BK54">
            <v>4.4616080540615229E-2</v>
          </cell>
          <cell r="BL54">
            <v>7.4482604539801915E-6</v>
          </cell>
          <cell r="BM54">
            <v>5.3548234561283048E-2</v>
          </cell>
          <cell r="BN54">
            <v>0</v>
          </cell>
          <cell r="BO54">
            <v>720.29299999999989</v>
          </cell>
          <cell r="BP54">
            <v>719.69299999999987</v>
          </cell>
          <cell r="BQ54">
            <v>720.49299999999994</v>
          </cell>
          <cell r="BR54">
            <v>719.89299999999992</v>
          </cell>
          <cell r="BS54">
            <v>721.69299999999998</v>
          </cell>
          <cell r="BT54">
            <v>722.99299999999994</v>
          </cell>
          <cell r="BU54" t="b">
            <v>0</v>
          </cell>
          <cell r="BV54">
            <v>1.2000000000000455</v>
          </cell>
          <cell r="BW54">
            <v>3.1000000000000227</v>
          </cell>
          <cell r="BX54">
            <v>1.4000000000000454</v>
          </cell>
          <cell r="BY54">
            <v>200</v>
          </cell>
          <cell r="BZ54">
            <v>0.65</v>
          </cell>
          <cell r="CA54">
            <v>0.25</v>
          </cell>
          <cell r="CB54">
            <v>2.1500000000000341</v>
          </cell>
          <cell r="CC54">
            <v>2.3498983093777586</v>
          </cell>
          <cell r="CD54">
            <v>2084.9472749954166</v>
          </cell>
          <cell r="CE54">
            <v>2.4653292845232655E-2</v>
          </cell>
          <cell r="CF54">
            <v>203.3896659731694</v>
          </cell>
          <cell r="CG54">
            <v>2288.3369409685861</v>
          </cell>
          <cell r="CH54">
            <v>1.5</v>
          </cell>
          <cell r="CI54">
            <v>2243</v>
          </cell>
          <cell r="CJ54">
            <v>1.5303189529437715</v>
          </cell>
          <cell r="CK54">
            <v>1.9</v>
          </cell>
          <cell r="CL54">
            <v>1</v>
          </cell>
          <cell r="CM54">
            <v>2</v>
          </cell>
        </row>
        <row r="55">
          <cell r="A55">
            <v>72</v>
          </cell>
          <cell r="B55" t="str">
            <v>C45</v>
          </cell>
          <cell r="C55" t="str">
            <v>C47</v>
          </cell>
          <cell r="F55">
            <v>0</v>
          </cell>
          <cell r="G55">
            <v>0</v>
          </cell>
          <cell r="J55">
            <v>0</v>
          </cell>
          <cell r="L55">
            <v>0</v>
          </cell>
          <cell r="M55">
            <v>0</v>
          </cell>
          <cell r="N55">
            <v>0</v>
          </cell>
          <cell r="O55">
            <v>0</v>
          </cell>
          <cell r="P55">
            <v>0</v>
          </cell>
          <cell r="Q55">
            <v>0.09</v>
          </cell>
          <cell r="S55">
            <v>0.22</v>
          </cell>
          <cell r="U55">
            <v>51</v>
          </cell>
          <cell r="X55">
            <v>0</v>
          </cell>
          <cell r="Y55">
            <v>0</v>
          </cell>
          <cell r="AA55">
            <v>0</v>
          </cell>
          <cell r="AB55">
            <v>0</v>
          </cell>
          <cell r="AC55">
            <v>0</v>
          </cell>
          <cell r="AD55">
            <v>7.6023999999999994E-2</v>
          </cell>
          <cell r="AE55">
            <v>0.33976508894512442</v>
          </cell>
          <cell r="AF55">
            <v>0.3837650889451244</v>
          </cell>
          <cell r="AG55">
            <v>0.40576508894512442</v>
          </cell>
          <cell r="AH55">
            <v>1.5</v>
          </cell>
          <cell r="AI55">
            <v>28.68</v>
          </cell>
          <cell r="AJ55">
            <v>4.3099999999999996</v>
          </cell>
          <cell r="AK55">
            <v>8</v>
          </cell>
          <cell r="AL55">
            <v>0.2</v>
          </cell>
          <cell r="AM55">
            <v>1.4E-2</v>
          </cell>
          <cell r="AN55">
            <v>2.3622131347656249E-2</v>
          </cell>
          <cell r="AO55">
            <v>3.125E-2</v>
          </cell>
          <cell r="AP55">
            <v>0.11811065673828124</v>
          </cell>
          <cell r="AQ55">
            <v>0.71892268326763675</v>
          </cell>
          <cell r="AR55">
            <v>1.8039432477314221</v>
          </cell>
          <cell r="AS55">
            <v>0.41197095698228831</v>
          </cell>
          <cell r="AT55">
            <v>2.6343008385154881E-2</v>
          </cell>
          <cell r="AU55">
            <v>4.996513973281113E-2</v>
          </cell>
          <cell r="AV55">
            <v>2.016026320715536</v>
          </cell>
          <cell r="AW55">
            <v>63.335334786035894</v>
          </cell>
          <cell r="AX55">
            <v>2.3683462084275877E-2</v>
          </cell>
          <cell r="AY55">
            <v>135.40113735125379</v>
          </cell>
          <cell r="AZ55" t="str">
            <v>05°41'45''</v>
          </cell>
          <cell r="BA55">
            <v>60.306531114032445</v>
          </cell>
          <cell r="BB55">
            <v>7.0000000000000001E-3</v>
          </cell>
          <cell r="BC55">
            <v>1E-3</v>
          </cell>
          <cell r="BD55">
            <v>1E-3</v>
          </cell>
          <cell r="BE55">
            <v>9.0000000000000011E-3</v>
          </cell>
          <cell r="BF55">
            <v>9.0000000000000011E-3</v>
          </cell>
          <cell r="BG55">
            <v>0</v>
          </cell>
          <cell r="BH55">
            <v>0</v>
          </cell>
          <cell r="BI55">
            <v>0</v>
          </cell>
          <cell r="BJ55">
            <v>0</v>
          </cell>
          <cell r="BK55">
            <v>0</v>
          </cell>
          <cell r="BL55">
            <v>0</v>
          </cell>
          <cell r="BM55">
            <v>0</v>
          </cell>
          <cell r="BN55">
            <v>0.01</v>
          </cell>
          <cell r="BO55">
            <v>719.68299999999988</v>
          </cell>
          <cell r="BP55">
            <v>718.44299999999987</v>
          </cell>
          <cell r="BQ55">
            <v>719.88299999999992</v>
          </cell>
          <cell r="BR55">
            <v>718.64299999999992</v>
          </cell>
          <cell r="BS55">
            <v>722.99299999999994</v>
          </cell>
          <cell r="BT55">
            <v>719.75300000000016</v>
          </cell>
          <cell r="BU55">
            <v>0</v>
          </cell>
          <cell r="BV55">
            <v>3.1100000000000136</v>
          </cell>
          <cell r="BW55">
            <v>1.110000000000241</v>
          </cell>
          <cell r="BX55">
            <v>3.3100000000000138</v>
          </cell>
          <cell r="BY55">
            <v>200</v>
          </cell>
          <cell r="BZ55">
            <v>0.65</v>
          </cell>
          <cell r="CA55">
            <v>0.25</v>
          </cell>
          <cell r="CB55">
            <v>2.1100000000001273</v>
          </cell>
          <cell r="CC55">
            <v>2.3199717329199707</v>
          </cell>
          <cell r="CD55">
            <v>2058.3949200332445</v>
          </cell>
          <cell r="CE55">
            <v>2.5553001286404253E-2</v>
          </cell>
          <cell r="CF55">
            <v>210.81226061283508</v>
          </cell>
          <cell r="CG55">
            <v>2269.2071806460795</v>
          </cell>
          <cell r="CH55">
            <v>1.5</v>
          </cell>
          <cell r="CI55" t="b">
            <v>0</v>
          </cell>
          <cell r="CJ55" t="e">
            <v>#DIV/0!</v>
          </cell>
          <cell r="CK55" t="e">
            <v>#DIV/0!</v>
          </cell>
          <cell r="CL55">
            <v>5</v>
          </cell>
          <cell r="CM55">
            <v>2</v>
          </cell>
        </row>
        <row r="56">
          <cell r="A56">
            <v>73</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J56">
            <v>0.02</v>
          </cell>
          <cell r="AK56">
            <v>30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718.44299999999987</v>
          </cell>
          <cell r="BP56">
            <v>0</v>
          </cell>
          <cell r="BQ56">
            <v>718.44299999999987</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74</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J57">
            <v>0.02</v>
          </cell>
          <cell r="AK57">
            <v>30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75</v>
          </cell>
          <cell r="C58">
            <v>0</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J58">
            <v>0.02</v>
          </cell>
          <cell r="AK58">
            <v>30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76</v>
          </cell>
          <cell r="B59" t="str">
            <v>A21</v>
          </cell>
          <cell r="C59" t="str">
            <v>C51</v>
          </cell>
          <cell r="E59">
            <v>3.13</v>
          </cell>
          <cell r="F59">
            <v>3.13</v>
          </cell>
          <cell r="G59">
            <v>5</v>
          </cell>
          <cell r="J59">
            <v>0</v>
          </cell>
          <cell r="K59">
            <v>0.11460125141746949</v>
          </cell>
          <cell r="L59">
            <v>0.11460125141746949</v>
          </cell>
          <cell r="M59">
            <v>3</v>
          </cell>
          <cell r="N59">
            <v>471.90281881227315</v>
          </cell>
          <cell r="O59">
            <v>0.63012548262548296</v>
          </cell>
          <cell r="P59">
            <v>930.73051325856159</v>
          </cell>
          <cell r="S59">
            <v>0</v>
          </cell>
          <cell r="U59">
            <v>0</v>
          </cell>
          <cell r="X59">
            <v>0</v>
          </cell>
          <cell r="Y59">
            <v>0</v>
          </cell>
          <cell r="AA59">
            <v>0</v>
          </cell>
          <cell r="AB59">
            <v>0</v>
          </cell>
          <cell r="AC59">
            <v>0</v>
          </cell>
          <cell r="AD59">
            <v>0</v>
          </cell>
          <cell r="AE59">
            <v>0</v>
          </cell>
          <cell r="AF59">
            <v>0</v>
          </cell>
          <cell r="AG59">
            <v>0</v>
          </cell>
          <cell r="AH59">
            <v>932.23051325856159</v>
          </cell>
          <cell r="AI59">
            <v>12.95</v>
          </cell>
          <cell r="AJ59">
            <v>2.87</v>
          </cell>
          <cell r="AK59">
            <v>24</v>
          </cell>
          <cell r="AL59">
            <v>0.60000000000000009</v>
          </cell>
          <cell r="AM59">
            <v>1.2999999999999999E-2</v>
          </cell>
          <cell r="AN59">
            <v>0.49235315322875989</v>
          </cell>
          <cell r="AO59">
            <v>0.57410888671875016</v>
          </cell>
          <cell r="AP59">
            <v>0.82058858871459972</v>
          </cell>
          <cell r="AQ59">
            <v>3.7544882511630981</v>
          </cell>
          <cell r="AR59">
            <v>1.6309463093775045</v>
          </cell>
          <cell r="AS59">
            <v>4.1994002348634876</v>
          </cell>
          <cell r="AT59">
            <v>0.71845983833444127</v>
          </cell>
          <cell r="AU59">
            <v>1.2108129915632011</v>
          </cell>
          <cell r="AV59">
            <v>3.6852251891975691</v>
          </cell>
          <cell r="AW59">
            <v>1041.972874308643</v>
          </cell>
          <cell r="AX59">
            <v>0.8946782936908062</v>
          </cell>
          <cell r="AY59">
            <v>54.859778276292957</v>
          </cell>
          <cell r="AZ59" t="b">
            <v>0</v>
          </cell>
          <cell r="BA59">
            <v>0</v>
          </cell>
          <cell r="BB59">
            <v>1E-3</v>
          </cell>
          <cell r="BC59">
            <v>0</v>
          </cell>
          <cell r="BD59">
            <v>0</v>
          </cell>
          <cell r="BE59">
            <v>1E-3</v>
          </cell>
          <cell r="BF59">
            <v>0</v>
          </cell>
          <cell r="BG59">
            <v>1.0664386366702769</v>
          </cell>
          <cell r="BH59">
            <v>1.9999999999999996</v>
          </cell>
          <cell r="BI59">
            <v>1.3</v>
          </cell>
          <cell r="BJ59">
            <v>0</v>
          </cell>
          <cell r="BK59">
            <v>0</v>
          </cell>
          <cell r="BL59">
            <v>0</v>
          </cell>
          <cell r="BM59">
            <v>2.2403366767437505</v>
          </cell>
          <cell r="BN59">
            <v>0</v>
          </cell>
          <cell r="BO59">
            <v>669.80300000000011</v>
          </cell>
          <cell r="BP59">
            <v>669.43300000000011</v>
          </cell>
          <cell r="BQ59">
            <v>670.40300000000013</v>
          </cell>
          <cell r="BR59">
            <v>670.03300000000013</v>
          </cell>
          <cell r="BS59">
            <v>672.02300000000014</v>
          </cell>
          <cell r="BT59">
            <v>671.34300000000007</v>
          </cell>
          <cell r="BU59" t="b">
            <v>0</v>
          </cell>
          <cell r="BV59">
            <v>1.6200000000000045</v>
          </cell>
          <cell r="BW59">
            <v>1.3099999999999454</v>
          </cell>
          <cell r="BX59">
            <v>2.2200000000000046</v>
          </cell>
          <cell r="BY59">
            <v>600</v>
          </cell>
          <cell r="BZ59">
            <v>1.1499999999999999</v>
          </cell>
          <cell r="CA59">
            <v>0.75</v>
          </cell>
          <cell r="CB59">
            <v>1.464999999999975</v>
          </cell>
          <cell r="CC59">
            <v>1.1109699718449539</v>
          </cell>
          <cell r="CD59">
            <v>3085.4413543063979</v>
          </cell>
          <cell r="CE59">
            <v>0.1448753769562664</v>
          </cell>
          <cell r="CF59">
            <v>1195.2218598891977</v>
          </cell>
          <cell r="CG59">
            <v>4280.6632141955961</v>
          </cell>
          <cell r="CH59">
            <v>1.25</v>
          </cell>
          <cell r="CI59">
            <v>2928</v>
          </cell>
          <cell r="CJ59">
            <v>1.8274689268253057</v>
          </cell>
          <cell r="CK59">
            <v>1.9</v>
          </cell>
          <cell r="CL59">
            <v>2</v>
          </cell>
          <cell r="CM59">
            <v>3</v>
          </cell>
        </row>
        <row r="60">
          <cell r="A60">
            <v>77</v>
          </cell>
          <cell r="B60" t="str">
            <v>C51</v>
          </cell>
          <cell r="C60" t="str">
            <v>C52</v>
          </cell>
          <cell r="E60">
            <v>1.4109083086337395</v>
          </cell>
          <cell r="F60">
            <v>4.540908308633739</v>
          </cell>
          <cell r="G60">
            <v>5</v>
          </cell>
          <cell r="J60">
            <v>0</v>
          </cell>
          <cell r="K60">
            <v>0.207825604811361</v>
          </cell>
          <cell r="L60">
            <v>3.2078256048113611</v>
          </cell>
          <cell r="M60">
            <v>3.2078256048113611</v>
          </cell>
          <cell r="N60">
            <v>467.36338090484503</v>
          </cell>
          <cell r="O60">
            <v>0.63583333333333336</v>
          </cell>
          <cell r="P60">
            <v>1349.4</v>
          </cell>
          <cell r="S60">
            <v>0</v>
          </cell>
          <cell r="U60">
            <v>0</v>
          </cell>
          <cell r="X60">
            <v>0</v>
          </cell>
          <cell r="Y60">
            <v>0</v>
          </cell>
          <cell r="AA60">
            <v>0</v>
          </cell>
          <cell r="AB60">
            <v>0</v>
          </cell>
          <cell r="AC60">
            <v>0</v>
          </cell>
          <cell r="AD60">
            <v>0</v>
          </cell>
          <cell r="AE60">
            <v>0</v>
          </cell>
          <cell r="AF60">
            <v>0</v>
          </cell>
          <cell r="AG60">
            <v>0</v>
          </cell>
          <cell r="AH60">
            <v>1350.9</v>
          </cell>
          <cell r="AI60">
            <v>12</v>
          </cell>
          <cell r="AJ60">
            <v>11.3</v>
          </cell>
          <cell r="AK60">
            <v>24</v>
          </cell>
          <cell r="AL60">
            <v>0.60000000000000009</v>
          </cell>
          <cell r="AM60">
            <v>1.2999999999999999E-2</v>
          </cell>
          <cell r="AN60">
            <v>0.39710397720336921</v>
          </cell>
          <cell r="AO60">
            <v>0.59384765625000013</v>
          </cell>
          <cell r="AP60">
            <v>0.66183996200561523</v>
          </cell>
          <cell r="AQ60">
            <v>6.8021114336172364</v>
          </cell>
          <cell r="AR60">
            <v>3.6686319484017798</v>
          </cell>
          <cell r="AS60">
            <v>14.00169953154499</v>
          </cell>
          <cell r="AT60">
            <v>2.3582426073061331</v>
          </cell>
          <cell r="AU60">
            <v>2.7553465845095024</v>
          </cell>
          <cell r="AV60">
            <v>7.3124398101596899</v>
          </cell>
          <cell r="AW60">
            <v>2067.5436468673711</v>
          </cell>
          <cell r="AX60">
            <v>0.65338402990757161</v>
          </cell>
          <cell r="AY60">
            <v>0.3797372051886222</v>
          </cell>
          <cell r="AZ60" t="str">
            <v>54°28'48''</v>
          </cell>
          <cell r="BA60">
            <v>2.4280638163390891</v>
          </cell>
          <cell r="BB60">
            <v>1.5449999999999999</v>
          </cell>
          <cell r="BC60">
            <v>0.16400000000000001</v>
          </cell>
          <cell r="BD60">
            <v>0.56799999999999995</v>
          </cell>
          <cell r="BE60">
            <v>2.2769999999999997</v>
          </cell>
          <cell r="BF60">
            <v>2.2769999999999997</v>
          </cell>
          <cell r="BG60">
            <v>1.5453816773730737</v>
          </cell>
          <cell r="BH60">
            <v>1.9999999999999996</v>
          </cell>
          <cell r="BI60">
            <v>1.3</v>
          </cell>
          <cell r="BJ60">
            <v>0</v>
          </cell>
          <cell r="BK60">
            <v>0</v>
          </cell>
          <cell r="BL60">
            <v>0</v>
          </cell>
          <cell r="BM60">
            <v>4.1039471069472668</v>
          </cell>
          <cell r="BN60">
            <v>3.61</v>
          </cell>
          <cell r="BO60">
            <v>669.10300000000007</v>
          </cell>
          <cell r="BP60">
            <v>667.74300000000005</v>
          </cell>
          <cell r="BQ60">
            <v>669.70300000000009</v>
          </cell>
          <cell r="BR60">
            <v>668.34300000000007</v>
          </cell>
          <cell r="BS60">
            <v>671.34300000000007</v>
          </cell>
          <cell r="BT60">
            <v>669.34300000000007</v>
          </cell>
          <cell r="BU60">
            <v>0</v>
          </cell>
          <cell r="BV60">
            <v>1.6399999999999864</v>
          </cell>
          <cell r="BW60">
            <v>1</v>
          </cell>
          <cell r="BX60">
            <v>2.2399999999999864</v>
          </cell>
          <cell r="BY60">
            <v>600</v>
          </cell>
          <cell r="BZ60">
            <v>1.1499999999999999</v>
          </cell>
          <cell r="CA60">
            <v>0.75</v>
          </cell>
          <cell r="CB60">
            <v>1.3199999999999932</v>
          </cell>
          <cell r="CC60">
            <v>1.0143667052529992</v>
          </cell>
          <cell r="CD60">
            <v>2817.1499321638912</v>
          </cell>
          <cell r="CE60">
            <v>0.17316357276338468</v>
          </cell>
          <cell r="CF60">
            <v>1428.5994752979236</v>
          </cell>
          <cell r="CG60">
            <v>4245.7494074618153</v>
          </cell>
          <cell r="CH60">
            <v>1.25</v>
          </cell>
          <cell r="CI60">
            <v>2928</v>
          </cell>
          <cell r="CJ60">
            <v>1.8125637839232476</v>
          </cell>
          <cell r="CK60">
            <v>1.9</v>
          </cell>
          <cell r="CL60">
            <v>2</v>
          </cell>
          <cell r="CM60">
            <v>3</v>
          </cell>
        </row>
        <row r="61">
          <cell r="A61">
            <v>78</v>
          </cell>
          <cell r="B61" t="str">
            <v>C52</v>
          </cell>
          <cell r="C61" t="str">
            <v>C53</v>
          </cell>
          <cell r="F61">
            <v>4.540908308633739</v>
          </cell>
          <cell r="G61">
            <v>5</v>
          </cell>
          <cell r="J61">
            <v>0</v>
          </cell>
          <cell r="K61">
            <v>6.9013978503485104E-2</v>
          </cell>
          <cell r="L61">
            <v>3.276839583314846</v>
          </cell>
          <cell r="M61">
            <v>3.276839583314846</v>
          </cell>
          <cell r="N61">
            <v>465.87382715726278</v>
          </cell>
          <cell r="O61">
            <v>0.6375000000000004</v>
          </cell>
          <cell r="P61">
            <v>1348.6250869773014</v>
          </cell>
          <cell r="S61">
            <v>0</v>
          </cell>
          <cell r="U61">
            <v>0</v>
          </cell>
          <cell r="X61">
            <v>0</v>
          </cell>
          <cell r="Y61">
            <v>0</v>
          </cell>
          <cell r="AA61">
            <v>0</v>
          </cell>
          <cell r="AB61">
            <v>0</v>
          </cell>
          <cell r="AC61">
            <v>0</v>
          </cell>
          <cell r="AD61">
            <v>0</v>
          </cell>
          <cell r="AE61">
            <v>0</v>
          </cell>
          <cell r="AF61">
            <v>0</v>
          </cell>
          <cell r="AG61">
            <v>0</v>
          </cell>
          <cell r="AH61">
            <v>1350.1250869773014</v>
          </cell>
          <cell r="AI61">
            <v>12</v>
          </cell>
          <cell r="AJ61">
            <v>15.18</v>
          </cell>
          <cell r="AK61">
            <v>24</v>
          </cell>
          <cell r="AL61">
            <v>0.60000000000000009</v>
          </cell>
          <cell r="AM61">
            <v>1.2999999999999999E-2</v>
          </cell>
          <cell r="AN61">
            <v>0.36289826631546029</v>
          </cell>
          <cell r="AO61">
            <v>0.59383850097656266</v>
          </cell>
          <cell r="AP61">
            <v>0.60483044385910045</v>
          </cell>
          <cell r="AQ61">
            <v>7.5496718176491209</v>
          </cell>
          <cell r="AR61">
            <v>4.362050511219449</v>
          </cell>
          <cell r="AS61">
            <v>17.482995322190245</v>
          </cell>
          <cell r="AT61">
            <v>2.9050736266159727</v>
          </cell>
          <cell r="AU61">
            <v>3.267971892931433</v>
          </cell>
          <cell r="AV61">
            <v>8.4753758855428263</v>
          </cell>
          <cell r="AW61">
            <v>2396.3560756590095</v>
          </cell>
          <cell r="AX61">
            <v>0.56340754226435674</v>
          </cell>
          <cell r="AY61">
            <v>0.37973720525858901</v>
          </cell>
          <cell r="AZ61" t="str">
            <v>00°00'00''</v>
          </cell>
          <cell r="BA61">
            <v>1000</v>
          </cell>
          <cell r="BB61">
            <v>0.51300000000000001</v>
          </cell>
          <cell r="BC61">
            <v>5.5E-2</v>
          </cell>
          <cell r="BD61">
            <v>0.13100000000000001</v>
          </cell>
          <cell r="BE61">
            <v>0.69900000000000007</v>
          </cell>
          <cell r="BF61">
            <v>0.69900000000000007</v>
          </cell>
          <cell r="BG61">
            <v>0</v>
          </cell>
          <cell r="BH61">
            <v>0</v>
          </cell>
          <cell r="BI61">
            <v>0</v>
          </cell>
          <cell r="BJ61">
            <v>0</v>
          </cell>
          <cell r="BK61">
            <v>0</v>
          </cell>
          <cell r="BL61">
            <v>0</v>
          </cell>
          <cell r="BM61">
            <v>0</v>
          </cell>
          <cell r="BN61">
            <v>0.7</v>
          </cell>
          <cell r="BO61">
            <v>667.16300000000001</v>
          </cell>
          <cell r="BP61">
            <v>665.34299999999996</v>
          </cell>
          <cell r="BQ61">
            <v>667.76300000000003</v>
          </cell>
          <cell r="BR61">
            <v>665.94299999999998</v>
          </cell>
          <cell r="BS61">
            <v>669.34300000000007</v>
          </cell>
          <cell r="BT61">
            <v>666.94299999999998</v>
          </cell>
          <cell r="BU61">
            <v>0</v>
          </cell>
          <cell r="BV61">
            <v>1.5800000000000409</v>
          </cell>
          <cell r="BW61">
            <v>1</v>
          </cell>
          <cell r="BX61">
            <v>2.180000000000041</v>
          </cell>
          <cell r="BY61">
            <v>600</v>
          </cell>
          <cell r="BZ61">
            <v>1.1499999999999999</v>
          </cell>
          <cell r="CA61">
            <v>0.75</v>
          </cell>
          <cell r="CB61">
            <v>1.2900000000000205</v>
          </cell>
          <cell r="CC61">
            <v>0.99404306734130532</v>
          </cell>
          <cell r="CD61">
            <v>2760.7061087736402</v>
          </cell>
          <cell r="CE61">
            <v>0.17997720574508347</v>
          </cell>
          <cell r="CF61">
            <v>1484.8119473969386</v>
          </cell>
          <cell r="CG61">
            <v>4245.5180561705783</v>
          </cell>
          <cell r="CH61">
            <v>1.25</v>
          </cell>
          <cell r="CI61">
            <v>2928</v>
          </cell>
          <cell r="CJ61">
            <v>1.8124650171493248</v>
          </cell>
          <cell r="CK61">
            <v>1.9</v>
          </cell>
          <cell r="CL61">
            <v>2</v>
          </cell>
          <cell r="CM61">
            <v>3</v>
          </cell>
        </row>
        <row r="62">
          <cell r="A62">
            <v>79</v>
          </cell>
          <cell r="B62" t="str">
            <v>C53</v>
          </cell>
          <cell r="C62" t="str">
            <v>C54</v>
          </cell>
          <cell r="F62">
            <v>4.540908308633739</v>
          </cell>
          <cell r="G62">
            <v>5</v>
          </cell>
          <cell r="J62">
            <v>0</v>
          </cell>
          <cell r="K62">
            <v>6.9013978503485104E-2</v>
          </cell>
          <cell r="L62">
            <v>3.3458535618183309</v>
          </cell>
          <cell r="M62">
            <v>3.3458535618183309</v>
          </cell>
          <cell r="N62">
            <v>464.39306287061709</v>
          </cell>
          <cell r="O62">
            <v>0.63312529056252875</v>
          </cell>
          <cell r="P62">
            <v>1335.1132875976296</v>
          </cell>
          <cell r="S62">
            <v>0</v>
          </cell>
          <cell r="U62">
            <v>0</v>
          </cell>
          <cell r="X62">
            <v>0</v>
          </cell>
          <cell r="Y62">
            <v>0</v>
          </cell>
          <cell r="AA62">
            <v>0</v>
          </cell>
          <cell r="AB62">
            <v>0</v>
          </cell>
          <cell r="AC62">
            <v>0</v>
          </cell>
          <cell r="AD62">
            <v>0</v>
          </cell>
          <cell r="AE62">
            <v>0</v>
          </cell>
          <cell r="AF62">
            <v>0</v>
          </cell>
          <cell r="AG62">
            <v>0</v>
          </cell>
          <cell r="AH62">
            <v>1336.6132875976296</v>
          </cell>
          <cell r="AI62">
            <v>21.51</v>
          </cell>
          <cell r="AJ62">
            <v>9.23</v>
          </cell>
          <cell r="AK62">
            <v>24</v>
          </cell>
          <cell r="AL62">
            <v>0.60000000000000009</v>
          </cell>
          <cell r="AM62">
            <v>1.2999999999999999E-2</v>
          </cell>
          <cell r="AN62">
            <v>0.4206632137298586</v>
          </cell>
          <cell r="AO62">
            <v>0.59358215332031261</v>
          </cell>
          <cell r="AP62">
            <v>0.70110535621643089</v>
          </cell>
          <cell r="AQ62">
            <v>6.3117093251869303</v>
          </cell>
          <cell r="AR62">
            <v>3.2428305568054996</v>
          </cell>
          <cell r="AS62">
            <v>11.972322232648592</v>
          </cell>
          <cell r="AT62">
            <v>2.0304625181269955</v>
          </cell>
          <cell r="AU62">
            <v>2.451125731856854</v>
          </cell>
          <cell r="AV62">
            <v>6.6088201473996433</v>
          </cell>
          <cell r="AW62">
            <v>1868.5998741570247</v>
          </cell>
          <cell r="AX62">
            <v>0.71530203233081746</v>
          </cell>
          <cell r="AY62">
            <v>7.0463928157493481</v>
          </cell>
          <cell r="AZ62" t="str">
            <v>06°39'60''</v>
          </cell>
          <cell r="BA62">
            <v>21.461706834955795</v>
          </cell>
          <cell r="BB62">
            <v>1E-3</v>
          </cell>
          <cell r="BC62">
            <v>0.17499999999999999</v>
          </cell>
          <cell r="BD62">
            <v>0.122</v>
          </cell>
          <cell r="BE62">
            <v>0.29799999999999999</v>
          </cell>
          <cell r="BF62">
            <v>0.29699999999999999</v>
          </cell>
          <cell r="BG62">
            <v>0</v>
          </cell>
          <cell r="BH62">
            <v>0</v>
          </cell>
          <cell r="BI62">
            <v>0</v>
          </cell>
          <cell r="BJ62">
            <v>0</v>
          </cell>
          <cell r="BK62">
            <v>0</v>
          </cell>
          <cell r="BL62">
            <v>0</v>
          </cell>
          <cell r="BM62">
            <v>0</v>
          </cell>
          <cell r="BN62">
            <v>0.3</v>
          </cell>
          <cell r="BO62">
            <v>665.11300000000006</v>
          </cell>
          <cell r="BP62">
            <v>663.12300000000005</v>
          </cell>
          <cell r="BQ62">
            <v>665.71300000000008</v>
          </cell>
          <cell r="BR62">
            <v>663.72300000000007</v>
          </cell>
          <cell r="BS62">
            <v>666.94299999999998</v>
          </cell>
          <cell r="BT62">
            <v>664.52300000000014</v>
          </cell>
          <cell r="BU62">
            <v>0</v>
          </cell>
          <cell r="BV62">
            <v>1.2299999999999045</v>
          </cell>
          <cell r="BW62">
            <v>0.80000000000006821</v>
          </cell>
          <cell r="BX62">
            <v>1.8299999999999046</v>
          </cell>
          <cell r="BY62">
            <v>600</v>
          </cell>
          <cell r="BZ62">
            <v>1.1499999999999999</v>
          </cell>
          <cell r="CA62">
            <v>0.75</v>
          </cell>
          <cell r="CB62">
            <v>1.0149999999999864</v>
          </cell>
          <cell r="CC62">
            <v>0.80220603694993275</v>
          </cell>
          <cell r="CD62">
            <v>2227.9267161192001</v>
          </cell>
          <cell r="CE62">
            <v>0.26408571234109723</v>
          </cell>
          <cell r="CF62">
            <v>2178.7071268140521</v>
          </cell>
          <cell r="CG62">
            <v>4406.6338429332518</v>
          </cell>
          <cell r="CH62">
            <v>1.25</v>
          </cell>
          <cell r="CI62">
            <v>3954</v>
          </cell>
          <cell r="CJ62">
            <v>1.393093652925282</v>
          </cell>
          <cell r="CK62">
            <v>1.5</v>
          </cell>
          <cell r="CL62">
            <v>3</v>
          </cell>
          <cell r="CM62">
            <v>3</v>
          </cell>
        </row>
        <row r="63">
          <cell r="A63">
            <v>80</v>
          </cell>
          <cell r="B63" t="str">
            <v>C54</v>
          </cell>
          <cell r="C63" t="str">
            <v>B02</v>
          </cell>
          <cell r="F63">
            <v>4.540908308633739</v>
          </cell>
          <cell r="G63">
            <v>5</v>
          </cell>
          <cell r="J63">
            <v>0</v>
          </cell>
          <cell r="K63">
            <v>6.9013978503485104E-2</v>
          </cell>
          <cell r="L63">
            <v>3.4148675403218158</v>
          </cell>
          <cell r="M63">
            <v>3.4148675403218158</v>
          </cell>
          <cell r="N63">
            <v>462.92101245913631</v>
          </cell>
          <cell r="O63">
            <v>0.66360108303249099</v>
          </cell>
          <cell r="P63">
            <v>1394.9438066942571</v>
          </cell>
          <cell r="S63">
            <v>0</v>
          </cell>
          <cell r="U63">
            <v>0</v>
          </cell>
          <cell r="X63">
            <v>0</v>
          </cell>
          <cell r="Y63">
            <v>0</v>
          </cell>
          <cell r="AA63">
            <v>0</v>
          </cell>
          <cell r="AB63">
            <v>0</v>
          </cell>
          <cell r="AC63">
            <v>0</v>
          </cell>
          <cell r="AD63">
            <v>0</v>
          </cell>
          <cell r="AE63">
            <v>0</v>
          </cell>
          <cell r="AF63">
            <v>0</v>
          </cell>
          <cell r="AG63">
            <v>0</v>
          </cell>
          <cell r="AH63">
            <v>1396.4438066942571</v>
          </cell>
          <cell r="AI63">
            <v>2.77</v>
          </cell>
          <cell r="AJ63">
            <v>3.25</v>
          </cell>
          <cell r="AK63">
            <v>28</v>
          </cell>
          <cell r="AL63">
            <v>0.70000000000000007</v>
          </cell>
          <cell r="AM63">
            <v>1.2999999999999999E-2</v>
          </cell>
          <cell r="AN63">
            <v>0.54538080692291269</v>
          </cell>
          <cell r="AO63">
            <v>0.67180175781250018</v>
          </cell>
          <cell r="AP63">
            <v>0.77911543846130371</v>
          </cell>
          <cell r="AQ63">
            <v>4.3406905213677565</v>
          </cell>
          <cell r="AR63">
            <v>1.8604714294665938</v>
          </cell>
          <cell r="AS63">
            <v>5.3362671375072201</v>
          </cell>
          <cell r="AT63">
            <v>0.9603259022574866</v>
          </cell>
          <cell r="AU63">
            <v>1.5057067091803993</v>
          </cell>
          <cell r="AV63">
            <v>4.34606238639598</v>
          </cell>
          <cell r="AW63">
            <v>1672.5608139802059</v>
          </cell>
          <cell r="AX63">
            <v>0.83491362168836714</v>
          </cell>
          <cell r="AY63">
            <v>59.642394106660248</v>
          </cell>
          <cell r="AZ63" t="str">
            <v>52°35'46''</v>
          </cell>
          <cell r="BA63">
            <v>2.168061441678244</v>
          </cell>
          <cell r="BB63">
            <v>1E-3</v>
          </cell>
          <cell r="BC63">
            <v>0.214</v>
          </cell>
          <cell r="BD63">
            <v>0.57799999999999996</v>
          </cell>
          <cell r="BE63">
            <v>0.79299999999999993</v>
          </cell>
          <cell r="BF63">
            <v>0.79199999999999993</v>
          </cell>
          <cell r="BG63">
            <v>1.0865983651414863</v>
          </cell>
          <cell r="BH63">
            <v>2.1428571428571428</v>
          </cell>
          <cell r="BI63">
            <v>1.2</v>
          </cell>
          <cell r="BJ63">
            <v>0</v>
          </cell>
          <cell r="BK63">
            <v>0</v>
          </cell>
          <cell r="BL63">
            <v>0</v>
          </cell>
          <cell r="BM63">
            <v>2.4823086738364051</v>
          </cell>
          <cell r="BN63">
            <v>2.06</v>
          </cell>
          <cell r="BO63">
            <v>662.86300000000006</v>
          </cell>
          <cell r="BP63">
            <v>662.77300000000002</v>
          </cell>
          <cell r="BQ63">
            <v>663.5630000000001</v>
          </cell>
          <cell r="BR63">
            <v>663.47300000000007</v>
          </cell>
          <cell r="BS63">
            <v>664.52300000000014</v>
          </cell>
          <cell r="BT63">
            <v>662.52300000000014</v>
          </cell>
          <cell r="BU63">
            <v>0</v>
          </cell>
          <cell r="BV63">
            <v>0.96000000000003638</v>
          </cell>
          <cell r="BW63">
            <v>-0.94999999999993179</v>
          </cell>
          <cell r="BX63">
            <v>1.6600000000000366</v>
          </cell>
          <cell r="BY63">
            <v>700</v>
          </cell>
          <cell r="BZ63">
            <v>1.2749999999999999</v>
          </cell>
          <cell r="CA63">
            <v>0.875</v>
          </cell>
          <cell r="CB63">
            <v>5.0000000000522959E-3</v>
          </cell>
          <cell r="CC63">
            <v>3.9198774568215515E-3</v>
          </cell>
          <cell r="CD63">
            <v>13.381726660565622</v>
          </cell>
          <cell r="CE63">
            <v>0.99999906137175432</v>
          </cell>
          <cell r="CF63">
            <v>10724.989933212066</v>
          </cell>
          <cell r="CG63">
            <v>10738.371659872631</v>
          </cell>
          <cell r="CH63">
            <v>1.25</v>
          </cell>
          <cell r="CI63">
            <v>3416</v>
          </cell>
          <cell r="CJ63">
            <v>3.9294392783491774</v>
          </cell>
          <cell r="CK63">
            <v>4</v>
          </cell>
          <cell r="CL63">
            <v>2</v>
          </cell>
          <cell r="CM63">
            <v>3</v>
          </cell>
        </row>
        <row r="64">
          <cell r="A64">
            <v>81</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J64">
            <v>0.02</v>
          </cell>
          <cell r="AK64">
            <v>30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662.77300000000002</v>
          </cell>
          <cell r="BP64">
            <v>0</v>
          </cell>
          <cell r="BQ64">
            <v>662.77300000000002</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82</v>
          </cell>
          <cell r="C65">
            <v>0</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J65">
            <v>0.02</v>
          </cell>
          <cell r="AK65">
            <v>30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83</v>
          </cell>
          <cell r="B66" t="str">
            <v>A12</v>
          </cell>
          <cell r="C66" t="str">
            <v>B01</v>
          </cell>
          <cell r="D66">
            <v>1.36</v>
          </cell>
          <cell r="F66">
            <v>1.36</v>
          </cell>
          <cell r="G66">
            <v>5</v>
          </cell>
          <cell r="J66">
            <v>0</v>
          </cell>
          <cell r="K66">
            <v>6.9013978503485104E-2</v>
          </cell>
          <cell r="L66">
            <v>6.9013978503485104E-2</v>
          </cell>
          <cell r="M66">
            <v>3</v>
          </cell>
          <cell r="N66">
            <v>471.90281881227315</v>
          </cell>
          <cell r="O66">
            <v>0.63517830045523482</v>
          </cell>
          <cell r="P66">
            <v>407.6497053891714</v>
          </cell>
          <cell r="S66">
            <v>0</v>
          </cell>
          <cell r="U66">
            <v>0</v>
          </cell>
          <cell r="X66">
            <v>0</v>
          </cell>
          <cell r="Y66">
            <v>0</v>
          </cell>
          <cell r="AA66">
            <v>0</v>
          </cell>
          <cell r="AB66">
            <v>0</v>
          </cell>
          <cell r="AC66">
            <v>0</v>
          </cell>
          <cell r="AD66">
            <v>0</v>
          </cell>
          <cell r="AE66">
            <v>0</v>
          </cell>
          <cell r="AF66">
            <v>0</v>
          </cell>
          <cell r="AG66">
            <v>0</v>
          </cell>
          <cell r="AH66">
            <v>409.1497053891714</v>
          </cell>
          <cell r="AI66">
            <v>13.18</v>
          </cell>
          <cell r="AJ66">
            <v>3.66</v>
          </cell>
          <cell r="AK66">
            <v>18</v>
          </cell>
          <cell r="AL66">
            <v>0.45</v>
          </cell>
          <cell r="AM66">
            <v>1.4E-2</v>
          </cell>
          <cell r="AN66">
            <v>0.34205310344696049</v>
          </cell>
          <cell r="AO66">
            <v>0.421875</v>
          </cell>
          <cell r="AP66">
            <v>0.76011800765991222</v>
          </cell>
          <cell r="AQ66">
            <v>3.1542870759603714</v>
          </cell>
          <cell r="AR66">
            <v>1.7319779487330151</v>
          </cell>
          <cell r="AS66">
            <v>3.7911630619146761</v>
          </cell>
          <cell r="AT66">
            <v>0.50711146572735111</v>
          </cell>
          <cell r="AU66">
            <v>0.8491645691743116</v>
          </cell>
          <cell r="AV66">
            <v>3.1899689136992531</v>
          </cell>
          <cell r="AW66">
            <v>507.34263453815521</v>
          </cell>
          <cell r="AX66">
            <v>0.80645638181310952</v>
          </cell>
          <cell r="AY66">
            <v>12.083830182408475</v>
          </cell>
          <cell r="AZ66" t="b">
            <v>0</v>
          </cell>
          <cell r="BA66">
            <v>0</v>
          </cell>
          <cell r="BB66">
            <v>1E-3</v>
          </cell>
          <cell r="BC66">
            <v>0</v>
          </cell>
          <cell r="BD66">
            <v>0</v>
          </cell>
          <cell r="BE66">
            <v>1E-3</v>
          </cell>
          <cell r="BF66">
            <v>0</v>
          </cell>
          <cell r="BG66">
            <v>0.96081913019759546</v>
          </cell>
          <cell r="BH66">
            <v>2.6666666666666665</v>
          </cell>
          <cell r="BI66">
            <v>1.2</v>
          </cell>
          <cell r="BJ66">
            <v>0</v>
          </cell>
          <cell r="BK66">
            <v>0</v>
          </cell>
          <cell r="BL66">
            <v>0</v>
          </cell>
          <cell r="BM66">
            <v>1.3301610457436088</v>
          </cell>
          <cell r="BN66">
            <v>0</v>
          </cell>
          <cell r="BO66">
            <v>686.28699999999992</v>
          </cell>
          <cell r="BP66">
            <v>685.8069999999999</v>
          </cell>
          <cell r="BQ66">
            <v>686.73699999999997</v>
          </cell>
          <cell r="BR66">
            <v>686.25699999999995</v>
          </cell>
          <cell r="BS66">
            <v>688.78700000000003</v>
          </cell>
          <cell r="BT66">
            <v>686.76300000000015</v>
          </cell>
          <cell r="BU66" t="b">
            <v>0</v>
          </cell>
          <cell r="BV66">
            <v>2.0500000000000682</v>
          </cell>
          <cell r="BW66">
            <v>0.50600000000019918</v>
          </cell>
          <cell r="BX66">
            <v>2.5000000000000684</v>
          </cell>
          <cell r="BY66">
            <v>450</v>
          </cell>
          <cell r="BZ66">
            <v>0.96250000000000002</v>
          </cell>
          <cell r="CA66">
            <v>0.5625</v>
          </cell>
          <cell r="CB66">
            <v>1.2780000000001337</v>
          </cell>
          <cell r="CC66">
            <v>1.1514400187524345</v>
          </cell>
          <cell r="CD66">
            <v>2240.0725827319825</v>
          </cell>
          <cell r="CE66">
            <v>0.14096662455078157</v>
          </cell>
          <cell r="CF66">
            <v>1162.974652543948</v>
          </cell>
          <cell r="CG66">
            <v>3403.0472352759307</v>
          </cell>
          <cell r="CH66">
            <v>1.5</v>
          </cell>
          <cell r="CI66">
            <v>4487</v>
          </cell>
          <cell r="CJ66">
            <v>1.1376355812154881</v>
          </cell>
          <cell r="CK66">
            <v>1.5</v>
          </cell>
          <cell r="CL66">
            <v>2</v>
          </cell>
          <cell r="CM66">
            <v>2</v>
          </cell>
        </row>
      </sheetData>
      <sheetData sheetId="3" refreshError="1">
        <row r="12">
          <cell r="A12">
            <v>1</v>
          </cell>
          <cell r="B12" t="str">
            <v>C01</v>
          </cell>
          <cell r="C12" t="str">
            <v>C02</v>
          </cell>
          <cell r="D12">
            <v>0.02</v>
          </cell>
          <cell r="E12">
            <v>0.17</v>
          </cell>
          <cell r="F12">
            <v>0.19</v>
          </cell>
          <cell r="G12">
            <v>5</v>
          </cell>
          <cell r="H12">
            <v>100</v>
          </cell>
          <cell r="I12">
            <v>50</v>
          </cell>
          <cell r="J12">
            <v>50</v>
          </cell>
          <cell r="K12">
            <v>0.27664946512301691</v>
          </cell>
          <cell r="L12">
            <v>3.095626019591704</v>
          </cell>
          <cell r="M12">
            <v>3.095626019591704</v>
          </cell>
          <cell r="N12">
            <v>469.8039831565884</v>
          </cell>
          <cell r="O12">
            <v>0.6253233636078922</v>
          </cell>
          <cell r="P12">
            <v>55.818087326934048</v>
          </cell>
          <cell r="R12">
            <v>0.17</v>
          </cell>
          <cell r="S12">
            <v>0.17</v>
          </cell>
          <cell r="T12">
            <v>98</v>
          </cell>
          <cell r="U12">
            <v>67</v>
          </cell>
          <cell r="V12">
            <v>0.68799999999999994</v>
          </cell>
          <cell r="X12">
            <v>0</v>
          </cell>
          <cell r="Y12">
            <v>0</v>
          </cell>
          <cell r="AA12">
            <v>0</v>
          </cell>
          <cell r="AB12">
            <v>0</v>
          </cell>
          <cell r="AC12">
            <v>0.58479999999999999</v>
          </cell>
          <cell r="AD12">
            <v>9.9416000000000004E-2</v>
          </cell>
          <cell r="AE12">
            <v>0.4356567664164121</v>
          </cell>
          <cell r="AF12">
            <v>0.4356567664164121</v>
          </cell>
          <cell r="AG12">
            <v>0.45265676641641212</v>
          </cell>
          <cell r="AH12">
            <v>57.318087326934048</v>
          </cell>
          <cell r="AI12">
            <v>31.93</v>
          </cell>
          <cell r="AJ12">
            <v>1.8</v>
          </cell>
          <cell r="AK12">
            <v>10</v>
          </cell>
          <cell r="AL12">
            <v>0.25</v>
          </cell>
          <cell r="AM12">
            <v>1.4E-2</v>
          </cell>
          <cell r="AN12">
            <v>0.18444585800170898</v>
          </cell>
          <cell r="AO12">
            <v>0.1953125</v>
          </cell>
          <cell r="AP12">
            <v>0.73778343200683594</v>
          </cell>
          <cell r="AQ12">
            <v>1.4763484214637064</v>
          </cell>
          <cell r="AR12">
            <v>1.1208831667985493</v>
          </cell>
          <cell r="AS12">
            <v>1.0123203162045067</v>
          </cell>
          <cell r="AT12">
            <v>0.11109096134344432</v>
          </cell>
          <cell r="AU12">
            <v>0.2955368193451533</v>
          </cell>
          <cell r="AV12">
            <v>1.5118214073823955</v>
          </cell>
          <cell r="AW12">
            <v>74.211359796442437</v>
          </cell>
          <cell r="AX12">
            <v>0.77236271487484287</v>
          </cell>
          <cell r="AY12">
            <v>195.8006893534214</v>
          </cell>
          <cell r="BO12">
            <v>729.91300000000001</v>
          </cell>
          <cell r="BP12">
            <v>729.34299999999996</v>
          </cell>
          <cell r="BQ12">
            <v>730.16300000000001</v>
          </cell>
          <cell r="BR12">
            <v>729.59299999999996</v>
          </cell>
          <cell r="BS12">
            <v>731.36300000000006</v>
          </cell>
          <cell r="BT12">
            <v>732.75300000000016</v>
          </cell>
          <cell r="BU12" t="b">
            <v>0</v>
          </cell>
          <cell r="BV12">
            <v>1.2000000000000455</v>
          </cell>
          <cell r="BW12">
            <v>3.1600000000001955</v>
          </cell>
          <cell r="BX12">
            <v>1.4500000000000455</v>
          </cell>
          <cell r="BY12">
            <v>250</v>
          </cell>
          <cell r="BZ12">
            <v>0.71250000000000002</v>
          </cell>
          <cell r="CA12">
            <v>0.3125</v>
          </cell>
          <cell r="CB12">
            <v>2.1800000000001205</v>
          </cell>
          <cell r="CC12">
            <v>2.2267586221582389</v>
          </cell>
          <cell r="CD12">
            <v>2373.8986567380389</v>
          </cell>
          <cell r="CE12">
            <v>2.9965888982830813E-2</v>
          </cell>
          <cell r="CF12">
            <v>247.21858410835421</v>
          </cell>
          <cell r="CG12">
            <v>2621.1172408463931</v>
          </cell>
          <cell r="CH12">
            <v>1.5</v>
          </cell>
          <cell r="CI12">
            <v>2957</v>
          </cell>
          <cell r="CJ12">
            <v>1.3296164562967836</v>
          </cell>
          <cell r="CK12">
            <v>1.5</v>
          </cell>
          <cell r="CL12">
            <v>2</v>
          </cell>
          <cell r="CM12">
            <v>2</v>
          </cell>
        </row>
        <row r="13">
          <cell r="A13">
            <v>2</v>
          </cell>
          <cell r="B13" t="str">
            <v>C02</v>
          </cell>
          <cell r="C13" t="str">
            <v>C03</v>
          </cell>
          <cell r="D13">
            <v>7.0000000000000007E-2</v>
          </cell>
          <cell r="E13">
            <v>1.06</v>
          </cell>
          <cell r="F13">
            <v>1.32</v>
          </cell>
          <cell r="G13">
            <v>5</v>
          </cell>
          <cell r="J13">
            <v>0</v>
          </cell>
          <cell r="K13">
            <v>0.13864702779471333</v>
          </cell>
          <cell r="L13">
            <v>3.2342730473864174</v>
          </cell>
          <cell r="M13">
            <v>3.2342730473864174</v>
          </cell>
          <cell r="N13">
            <v>466.79151255448659</v>
          </cell>
          <cell r="O13">
            <v>0.63917076167076192</v>
          </cell>
          <cell r="P13">
            <v>393.8345223395857</v>
          </cell>
          <cell r="Q13">
            <v>7.0000000000000007E-2</v>
          </cell>
          <cell r="R13">
            <v>1.06</v>
          </cell>
          <cell r="S13">
            <v>1.3</v>
          </cell>
          <cell r="T13">
            <v>98</v>
          </cell>
          <cell r="U13">
            <v>510</v>
          </cell>
          <cell r="V13">
            <v>0.68799999999999994</v>
          </cell>
          <cell r="X13">
            <v>0</v>
          </cell>
          <cell r="Y13">
            <v>0</v>
          </cell>
          <cell r="AA13">
            <v>0</v>
          </cell>
          <cell r="AB13">
            <v>0</v>
          </cell>
          <cell r="AC13">
            <v>0.58479999999999999</v>
          </cell>
          <cell r="AD13">
            <v>0.76024000000000003</v>
          </cell>
          <cell r="AE13">
            <v>2.8699792237869337</v>
          </cell>
          <cell r="AF13">
            <v>2.8699792237869337</v>
          </cell>
          <cell r="AG13">
            <v>2.9999792237869336</v>
          </cell>
          <cell r="AH13">
            <v>396.83450156337261</v>
          </cell>
          <cell r="AI13">
            <v>28.49</v>
          </cell>
          <cell r="AJ13">
            <v>16</v>
          </cell>
          <cell r="AK13">
            <v>18</v>
          </cell>
          <cell r="AL13">
            <v>0.45</v>
          </cell>
          <cell r="AM13">
            <v>1.4E-2</v>
          </cell>
          <cell r="AN13">
            <v>0.21567631959915157</v>
          </cell>
          <cell r="AO13">
            <v>0.41879882812499997</v>
          </cell>
          <cell r="AP13">
            <v>0.4792807102203368</v>
          </cell>
          <cell r="AQ13">
            <v>5.2681488071739047</v>
          </cell>
          <cell r="AR13">
            <v>4.1057521210051311</v>
          </cell>
          <cell r="AS13">
            <v>11.371762549399705</v>
          </cell>
          <cell r="AT13">
            <v>1.4145459660819486</v>
          </cell>
          <cell r="AU13">
            <v>1.6302222856811002</v>
          </cell>
          <cell r="AV13">
            <v>6.6696938494448759</v>
          </cell>
          <cell r="AW13">
            <v>1060.7689732048957</v>
          </cell>
          <cell r="AX13">
            <v>0.3741007812138572</v>
          </cell>
          <cell r="AY13">
            <v>144.99166753125877</v>
          </cell>
          <cell r="AZ13" t="str">
            <v>50°48'32''</v>
          </cell>
          <cell r="BA13">
            <v>2.8074230182531519</v>
          </cell>
          <cell r="BB13">
            <v>1.335</v>
          </cell>
          <cell r="BC13">
            <v>0.13</v>
          </cell>
          <cell r="BD13">
            <v>0.23200000000000001</v>
          </cell>
          <cell r="BE13">
            <v>1.6969999999999998</v>
          </cell>
          <cell r="BF13">
            <v>1.6969999999999998</v>
          </cell>
          <cell r="BG13">
            <v>0.9318989494611698</v>
          </cell>
          <cell r="BH13">
            <v>2.6666666666666665</v>
          </cell>
          <cell r="BI13">
            <v>1.2</v>
          </cell>
          <cell r="BJ13">
            <v>0</v>
          </cell>
          <cell r="BK13">
            <v>0</v>
          </cell>
          <cell r="BL13">
            <v>0</v>
          </cell>
          <cell r="BM13">
            <v>1.2737045314798463</v>
          </cell>
          <cell r="BN13">
            <v>1.0900000000000001</v>
          </cell>
          <cell r="BO13">
            <v>729.02299999999991</v>
          </cell>
          <cell r="BP13">
            <v>724.46299999999997</v>
          </cell>
          <cell r="BQ13">
            <v>729.47299999999996</v>
          </cell>
          <cell r="BR13">
            <v>724.91300000000001</v>
          </cell>
          <cell r="BS13">
            <v>732.75300000000016</v>
          </cell>
          <cell r="BT13">
            <v>726.10300000000007</v>
          </cell>
          <cell r="BU13">
            <v>0</v>
          </cell>
          <cell r="BV13">
            <v>3.2800000000002001</v>
          </cell>
          <cell r="BW13">
            <v>1.1900000000000546</v>
          </cell>
          <cell r="BX13">
            <v>3.7300000000002003</v>
          </cell>
          <cell r="BY13">
            <v>450</v>
          </cell>
          <cell r="BZ13">
            <v>0.96250000000000002</v>
          </cell>
          <cell r="CA13">
            <v>0.5625</v>
          </cell>
          <cell r="CB13">
            <v>2.2350000000001273</v>
          </cell>
          <cell r="CC13">
            <v>1.8182677779848908</v>
          </cell>
          <cell r="CD13">
            <v>3537.3547307675126</v>
          </cell>
          <cell r="CE13">
            <v>5.0975674788497072E-2</v>
          </cell>
          <cell r="CF13">
            <v>420.54931700510082</v>
          </cell>
          <cell r="CG13">
            <v>3957.9040477726135</v>
          </cell>
          <cell r="CH13">
            <v>1.5</v>
          </cell>
          <cell r="CI13">
            <v>4487</v>
          </cell>
          <cell r="CJ13">
            <v>1.3231237066322532</v>
          </cell>
          <cell r="CK13">
            <v>1.5</v>
          </cell>
          <cell r="CL13">
            <v>2</v>
          </cell>
          <cell r="CM13">
            <v>2</v>
          </cell>
        </row>
        <row r="14">
          <cell r="A14">
            <v>3</v>
          </cell>
          <cell r="B14" t="str">
            <v>C03</v>
          </cell>
          <cell r="C14" t="str">
            <v>C04</v>
          </cell>
          <cell r="D14">
            <v>0.08</v>
          </cell>
          <cell r="F14">
            <v>1.4000000000000001</v>
          </cell>
          <cell r="G14">
            <v>5</v>
          </cell>
          <cell r="J14">
            <v>0</v>
          </cell>
          <cell r="K14">
            <v>7.1464170340705999E-2</v>
          </cell>
          <cell r="L14">
            <v>3.3057372177271236</v>
          </cell>
          <cell r="M14">
            <v>3.3057372177271236</v>
          </cell>
          <cell r="N14">
            <v>465.2527340804084</v>
          </cell>
          <cell r="O14">
            <v>0.64032555282555292</v>
          </cell>
          <cell r="P14">
            <v>417.07849981509253</v>
          </cell>
          <cell r="Q14">
            <v>0.08</v>
          </cell>
          <cell r="S14">
            <v>1.3800000000000001</v>
          </cell>
          <cell r="T14">
            <v>98</v>
          </cell>
          <cell r="U14">
            <v>541</v>
          </cell>
          <cell r="V14">
            <v>0.68799999999999994</v>
          </cell>
          <cell r="X14">
            <v>0</v>
          </cell>
          <cell r="Y14">
            <v>0</v>
          </cell>
          <cell r="AA14">
            <v>0</v>
          </cell>
          <cell r="AB14">
            <v>0</v>
          </cell>
          <cell r="AC14">
            <v>0.58479999999999999</v>
          </cell>
          <cell r="AD14">
            <v>0.80702400000000007</v>
          </cell>
          <cell r="AE14">
            <v>3.0332862581549471</v>
          </cell>
          <cell r="AF14">
            <v>3.0332862581549471</v>
          </cell>
          <cell r="AG14">
            <v>3.171286258154947</v>
          </cell>
          <cell r="AH14">
            <v>420.24978607324749</v>
          </cell>
          <cell r="AI14">
            <v>20.350000000000001</v>
          </cell>
          <cell r="AJ14">
            <v>24.18</v>
          </cell>
          <cell r="AK14">
            <v>18</v>
          </cell>
          <cell r="AL14">
            <v>0.45</v>
          </cell>
          <cell r="AM14">
            <v>1.4E-2</v>
          </cell>
          <cell r="AN14">
            <v>0.19886208772659303</v>
          </cell>
          <cell r="AO14">
            <v>0.42440185546875003</v>
          </cell>
          <cell r="AP14">
            <v>0.44191575050354004</v>
          </cell>
          <cell r="AQ14">
            <v>6.1996519811284889</v>
          </cell>
          <cell r="AR14">
            <v>5.0783077620942541</v>
          </cell>
          <cell r="AS14">
            <v>16.041290417037256</v>
          </cell>
          <cell r="AT14">
            <v>1.9590053357344748</v>
          </cell>
          <cell r="AU14">
            <v>2.157867423461068</v>
          </cell>
          <cell r="AV14">
            <v>8.1992486392653134</v>
          </cell>
          <cell r="AW14">
            <v>1304.0341515598959</v>
          </cell>
          <cell r="AX14">
            <v>0.3222690031319666</v>
          </cell>
          <cell r="AY14">
            <v>146.22168306402935</v>
          </cell>
          <cell r="AZ14" t="str">
            <v>01°13'48''</v>
          </cell>
          <cell r="BA14">
            <v>124.21215286107042</v>
          </cell>
          <cell r="BB14">
            <v>0.52800000000000002</v>
          </cell>
          <cell r="BC14">
            <v>5.3999999999999999E-2</v>
          </cell>
          <cell r="BD14">
            <v>8.4000000000000005E-2</v>
          </cell>
          <cell r="BE14">
            <v>0.66600000000000004</v>
          </cell>
          <cell r="BF14">
            <v>0.66600000000000004</v>
          </cell>
          <cell r="BG14">
            <v>0</v>
          </cell>
          <cell r="BH14">
            <v>0</v>
          </cell>
          <cell r="BI14">
            <v>0</v>
          </cell>
          <cell r="BJ14">
            <v>0</v>
          </cell>
          <cell r="BK14">
            <v>0</v>
          </cell>
          <cell r="BL14">
            <v>0</v>
          </cell>
          <cell r="BM14">
            <v>0</v>
          </cell>
          <cell r="BN14">
            <v>0.67</v>
          </cell>
          <cell r="BO14">
            <v>723.83299999999997</v>
          </cell>
          <cell r="BP14">
            <v>718.91300000000001</v>
          </cell>
          <cell r="BQ14">
            <v>724.28300000000002</v>
          </cell>
          <cell r="BR14">
            <v>719.36300000000006</v>
          </cell>
          <cell r="BS14">
            <v>726.10300000000007</v>
          </cell>
          <cell r="BT14">
            <v>720.88300000000004</v>
          </cell>
          <cell r="BU14">
            <v>0</v>
          </cell>
          <cell r="BV14">
            <v>1.82000000000005</v>
          </cell>
          <cell r="BW14">
            <v>1.5199999999999818</v>
          </cell>
          <cell r="BX14">
            <v>2.2700000000000502</v>
          </cell>
          <cell r="BY14">
            <v>450</v>
          </cell>
          <cell r="BZ14">
            <v>0.96250000000000002</v>
          </cell>
          <cell r="CA14">
            <v>0.5625</v>
          </cell>
          <cell r="CB14">
            <v>1.6700000000000159</v>
          </cell>
          <cell r="CC14">
            <v>1.4423178197654005</v>
          </cell>
          <cell r="CD14">
            <v>2805.9617097057853</v>
          </cell>
          <cell r="CE14">
            <v>8.7719275937971131E-2</v>
          </cell>
          <cell r="CF14">
            <v>723.68402648826179</v>
          </cell>
          <cell r="CG14">
            <v>3529.645736194047</v>
          </cell>
          <cell r="CH14">
            <v>1.5</v>
          </cell>
          <cell r="CI14">
            <v>4487</v>
          </cell>
          <cell r="CJ14">
            <v>1.1799573443929285</v>
          </cell>
          <cell r="CK14">
            <v>1.5</v>
          </cell>
          <cell r="CL14">
            <v>2</v>
          </cell>
          <cell r="CM14">
            <v>2</v>
          </cell>
        </row>
        <row r="15">
          <cell r="A15">
            <v>4</v>
          </cell>
          <cell r="B15" t="str">
            <v>C04</v>
          </cell>
          <cell r="C15" t="str">
            <v>C05</v>
          </cell>
          <cell r="D15">
            <v>0.08</v>
          </cell>
          <cell r="F15">
            <v>1.4800000000000002</v>
          </cell>
          <cell r="G15">
            <v>5</v>
          </cell>
          <cell r="J15">
            <v>0</v>
          </cell>
          <cell r="K15">
            <v>0.18402821531285735</v>
          </cell>
          <cell r="L15">
            <v>3.489765433039981</v>
          </cell>
          <cell r="M15">
            <v>3.489765433039981</v>
          </cell>
          <cell r="N15">
            <v>461.33323264765886</v>
          </cell>
          <cell r="O15">
            <v>0.63945471195471215</v>
          </cell>
          <cell r="P15">
            <v>436.60252990881048</v>
          </cell>
          <cell r="Q15">
            <v>0.08</v>
          </cell>
          <cell r="S15">
            <v>1.4600000000000002</v>
          </cell>
          <cell r="T15">
            <v>98</v>
          </cell>
          <cell r="U15">
            <v>572</v>
          </cell>
          <cell r="V15">
            <v>0.68799999999999994</v>
          </cell>
          <cell r="X15">
            <v>0</v>
          </cell>
          <cell r="Y15">
            <v>0</v>
          </cell>
          <cell r="AA15">
            <v>0</v>
          </cell>
          <cell r="AB15">
            <v>0</v>
          </cell>
          <cell r="AC15">
            <v>0.58479999999999999</v>
          </cell>
          <cell r="AD15">
            <v>0.85380800000000012</v>
          </cell>
          <cell r="AE15">
            <v>3.1959004264721123</v>
          </cell>
          <cell r="AF15">
            <v>3.1959004264721123</v>
          </cell>
          <cell r="AG15">
            <v>3.3419004264721122</v>
          </cell>
          <cell r="AH15">
            <v>439.94443033528262</v>
          </cell>
          <cell r="AI15">
            <v>30.03</v>
          </cell>
          <cell r="AJ15">
            <v>23.2</v>
          </cell>
          <cell r="AK15">
            <v>18</v>
          </cell>
          <cell r="AL15">
            <v>0.45</v>
          </cell>
          <cell r="AM15">
            <v>1.4E-2</v>
          </cell>
          <cell r="AN15">
            <v>0.20615474581718446</v>
          </cell>
          <cell r="AO15">
            <v>0.42824707031249998</v>
          </cell>
          <cell r="AP15">
            <v>0.458121657371521</v>
          </cell>
          <cell r="AQ15">
            <v>6.191942411299471</v>
          </cell>
          <cell r="AR15">
            <v>4.9621972087159012</v>
          </cell>
          <cell r="AS15">
            <v>15.869199652632618</v>
          </cell>
          <cell r="AT15">
            <v>1.9541361276681499</v>
          </cell>
          <cell r="AU15">
            <v>2.1602908734853346</v>
          </cell>
          <cell r="AV15">
            <v>8.0313749299679724</v>
          </cell>
          <cell r="AW15">
            <v>1277.334991709514</v>
          </cell>
          <cell r="AX15">
            <v>0.34442368931464523</v>
          </cell>
          <cell r="AY15">
            <v>149.18645052714808</v>
          </cell>
          <cell r="AZ15" t="str">
            <v>02°57'53''</v>
          </cell>
          <cell r="BA15">
            <v>51.523316498109317</v>
          </cell>
          <cell r="BB15">
            <v>2E-3</v>
          </cell>
          <cell r="BC15">
            <v>1E-3</v>
          </cell>
          <cell r="BD15">
            <v>9.8000000000000004E-2</v>
          </cell>
          <cell r="BE15">
            <v>0.10100000000000001</v>
          </cell>
          <cell r="BF15">
            <v>0.10100000000000001</v>
          </cell>
          <cell r="BG15">
            <v>0</v>
          </cell>
          <cell r="BH15">
            <v>0</v>
          </cell>
          <cell r="BI15">
            <v>0</v>
          </cell>
          <cell r="BJ15">
            <v>0</v>
          </cell>
          <cell r="BK15">
            <v>0</v>
          </cell>
          <cell r="BL15">
            <v>0</v>
          </cell>
          <cell r="BM15">
            <v>0</v>
          </cell>
          <cell r="BN15">
            <v>0.1</v>
          </cell>
          <cell r="BO15">
            <v>718.803</v>
          </cell>
          <cell r="BP15">
            <v>711.83299999999997</v>
          </cell>
          <cell r="BQ15">
            <v>719.25300000000004</v>
          </cell>
          <cell r="BR15">
            <v>712.28300000000002</v>
          </cell>
          <cell r="BS15">
            <v>720.88300000000004</v>
          </cell>
          <cell r="BT15">
            <v>713.70299999999997</v>
          </cell>
          <cell r="BU15">
            <v>0</v>
          </cell>
          <cell r="BV15">
            <v>1.6299999999999955</v>
          </cell>
          <cell r="BW15">
            <v>1.4199999999999591</v>
          </cell>
          <cell r="BX15">
            <v>2.0799999999999956</v>
          </cell>
          <cell r="BY15">
            <v>450</v>
          </cell>
          <cell r="BZ15">
            <v>0.96250000000000002</v>
          </cell>
          <cell r="CA15">
            <v>0.5625</v>
          </cell>
          <cell r="CB15">
            <v>1.5249999999999773</v>
          </cell>
          <cell r="CC15">
            <v>1.3377476981738206</v>
          </cell>
          <cell r="CD15">
            <v>2602.5254398738161</v>
          </cell>
          <cell r="CE15">
            <v>0.10336889729831789</v>
          </cell>
          <cell r="CF15">
            <v>852.79340271112255</v>
          </cell>
          <cell r="CG15">
            <v>3455.3188425849385</v>
          </cell>
          <cell r="CH15">
            <v>1.5</v>
          </cell>
          <cell r="CI15">
            <v>4487</v>
          </cell>
          <cell r="CJ15">
            <v>1.1551099317756648</v>
          </cell>
          <cell r="CK15">
            <v>1.5</v>
          </cell>
          <cell r="CL15">
            <v>2</v>
          </cell>
          <cell r="CM15">
            <v>2</v>
          </cell>
        </row>
        <row r="16">
          <cell r="A16">
            <v>5</v>
          </cell>
          <cell r="B16" t="str">
            <v>C05</v>
          </cell>
          <cell r="C16" t="str">
            <v>A06</v>
          </cell>
          <cell r="D16">
            <v>0.12</v>
          </cell>
          <cell r="F16">
            <v>1.6</v>
          </cell>
          <cell r="G16">
            <v>5</v>
          </cell>
          <cell r="J16">
            <v>0</v>
          </cell>
          <cell r="K16">
            <v>0.23391889898068488</v>
          </cell>
          <cell r="L16">
            <v>3.7236843320206661</v>
          </cell>
          <cell r="M16">
            <v>3.7236843320206661</v>
          </cell>
          <cell r="N16">
            <v>456.43880792748882</v>
          </cell>
          <cell r="O16">
            <v>0.63097006220839813</v>
          </cell>
          <cell r="P16">
            <v>460.79875685173562</v>
          </cell>
          <cell r="Q16">
            <v>0.12</v>
          </cell>
          <cell r="S16">
            <v>1.58</v>
          </cell>
          <cell r="T16">
            <v>98</v>
          </cell>
          <cell r="U16">
            <v>619</v>
          </cell>
          <cell r="V16">
            <v>0.68799999999999994</v>
          </cell>
          <cell r="X16">
            <v>0</v>
          </cell>
          <cell r="Y16">
            <v>0</v>
          </cell>
          <cell r="AA16">
            <v>0</v>
          </cell>
          <cell r="AB16">
            <v>0</v>
          </cell>
          <cell r="AC16">
            <v>0.58479999999999999</v>
          </cell>
          <cell r="AD16">
            <v>0.92398400000000014</v>
          </cell>
          <cell r="AE16">
            <v>3.4386103870359377</v>
          </cell>
          <cell r="AF16">
            <v>3.4386103870359377</v>
          </cell>
          <cell r="AG16">
            <v>3.5966103870359376</v>
          </cell>
          <cell r="AH16">
            <v>464.39536723877154</v>
          </cell>
          <cell r="AI16">
            <v>51.44</v>
          </cell>
          <cell r="AJ16">
            <v>5.05</v>
          </cell>
          <cell r="AK16">
            <v>18</v>
          </cell>
          <cell r="AL16">
            <v>0.45</v>
          </cell>
          <cell r="AM16">
            <v>1.4E-2</v>
          </cell>
          <cell r="AN16">
            <v>0.33402128219604488</v>
          </cell>
          <cell r="AO16">
            <v>0.43209228515624998</v>
          </cell>
          <cell r="AP16">
            <v>0.74226951599121083</v>
          </cell>
          <cell r="AQ16">
            <v>3.6685745690779918</v>
          </cell>
          <cell r="AR16">
            <v>2.0636965913588634</v>
          </cell>
          <cell r="AS16">
            <v>5.1362319386365947</v>
          </cell>
          <cell r="AT16">
            <v>0.68595511564147671</v>
          </cell>
          <cell r="AU16">
            <v>1.0199763978375216</v>
          </cell>
          <cell r="AV16">
            <v>3.7470681958439203</v>
          </cell>
          <cell r="AW16">
            <v>595.94544702601308</v>
          </cell>
          <cell r="AX16">
            <v>0.77925818471518693</v>
          </cell>
          <cell r="AY16">
            <v>173.38809492308243</v>
          </cell>
          <cell r="AZ16" t="str">
            <v>24°12'06''</v>
          </cell>
          <cell r="BA16">
            <v>6.2190089136179072</v>
          </cell>
          <cell r="BB16">
            <v>1E-3</v>
          </cell>
          <cell r="BC16">
            <v>0.254</v>
          </cell>
          <cell r="BD16">
            <v>0.496</v>
          </cell>
          <cell r="BE16">
            <v>0.751</v>
          </cell>
          <cell r="BF16">
            <v>0.75</v>
          </cell>
          <cell r="BG16">
            <v>0</v>
          </cell>
          <cell r="BH16">
            <v>0</v>
          </cell>
          <cell r="BI16">
            <v>0</v>
          </cell>
          <cell r="BJ16">
            <v>0</v>
          </cell>
          <cell r="BK16">
            <v>0</v>
          </cell>
          <cell r="BL16">
            <v>0</v>
          </cell>
          <cell r="BM16">
            <v>0</v>
          </cell>
          <cell r="BN16">
            <v>0.75</v>
          </cell>
          <cell r="BO16">
            <v>711.08299999999997</v>
          </cell>
          <cell r="BP16">
            <v>708.48299999999995</v>
          </cell>
          <cell r="BQ16">
            <v>711.53300000000002</v>
          </cell>
          <cell r="BR16">
            <v>708.93299999999999</v>
          </cell>
          <cell r="BS16">
            <v>713.70299999999997</v>
          </cell>
          <cell r="BT16">
            <v>710.13300000000004</v>
          </cell>
          <cell r="BU16">
            <v>0</v>
          </cell>
          <cell r="BV16">
            <v>2.1699999999999591</v>
          </cell>
          <cell r="BW16">
            <v>1.2000000000000455</v>
          </cell>
          <cell r="BX16">
            <v>2.6199999999999593</v>
          </cell>
          <cell r="BY16">
            <v>450</v>
          </cell>
          <cell r="BZ16">
            <v>0.96250000000000002</v>
          </cell>
          <cell r="CA16">
            <v>0.5625</v>
          </cell>
          <cell r="CB16">
            <v>1.6850000000000023</v>
          </cell>
          <cell r="CC16">
            <v>1.4529389276641502</v>
          </cell>
          <cell r="CD16">
            <v>2826.6245772583702</v>
          </cell>
          <cell r="CE16">
            <v>8.6300124299999559E-2</v>
          </cell>
          <cell r="CF16">
            <v>711.97602547499639</v>
          </cell>
          <cell r="CG16">
            <v>3538.6006027333665</v>
          </cell>
          <cell r="CH16">
            <v>1.5</v>
          </cell>
          <cell r="CI16">
            <v>4487</v>
          </cell>
          <cell r="CJ16">
            <v>1.1829509480945064</v>
          </cell>
          <cell r="CK16">
            <v>1.5</v>
          </cell>
          <cell r="CL16">
            <v>2</v>
          </cell>
          <cell r="CM16">
            <v>2</v>
          </cell>
        </row>
        <row r="17">
          <cell r="A17">
            <v>6</v>
          </cell>
          <cell r="B17" t="str">
            <v>A06</v>
          </cell>
          <cell r="C17" t="str">
            <v>C07</v>
          </cell>
          <cell r="D17">
            <v>0.11</v>
          </cell>
          <cell r="E17">
            <v>-1.28</v>
          </cell>
          <cell r="F17">
            <v>0.43000000000000016</v>
          </cell>
          <cell r="G17">
            <v>5</v>
          </cell>
          <cell r="J17">
            <v>0</v>
          </cell>
          <cell r="K17">
            <v>0.18105549249407701</v>
          </cell>
          <cell r="L17">
            <v>3.9047398245147429</v>
          </cell>
          <cell r="M17">
            <v>3.9047398245147429</v>
          </cell>
          <cell r="N17">
            <v>452.71620450204074</v>
          </cell>
          <cell r="O17">
            <v>0.63363969674372367</v>
          </cell>
          <cell r="P17">
            <v>123.3493521686064</v>
          </cell>
          <cell r="R17">
            <v>5.41</v>
          </cell>
          <cell r="S17">
            <v>6.99</v>
          </cell>
          <cell r="T17">
            <v>98</v>
          </cell>
          <cell r="U17">
            <v>2740</v>
          </cell>
          <cell r="V17">
            <v>0.68799999999999994</v>
          </cell>
          <cell r="X17">
            <v>0</v>
          </cell>
          <cell r="Y17">
            <v>0</v>
          </cell>
          <cell r="AA17">
            <v>0</v>
          </cell>
          <cell r="AB17">
            <v>0</v>
          </cell>
          <cell r="AC17">
            <v>0.58479999999999999</v>
          </cell>
          <cell r="AD17">
            <v>4.0877520000000001</v>
          </cell>
          <cell r="AE17">
            <v>13.641572862094037</v>
          </cell>
          <cell r="AF17">
            <v>13.641572862094037</v>
          </cell>
          <cell r="AG17">
            <v>14.340572862094037</v>
          </cell>
          <cell r="AH17">
            <v>137.68992503070044</v>
          </cell>
          <cell r="AI17">
            <v>40.229999999999997</v>
          </cell>
          <cell r="AJ17">
            <v>9.5299999999999994</v>
          </cell>
          <cell r="AK17">
            <v>10</v>
          </cell>
          <cell r="AL17">
            <v>0.25</v>
          </cell>
          <cell r="AM17">
            <v>1.4E-2</v>
          </cell>
          <cell r="AN17">
            <v>0.19001126289367676</v>
          </cell>
          <cell r="AO17">
            <v>0.24627685546875</v>
          </cell>
          <cell r="AP17">
            <v>0.76004505157470703</v>
          </cell>
          <cell r="AQ17">
            <v>3.4396027150155191</v>
          </cell>
          <cell r="AR17">
            <v>2.534132949407506</v>
          </cell>
          <cell r="AS17">
            <v>5.4837776471765869</v>
          </cell>
          <cell r="AT17">
            <v>0.60300034847819217</v>
          </cell>
          <cell r="AU17">
            <v>0.79301161137186893</v>
          </cell>
          <cell r="AV17">
            <v>3.478649627315622</v>
          </cell>
          <cell r="AW17">
            <v>170.75781427480672</v>
          </cell>
          <cell r="AX17">
            <v>0.80634626072872462</v>
          </cell>
          <cell r="AY17">
            <v>123.05013851849486</v>
          </cell>
          <cell r="AZ17" t="str">
            <v>50°20'17''</v>
          </cell>
          <cell r="BA17">
            <v>5.1074356833435486</v>
          </cell>
          <cell r="BB17">
            <v>1E-3</v>
          </cell>
          <cell r="BC17">
            <v>1.7000000000000001E-2</v>
          </cell>
          <cell r="BD17">
            <v>0.25800000000000001</v>
          </cell>
          <cell r="BE17">
            <v>0.27600000000000002</v>
          </cell>
          <cell r="BF17">
            <v>0.27500000000000002</v>
          </cell>
          <cell r="BG17">
            <v>1.40553875471339</v>
          </cell>
          <cell r="BH17">
            <v>4.8</v>
          </cell>
          <cell r="BI17">
            <v>1.2</v>
          </cell>
          <cell r="BJ17">
            <v>0</v>
          </cell>
          <cell r="BK17">
            <v>0</v>
          </cell>
          <cell r="BL17">
            <v>0</v>
          </cell>
          <cell r="BM17">
            <v>1.3419839564437259</v>
          </cell>
          <cell r="BN17">
            <v>1.01</v>
          </cell>
          <cell r="BO17">
            <v>707.52299999999991</v>
          </cell>
          <cell r="BP17">
            <v>703.69299999999987</v>
          </cell>
          <cell r="BQ17">
            <v>707.77299999999991</v>
          </cell>
          <cell r="BR17">
            <v>703.94299999999987</v>
          </cell>
          <cell r="BS17">
            <v>710.13300000000004</v>
          </cell>
          <cell r="BT17">
            <v>705.19299999999998</v>
          </cell>
          <cell r="BU17">
            <v>0</v>
          </cell>
          <cell r="BV17">
            <v>2.3600000000001273</v>
          </cell>
          <cell r="BW17">
            <v>1.2500000000001137</v>
          </cell>
          <cell r="BX17">
            <v>2.6100000000001273</v>
          </cell>
          <cell r="BY17">
            <v>250</v>
          </cell>
          <cell r="BZ17">
            <v>0.71250000000000002</v>
          </cell>
          <cell r="CA17">
            <v>0.3125</v>
          </cell>
          <cell r="CB17">
            <v>1.8050000000001205</v>
          </cell>
          <cell r="CC17">
            <v>1.9421167236767078</v>
          </cell>
          <cell r="CD17">
            <v>2070.4481553084079</v>
          </cell>
          <cell r="CE17">
            <v>4.2825757596623104E-2</v>
          </cell>
          <cell r="CF17">
            <v>353.31250017214063</v>
          </cell>
          <cell r="CG17">
            <v>2423.7606554805484</v>
          </cell>
          <cell r="CH17">
            <v>1.5</v>
          </cell>
          <cell r="CI17">
            <v>2957</v>
          </cell>
          <cell r="CJ17">
            <v>1.2295032070411982</v>
          </cell>
          <cell r="CK17">
            <v>1.5</v>
          </cell>
          <cell r="CL17">
            <v>2</v>
          </cell>
          <cell r="CM17">
            <v>2</v>
          </cell>
        </row>
        <row r="18">
          <cell r="A18">
            <v>7</v>
          </cell>
          <cell r="B18" t="str">
            <v>C07</v>
          </cell>
          <cell r="C18" t="str">
            <v>C61</v>
          </cell>
          <cell r="D18">
            <v>0.18</v>
          </cell>
          <cell r="F18">
            <v>0.6100000000000001</v>
          </cell>
          <cell r="G18">
            <v>5</v>
          </cell>
          <cell r="J18">
            <v>0</v>
          </cell>
          <cell r="K18">
            <v>0.34650327688695443</v>
          </cell>
          <cell r="L18">
            <v>4.2512431014016974</v>
          </cell>
          <cell r="M18">
            <v>4.2512431014016974</v>
          </cell>
          <cell r="N18">
            <v>445.74692635114201</v>
          </cell>
          <cell r="O18">
            <v>0.63069428238039649</v>
          </cell>
          <cell r="P18">
            <v>171.48932308136361</v>
          </cell>
          <cell r="S18">
            <v>6.99</v>
          </cell>
          <cell r="T18">
            <v>98</v>
          </cell>
          <cell r="U18">
            <v>2740</v>
          </cell>
          <cell r="V18">
            <v>0.68799999999999994</v>
          </cell>
          <cell r="X18">
            <v>0</v>
          </cell>
          <cell r="Y18">
            <v>0</v>
          </cell>
          <cell r="AA18">
            <v>0</v>
          </cell>
          <cell r="AB18">
            <v>0</v>
          </cell>
          <cell r="AC18">
            <v>0.58479999999999999</v>
          </cell>
          <cell r="AD18">
            <v>4.0877520000000001</v>
          </cell>
          <cell r="AE18">
            <v>13.641572862094037</v>
          </cell>
          <cell r="AF18">
            <v>13.641572862094037</v>
          </cell>
          <cell r="AG18">
            <v>14.340572862094037</v>
          </cell>
          <cell r="AH18">
            <v>185.82989594345764</v>
          </cell>
          <cell r="AI18">
            <v>34.28</v>
          </cell>
          <cell r="AJ18">
            <v>5.58</v>
          </cell>
          <cell r="AK18">
            <v>12</v>
          </cell>
          <cell r="AL18">
            <v>0.30000000000000004</v>
          </cell>
          <cell r="AM18">
            <v>1.4E-2</v>
          </cell>
          <cell r="AN18">
            <v>0.24190979003906252</v>
          </cell>
          <cell r="AO18">
            <v>0.29179687500000001</v>
          </cell>
          <cell r="AP18">
            <v>0.80636596679687489</v>
          </cell>
          <cell r="AQ18">
            <v>3.0425379661971554</v>
          </cell>
          <cell r="AR18">
            <v>1.9122336454936288</v>
          </cell>
          <cell r="AS18">
            <v>4.0296157883654304</v>
          </cell>
          <cell r="AT18">
            <v>0.47181637491086253</v>
          </cell>
          <cell r="AU18">
            <v>0.71372616494992502</v>
          </cell>
          <cell r="AV18">
            <v>3.0058605937136016</v>
          </cell>
          <cell r="AW18">
            <v>212.47176507582842</v>
          </cell>
          <cell r="AX18">
            <v>0.87460983758071276</v>
          </cell>
          <cell r="AY18">
            <v>121.46197312984964</v>
          </cell>
          <cell r="AZ18" t="str">
            <v>01°35'17''</v>
          </cell>
          <cell r="BA18">
            <v>4.1073263684940535</v>
          </cell>
          <cell r="BB18">
            <v>1E-3</v>
          </cell>
          <cell r="BC18">
            <v>2.5999999999999999E-2</v>
          </cell>
          <cell r="BD18">
            <v>0.214</v>
          </cell>
          <cell r="BE18">
            <v>0.24099999999999999</v>
          </cell>
          <cell r="BF18">
            <v>0.24</v>
          </cell>
          <cell r="BG18">
            <v>1.2025499648738953</v>
          </cell>
          <cell r="BH18">
            <v>3.9999999999999991</v>
          </cell>
          <cell r="BI18">
            <v>1.2</v>
          </cell>
          <cell r="BJ18">
            <v>0</v>
          </cell>
          <cell r="BK18">
            <v>0</v>
          </cell>
          <cell r="BL18">
            <v>0</v>
          </cell>
          <cell r="BM18">
            <v>1.2463565250293192</v>
          </cell>
          <cell r="BN18">
            <v>1.06</v>
          </cell>
          <cell r="BO18">
            <v>703.36299999999994</v>
          </cell>
          <cell r="BP18">
            <v>701.45299999999997</v>
          </cell>
          <cell r="BQ18">
            <v>703.6629999999999</v>
          </cell>
          <cell r="BR18">
            <v>701.75299999999993</v>
          </cell>
          <cell r="BS18">
            <v>705.19299999999998</v>
          </cell>
          <cell r="BT18">
            <v>703.00300000000016</v>
          </cell>
          <cell r="BU18">
            <v>0</v>
          </cell>
          <cell r="BV18">
            <v>1.5300000000000864</v>
          </cell>
          <cell r="BW18">
            <v>1.2500000000002274</v>
          </cell>
          <cell r="BX18">
            <v>1.8300000000000864</v>
          </cell>
          <cell r="BY18">
            <v>300</v>
          </cell>
          <cell r="BZ18">
            <v>0.77500000000000002</v>
          </cell>
          <cell r="CA18">
            <v>0.375</v>
          </cell>
          <cell r="CB18">
            <v>1.3900000000001569</v>
          </cell>
          <cell r="CC18">
            <v>1.4819881387386633</v>
          </cell>
          <cell r="CD18">
            <v>1869.2501642428103</v>
          </cell>
          <cell r="CE18">
            <v>8.2668075285198483E-2</v>
          </cell>
          <cell r="CF18">
            <v>682.01162110288749</v>
          </cell>
          <cell r="CG18">
            <v>2551.2617853456977</v>
          </cell>
          <cell r="CH18">
            <v>1.5</v>
          </cell>
          <cell r="CI18">
            <v>3365</v>
          </cell>
          <cell r="CJ18">
            <v>1.1372637973309203</v>
          </cell>
          <cell r="CK18">
            <v>1.5</v>
          </cell>
          <cell r="CL18">
            <v>2</v>
          </cell>
          <cell r="CM18">
            <v>2</v>
          </cell>
        </row>
        <row r="19">
          <cell r="A19">
            <v>8</v>
          </cell>
          <cell r="B19" t="str">
            <v>C61</v>
          </cell>
          <cell r="C19" t="str">
            <v>C08</v>
          </cell>
          <cell r="D19">
            <v>0.04</v>
          </cell>
          <cell r="F19">
            <v>0.65000000000000013</v>
          </cell>
          <cell r="G19">
            <v>5</v>
          </cell>
          <cell r="J19">
            <v>0</v>
          </cell>
          <cell r="K19">
            <v>0.24142491561781468</v>
          </cell>
          <cell r="L19">
            <v>4.4926680170195121</v>
          </cell>
          <cell r="M19">
            <v>4.4926680170195121</v>
          </cell>
          <cell r="N19">
            <v>441.00779427951176</v>
          </cell>
          <cell r="O19">
            <v>0.62818710359408092</v>
          </cell>
          <cell r="P19">
            <v>180.07301581805956</v>
          </cell>
          <cell r="Q19">
            <v>0.33</v>
          </cell>
          <cell r="S19">
            <v>7.32</v>
          </cell>
          <cell r="T19">
            <v>98</v>
          </cell>
          <cell r="U19">
            <v>2869</v>
          </cell>
          <cell r="V19">
            <v>0.68799999999999994</v>
          </cell>
          <cell r="X19">
            <v>0</v>
          </cell>
          <cell r="Y19">
            <v>0</v>
          </cell>
          <cell r="AA19">
            <v>0</v>
          </cell>
          <cell r="AB19">
            <v>0</v>
          </cell>
          <cell r="AC19">
            <v>0.58479999999999999</v>
          </cell>
          <cell r="AD19">
            <v>4.2807360000000001</v>
          </cell>
          <cell r="AE19">
            <v>14.237373129122957</v>
          </cell>
          <cell r="AF19">
            <v>14.237373129122957</v>
          </cell>
          <cell r="AG19">
            <v>14.969373129122957</v>
          </cell>
          <cell r="AH19">
            <v>195.04238894718253</v>
          </cell>
          <cell r="AI19">
            <v>18.920000000000002</v>
          </cell>
          <cell r="AJ19">
            <v>1.53</v>
          </cell>
          <cell r="AK19">
            <v>16</v>
          </cell>
          <cell r="AL19">
            <v>0.4</v>
          </cell>
          <cell r="AM19">
            <v>1.4E-2</v>
          </cell>
          <cell r="AN19">
            <v>0.30604972839355471</v>
          </cell>
          <cell r="AO19">
            <v>0.3195312500000001</v>
          </cell>
          <cell r="AP19">
            <v>0.76512432098388672</v>
          </cell>
          <cell r="AQ19">
            <v>1.8904898693461605</v>
          </cell>
          <cell r="AR19">
            <v>1.0933902959748305</v>
          </cell>
          <cell r="AS19">
            <v>1.4158329987051654</v>
          </cell>
          <cell r="AT19">
            <v>0.18215861091235794</v>
          </cell>
          <cell r="AU19">
            <v>0.48820833930591268</v>
          </cell>
          <cell r="AV19">
            <v>1.9067332587890613</v>
          </cell>
          <cell r="AW19">
            <v>239.60716792668165</v>
          </cell>
          <cell r="AX19">
            <v>0.81400899077804012</v>
          </cell>
          <cell r="AY19">
            <v>121.46171530625648</v>
          </cell>
          <cell r="AZ19" t="str">
            <v>00°00'00''</v>
          </cell>
          <cell r="BA19">
            <v>1000</v>
          </cell>
          <cell r="BB19">
            <v>1E-3</v>
          </cell>
          <cell r="BC19">
            <v>5.8000000000000003E-2</v>
          </cell>
          <cell r="BD19">
            <v>1.6E-2</v>
          </cell>
          <cell r="BE19">
            <v>7.5000000000000011E-2</v>
          </cell>
          <cell r="BF19">
            <v>7.400000000000001E-2</v>
          </cell>
          <cell r="BG19">
            <v>0</v>
          </cell>
          <cell r="BH19">
            <v>0</v>
          </cell>
          <cell r="BI19">
            <v>0</v>
          </cell>
          <cell r="BJ19">
            <v>0</v>
          </cell>
          <cell r="BK19">
            <v>0</v>
          </cell>
          <cell r="BL19">
            <v>0</v>
          </cell>
          <cell r="BM19">
            <v>0</v>
          </cell>
          <cell r="BN19">
            <v>0.1</v>
          </cell>
          <cell r="BO19">
            <v>697.15299999999991</v>
          </cell>
          <cell r="BP19">
            <v>696.86299999999994</v>
          </cell>
          <cell r="BQ19">
            <v>697.55299999999988</v>
          </cell>
          <cell r="BR19">
            <v>697.26299999999992</v>
          </cell>
          <cell r="BS19">
            <v>703.00300000000016</v>
          </cell>
          <cell r="BT19">
            <v>702.74299999999994</v>
          </cell>
          <cell r="BU19">
            <v>4.3000000000000682</v>
          </cell>
          <cell r="BV19">
            <v>5.4500000000002728</v>
          </cell>
          <cell r="BW19">
            <v>5.4800000000000182</v>
          </cell>
          <cell r="BX19">
            <v>5.8500000000002732</v>
          </cell>
          <cell r="BY19">
            <v>400</v>
          </cell>
          <cell r="BZ19">
            <v>0.9</v>
          </cell>
          <cell r="CA19">
            <v>0.5</v>
          </cell>
          <cell r="CB19">
            <v>5.4650000000001455</v>
          </cell>
          <cell r="CC19">
            <v>3.3503438135874428</v>
          </cell>
          <cell r="CD19">
            <v>5698.9348269122411</v>
          </cell>
          <cell r="CE19">
            <v>7.9243436539873091E-3</v>
          </cell>
          <cell r="CF19">
            <v>65.3758351453953</v>
          </cell>
          <cell r="CG19">
            <v>5764.3106620576364</v>
          </cell>
          <cell r="CH19">
            <v>1.5</v>
          </cell>
          <cell r="CI19">
            <v>4079</v>
          </cell>
          <cell r="CJ19">
            <v>2.1197514079643183</v>
          </cell>
          <cell r="CK19">
            <v>2.2000000000000002</v>
          </cell>
          <cell r="CL19">
            <v>2</v>
          </cell>
          <cell r="CM19">
            <v>2</v>
          </cell>
        </row>
        <row r="20">
          <cell r="A20">
            <v>9</v>
          </cell>
          <cell r="B20" t="str">
            <v>C08</v>
          </cell>
          <cell r="C20" t="str">
            <v>C09</v>
          </cell>
          <cell r="D20">
            <v>0.62</v>
          </cell>
          <cell r="F20">
            <v>1.27</v>
          </cell>
          <cell r="G20">
            <v>5</v>
          </cell>
          <cell r="J20">
            <v>0</v>
          </cell>
          <cell r="K20">
            <v>6.5016643146473818E-2</v>
          </cell>
          <cell r="L20">
            <v>4.5576846601659859</v>
          </cell>
          <cell r="M20">
            <v>4.5576846601659859</v>
          </cell>
          <cell r="N20">
            <v>439.74748222771825</v>
          </cell>
          <cell r="O20">
            <v>0.63108321114369492</v>
          </cell>
          <cell r="P20">
            <v>352.44691153431165</v>
          </cell>
          <cell r="Q20">
            <v>0.62</v>
          </cell>
          <cell r="S20">
            <v>7.94</v>
          </cell>
          <cell r="T20">
            <v>98</v>
          </cell>
          <cell r="U20">
            <v>3112</v>
          </cell>
          <cell r="V20">
            <v>0.68799999999999994</v>
          </cell>
          <cell r="X20">
            <v>0</v>
          </cell>
          <cell r="Y20">
            <v>0</v>
          </cell>
          <cell r="AA20">
            <v>0</v>
          </cell>
          <cell r="AB20">
            <v>0</v>
          </cell>
          <cell r="AC20">
            <v>0.58479999999999999</v>
          </cell>
          <cell r="AD20">
            <v>4.6433119999999999</v>
          </cell>
          <cell r="AE20">
            <v>15.35151028272357</v>
          </cell>
          <cell r="AF20">
            <v>15.35151028272357</v>
          </cell>
          <cell r="AG20">
            <v>16.145510282723571</v>
          </cell>
          <cell r="AH20">
            <v>368.59242181703524</v>
          </cell>
          <cell r="AI20">
            <v>54.56</v>
          </cell>
          <cell r="AJ20">
            <v>2.38</v>
          </cell>
          <cell r="AK20">
            <v>18</v>
          </cell>
          <cell r="AL20">
            <v>0.45</v>
          </cell>
          <cell r="AM20">
            <v>1.4E-2</v>
          </cell>
          <cell r="AN20">
            <v>0.37129755020141608</v>
          </cell>
          <cell r="AO20">
            <v>0.41044921875000007</v>
          </cell>
          <cell r="AP20">
            <v>0.82510566711425792</v>
          </cell>
          <cell r="AQ20">
            <v>2.625941165867649</v>
          </cell>
          <cell r="AR20">
            <v>1.3073368269613086</v>
          </cell>
          <cell r="AS20">
            <v>2.6224234769082191</v>
          </cell>
          <cell r="AT20">
            <v>0.35145601460745907</v>
          </cell>
          <cell r="AU20">
            <v>0.7227535648088752</v>
          </cell>
          <cell r="AV20">
            <v>2.5723756309570667</v>
          </cell>
          <cell r="AW20">
            <v>409.11866696471162</v>
          </cell>
          <cell r="AX20">
            <v>0.90094256649704041</v>
          </cell>
          <cell r="AY20">
            <v>117.92527848673406</v>
          </cell>
          <cell r="AZ20" t="str">
            <v>03°32'11''</v>
          </cell>
          <cell r="BA20">
            <v>43.1904326159652</v>
          </cell>
          <cell r="BB20">
            <v>0.23499999999999999</v>
          </cell>
          <cell r="BC20">
            <v>1.7000000000000001E-2</v>
          </cell>
          <cell r="BD20">
            <v>1.2999999999999999E-2</v>
          </cell>
          <cell r="BE20">
            <v>0.26500000000000001</v>
          </cell>
          <cell r="BF20">
            <v>0.26500000000000001</v>
          </cell>
          <cell r="BG20">
            <v>0</v>
          </cell>
          <cell r="BH20">
            <v>0</v>
          </cell>
          <cell r="BI20">
            <v>0</v>
          </cell>
          <cell r="BJ20">
            <v>0</v>
          </cell>
          <cell r="BK20">
            <v>0</v>
          </cell>
          <cell r="BL20">
            <v>0</v>
          </cell>
          <cell r="BM20">
            <v>0</v>
          </cell>
          <cell r="BN20">
            <v>0.27</v>
          </cell>
          <cell r="BO20">
            <v>696.59299999999996</v>
          </cell>
          <cell r="BP20">
            <v>695.29300000000001</v>
          </cell>
          <cell r="BQ20">
            <v>697.04300000000001</v>
          </cell>
          <cell r="BR20">
            <v>695.74300000000005</v>
          </cell>
          <cell r="BS20">
            <v>702.74299999999994</v>
          </cell>
          <cell r="BT20">
            <v>698.83300000000008</v>
          </cell>
          <cell r="BU20">
            <v>0</v>
          </cell>
          <cell r="BV20">
            <v>5.6999999999999318</v>
          </cell>
          <cell r="BW20">
            <v>3.0900000000000318</v>
          </cell>
          <cell r="BX20">
            <v>6.149999999999932</v>
          </cell>
          <cell r="BY20">
            <v>450</v>
          </cell>
          <cell r="BZ20">
            <v>0.96250000000000002</v>
          </cell>
          <cell r="CA20">
            <v>0.5625</v>
          </cell>
          <cell r="CB20">
            <v>4.3949999999999818</v>
          </cell>
          <cell r="CC20">
            <v>2.8809020695580791</v>
          </cell>
          <cell r="CD20">
            <v>5604.6599340407338</v>
          </cell>
          <cell r="CE20">
            <v>1.3709704677613455E-2</v>
          </cell>
          <cell r="CF20">
            <v>113.105063590311</v>
          </cell>
          <cell r="CG20">
            <v>5717.7649976310449</v>
          </cell>
          <cell r="CH20">
            <v>1.5</v>
          </cell>
          <cell r="CI20">
            <v>4487</v>
          </cell>
          <cell r="CJ20">
            <v>1.9114436140955131</v>
          </cell>
          <cell r="CK20">
            <v>2.2000000000000002</v>
          </cell>
          <cell r="CL20">
            <v>2</v>
          </cell>
          <cell r="CM20">
            <v>2</v>
          </cell>
        </row>
        <row r="21">
          <cell r="A21">
            <v>10</v>
          </cell>
          <cell r="B21" t="str">
            <v>C09</v>
          </cell>
          <cell r="C21" t="str">
            <v>C10</v>
          </cell>
          <cell r="F21">
            <v>1.27</v>
          </cell>
          <cell r="G21">
            <v>5</v>
          </cell>
          <cell r="J21">
            <v>0</v>
          </cell>
          <cell r="K21">
            <v>7.5797436158161771E-2</v>
          </cell>
          <cell r="L21">
            <v>4.6334820963241476</v>
          </cell>
          <cell r="M21">
            <v>4.6334820963241476</v>
          </cell>
          <cell r="N21">
            <v>438.28660769752878</v>
          </cell>
          <cell r="O21">
            <v>0.63716135458167367</v>
          </cell>
          <cell r="P21">
            <v>354.65929659256631</v>
          </cell>
          <cell r="S21">
            <v>7.94</v>
          </cell>
          <cell r="T21">
            <v>98</v>
          </cell>
          <cell r="U21">
            <v>3112</v>
          </cell>
          <cell r="V21">
            <v>0.68799999999999994</v>
          </cell>
          <cell r="X21">
            <v>0</v>
          </cell>
          <cell r="Y21">
            <v>0</v>
          </cell>
          <cell r="AA21">
            <v>0</v>
          </cell>
          <cell r="AB21">
            <v>0</v>
          </cell>
          <cell r="AC21">
            <v>0.58479999999999999</v>
          </cell>
          <cell r="AD21">
            <v>4.6433119999999999</v>
          </cell>
          <cell r="AE21">
            <v>15.35151028272357</v>
          </cell>
          <cell r="AF21">
            <v>15.35151028272357</v>
          </cell>
          <cell r="AG21">
            <v>16.145510282723571</v>
          </cell>
          <cell r="AH21">
            <v>370.8048068752899</v>
          </cell>
          <cell r="AI21">
            <v>20.079999999999998</v>
          </cell>
          <cell r="AJ21">
            <v>3.75</v>
          </cell>
          <cell r="AK21">
            <v>18</v>
          </cell>
          <cell r="AL21">
            <v>0.45</v>
          </cell>
          <cell r="AM21">
            <v>1.4E-2</v>
          </cell>
          <cell r="AN21">
            <v>0.31743514537811279</v>
          </cell>
          <cell r="AO21">
            <v>0.41132812500000004</v>
          </cell>
          <cell r="AP21">
            <v>0.70541143417358398</v>
          </cell>
          <cell r="AQ21">
            <v>3.0922111664149985</v>
          </cell>
          <cell r="AR21">
            <v>1.8245575255366293</v>
          </cell>
          <cell r="AS21">
            <v>3.665719761637583</v>
          </cell>
          <cell r="AT21">
            <v>0.48734810895522962</v>
          </cell>
          <cell r="AU21">
            <v>0.80478325433334241</v>
          </cell>
          <cell r="AV21">
            <v>3.2289516504002553</v>
          </cell>
          <cell r="AW21">
            <v>513.5425709245128</v>
          </cell>
          <cell r="AX21">
            <v>0.72205271358077072</v>
          </cell>
          <cell r="AY21">
            <v>119.50807788276418</v>
          </cell>
          <cell r="AZ21" t="str">
            <v>01°34'58''</v>
          </cell>
          <cell r="BA21">
            <v>96.524568417690219</v>
          </cell>
          <cell r="BB21">
            <v>8.2000000000000003E-2</v>
          </cell>
          <cell r="BC21">
            <v>1.4E-2</v>
          </cell>
          <cell r="BD21">
            <v>2.1000000000000001E-2</v>
          </cell>
          <cell r="BE21">
            <v>0.11700000000000001</v>
          </cell>
          <cell r="BF21">
            <v>0.11700000000000001</v>
          </cell>
          <cell r="BG21">
            <v>0</v>
          </cell>
          <cell r="BH21">
            <v>0</v>
          </cell>
          <cell r="BI21">
            <v>0</v>
          </cell>
          <cell r="BJ21">
            <v>0</v>
          </cell>
          <cell r="BK21">
            <v>0</v>
          </cell>
          <cell r="BL21">
            <v>0</v>
          </cell>
          <cell r="BM21">
            <v>0</v>
          </cell>
          <cell r="BN21">
            <v>0.12</v>
          </cell>
          <cell r="BO21">
            <v>694.00300000000004</v>
          </cell>
          <cell r="BP21">
            <v>693.25300000000004</v>
          </cell>
          <cell r="BQ21">
            <v>694.45300000000009</v>
          </cell>
          <cell r="BR21">
            <v>693.70300000000009</v>
          </cell>
          <cell r="BS21">
            <v>698.83300000000008</v>
          </cell>
          <cell r="BT21">
            <v>694.95299999999997</v>
          </cell>
          <cell r="BU21">
            <v>1.2899999999999636</v>
          </cell>
          <cell r="BV21">
            <v>4.3799999999999955</v>
          </cell>
          <cell r="BW21">
            <v>1.2499999999998863</v>
          </cell>
          <cell r="BX21">
            <v>4.8299999999999956</v>
          </cell>
          <cell r="BY21">
            <v>450</v>
          </cell>
          <cell r="BZ21">
            <v>0.96250000000000002</v>
          </cell>
          <cell r="CA21">
            <v>0.5625</v>
          </cell>
          <cell r="CB21">
            <v>2.8149999999999409</v>
          </cell>
          <cell r="CC21">
            <v>2.1568742729422317</v>
          </cell>
          <cell r="CD21">
            <v>4196.0977945275681</v>
          </cell>
          <cell r="CE21">
            <v>3.2761069157960954E-2</v>
          </cell>
          <cell r="CF21">
            <v>270.27882055317787</v>
          </cell>
          <cell r="CG21">
            <v>4466.376615080746</v>
          </cell>
          <cell r="CH21">
            <v>1.5</v>
          </cell>
          <cell r="CI21">
            <v>4487</v>
          </cell>
          <cell r="CJ21">
            <v>1.4931056212661287</v>
          </cell>
          <cell r="CK21">
            <v>1.5</v>
          </cell>
          <cell r="CL21">
            <v>2</v>
          </cell>
          <cell r="CM21">
            <v>2</v>
          </cell>
        </row>
        <row r="22">
          <cell r="A22">
            <v>11</v>
          </cell>
          <cell r="B22" t="str">
            <v>C10</v>
          </cell>
          <cell r="C22" t="str">
            <v>C11</v>
          </cell>
          <cell r="F22">
            <v>1.27</v>
          </cell>
          <cell r="G22">
            <v>5</v>
          </cell>
          <cell r="J22">
            <v>0</v>
          </cell>
          <cell r="K22">
            <v>2.0629546385722234E-2</v>
          </cell>
          <cell r="L22">
            <v>4.6541116427098697</v>
          </cell>
          <cell r="M22">
            <v>4.6541116427098697</v>
          </cell>
          <cell r="N22">
            <v>437.8905648792479</v>
          </cell>
          <cell r="O22">
            <v>0.63867975288959733</v>
          </cell>
          <cell r="P22">
            <v>355.18323396760064</v>
          </cell>
          <cell r="S22">
            <v>7.94</v>
          </cell>
          <cell r="T22">
            <v>98</v>
          </cell>
          <cell r="U22">
            <v>3112</v>
          </cell>
          <cell r="V22">
            <v>0.68799999999999994</v>
          </cell>
          <cell r="X22">
            <v>0</v>
          </cell>
          <cell r="Y22">
            <v>0</v>
          </cell>
          <cell r="AA22">
            <v>0</v>
          </cell>
          <cell r="AB22">
            <v>0</v>
          </cell>
          <cell r="AC22">
            <v>0.58479999999999999</v>
          </cell>
          <cell r="AD22">
            <v>4.6433119999999999</v>
          </cell>
          <cell r="AE22">
            <v>15.35151028272357</v>
          </cell>
          <cell r="AF22">
            <v>15.35151028272357</v>
          </cell>
          <cell r="AG22">
            <v>16.145510282723571</v>
          </cell>
          <cell r="AH22">
            <v>371.32874425032423</v>
          </cell>
          <cell r="AI22">
            <v>25.09</v>
          </cell>
          <cell r="AJ22">
            <v>19.04</v>
          </cell>
          <cell r="AK22">
            <v>18</v>
          </cell>
          <cell r="AL22">
            <v>0.45</v>
          </cell>
          <cell r="AM22">
            <v>1.4E-2</v>
          </cell>
          <cell r="AN22">
            <v>0.19840439558029183</v>
          </cell>
          <cell r="AO22">
            <v>0.41132812500000004</v>
          </cell>
          <cell r="AP22">
            <v>0.44089865684509294</v>
          </cell>
          <cell r="AQ22">
            <v>5.4945343586537332</v>
          </cell>
          <cell r="AR22">
            <v>4.5069873790235855</v>
          </cell>
          <cell r="AS22">
            <v>12.606656596432973</v>
          </cell>
          <cell r="AT22">
            <v>1.5387312853428334</v>
          </cell>
          <cell r="AU22">
            <v>1.7371356809231253</v>
          </cell>
          <cell r="AV22">
            <v>7.2757770096350631</v>
          </cell>
          <cell r="AW22">
            <v>1157.1623348829933</v>
          </cell>
          <cell r="AX22">
            <v>0.32089598240152817</v>
          </cell>
          <cell r="AY22">
            <v>124.52499114507151</v>
          </cell>
          <cell r="AZ22" t="str">
            <v>05°01'01''</v>
          </cell>
          <cell r="BA22">
            <v>30.435270669453658</v>
          </cell>
          <cell r="BB22">
            <v>0.93200000000000005</v>
          </cell>
          <cell r="BC22">
            <v>0.105</v>
          </cell>
          <cell r="BD22">
            <v>4.7E-2</v>
          </cell>
          <cell r="BE22">
            <v>1.0840000000000001</v>
          </cell>
          <cell r="BF22">
            <v>1.0840000000000001</v>
          </cell>
          <cell r="BG22">
            <v>0.87200297682874595</v>
          </cell>
          <cell r="BH22">
            <v>2.6666666666666665</v>
          </cell>
          <cell r="BI22">
            <v>1.2</v>
          </cell>
          <cell r="BJ22">
            <v>0</v>
          </cell>
          <cell r="BK22">
            <v>0</v>
          </cell>
          <cell r="BL22">
            <v>0</v>
          </cell>
          <cell r="BM22">
            <v>1.1622654122143776</v>
          </cell>
          <cell r="BN22">
            <v>0.84</v>
          </cell>
          <cell r="BO22">
            <v>692.41300000000001</v>
          </cell>
          <cell r="BP22">
            <v>687.63300000000004</v>
          </cell>
          <cell r="BQ22">
            <v>692.86300000000006</v>
          </cell>
          <cell r="BR22">
            <v>688.08300000000008</v>
          </cell>
          <cell r="BS22">
            <v>694.95299999999997</v>
          </cell>
          <cell r="BT22">
            <v>689.34300000000007</v>
          </cell>
          <cell r="BU22">
            <v>0</v>
          </cell>
          <cell r="BV22">
            <v>2.0899999999999181</v>
          </cell>
          <cell r="BW22">
            <v>1.2599999999999909</v>
          </cell>
          <cell r="BX22">
            <v>2.5399999999999183</v>
          </cell>
          <cell r="BY22">
            <v>450</v>
          </cell>
          <cell r="BZ22">
            <v>0.96250000000000002</v>
          </cell>
          <cell r="CA22">
            <v>0.5625</v>
          </cell>
          <cell r="CB22">
            <v>1.6749999999999545</v>
          </cell>
          <cell r="CC22">
            <v>1.4458622359710975</v>
          </cell>
          <cell r="CD22">
            <v>2812.8572052894597</v>
          </cell>
          <cell r="CE22">
            <v>8.7242482775220398E-2</v>
          </cell>
          <cell r="CF22">
            <v>719.75048289556833</v>
          </cell>
          <cell r="CG22">
            <v>3532.6076881850281</v>
          </cell>
          <cell r="CH22">
            <v>1.5</v>
          </cell>
          <cell r="CI22">
            <v>4487</v>
          </cell>
          <cell r="CJ22">
            <v>1.1809475222370276</v>
          </cell>
          <cell r="CK22">
            <v>1.5</v>
          </cell>
          <cell r="CL22">
            <v>2</v>
          </cell>
          <cell r="CM22">
            <v>2</v>
          </cell>
        </row>
        <row r="23">
          <cell r="A23">
            <v>12</v>
          </cell>
          <cell r="B23" t="str">
            <v>C11</v>
          </cell>
          <cell r="C23" t="str">
            <v>A12</v>
          </cell>
          <cell r="E23">
            <v>0.28000000000000003</v>
          </cell>
          <cell r="F23">
            <v>1.55</v>
          </cell>
          <cell r="G23">
            <v>5</v>
          </cell>
          <cell r="J23">
            <v>0</v>
          </cell>
          <cell r="K23">
            <v>0</v>
          </cell>
          <cell r="L23">
            <v>4.6541116427098697</v>
          </cell>
          <cell r="M23">
            <v>4.6541116427098697</v>
          </cell>
          <cell r="N23">
            <v>437.8905648792479</v>
          </cell>
          <cell r="O23">
            <v>0.63306000000000051</v>
          </cell>
          <cell r="P23">
            <v>429.67705155380821</v>
          </cell>
          <cell r="R23">
            <v>0.28000000000000003</v>
          </cell>
          <cell r="S23">
            <v>8.2200000000000006</v>
          </cell>
          <cell r="T23">
            <v>98</v>
          </cell>
          <cell r="U23">
            <v>110</v>
          </cell>
          <cell r="V23">
            <v>0.68799999999999994</v>
          </cell>
          <cell r="X23">
            <v>0</v>
          </cell>
          <cell r="Y23">
            <v>0</v>
          </cell>
          <cell r="AA23">
            <v>0</v>
          </cell>
          <cell r="AB23">
            <v>0</v>
          </cell>
          <cell r="AC23">
            <v>0.58479999999999999</v>
          </cell>
          <cell r="AD23">
            <v>4.8070560000000002</v>
          </cell>
          <cell r="AE23">
            <v>15.852551091358571</v>
          </cell>
          <cell r="AF23">
            <v>15.852551091358571</v>
          </cell>
          <cell r="AG23">
            <v>16.67455109135857</v>
          </cell>
          <cell r="AH23">
            <v>446.35160264516679</v>
          </cell>
          <cell r="AI23">
            <v>5</v>
          </cell>
          <cell r="AJ23">
            <v>3.5</v>
          </cell>
          <cell r="AK23">
            <v>18</v>
          </cell>
          <cell r="AL23">
            <v>0.45</v>
          </cell>
          <cell r="AM23">
            <v>1.4E-2</v>
          </cell>
          <cell r="AN23">
            <v>0.3708824515342713</v>
          </cell>
          <cell r="AO23">
            <v>0.42934570312499998</v>
          </cell>
          <cell r="AP23">
            <v>0.82418322563171398</v>
          </cell>
          <cell r="AQ23">
            <v>3.1831374235550873</v>
          </cell>
          <cell r="AR23">
            <v>1.587184713910635</v>
          </cell>
          <cell r="AS23">
            <v>3.8533283513727228</v>
          </cell>
          <cell r="AT23">
            <v>0.51643036988975122</v>
          </cell>
          <cell r="AU23">
            <v>0.88731282142402246</v>
          </cell>
          <cell r="AV23">
            <v>3.1194636574120183</v>
          </cell>
          <cell r="AW23">
            <v>496.12925803158839</v>
          </cell>
          <cell r="AX23">
            <v>0.89966797043190649</v>
          </cell>
          <cell r="AY23">
            <v>107.10862610994928</v>
          </cell>
          <cell r="AZ23" t="str">
            <v>17°24'59''</v>
          </cell>
          <cell r="BA23">
            <v>8.7050576818825309</v>
          </cell>
          <cell r="BB23">
            <v>1E-3</v>
          </cell>
          <cell r="BC23">
            <v>0.20399999999999999</v>
          </cell>
          <cell r="BD23">
            <v>0.192</v>
          </cell>
          <cell r="BE23">
            <v>0.39700000000000002</v>
          </cell>
          <cell r="BF23">
            <v>0.39600000000000002</v>
          </cell>
          <cell r="BG23">
            <v>0</v>
          </cell>
          <cell r="BH23">
            <v>0</v>
          </cell>
          <cell r="BI23">
            <v>0</v>
          </cell>
          <cell r="BJ23">
            <v>0</v>
          </cell>
          <cell r="BK23">
            <v>0</v>
          </cell>
          <cell r="BL23">
            <v>0</v>
          </cell>
          <cell r="BM23">
            <v>0</v>
          </cell>
          <cell r="BN23">
            <v>0.4</v>
          </cell>
          <cell r="BO23">
            <v>687.23300000000006</v>
          </cell>
          <cell r="BP23">
            <v>687.05300000000011</v>
          </cell>
          <cell r="BQ23">
            <v>687.68300000000011</v>
          </cell>
          <cell r="BR23">
            <v>687.50300000000016</v>
          </cell>
          <cell r="BS23">
            <v>689.34300000000007</v>
          </cell>
          <cell r="BT23">
            <v>688.78700000000003</v>
          </cell>
          <cell r="BU23">
            <v>0</v>
          </cell>
          <cell r="BV23">
            <v>1.6599999999999682</v>
          </cell>
          <cell r="BW23">
            <v>1.2839999999998781</v>
          </cell>
          <cell r="BX23">
            <v>2.1099999999999683</v>
          </cell>
          <cell r="BY23">
            <v>450</v>
          </cell>
          <cell r="BZ23">
            <v>0.96250000000000002</v>
          </cell>
          <cell r="CA23">
            <v>0.5625</v>
          </cell>
          <cell r="CB23">
            <v>1.4719999999999231</v>
          </cell>
          <cell r="CC23">
            <v>1.2986522926038992</v>
          </cell>
          <cell r="CD23">
            <v>2526.4671609346706</v>
          </cell>
          <cell r="CE23">
            <v>0.11010492596859589</v>
          </cell>
          <cell r="CF23">
            <v>908.36563924091604</v>
          </cell>
          <cell r="CG23">
            <v>3434.8328001755867</v>
          </cell>
          <cell r="CH23">
            <v>1.5</v>
          </cell>
          <cell r="CI23">
            <v>4487</v>
          </cell>
          <cell r="CJ23">
            <v>1.1482614665173567</v>
          </cell>
          <cell r="CK23">
            <v>1.5</v>
          </cell>
          <cell r="CL23">
            <v>2</v>
          </cell>
          <cell r="CM23">
            <v>2</v>
          </cell>
        </row>
        <row r="24">
          <cell r="A24">
            <v>13</v>
          </cell>
          <cell r="B24" t="str">
            <v>A12</v>
          </cell>
          <cell r="C24" t="str">
            <v>C13</v>
          </cell>
          <cell r="E24">
            <v>-1.5</v>
          </cell>
          <cell r="F24">
            <v>5.0000000000000044E-2</v>
          </cell>
          <cell r="G24">
            <v>5</v>
          </cell>
          <cell r="J24">
            <v>0</v>
          </cell>
          <cell r="K24">
            <v>0</v>
          </cell>
          <cell r="L24">
            <v>4.6541116427098697</v>
          </cell>
          <cell r="M24">
            <v>4.6541116427098697</v>
          </cell>
          <cell r="N24">
            <v>437.8905648792479</v>
          </cell>
          <cell r="O24">
            <v>0.63306105610561048</v>
          </cell>
          <cell r="P24">
            <v>13.860573173056965</v>
          </cell>
          <cell r="S24">
            <v>8.2200000000000006</v>
          </cell>
          <cell r="T24">
            <v>98</v>
          </cell>
          <cell r="U24">
            <v>110</v>
          </cell>
          <cell r="V24">
            <v>0.68799999999999994</v>
          </cell>
          <cell r="X24">
            <v>0</v>
          </cell>
          <cell r="Y24">
            <v>0</v>
          </cell>
          <cell r="AA24">
            <v>0</v>
          </cell>
          <cell r="AB24">
            <v>0</v>
          </cell>
          <cell r="AC24">
            <v>0.58479999999999999</v>
          </cell>
          <cell r="AD24">
            <v>4.8070560000000002</v>
          </cell>
          <cell r="AE24">
            <v>15.852551091358571</v>
          </cell>
          <cell r="AF24">
            <v>15.852551091358571</v>
          </cell>
          <cell r="AG24">
            <v>16.67455109135857</v>
          </cell>
          <cell r="AH24">
            <v>30.535124264415536</v>
          </cell>
          <cell r="AI24">
            <v>6.06</v>
          </cell>
          <cell r="AJ24">
            <v>5.98</v>
          </cell>
          <cell r="AK24">
            <v>8</v>
          </cell>
          <cell r="AL24">
            <v>0.2</v>
          </cell>
          <cell r="AM24">
            <v>1.4E-2</v>
          </cell>
          <cell r="AN24">
            <v>0.10073776245117187</v>
          </cell>
          <cell r="AO24">
            <v>0.15000000000000002</v>
          </cell>
          <cell r="AP24">
            <v>0.50368881225585938</v>
          </cell>
          <cell r="AQ24">
            <v>1.9258378679877948</v>
          </cell>
          <cell r="AR24">
            <v>2.1818722797944949</v>
          </cell>
          <cell r="AS24">
            <v>1.970139740484198</v>
          </cell>
          <cell r="AT24">
            <v>0.18903422496308742</v>
          </cell>
          <cell r="AU24">
            <v>0.2897719874142593</v>
          </cell>
          <cell r="AV24">
            <v>2.3746967329830779</v>
          </cell>
          <cell r="AW24">
            <v>74.603298108433222</v>
          </cell>
          <cell r="AX24">
            <v>0.40929992424777023</v>
          </cell>
          <cell r="AY24">
            <v>107.10481361440441</v>
          </cell>
          <cell r="AZ24" t="str">
            <v>00°00'00''</v>
          </cell>
          <cell r="BA24">
            <v>1000</v>
          </cell>
          <cell r="BB24">
            <v>1E-3</v>
          </cell>
          <cell r="BC24">
            <v>6.5000000000000002E-2</v>
          </cell>
          <cell r="BD24">
            <v>1.7000000000000001E-2</v>
          </cell>
          <cell r="BE24">
            <v>8.3000000000000004E-2</v>
          </cell>
          <cell r="BF24">
            <v>8.2000000000000003E-2</v>
          </cell>
          <cell r="BG24">
            <v>0</v>
          </cell>
          <cell r="BH24">
            <v>0</v>
          </cell>
          <cell r="BI24">
            <v>0</v>
          </cell>
          <cell r="BJ24">
            <v>0</v>
          </cell>
          <cell r="BK24">
            <v>0</v>
          </cell>
          <cell r="BL24">
            <v>0</v>
          </cell>
          <cell r="BM24">
            <v>0</v>
          </cell>
          <cell r="BN24">
            <v>0.08</v>
          </cell>
          <cell r="BO24">
            <v>686.97300000000007</v>
          </cell>
          <cell r="BP24">
            <v>686.61300000000006</v>
          </cell>
          <cell r="BQ24">
            <v>687.17300000000012</v>
          </cell>
          <cell r="BR24">
            <v>686.8130000000001</v>
          </cell>
          <cell r="BS24">
            <v>688.78700000000003</v>
          </cell>
          <cell r="BT24">
            <v>688.11300000000006</v>
          </cell>
          <cell r="BU24">
            <v>0</v>
          </cell>
          <cell r="BV24">
            <v>1.6139999999999191</v>
          </cell>
          <cell r="BW24">
            <v>1.2999999999999545</v>
          </cell>
          <cell r="BX24">
            <v>1.813999999999919</v>
          </cell>
          <cell r="BY24">
            <v>200</v>
          </cell>
          <cell r="BZ24">
            <v>0.65</v>
          </cell>
          <cell r="CA24">
            <v>0.25</v>
          </cell>
          <cell r="CB24">
            <v>1.4569999999999368</v>
          </cell>
          <cell r="CC24">
            <v>1.7695149826283836</v>
          </cell>
          <cell r="CD24">
            <v>1570.0021683370335</v>
          </cell>
          <cell r="CE24">
            <v>5.1015114483115021E-2</v>
          </cell>
          <cell r="CF24">
            <v>420.87469448569891</v>
          </cell>
          <cell r="CG24">
            <v>1990.8768628227324</v>
          </cell>
          <cell r="CH24">
            <v>1.5</v>
          </cell>
          <cell r="CI24">
            <v>2957</v>
          </cell>
          <cell r="CJ24">
            <v>1.0099138634542097</v>
          </cell>
          <cell r="CK24">
            <v>1.5</v>
          </cell>
          <cell r="CL24">
            <v>2</v>
          </cell>
          <cell r="CM24">
            <v>2</v>
          </cell>
        </row>
        <row r="25">
          <cell r="A25">
            <v>14</v>
          </cell>
          <cell r="B25" t="str">
            <v>C13</v>
          </cell>
          <cell r="C25" t="str">
            <v>C14</v>
          </cell>
          <cell r="D25">
            <v>0.3</v>
          </cell>
          <cell r="F25">
            <v>0.35000000000000003</v>
          </cell>
          <cell r="G25">
            <v>5</v>
          </cell>
          <cell r="J25">
            <v>0</v>
          </cell>
          <cell r="K25">
            <v>0</v>
          </cell>
          <cell r="L25">
            <v>4.6541116427098697</v>
          </cell>
          <cell r="M25">
            <v>4.6541116427098697</v>
          </cell>
          <cell r="N25">
            <v>437.8905648792479</v>
          </cell>
          <cell r="O25">
            <v>0.62662245173484554</v>
          </cell>
          <cell r="P25">
            <v>96.037220774666778</v>
          </cell>
          <cell r="Q25">
            <v>0.3</v>
          </cell>
          <cell r="R25">
            <v>4.3099999999999996</v>
          </cell>
          <cell r="S25">
            <v>12.83</v>
          </cell>
          <cell r="T25">
            <v>98</v>
          </cell>
          <cell r="U25">
            <v>1917</v>
          </cell>
          <cell r="V25">
            <v>0.68799999999999994</v>
          </cell>
          <cell r="X25">
            <v>0</v>
          </cell>
          <cell r="Y25">
            <v>0</v>
          </cell>
          <cell r="AA25">
            <v>0</v>
          </cell>
          <cell r="AB25">
            <v>0</v>
          </cell>
          <cell r="AC25">
            <v>0.58479999999999999</v>
          </cell>
          <cell r="AD25">
            <v>7.5029839999999997</v>
          </cell>
          <cell r="AE25">
            <v>23.948652961556085</v>
          </cell>
          <cell r="AF25">
            <v>23.948652961556085</v>
          </cell>
          <cell r="AG25">
            <v>25.231652961556087</v>
          </cell>
          <cell r="AH25">
            <v>121.26887373622287</v>
          </cell>
          <cell r="AI25">
            <v>74.069999999999993</v>
          </cell>
          <cell r="AJ25">
            <v>0.41</v>
          </cell>
          <cell r="AK25">
            <v>18</v>
          </cell>
          <cell r="AL25">
            <v>0.45</v>
          </cell>
          <cell r="AM25">
            <v>1.4E-2</v>
          </cell>
          <cell r="AN25">
            <v>0.3151702880859375</v>
          </cell>
          <cell r="AO25">
            <v>0.24301757812500002</v>
          </cell>
          <cell r="AP25">
            <v>0.70037841796875</v>
          </cell>
          <cell r="AQ25">
            <v>1.0192004030817821</v>
          </cell>
          <cell r="AR25">
            <v>0.60520601775671157</v>
          </cell>
          <cell r="AS25">
            <v>0.3985357720480861</v>
          </cell>
          <cell r="AT25">
            <v>5.2944417005202193E-2</v>
          </cell>
          <cell r="AU25">
            <v>0.36811470509113969</v>
          </cell>
          <cell r="AV25">
            <v>1.067671958590932</v>
          </cell>
          <cell r="AW25">
            <v>169.80588806612556</v>
          </cell>
          <cell r="AX25">
            <v>0.71416177093339972</v>
          </cell>
          <cell r="AY25">
            <v>120.48880343979978</v>
          </cell>
          <cell r="AZ25" t="str">
            <v>13°23'02''</v>
          </cell>
          <cell r="BA25">
            <v>11.363827430889648</v>
          </cell>
          <cell r="BB25">
            <v>7.8E-2</v>
          </cell>
          <cell r="BC25">
            <v>2.7E-2</v>
          </cell>
          <cell r="BD25">
            <v>6.0000000000000001E-3</v>
          </cell>
          <cell r="BE25">
            <v>0.111</v>
          </cell>
          <cell r="BF25">
            <v>0.111</v>
          </cell>
          <cell r="BG25">
            <v>0.28477951284958553</v>
          </cell>
          <cell r="BH25">
            <v>2.6666666666666665</v>
          </cell>
          <cell r="BI25">
            <v>1.2</v>
          </cell>
          <cell r="BJ25">
            <v>4.1102566573952996E-2</v>
          </cell>
          <cell r="BK25">
            <v>0.28412014469895303</v>
          </cell>
          <cell r="BL25">
            <v>9.2654422126641801E-3</v>
          </cell>
          <cell r="BM25">
            <v>0.35206270429394065</v>
          </cell>
          <cell r="BN25">
            <v>0.25</v>
          </cell>
          <cell r="BO25">
            <v>686.37300000000005</v>
          </cell>
          <cell r="BP25">
            <v>686.07300000000009</v>
          </cell>
          <cell r="BQ25">
            <v>686.82300000000009</v>
          </cell>
          <cell r="BR25">
            <v>686.52300000000014</v>
          </cell>
          <cell r="BS25">
            <v>688.11300000000006</v>
          </cell>
          <cell r="BT25">
            <v>689.41300000000001</v>
          </cell>
          <cell r="BU25">
            <v>0</v>
          </cell>
          <cell r="BV25">
            <v>1.2899999999999636</v>
          </cell>
          <cell r="BW25">
            <v>2.8899999999998727</v>
          </cell>
          <cell r="BX25">
            <v>1.7399999999999636</v>
          </cell>
          <cell r="BY25">
            <v>450</v>
          </cell>
          <cell r="BZ25">
            <v>0.96250000000000002</v>
          </cell>
          <cell r="CA25">
            <v>0.5625</v>
          </cell>
          <cell r="CB25">
            <v>2.0899999999999181</v>
          </cell>
          <cell r="CC25">
            <v>1.7263664932246268</v>
          </cell>
          <cell r="CD25">
            <v>3358.5650891391419</v>
          </cell>
          <cell r="CE25">
            <v>5.7864451854060084E-2</v>
          </cell>
          <cell r="CF25">
            <v>477.38172779599569</v>
          </cell>
          <cell r="CG25">
            <v>3835.9468169351376</v>
          </cell>
          <cell r="CH25">
            <v>1.5</v>
          </cell>
          <cell r="CI25">
            <v>4487</v>
          </cell>
          <cell r="CJ25">
            <v>1.2823535158018065</v>
          </cell>
          <cell r="CK25">
            <v>1.5</v>
          </cell>
          <cell r="CL25">
            <v>2</v>
          </cell>
          <cell r="CM25">
            <v>2</v>
          </cell>
        </row>
        <row r="26">
          <cell r="A26">
            <v>15</v>
          </cell>
          <cell r="B26" t="str">
            <v>C14</v>
          </cell>
          <cell r="C26" t="str">
            <v>C15</v>
          </cell>
          <cell r="F26">
            <v>0.35000000000000003</v>
          </cell>
          <cell r="G26">
            <v>5</v>
          </cell>
          <cell r="J26">
            <v>0</v>
          </cell>
          <cell r="K26">
            <v>0</v>
          </cell>
          <cell r="L26">
            <v>4.6541116427098697</v>
          </cell>
          <cell r="M26">
            <v>4.6541116427098697</v>
          </cell>
          <cell r="N26">
            <v>437.8905648792479</v>
          </cell>
          <cell r="O26">
            <v>0.62989898989898918</v>
          </cell>
          <cell r="P26">
            <v>96.539388576307616</v>
          </cell>
          <cell r="S26">
            <v>12.83</v>
          </cell>
          <cell r="T26">
            <v>98</v>
          </cell>
          <cell r="U26">
            <v>1917</v>
          </cell>
          <cell r="V26">
            <v>0.68799999999999994</v>
          </cell>
          <cell r="X26">
            <v>0</v>
          </cell>
          <cell r="Y26">
            <v>0</v>
          </cell>
          <cell r="AA26">
            <v>0</v>
          </cell>
          <cell r="AB26">
            <v>0</v>
          </cell>
          <cell r="AC26">
            <v>0.58479999999999999</v>
          </cell>
          <cell r="AD26">
            <v>7.5029839999999997</v>
          </cell>
          <cell r="AE26">
            <v>23.948652961556085</v>
          </cell>
          <cell r="AF26">
            <v>23.948652961556085</v>
          </cell>
          <cell r="AG26">
            <v>25.231652961556087</v>
          </cell>
          <cell r="AH26">
            <v>121.77104153786371</v>
          </cell>
          <cell r="AI26">
            <v>7.92</v>
          </cell>
          <cell r="AJ26">
            <v>0.5</v>
          </cell>
          <cell r="AK26">
            <v>18</v>
          </cell>
          <cell r="AL26">
            <v>0.45</v>
          </cell>
          <cell r="AM26">
            <v>1.4E-2</v>
          </cell>
          <cell r="AN26">
            <v>0.29668879508972162</v>
          </cell>
          <cell r="AO26">
            <v>0.24345703125000001</v>
          </cell>
          <cell r="AP26">
            <v>0.65930843353271473</v>
          </cell>
          <cell r="AQ26">
            <v>1.0947976498534921</v>
          </cell>
          <cell r="AR26">
            <v>0.68391644176976363</v>
          </cell>
          <cell r="AS26">
            <v>0.46323274838033618</v>
          </cell>
          <cell r="AT26">
            <v>6.1089800923788462E-2</v>
          </cell>
          <cell r="AU26">
            <v>0.35777859601351009</v>
          </cell>
          <cell r="AV26">
            <v>1.1790464373451699</v>
          </cell>
          <cell r="AW26">
            <v>187.51923355636825</v>
          </cell>
          <cell r="AX26">
            <v>0.64937894224732606</v>
          </cell>
          <cell r="AY26">
            <v>171.69793098169856</v>
          </cell>
          <cell r="AZ26" t="str">
            <v>51°12'33''</v>
          </cell>
          <cell r="BA26">
            <v>2.7823125836732552</v>
          </cell>
          <cell r="BB26">
            <v>1E-3</v>
          </cell>
          <cell r="BC26">
            <v>1E-3</v>
          </cell>
          <cell r="BD26">
            <v>1.0999999999999999E-2</v>
          </cell>
          <cell r="BE26">
            <v>1.2999999999999999E-2</v>
          </cell>
          <cell r="BF26">
            <v>1.2999999999999999E-2</v>
          </cell>
          <cell r="BG26">
            <v>0.28595876930273845</v>
          </cell>
          <cell r="BH26">
            <v>2.6666666666666665</v>
          </cell>
          <cell r="BI26">
            <v>1.2</v>
          </cell>
          <cell r="BJ26">
            <v>5.021891818371254E-2</v>
          </cell>
          <cell r="BK26">
            <v>0.29367594943371256</v>
          </cell>
          <cell r="BL26">
            <v>9.3682384884000783E-3</v>
          </cell>
          <cell r="BM26">
            <v>0.36365302550653517</v>
          </cell>
          <cell r="BN26">
            <v>0.05</v>
          </cell>
          <cell r="BO26">
            <v>686.02300000000014</v>
          </cell>
          <cell r="BP26">
            <v>685.98300000000017</v>
          </cell>
          <cell r="BQ26">
            <v>686.47300000000018</v>
          </cell>
          <cell r="BR26">
            <v>686.43300000000022</v>
          </cell>
          <cell r="BS26">
            <v>689.41300000000001</v>
          </cell>
          <cell r="BT26">
            <v>689.03300000000013</v>
          </cell>
          <cell r="BU26">
            <v>0</v>
          </cell>
          <cell r="BV26">
            <v>2.9399999999998272</v>
          </cell>
          <cell r="BW26">
            <v>2.5999999999999091</v>
          </cell>
          <cell r="BX26">
            <v>3.3899999999998274</v>
          </cell>
          <cell r="BY26">
            <v>450</v>
          </cell>
          <cell r="BZ26">
            <v>0.96250000000000002</v>
          </cell>
          <cell r="CA26">
            <v>0.5625</v>
          </cell>
          <cell r="CB26">
            <v>2.7699999999998681</v>
          </cell>
          <cell r="CC26">
            <v>2.1321792333691234</v>
          </cell>
          <cell r="CD26">
            <v>4148.0547526180653</v>
          </cell>
          <cell r="CE26">
            <v>3.3797260236705262E-2</v>
          </cell>
          <cell r="CF26">
            <v>278.82739695281839</v>
          </cell>
          <cell r="CG26">
            <v>4426.8821495708835</v>
          </cell>
          <cell r="CH26">
            <v>1.5</v>
          </cell>
          <cell r="CI26">
            <v>4487</v>
          </cell>
          <cell r="CJ26">
            <v>1.4799026575342824</v>
          </cell>
          <cell r="CK26">
            <v>1.5</v>
          </cell>
          <cell r="CL26">
            <v>2</v>
          </cell>
          <cell r="CM26">
            <v>2</v>
          </cell>
        </row>
        <row r="27">
          <cell r="A27">
            <v>16</v>
          </cell>
          <cell r="B27" t="str">
            <v>C15</v>
          </cell>
          <cell r="C27" t="str">
            <v>C16</v>
          </cell>
          <cell r="F27">
            <v>0.35000000000000003</v>
          </cell>
          <cell r="G27">
            <v>5</v>
          </cell>
          <cell r="J27">
            <v>0</v>
          </cell>
          <cell r="K27">
            <v>0</v>
          </cell>
          <cell r="L27">
            <v>4.6541116427098697</v>
          </cell>
          <cell r="M27">
            <v>4.6541116427098697</v>
          </cell>
          <cell r="N27">
            <v>437.8905648792479</v>
          </cell>
          <cell r="O27">
            <v>0.66974137931034572</v>
          </cell>
          <cell r="P27">
            <v>102.64570081822488</v>
          </cell>
          <cell r="S27">
            <v>12.83</v>
          </cell>
          <cell r="T27">
            <v>98</v>
          </cell>
          <cell r="U27">
            <v>1917</v>
          </cell>
          <cell r="V27">
            <v>0.68799999999999994</v>
          </cell>
          <cell r="X27">
            <v>0</v>
          </cell>
          <cell r="Y27">
            <v>0</v>
          </cell>
          <cell r="AA27">
            <v>0</v>
          </cell>
          <cell r="AB27">
            <v>0</v>
          </cell>
          <cell r="AC27">
            <v>0.58479999999999999</v>
          </cell>
          <cell r="AD27">
            <v>7.5029839999999997</v>
          </cell>
          <cell r="AE27">
            <v>23.948652961556085</v>
          </cell>
          <cell r="AF27">
            <v>23.948652961556085</v>
          </cell>
          <cell r="AG27">
            <v>25.231652961556087</v>
          </cell>
          <cell r="AH27">
            <v>127.87735377978098</v>
          </cell>
          <cell r="AI27">
            <v>5.22</v>
          </cell>
          <cell r="AJ27">
            <v>46.51</v>
          </cell>
          <cell r="AK27">
            <v>18</v>
          </cell>
          <cell r="AL27">
            <v>0.45</v>
          </cell>
          <cell r="AM27">
            <v>1.4E-2</v>
          </cell>
          <cell r="AN27">
            <v>9.1291397809982328E-2</v>
          </cell>
          <cell r="AO27">
            <v>0.24960937499999999</v>
          </cell>
          <cell r="AP27">
            <v>0.20286977291107183</v>
          </cell>
          <cell r="AQ27">
            <v>5.5333082548660188</v>
          </cell>
          <cell r="AR27">
            <v>6.9852038707835087</v>
          </cell>
          <cell r="AS27">
            <v>15.783833586338119</v>
          </cell>
          <cell r="AT27">
            <v>1.5605249869198994</v>
          </cell>
          <cell r="AU27">
            <v>1.6518163847298817</v>
          </cell>
          <cell r="AV27">
            <v>11.371534621226271</v>
          </cell>
          <cell r="AW27">
            <v>1808.5644373206262</v>
          </cell>
          <cell r="AX27">
            <v>7.0706551086026137E-2</v>
          </cell>
          <cell r="AY27">
            <v>150.5004077340291</v>
          </cell>
          <cell r="AZ27" t="str">
            <v>21°11'51''</v>
          </cell>
          <cell r="BA27">
            <v>7.1254554098055687</v>
          </cell>
          <cell r="BB27">
            <v>1.294</v>
          </cell>
          <cell r="BC27">
            <v>0.15</v>
          </cell>
          <cell r="BD27">
            <v>0.224</v>
          </cell>
          <cell r="BE27">
            <v>1.6679999999999999</v>
          </cell>
          <cell r="BF27">
            <v>1.6679999999999999</v>
          </cell>
          <cell r="BG27">
            <v>0.30029841452236117</v>
          </cell>
          <cell r="BH27">
            <v>2.6666666666666665</v>
          </cell>
          <cell r="BI27">
            <v>1.2</v>
          </cell>
          <cell r="BJ27">
            <v>4.7930518538132354</v>
          </cell>
          <cell r="BK27">
            <v>5.0426612288132358</v>
          </cell>
          <cell r="BL27">
            <v>1.0675652368827082E-2</v>
          </cell>
          <cell r="BM27">
            <v>6.0640042574184756</v>
          </cell>
          <cell r="BN27">
            <v>5.77</v>
          </cell>
          <cell r="BO27">
            <v>685.40300000000025</v>
          </cell>
          <cell r="BP27">
            <v>682.9730000000003</v>
          </cell>
          <cell r="BQ27">
            <v>685.85300000000029</v>
          </cell>
          <cell r="BR27">
            <v>683.42300000000034</v>
          </cell>
          <cell r="BS27">
            <v>689.03300000000013</v>
          </cell>
          <cell r="BT27">
            <v>684.62300000000005</v>
          </cell>
          <cell r="BU27">
            <v>0</v>
          </cell>
          <cell r="BV27">
            <v>3.1799999999998363</v>
          </cell>
          <cell r="BW27">
            <v>1.1999999999997044</v>
          </cell>
          <cell r="BX27">
            <v>3.6299999999998365</v>
          </cell>
          <cell r="BY27">
            <v>450</v>
          </cell>
          <cell r="BZ27">
            <v>0.96250000000000002</v>
          </cell>
          <cell r="CA27">
            <v>0.5625</v>
          </cell>
          <cell r="CB27">
            <v>2.1899999999997704</v>
          </cell>
          <cell r="CC27">
            <v>1.7900719555872155</v>
          </cell>
          <cell r="CD27">
            <v>3482.5010799720098</v>
          </cell>
          <cell r="CE27">
            <v>5.2978269652359744E-2</v>
          </cell>
          <cell r="CF27">
            <v>437.07072463196789</v>
          </cell>
          <cell r="CG27">
            <v>3919.5718046039779</v>
          </cell>
          <cell r="CH27">
            <v>1.5</v>
          </cell>
          <cell r="CI27">
            <v>4487</v>
          </cell>
          <cell r="CJ27">
            <v>1.3103092727670975</v>
          </cell>
          <cell r="CK27">
            <v>1.5</v>
          </cell>
          <cell r="CL27">
            <v>2</v>
          </cell>
          <cell r="CM27">
            <v>2</v>
          </cell>
        </row>
        <row r="28">
          <cell r="A28">
            <v>17</v>
          </cell>
          <cell r="B28" t="str">
            <v>C16</v>
          </cell>
          <cell r="C28" t="str">
            <v>C17</v>
          </cell>
          <cell r="F28">
            <v>0.35000000000000003</v>
          </cell>
          <cell r="G28">
            <v>5</v>
          </cell>
          <cell r="J28">
            <v>0</v>
          </cell>
          <cell r="K28">
            <v>0</v>
          </cell>
          <cell r="L28">
            <v>4.6541116427098697</v>
          </cell>
          <cell r="M28">
            <v>4.6541116427098697</v>
          </cell>
          <cell r="N28">
            <v>437.8905648792479</v>
          </cell>
          <cell r="O28">
            <v>0.64210396039604045</v>
          </cell>
          <cell r="P28">
            <v>98.409943075158537</v>
          </cell>
          <cell r="S28">
            <v>12.83</v>
          </cell>
          <cell r="T28">
            <v>98</v>
          </cell>
          <cell r="U28">
            <v>1917</v>
          </cell>
          <cell r="V28">
            <v>0.68799999999999994</v>
          </cell>
          <cell r="X28">
            <v>0</v>
          </cell>
          <cell r="Y28">
            <v>0</v>
          </cell>
          <cell r="AA28">
            <v>0</v>
          </cell>
          <cell r="AB28">
            <v>0</v>
          </cell>
          <cell r="AC28">
            <v>0.58479999999999999</v>
          </cell>
          <cell r="AD28">
            <v>7.5029839999999997</v>
          </cell>
          <cell r="AE28">
            <v>23.948652961556085</v>
          </cell>
          <cell r="AF28">
            <v>23.948652961556085</v>
          </cell>
          <cell r="AG28">
            <v>25.231652961556087</v>
          </cell>
          <cell r="AH28">
            <v>123.64159603671462</v>
          </cell>
          <cell r="AI28">
            <v>4.04</v>
          </cell>
          <cell r="AJ28">
            <v>18.79</v>
          </cell>
          <cell r="AK28">
            <v>18</v>
          </cell>
          <cell r="AL28">
            <v>0.45</v>
          </cell>
          <cell r="AM28">
            <v>1.4E-2</v>
          </cell>
          <cell r="AN28">
            <v>0.11251437664031982</v>
          </cell>
          <cell r="AO28">
            <v>0.24521484374999999</v>
          </cell>
          <cell r="AP28">
            <v>0.25003194808959961</v>
          </cell>
          <cell r="AQ28">
            <v>3.9757790513113038</v>
          </cell>
          <cell r="AR28">
            <v>4.4897540672024876</v>
          </cell>
          <cell r="AS28">
            <v>7.6667329164274074</v>
          </cell>
          <cell r="AT28">
            <v>0.80564827037950104</v>
          </cell>
          <cell r="AU28">
            <v>0.91816264701982087</v>
          </cell>
          <cell r="AV28">
            <v>7.2278527823431746</v>
          </cell>
          <cell r="AW28">
            <v>1149.5403158632919</v>
          </cell>
          <cell r="AX28">
            <v>0.1075574247640555</v>
          </cell>
          <cell r="AY28">
            <v>150.4994376613574</v>
          </cell>
          <cell r="AZ28" t="str">
            <v>00°00'00''</v>
          </cell>
          <cell r="BA28">
            <v>1000</v>
          </cell>
          <cell r="BB28">
            <v>1E-3</v>
          </cell>
          <cell r="BC28">
            <v>0.151</v>
          </cell>
          <cell r="BD28">
            <v>5.8000000000000003E-2</v>
          </cell>
          <cell r="BE28">
            <v>0.21</v>
          </cell>
          <cell r="BF28">
            <v>0.20899999999999999</v>
          </cell>
          <cell r="BG28">
            <v>0</v>
          </cell>
          <cell r="BH28">
            <v>0</v>
          </cell>
          <cell r="BI28">
            <v>0</v>
          </cell>
          <cell r="BJ28">
            <v>0</v>
          </cell>
          <cell r="BK28">
            <v>0</v>
          </cell>
          <cell r="BL28">
            <v>0</v>
          </cell>
          <cell r="BM28">
            <v>0</v>
          </cell>
          <cell r="BN28">
            <v>0.21</v>
          </cell>
          <cell r="BO28">
            <v>682.27300000000025</v>
          </cell>
          <cell r="BP28">
            <v>681.51300000000026</v>
          </cell>
          <cell r="BQ28">
            <v>682.7230000000003</v>
          </cell>
          <cell r="BR28">
            <v>681.96300000000031</v>
          </cell>
          <cell r="BS28">
            <v>684.62300000000005</v>
          </cell>
          <cell r="BT28">
            <v>683.44299999999998</v>
          </cell>
          <cell r="BU28">
            <v>0</v>
          </cell>
          <cell r="BV28">
            <v>1.8999999999997499</v>
          </cell>
          <cell r="BW28">
            <v>1.4799999999996771</v>
          </cell>
          <cell r="BX28">
            <v>2.3499999999997501</v>
          </cell>
          <cell r="BY28">
            <v>450</v>
          </cell>
          <cell r="BZ28">
            <v>0.96250000000000002</v>
          </cell>
          <cell r="CA28">
            <v>0.5625</v>
          </cell>
          <cell r="CB28">
            <v>1.6899999999997135</v>
          </cell>
          <cell r="CC28">
            <v>1.4564712123942514</v>
          </cell>
          <cell r="CD28">
            <v>2833.4964716249356</v>
          </cell>
          <cell r="CE28">
            <v>8.5834483443120613E-2</v>
          </cell>
          <cell r="CF28">
            <v>708.13448840574506</v>
          </cell>
          <cell r="CG28">
            <v>3541.6309600306804</v>
          </cell>
          <cell r="CH28">
            <v>1.5</v>
          </cell>
          <cell r="CI28">
            <v>4487</v>
          </cell>
          <cell r="CJ28">
            <v>1.1839639937700068</v>
          </cell>
          <cell r="CK28">
            <v>1.5</v>
          </cell>
          <cell r="CL28">
            <v>2</v>
          </cell>
          <cell r="CM28">
            <v>2</v>
          </cell>
        </row>
        <row r="29">
          <cell r="A29">
            <v>18</v>
          </cell>
          <cell r="B29" t="str">
            <v>C17</v>
          </cell>
          <cell r="C29" t="str">
            <v>C18</v>
          </cell>
          <cell r="D29">
            <v>0.09</v>
          </cell>
          <cell r="F29">
            <v>0.44000000000000006</v>
          </cell>
          <cell r="G29">
            <v>5</v>
          </cell>
          <cell r="J29">
            <v>0</v>
          </cell>
          <cell r="K29">
            <v>0</v>
          </cell>
          <cell r="L29">
            <v>4.6541116427098697</v>
          </cell>
          <cell r="M29">
            <v>4.6541116427098697</v>
          </cell>
          <cell r="N29">
            <v>437.8905648792479</v>
          </cell>
          <cell r="O29">
            <v>0.6266236233907243</v>
          </cell>
          <cell r="P29">
            <v>120.73273186182799</v>
          </cell>
          <cell r="Q29">
            <v>0.09</v>
          </cell>
          <cell r="S29">
            <v>12.92</v>
          </cell>
          <cell r="T29">
            <v>98</v>
          </cell>
          <cell r="U29">
            <v>1952</v>
          </cell>
          <cell r="V29">
            <v>0.68799999999999994</v>
          </cell>
          <cell r="X29">
            <v>0</v>
          </cell>
          <cell r="Y29">
            <v>0</v>
          </cell>
          <cell r="AA29">
            <v>0</v>
          </cell>
          <cell r="AB29">
            <v>0</v>
          </cell>
          <cell r="AC29">
            <v>0.58479999999999999</v>
          </cell>
          <cell r="AD29">
            <v>7.5556159999999997</v>
          </cell>
          <cell r="AE29">
            <v>24.104294214297553</v>
          </cell>
          <cell r="AF29">
            <v>24.104294214297553</v>
          </cell>
          <cell r="AG29">
            <v>25.396294214297555</v>
          </cell>
          <cell r="AH29">
            <v>146.12902607612554</v>
          </cell>
          <cell r="AI29">
            <v>64.47</v>
          </cell>
          <cell r="AJ29">
            <v>0.38</v>
          </cell>
          <cell r="AK29">
            <v>18</v>
          </cell>
          <cell r="AL29">
            <v>0.45</v>
          </cell>
          <cell r="AM29">
            <v>1.4E-2</v>
          </cell>
          <cell r="AN29">
            <v>0.36901016235351564</v>
          </cell>
          <cell r="AO29">
            <v>0.26806640625</v>
          </cell>
          <cell r="AP29">
            <v>0.8200225830078125</v>
          </cell>
          <cell r="AQ29">
            <v>1.0469238242441505</v>
          </cell>
          <cell r="AR29">
            <v>0.52562657530616341</v>
          </cell>
          <cell r="AS29">
            <v>0.41680087223403262</v>
          </cell>
          <cell r="AT29">
            <v>5.5863888571355602E-2</v>
          </cell>
          <cell r="AU29">
            <v>0.42487405092487124</v>
          </cell>
          <cell r="AV29">
            <v>1.0278688540258512</v>
          </cell>
          <cell r="AW29">
            <v>163.47547780848203</v>
          </cell>
          <cell r="AX29">
            <v>0.89388957925127743</v>
          </cell>
          <cell r="AY29">
            <v>208.24170826422633</v>
          </cell>
          <cell r="AZ29" t="str">
            <v>57°44'32''</v>
          </cell>
          <cell r="BA29">
            <v>2.4182077430262381</v>
          </cell>
          <cell r="BB29">
            <v>1E-3</v>
          </cell>
          <cell r="BC29">
            <v>0.15</v>
          </cell>
          <cell r="BD29">
            <v>6.4000000000000001E-2</v>
          </cell>
          <cell r="BE29">
            <v>0.215</v>
          </cell>
          <cell r="BF29">
            <v>0.215</v>
          </cell>
          <cell r="BG29">
            <v>0.34315939100466136</v>
          </cell>
          <cell r="BH29">
            <v>2.6666666666666665</v>
          </cell>
          <cell r="BI29">
            <v>1.2</v>
          </cell>
          <cell r="BJ29">
            <v>4.2089160445659177E-2</v>
          </cell>
          <cell r="BK29">
            <v>0.31015556669565919</v>
          </cell>
          <cell r="BL29">
            <v>1.5244101460617611E-2</v>
          </cell>
          <cell r="BM29">
            <v>0.39047960178753216</v>
          </cell>
          <cell r="BN29">
            <v>0.28000000000000003</v>
          </cell>
          <cell r="BO29">
            <v>681.38300000000027</v>
          </cell>
          <cell r="BP29">
            <v>681.14300000000026</v>
          </cell>
          <cell r="BQ29">
            <v>681.83300000000031</v>
          </cell>
          <cell r="BR29">
            <v>681.5930000000003</v>
          </cell>
          <cell r="BS29">
            <v>683.44299999999998</v>
          </cell>
          <cell r="BT29">
            <v>684.57300000000009</v>
          </cell>
          <cell r="BU29">
            <v>0</v>
          </cell>
          <cell r="BV29">
            <v>1.6099999999996726</v>
          </cell>
          <cell r="BW29">
            <v>2.9799999999997908</v>
          </cell>
          <cell r="BX29">
            <v>2.0599999999996728</v>
          </cell>
          <cell r="BY29">
            <v>450</v>
          </cell>
          <cell r="BZ29">
            <v>0.96250000000000002</v>
          </cell>
          <cell r="CA29">
            <v>0.5625</v>
          </cell>
          <cell r="CB29">
            <v>2.2949999999997317</v>
          </cell>
          <cell r="CC29">
            <v>1.8554138980513093</v>
          </cell>
          <cell r="CD29">
            <v>3609.6207661323515</v>
          </cell>
          <cell r="CE29">
            <v>4.8474597514741369E-2</v>
          </cell>
          <cell r="CF29">
            <v>399.9154294966163</v>
          </cell>
          <cell r="CG29">
            <v>4009.536195628968</v>
          </cell>
          <cell r="CH29">
            <v>1.5</v>
          </cell>
          <cell r="CI29">
            <v>4487</v>
          </cell>
          <cell r="CJ29">
            <v>1.3403842864817144</v>
          </cell>
          <cell r="CK29">
            <v>1.5</v>
          </cell>
          <cell r="CL29">
            <v>2</v>
          </cell>
          <cell r="CM29">
            <v>2</v>
          </cell>
        </row>
        <row r="30">
          <cell r="A30">
            <v>19</v>
          </cell>
          <cell r="B30" t="str">
            <v>C18</v>
          </cell>
          <cell r="C30" t="str">
            <v>C19</v>
          </cell>
          <cell r="D30">
            <v>0.04</v>
          </cell>
          <cell r="E30">
            <v>2.5499999999999998</v>
          </cell>
          <cell r="F30">
            <v>3.03</v>
          </cell>
          <cell r="G30">
            <v>5</v>
          </cell>
          <cell r="J30">
            <v>0</v>
          </cell>
          <cell r="K30">
            <v>1.0409620105724</v>
          </cell>
          <cell r="L30">
            <v>5.6950736532822699</v>
          </cell>
          <cell r="M30">
            <v>5.6950736532822699</v>
          </cell>
          <cell r="N30">
            <v>418.73477282316048</v>
          </cell>
          <cell r="O30">
            <v>0.64050518134715029</v>
          </cell>
          <cell r="P30">
            <v>812.65142855847216</v>
          </cell>
          <cell r="Q30">
            <v>0.04</v>
          </cell>
          <cell r="R30">
            <v>2.5499999999999998</v>
          </cell>
          <cell r="S30">
            <v>15.51</v>
          </cell>
          <cell r="T30">
            <v>98</v>
          </cell>
          <cell r="U30">
            <v>2967</v>
          </cell>
          <cell r="V30">
            <v>0.68799999999999994</v>
          </cell>
          <cell r="X30">
            <v>0</v>
          </cell>
          <cell r="Y30">
            <v>0</v>
          </cell>
          <cell r="AA30">
            <v>0</v>
          </cell>
          <cell r="AB30">
            <v>0</v>
          </cell>
          <cell r="AC30">
            <v>0.58479999999999999</v>
          </cell>
          <cell r="AD30">
            <v>9.0702479999999994</v>
          </cell>
          <cell r="AE30">
            <v>28.551399527413498</v>
          </cell>
          <cell r="AF30">
            <v>28.551399527413498</v>
          </cell>
          <cell r="AG30">
            <v>30.102399527413496</v>
          </cell>
          <cell r="AH30">
            <v>842.75382808588563</v>
          </cell>
          <cell r="AI30">
            <v>19.3</v>
          </cell>
          <cell r="AJ30">
            <v>12.56</v>
          </cell>
          <cell r="AK30">
            <v>28</v>
          </cell>
          <cell r="AL30">
            <v>0.70000000000000007</v>
          </cell>
          <cell r="AM30">
            <v>1.2999999999999999E-2</v>
          </cell>
          <cell r="AN30">
            <v>0.27372342944145206</v>
          </cell>
          <cell r="AO30">
            <v>0.57541503906250013</v>
          </cell>
          <cell r="AP30">
            <v>0.39103347063064575</v>
          </cell>
          <cell r="AQ30">
            <v>6.0432101652517645</v>
          </cell>
          <cell r="AR30">
            <v>4.2668532950937799</v>
          </cell>
          <cell r="AS30">
            <v>11.682602929841305</v>
          </cell>
          <cell r="AT30">
            <v>1.8613857849848245</v>
          </cell>
          <cell r="AU30">
            <v>2.1351092144262767</v>
          </cell>
          <cell r="AV30">
            <v>8.5437610854409787</v>
          </cell>
          <cell r="AW30">
            <v>3288.0245898558483</v>
          </cell>
          <cell r="AX30">
            <v>0.25631007465270605</v>
          </cell>
          <cell r="AY30">
            <v>114.73554446443033</v>
          </cell>
          <cell r="AZ30" t="str">
            <v>93°30'22''</v>
          </cell>
          <cell r="BA30">
            <v>1.0077907318737453</v>
          </cell>
          <cell r="BB30">
            <v>1.71</v>
          </cell>
          <cell r="BC30">
            <v>0.18099999999999999</v>
          </cell>
          <cell r="BD30">
            <v>0.25600000000000001</v>
          </cell>
          <cell r="BE30">
            <v>2.1470000000000002</v>
          </cell>
          <cell r="BF30">
            <v>2.1470000000000002</v>
          </cell>
          <cell r="BG30">
            <v>0.65576210616210429</v>
          </cell>
          <cell r="BH30">
            <v>2.1428571428571428</v>
          </cell>
          <cell r="BI30">
            <v>1.2</v>
          </cell>
          <cell r="BJ30">
            <v>0</v>
          </cell>
          <cell r="BK30">
            <v>0</v>
          </cell>
          <cell r="BL30">
            <v>0</v>
          </cell>
          <cell r="BM30">
            <v>1.2779304091405184</v>
          </cell>
          <cell r="BN30">
            <v>0.91</v>
          </cell>
          <cell r="BO30">
            <v>680.29300000000023</v>
          </cell>
          <cell r="BP30">
            <v>677.87300000000027</v>
          </cell>
          <cell r="BQ30">
            <v>680.99300000000028</v>
          </cell>
          <cell r="BR30">
            <v>678.57300000000032</v>
          </cell>
          <cell r="BS30">
            <v>684.57300000000009</v>
          </cell>
          <cell r="BT30">
            <v>679.55300000000011</v>
          </cell>
          <cell r="BU30">
            <v>0</v>
          </cell>
          <cell r="BV30">
            <v>3.5799999999998136</v>
          </cell>
          <cell r="BW30">
            <v>0.97999999999979082</v>
          </cell>
          <cell r="BX30">
            <v>4.2799999999998137</v>
          </cell>
          <cell r="BY30">
            <v>700</v>
          </cell>
          <cell r="BZ30">
            <v>1.2749999999999999</v>
          </cell>
          <cell r="CA30">
            <v>0.875</v>
          </cell>
          <cell r="CB30">
            <v>2.2799999999998022</v>
          </cell>
          <cell r="CC30">
            <v>1.478405219135404</v>
          </cell>
          <cell r="CD30">
            <v>5046.9982171496813</v>
          </cell>
          <cell r="CE30">
            <v>7.5050793024618923E-2</v>
          </cell>
          <cell r="CF30">
            <v>619.16904245310616</v>
          </cell>
          <cell r="CG30">
            <v>5666.1672596027875</v>
          </cell>
          <cell r="CH30">
            <v>1.25</v>
          </cell>
          <cell r="CI30">
            <v>3416</v>
          </cell>
          <cell r="CJ30">
            <v>2.0733925862129636</v>
          </cell>
          <cell r="CK30">
            <v>2.2000000000000002</v>
          </cell>
          <cell r="CL30">
            <v>2</v>
          </cell>
          <cell r="CM30">
            <v>3</v>
          </cell>
        </row>
        <row r="31">
          <cell r="A31">
            <v>20</v>
          </cell>
          <cell r="B31" t="str">
            <v>C19</v>
          </cell>
          <cell r="C31" t="str">
            <v>C20</v>
          </cell>
          <cell r="D31">
            <v>0.06</v>
          </cell>
          <cell r="F31">
            <v>3.09</v>
          </cell>
          <cell r="G31">
            <v>5</v>
          </cell>
          <cell r="J31">
            <v>0</v>
          </cell>
          <cell r="K31">
            <v>0.1114086862725861</v>
          </cell>
          <cell r="L31">
            <v>5.8064823395548562</v>
          </cell>
          <cell r="M31">
            <v>5.8064823395548562</v>
          </cell>
          <cell r="N31">
            <v>416.77659245846382</v>
          </cell>
          <cell r="O31">
            <v>0.63959865053513276</v>
          </cell>
          <cell r="P31">
            <v>823.70051548318918</v>
          </cell>
          <cell r="Q31">
            <v>0.06</v>
          </cell>
          <cell r="S31">
            <v>15.57</v>
          </cell>
          <cell r="T31">
            <v>98</v>
          </cell>
          <cell r="U31">
            <v>2991</v>
          </cell>
          <cell r="V31">
            <v>0.68799999999999994</v>
          </cell>
          <cell r="X31">
            <v>0</v>
          </cell>
          <cell r="Y31">
            <v>0</v>
          </cell>
          <cell r="AA31">
            <v>0</v>
          </cell>
          <cell r="AB31">
            <v>0</v>
          </cell>
          <cell r="AC31">
            <v>0.58479999999999999</v>
          </cell>
          <cell r="AD31">
            <v>9.1053359999999994</v>
          </cell>
          <cell r="AE31">
            <v>28.653739317893354</v>
          </cell>
          <cell r="AF31">
            <v>28.653739317893354</v>
          </cell>
          <cell r="AG31">
            <v>30.210739317893353</v>
          </cell>
          <cell r="AH31">
            <v>853.91125480108258</v>
          </cell>
          <cell r="AI31">
            <v>21.49</v>
          </cell>
          <cell r="AJ31">
            <v>19.920000000000002</v>
          </cell>
          <cell r="AK31">
            <v>28</v>
          </cell>
          <cell r="AL31">
            <v>0.70000000000000007</v>
          </cell>
          <cell r="AM31">
            <v>1.2999999999999999E-2</v>
          </cell>
          <cell r="AN31">
            <v>0.24419292211532592</v>
          </cell>
          <cell r="AO31">
            <v>0.57866210937500018</v>
          </cell>
          <cell r="AP31">
            <v>0.3488470315933227</v>
          </cell>
          <cell r="AQ31">
            <v>7.1455995945685054</v>
          </cell>
          <cell r="AR31">
            <v>5.3862416836514919</v>
          </cell>
          <cell r="AS31">
            <v>16.817122932812747</v>
          </cell>
          <cell r="AT31">
            <v>2.602425767884688</v>
          </cell>
          <cell r="AU31">
            <v>2.8466186900000139</v>
          </cell>
          <cell r="AV31">
            <v>10.75966977857024</v>
          </cell>
          <cell r="AW31">
            <v>4140.806192597528</v>
          </cell>
          <cell r="AX31">
            <v>0.20621859973248929</v>
          </cell>
          <cell r="AY31">
            <v>114.73715898942989</v>
          </cell>
          <cell r="AZ31" t="str">
            <v>00°00'00''</v>
          </cell>
          <cell r="BA31">
            <v>1000</v>
          </cell>
          <cell r="BB31">
            <v>0.71199999999999997</v>
          </cell>
          <cell r="BC31">
            <v>7.3999999999999996E-2</v>
          </cell>
          <cell r="BD31">
            <v>0.111</v>
          </cell>
          <cell r="BE31">
            <v>0.89699999999999991</v>
          </cell>
          <cell r="BF31">
            <v>0.89699999999999991</v>
          </cell>
          <cell r="BG31">
            <v>0</v>
          </cell>
          <cell r="BH31">
            <v>0</v>
          </cell>
          <cell r="BI31">
            <v>0</v>
          </cell>
          <cell r="BJ31">
            <v>0</v>
          </cell>
          <cell r="BK31">
            <v>0</v>
          </cell>
          <cell r="BL31">
            <v>0</v>
          </cell>
          <cell r="BM31">
            <v>0</v>
          </cell>
          <cell r="BN31">
            <v>0.9</v>
          </cell>
          <cell r="BO31">
            <v>676.98300000000029</v>
          </cell>
          <cell r="BP31">
            <v>672.70300000000032</v>
          </cell>
          <cell r="BQ31">
            <v>677.68300000000033</v>
          </cell>
          <cell r="BR31">
            <v>673.40300000000036</v>
          </cell>
          <cell r="BS31">
            <v>679.55300000000011</v>
          </cell>
          <cell r="BT31">
            <v>674.35300000000007</v>
          </cell>
          <cell r="BU31">
            <v>0</v>
          </cell>
          <cell r="BV31">
            <v>1.8699999999997772</v>
          </cell>
          <cell r="BW31">
            <v>0.94999999999970441</v>
          </cell>
          <cell r="BX31">
            <v>2.5699999999997774</v>
          </cell>
          <cell r="BY31">
            <v>700</v>
          </cell>
          <cell r="BZ31">
            <v>1.2749999999999999</v>
          </cell>
          <cell r="CA31">
            <v>0.875</v>
          </cell>
          <cell r="CB31">
            <v>1.4099999999997408</v>
          </cell>
          <cell r="CC31">
            <v>0.98163236546473365</v>
          </cell>
          <cell r="CD31">
            <v>3351.1088396280757</v>
          </cell>
          <cell r="CE31">
            <v>0.17724447485870864</v>
          </cell>
          <cell r="CF31">
            <v>1462.2669175843464</v>
          </cell>
          <cell r="CG31">
            <v>4813.3757572124223</v>
          </cell>
          <cell r="CH31">
            <v>1.25</v>
          </cell>
          <cell r="CI31">
            <v>3416</v>
          </cell>
          <cell r="CJ31">
            <v>1.7613348057715246</v>
          </cell>
          <cell r="CK31">
            <v>1.9</v>
          </cell>
          <cell r="CL31">
            <v>2</v>
          </cell>
          <cell r="CM31">
            <v>3</v>
          </cell>
        </row>
        <row r="32">
          <cell r="A32">
            <v>21</v>
          </cell>
          <cell r="B32" t="str">
            <v>C20</v>
          </cell>
          <cell r="C32" t="str">
            <v>A21</v>
          </cell>
          <cell r="F32">
            <v>3.09</v>
          </cell>
          <cell r="G32">
            <v>5</v>
          </cell>
          <cell r="J32">
            <v>0</v>
          </cell>
          <cell r="K32">
            <v>3.8589780837585699E-2</v>
          </cell>
          <cell r="L32">
            <v>5.8450721203924418</v>
          </cell>
          <cell r="M32">
            <v>5.8450721203924418</v>
          </cell>
          <cell r="N32">
            <v>416.1022764375839</v>
          </cell>
          <cell r="O32">
            <v>0.63457776427703505</v>
          </cell>
          <cell r="P32">
            <v>815.91218958335151</v>
          </cell>
          <cell r="S32">
            <v>15.57</v>
          </cell>
          <cell r="T32">
            <v>98</v>
          </cell>
          <cell r="U32">
            <v>2991</v>
          </cell>
          <cell r="V32">
            <v>0.68799999999999994</v>
          </cell>
          <cell r="X32">
            <v>0</v>
          </cell>
          <cell r="Y32">
            <v>0</v>
          </cell>
          <cell r="AA32">
            <v>0</v>
          </cell>
          <cell r="AB32">
            <v>0</v>
          </cell>
          <cell r="AC32">
            <v>0.58479999999999999</v>
          </cell>
          <cell r="AD32">
            <v>9.1053359999999994</v>
          </cell>
          <cell r="AE32">
            <v>28.653739317893354</v>
          </cell>
          <cell r="AF32">
            <v>28.653739317893354</v>
          </cell>
          <cell r="AG32">
            <v>30.210739317893353</v>
          </cell>
          <cell r="AH32">
            <v>846.1229289012449</v>
          </cell>
          <cell r="AI32">
            <v>16.46</v>
          </cell>
          <cell r="AJ32">
            <v>5.71</v>
          </cell>
          <cell r="AK32">
            <v>24</v>
          </cell>
          <cell r="AL32">
            <v>0.60000000000000009</v>
          </cell>
          <cell r="AM32">
            <v>1.2999999999999999E-2</v>
          </cell>
          <cell r="AN32">
            <v>0.36759567260742199</v>
          </cell>
          <cell r="AO32">
            <v>0.56345214843750013</v>
          </cell>
          <cell r="AP32">
            <v>0.61265945434570324</v>
          </cell>
          <cell r="AQ32">
            <v>4.659697786559974</v>
          </cell>
          <cell r="AR32">
            <v>2.6670380059460763</v>
          </cell>
          <cell r="AS32">
            <v>6.6460351725848561</v>
          </cell>
          <cell r="AT32">
            <v>1.1066658237549398</v>
          </cell>
          <cell r="AU32">
            <v>1.4742614963623617</v>
          </cell>
          <cell r="AV32">
            <v>5.1980581877270664</v>
          </cell>
          <cell r="AW32">
            <v>1469.7163273946069</v>
          </cell>
          <cell r="AX32">
            <v>0.57570492559008479</v>
          </cell>
          <cell r="AY32">
            <v>99.698075365859424</v>
          </cell>
          <cell r="AZ32" t="str">
            <v>15°02'21''</v>
          </cell>
          <cell r="BA32">
            <v>9.4697332935740395</v>
          </cell>
          <cell r="BB32">
            <v>1E-3</v>
          </cell>
          <cell r="BC32">
            <v>0.29899999999999999</v>
          </cell>
          <cell r="BD32">
            <v>0.35499999999999998</v>
          </cell>
          <cell r="BE32">
            <v>0.65500000000000003</v>
          </cell>
          <cell r="BF32">
            <v>0.65399999999999991</v>
          </cell>
          <cell r="BG32">
            <v>0</v>
          </cell>
          <cell r="BH32">
            <v>0</v>
          </cell>
          <cell r="BI32">
            <v>0</v>
          </cell>
          <cell r="BJ32">
            <v>0</v>
          </cell>
          <cell r="BK32">
            <v>0</v>
          </cell>
          <cell r="BL32">
            <v>0</v>
          </cell>
          <cell r="BM32">
            <v>0</v>
          </cell>
          <cell r="BN32">
            <v>0.1</v>
          </cell>
          <cell r="BO32">
            <v>671.11300000000028</v>
          </cell>
          <cell r="BP32">
            <v>670.17300000000023</v>
          </cell>
          <cell r="BQ32">
            <v>671.71300000000031</v>
          </cell>
          <cell r="BR32">
            <v>670.77300000000025</v>
          </cell>
          <cell r="BS32">
            <v>674.35300000000007</v>
          </cell>
          <cell r="BT32">
            <v>672.02300000000014</v>
          </cell>
          <cell r="BU32">
            <v>1.5900000000000318</v>
          </cell>
          <cell r="BV32">
            <v>2.639999999999759</v>
          </cell>
          <cell r="BW32">
            <v>1.2499999999998863</v>
          </cell>
          <cell r="BX32">
            <v>3.2399999999997591</v>
          </cell>
          <cell r="BY32">
            <v>600</v>
          </cell>
          <cell r="BZ32">
            <v>1.1499999999999999</v>
          </cell>
          <cell r="CA32">
            <v>0.75</v>
          </cell>
          <cell r="CB32">
            <v>1.9449999999998226</v>
          </cell>
          <cell r="CC32">
            <v>1.412298630530689</v>
          </cell>
          <cell r="CD32">
            <v>3922.3063716413558</v>
          </cell>
          <cell r="CE32">
            <v>8.7159735983932562E-2</v>
          </cell>
          <cell r="CF32">
            <v>719.06782186744363</v>
          </cell>
          <cell r="CG32">
            <v>4641.3741935087992</v>
          </cell>
          <cell r="CH32">
            <v>1.25</v>
          </cell>
          <cell r="CI32">
            <v>2928</v>
          </cell>
          <cell r="CJ32">
            <v>1.9814609774200818</v>
          </cell>
          <cell r="CK32">
            <v>2.2000000000000002</v>
          </cell>
          <cell r="CL32">
            <v>2</v>
          </cell>
          <cell r="CM32">
            <v>3</v>
          </cell>
        </row>
        <row r="33">
          <cell r="A33">
            <v>22</v>
          </cell>
          <cell r="B33" t="str">
            <v>A21</v>
          </cell>
          <cell r="C33" t="str">
            <v>C725</v>
          </cell>
          <cell r="E33">
            <v>-3</v>
          </cell>
          <cell r="F33">
            <v>8.9999999999999858E-2</v>
          </cell>
          <cell r="G33">
            <v>5</v>
          </cell>
          <cell r="J33">
            <v>0</v>
          </cell>
          <cell r="K33">
            <v>0.48517237035901284</v>
          </cell>
          <cell r="L33">
            <v>6.330244490751455</v>
          </cell>
          <cell r="M33">
            <v>6.330244490751455</v>
          </cell>
          <cell r="N33">
            <v>407.79409737979614</v>
          </cell>
          <cell r="O33">
            <v>0.62647629310344866</v>
          </cell>
          <cell r="P33">
            <v>22.992600102836498</v>
          </cell>
          <cell r="S33">
            <v>15.57</v>
          </cell>
          <cell r="T33">
            <v>98</v>
          </cell>
          <cell r="U33">
            <v>2991</v>
          </cell>
          <cell r="V33">
            <v>0.68799999999999994</v>
          </cell>
          <cell r="X33">
            <v>0</v>
          </cell>
          <cell r="Y33">
            <v>0</v>
          </cell>
          <cell r="AA33">
            <v>0</v>
          </cell>
          <cell r="AB33">
            <v>0</v>
          </cell>
          <cell r="AC33">
            <v>0.58479999999999999</v>
          </cell>
          <cell r="AD33">
            <v>9.1053359999999994</v>
          </cell>
          <cell r="AE33">
            <v>28.653739317893354</v>
          </cell>
          <cell r="AF33">
            <v>28.653739317893354</v>
          </cell>
          <cell r="AG33">
            <v>30.210739317893353</v>
          </cell>
          <cell r="AH33">
            <v>53.203339420729847</v>
          </cell>
          <cell r="AI33">
            <v>18.559999999999999</v>
          </cell>
          <cell r="AJ33">
            <v>0.5</v>
          </cell>
          <cell r="AK33">
            <v>12</v>
          </cell>
          <cell r="AL33">
            <v>0.30000000000000004</v>
          </cell>
          <cell r="AM33">
            <v>1.4E-2</v>
          </cell>
          <cell r="AN33">
            <v>0.23405742645263677</v>
          </cell>
          <cell r="AO33">
            <v>0.17929687500000002</v>
          </cell>
          <cell r="AP33">
            <v>0.78019142150878917</v>
          </cell>
          <cell r="AQ33">
            <v>0.89916319209920159</v>
          </cell>
          <cell r="AR33">
            <v>0.58778155347259819</v>
          </cell>
          <cell r="AS33">
            <v>0.35221054419674536</v>
          </cell>
          <cell r="AT33">
            <v>4.1207667993171541E-2</v>
          </cell>
          <cell r="AU33">
            <v>0.27526509444580832</v>
          </cell>
          <cell r="AV33">
            <v>0.89978083297385381</v>
          </cell>
          <cell r="AW33">
            <v>63.601759231010206</v>
          </cell>
          <cell r="AX33">
            <v>0.83650735551965016</v>
          </cell>
          <cell r="AY33">
            <v>119.92178337811953</v>
          </cell>
          <cell r="AZ33" t="str">
            <v>20°13'25''</v>
          </cell>
          <cell r="BA33">
            <v>11.214496684338839</v>
          </cell>
          <cell r="BB33">
            <v>1E-3</v>
          </cell>
          <cell r="BC33">
            <v>0.21299999999999999</v>
          </cell>
          <cell r="BD33">
            <v>0.02</v>
          </cell>
          <cell r="BE33">
            <v>0.23399999999999999</v>
          </cell>
          <cell r="BF33">
            <v>0.23399999999999999</v>
          </cell>
          <cell r="BG33">
            <v>0.34429160941380316</v>
          </cell>
          <cell r="BH33">
            <v>3.9999999999999991</v>
          </cell>
          <cell r="BI33">
            <v>1.2</v>
          </cell>
          <cell r="BJ33">
            <v>3.2357977204485085E-2</v>
          </cell>
          <cell r="BK33">
            <v>0.2116548522044851</v>
          </cell>
          <cell r="BL33">
            <v>1.0252508574409323E-2</v>
          </cell>
          <cell r="BM33">
            <v>0.26628883293467331</v>
          </cell>
          <cell r="BN33">
            <v>-0.1</v>
          </cell>
          <cell r="BO33">
            <v>670.14300000000026</v>
          </cell>
          <cell r="BP33">
            <v>670.05300000000022</v>
          </cell>
          <cell r="BQ33">
            <v>670.44300000000021</v>
          </cell>
          <cell r="BR33">
            <v>670.35300000000018</v>
          </cell>
          <cell r="BS33">
            <v>672.02300000000014</v>
          </cell>
          <cell r="BT33">
            <v>672.40300000000002</v>
          </cell>
          <cell r="BU33">
            <v>0</v>
          </cell>
          <cell r="BV33">
            <v>1.5799999999999272</v>
          </cell>
          <cell r="BW33">
            <v>2.0499999999998408</v>
          </cell>
          <cell r="BX33">
            <v>1.8799999999999273</v>
          </cell>
          <cell r="BY33">
            <v>300</v>
          </cell>
          <cell r="BZ33">
            <v>0.77500000000000002</v>
          </cell>
          <cell r="CA33">
            <v>0.375</v>
          </cell>
          <cell r="CB33">
            <v>1.814999999999884</v>
          </cell>
          <cell r="CC33">
            <v>1.8301559529052325</v>
          </cell>
          <cell r="CD33">
            <v>2308.3985803487813</v>
          </cell>
          <cell r="CE33">
            <v>5.0728678463819565E-2</v>
          </cell>
          <cell r="CF33">
            <v>418.51159732651143</v>
          </cell>
          <cell r="CG33">
            <v>2726.9101776752927</v>
          </cell>
          <cell r="CH33">
            <v>1.5</v>
          </cell>
          <cell r="CI33">
            <v>3365</v>
          </cell>
          <cell r="CJ33">
            <v>1.215561743391661</v>
          </cell>
          <cell r="CK33">
            <v>1.5</v>
          </cell>
          <cell r="CL33">
            <v>2</v>
          </cell>
          <cell r="CM33">
            <v>2</v>
          </cell>
        </row>
        <row r="34">
          <cell r="A34">
            <v>23</v>
          </cell>
          <cell r="F34">
            <v>0</v>
          </cell>
          <cell r="G34">
            <v>0</v>
          </cell>
          <cell r="J34">
            <v>0</v>
          </cell>
          <cell r="L34">
            <v>0</v>
          </cell>
          <cell r="M34">
            <v>0</v>
          </cell>
          <cell r="N34">
            <v>0</v>
          </cell>
          <cell r="O34">
            <v>0</v>
          </cell>
          <cell r="P34">
            <v>0</v>
          </cell>
          <cell r="S34">
            <v>0</v>
          </cell>
          <cell r="T34">
            <v>98</v>
          </cell>
          <cell r="U34">
            <v>0</v>
          </cell>
          <cell r="V34">
            <v>0.68799999999999994</v>
          </cell>
          <cell r="X34">
            <v>0</v>
          </cell>
          <cell r="Y34">
            <v>0</v>
          </cell>
          <cell r="AA34">
            <v>0</v>
          </cell>
          <cell r="AB34">
            <v>0</v>
          </cell>
          <cell r="AC34">
            <v>0</v>
          </cell>
          <cell r="AD34">
            <v>0</v>
          </cell>
          <cell r="AE34">
            <v>0</v>
          </cell>
          <cell r="AF34">
            <v>0</v>
          </cell>
          <cell r="AG34">
            <v>0</v>
          </cell>
          <cell r="AH34">
            <v>0</v>
          </cell>
          <cell r="AI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670.05300000000022</v>
          </cell>
          <cell r="BP34">
            <v>0</v>
          </cell>
          <cell r="BQ34">
            <v>670.05300000000022</v>
          </cell>
          <cell r="BR34">
            <v>0</v>
          </cell>
          <cell r="BS34">
            <v>0</v>
          </cell>
          <cell r="BT34">
            <v>0</v>
          </cell>
          <cell r="BU34">
            <v>0</v>
          </cell>
          <cell r="BV34">
            <v>0</v>
          </cell>
          <cell r="BW34">
            <v>0</v>
          </cell>
          <cell r="BX34">
            <v>0</v>
          </cell>
          <cell r="BY34">
            <v>0</v>
          </cell>
          <cell r="BZ34">
            <v>0.4</v>
          </cell>
          <cell r="CA34">
            <v>0</v>
          </cell>
          <cell r="CB34">
            <v>0</v>
          </cell>
          <cell r="CC34">
            <v>0</v>
          </cell>
          <cell r="CD34">
            <v>0</v>
          </cell>
          <cell r="CE34" t="e">
            <v>#VALUE!</v>
          </cell>
          <cell r="CF34" t="e">
            <v>#VALUE!</v>
          </cell>
          <cell r="CG34" t="e">
            <v>#VALUE!</v>
          </cell>
          <cell r="CH34">
            <v>1.5</v>
          </cell>
          <cell r="CI34" t="e">
            <v>#VALUE!</v>
          </cell>
          <cell r="CJ34" t="e">
            <v>#VALUE!</v>
          </cell>
          <cell r="CK34" t="e">
            <v>#VALUE!</v>
          </cell>
          <cell r="CL34">
            <v>2</v>
          </cell>
          <cell r="CM34">
            <v>2</v>
          </cell>
        </row>
        <row r="35">
          <cell r="A35">
            <v>24</v>
          </cell>
          <cell r="C35">
            <v>0</v>
          </cell>
          <cell r="F35">
            <v>0</v>
          </cell>
          <cell r="G35">
            <v>0</v>
          </cell>
          <cell r="J35">
            <v>0</v>
          </cell>
          <cell r="L35">
            <v>0</v>
          </cell>
          <cell r="M35">
            <v>0</v>
          </cell>
          <cell r="N35">
            <v>0</v>
          </cell>
          <cell r="O35">
            <v>0</v>
          </cell>
          <cell r="P35">
            <v>0</v>
          </cell>
          <cell r="S35">
            <v>0</v>
          </cell>
          <cell r="T35">
            <v>98</v>
          </cell>
          <cell r="U35">
            <v>0</v>
          </cell>
          <cell r="V35">
            <v>0.68799999999999994</v>
          </cell>
          <cell r="X35">
            <v>0</v>
          </cell>
          <cell r="Y35">
            <v>0</v>
          </cell>
          <cell r="AA35">
            <v>0</v>
          </cell>
          <cell r="AB35">
            <v>0</v>
          </cell>
          <cell r="AC35">
            <v>0</v>
          </cell>
          <cell r="AD35">
            <v>0</v>
          </cell>
          <cell r="AE35">
            <v>0</v>
          </cell>
          <cell r="AF35">
            <v>0</v>
          </cell>
          <cell r="AG35">
            <v>0</v>
          </cell>
          <cell r="AH35">
            <v>0</v>
          </cell>
          <cell r="AI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0.4</v>
          </cell>
          <cell r="CA35">
            <v>0</v>
          </cell>
          <cell r="CB35">
            <v>0</v>
          </cell>
          <cell r="CC35">
            <v>0</v>
          </cell>
          <cell r="CD35">
            <v>0</v>
          </cell>
          <cell r="CE35" t="e">
            <v>#VALUE!</v>
          </cell>
          <cell r="CF35" t="e">
            <v>#VALUE!</v>
          </cell>
          <cell r="CG35" t="e">
            <v>#VALUE!</v>
          </cell>
          <cell r="CH35">
            <v>1.5</v>
          </cell>
          <cell r="CI35" t="e">
            <v>#VALUE!</v>
          </cell>
          <cell r="CJ35" t="e">
            <v>#VALUE!</v>
          </cell>
          <cell r="CK35" t="e">
            <v>#VALUE!</v>
          </cell>
          <cell r="CL35">
            <v>2</v>
          </cell>
          <cell r="CM35">
            <v>2</v>
          </cell>
        </row>
        <row r="36">
          <cell r="A36">
            <v>25</v>
          </cell>
          <cell r="B36" t="str">
            <v>C65</v>
          </cell>
          <cell r="C36" t="str">
            <v>C02</v>
          </cell>
          <cell r="D36">
            <v>1.06</v>
          </cell>
          <cell r="F36">
            <v>1.06</v>
          </cell>
          <cell r="G36">
            <v>5</v>
          </cell>
          <cell r="H36">
            <v>36.799999999999997</v>
          </cell>
          <cell r="I36">
            <v>16</v>
          </cell>
          <cell r="J36">
            <v>43.478260869565219</v>
          </cell>
          <cell r="K36">
            <v>4.8647885230008001E-2</v>
          </cell>
          <cell r="L36">
            <v>1.9674559208888331</v>
          </cell>
          <cell r="M36">
            <v>3</v>
          </cell>
          <cell r="N36">
            <v>471.90281881227315</v>
          </cell>
          <cell r="O36">
            <v>0.63052939412117581</v>
          </cell>
          <cell r="P36">
            <v>315.40151433556429</v>
          </cell>
          <cell r="Q36">
            <v>1.06</v>
          </cell>
          <cell r="S36">
            <v>1.06</v>
          </cell>
          <cell r="T36">
            <v>98</v>
          </cell>
          <cell r="U36">
            <v>416</v>
          </cell>
          <cell r="V36">
            <v>0.68799999999999994</v>
          </cell>
          <cell r="X36">
            <v>0</v>
          </cell>
          <cell r="Y36">
            <v>0</v>
          </cell>
          <cell r="AA36">
            <v>0</v>
          </cell>
          <cell r="AB36">
            <v>0</v>
          </cell>
          <cell r="AC36">
            <v>0.58479999999999999</v>
          </cell>
          <cell r="AD36">
            <v>0.61988799999999999</v>
          </cell>
          <cell r="AE36">
            <v>2.3754089779960461</v>
          </cell>
          <cell r="AF36">
            <v>2.3754089779960461</v>
          </cell>
          <cell r="AG36">
            <v>2.481408977996046</v>
          </cell>
          <cell r="AH36">
            <v>317.88292331356035</v>
          </cell>
          <cell r="AI36">
            <v>16.670000000000002</v>
          </cell>
          <cell r="AJ36">
            <v>6.88</v>
          </cell>
          <cell r="AK36">
            <v>14</v>
          </cell>
          <cell r="AL36">
            <v>0.35000000000000003</v>
          </cell>
          <cell r="AM36">
            <v>1.4E-2</v>
          </cell>
          <cell r="AN36">
            <v>0.28684284687042244</v>
          </cell>
          <cell r="AO36">
            <v>0.34468078613281261</v>
          </cell>
          <cell r="AP36">
            <v>0.81955099105834972</v>
          </cell>
          <cell r="AQ36">
            <v>3.7667191182941138</v>
          </cell>
          <cell r="AR36">
            <v>2.1460192077338629</v>
          </cell>
          <cell r="AS36">
            <v>5.8668386919375335</v>
          </cell>
          <cell r="AT36">
            <v>0.72314846667290444</v>
          </cell>
          <cell r="AU36">
            <v>1.0099913135433269</v>
          </cell>
          <cell r="AV36">
            <v>3.6989388155534599</v>
          </cell>
          <cell r="AW36">
            <v>355.87961965126453</v>
          </cell>
          <cell r="AX36">
            <v>0.89323160349857034</v>
          </cell>
          <cell r="AY36">
            <v>114.16598646464206</v>
          </cell>
          <cell r="AZ36" t="b">
            <v>0</v>
          </cell>
          <cell r="BA36">
            <v>0</v>
          </cell>
          <cell r="BB36">
            <v>1E-3</v>
          </cell>
          <cell r="BC36">
            <v>0</v>
          </cell>
          <cell r="BD36">
            <v>0</v>
          </cell>
          <cell r="BE36">
            <v>1E-3</v>
          </cell>
          <cell r="BF36">
            <v>0</v>
          </cell>
          <cell r="BG36">
            <v>1.3992256904642315</v>
          </cell>
          <cell r="BH36">
            <v>3.4285714285714279</v>
          </cell>
          <cell r="BI36">
            <v>1.2</v>
          </cell>
          <cell r="BJ36">
            <v>0</v>
          </cell>
          <cell r="BK36">
            <v>0</v>
          </cell>
          <cell r="BL36">
            <v>0</v>
          </cell>
          <cell r="BM36">
            <v>1.8645732578563656</v>
          </cell>
          <cell r="BN36">
            <v>0</v>
          </cell>
          <cell r="BO36">
            <v>732.16300000000012</v>
          </cell>
          <cell r="BP36">
            <v>731.01300000000015</v>
          </cell>
          <cell r="BQ36">
            <v>732.51300000000015</v>
          </cell>
          <cell r="BR36">
            <v>731.36300000000017</v>
          </cell>
          <cell r="BS36">
            <v>733.76300000000015</v>
          </cell>
          <cell r="BT36">
            <v>732.75300000000016</v>
          </cell>
          <cell r="BU36" t="b">
            <v>0</v>
          </cell>
          <cell r="BV36">
            <v>1.25</v>
          </cell>
          <cell r="BW36">
            <v>1.3899999999999864</v>
          </cell>
          <cell r="BX36">
            <v>1.6</v>
          </cell>
          <cell r="BY36">
            <v>350</v>
          </cell>
          <cell r="BZ36">
            <v>0.83750000000000002</v>
          </cell>
          <cell r="CA36">
            <v>0.4375</v>
          </cell>
          <cell r="CB36">
            <v>1.3199999999999932</v>
          </cell>
          <cell r="CC36">
            <v>1.3318877741955721</v>
          </cell>
          <cell r="CD36">
            <v>1961.8082591506625</v>
          </cell>
          <cell r="CE36">
            <v>0.10512844739980842</v>
          </cell>
          <cell r="CF36">
            <v>867.3096910484195</v>
          </cell>
          <cell r="CG36">
            <v>2829.1179501990819</v>
          </cell>
          <cell r="CH36">
            <v>1.5</v>
          </cell>
          <cell r="CI36">
            <v>3671</v>
          </cell>
          <cell r="CJ36">
            <v>1.1560002520562853</v>
          </cell>
          <cell r="CK36">
            <v>1.5</v>
          </cell>
          <cell r="CL36">
            <v>2</v>
          </cell>
          <cell r="CM36">
            <v>2</v>
          </cell>
        </row>
        <row r="37">
          <cell r="A37">
            <v>26</v>
          </cell>
          <cell r="F37">
            <v>0</v>
          </cell>
          <cell r="G37">
            <v>0</v>
          </cell>
          <cell r="J37">
            <v>0</v>
          </cell>
          <cell r="L37">
            <v>0</v>
          </cell>
          <cell r="M37">
            <v>0</v>
          </cell>
          <cell r="N37">
            <v>0</v>
          </cell>
          <cell r="O37">
            <v>0</v>
          </cell>
          <cell r="P37">
            <v>0</v>
          </cell>
          <cell r="S37">
            <v>0</v>
          </cell>
          <cell r="X37">
            <v>0</v>
          </cell>
          <cell r="Y37">
            <v>0</v>
          </cell>
          <cell r="AA37">
            <v>0</v>
          </cell>
          <cell r="AB37">
            <v>0</v>
          </cell>
          <cell r="AC37">
            <v>0</v>
          </cell>
          <cell r="AD37">
            <v>0</v>
          </cell>
          <cell r="AE37">
            <v>0</v>
          </cell>
          <cell r="AF37">
            <v>0</v>
          </cell>
          <cell r="AG37">
            <v>0</v>
          </cell>
          <cell r="AH37">
            <v>0</v>
          </cell>
          <cell r="AI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731.01300000000015</v>
          </cell>
          <cell r="BP37">
            <v>0</v>
          </cell>
          <cell r="BQ37">
            <v>731.01300000000015</v>
          </cell>
          <cell r="BR37">
            <v>0</v>
          </cell>
          <cell r="BS37">
            <v>0</v>
          </cell>
          <cell r="BT37">
            <v>0</v>
          </cell>
          <cell r="BU37">
            <v>0</v>
          </cell>
          <cell r="BV37">
            <v>0</v>
          </cell>
          <cell r="BW37">
            <v>0</v>
          </cell>
          <cell r="BX37">
            <v>0</v>
          </cell>
          <cell r="BY37">
            <v>0</v>
          </cell>
          <cell r="BZ37">
            <v>0.4</v>
          </cell>
          <cell r="CA37">
            <v>0</v>
          </cell>
          <cell r="CB37">
            <v>0</v>
          </cell>
          <cell r="CC37">
            <v>0</v>
          </cell>
          <cell r="CD37">
            <v>0</v>
          </cell>
          <cell r="CE37" t="e">
            <v>#VALUE!</v>
          </cell>
          <cell r="CF37" t="e">
            <v>#VALUE!</v>
          </cell>
          <cell r="CG37" t="e">
            <v>#VALUE!</v>
          </cell>
          <cell r="CH37">
            <v>1.25</v>
          </cell>
          <cell r="CI37">
            <v>0</v>
          </cell>
          <cell r="CJ37" t="e">
            <v>#VALUE!</v>
          </cell>
          <cell r="CK37" t="e">
            <v>#VALUE!</v>
          </cell>
          <cell r="CL37">
            <v>3</v>
          </cell>
          <cell r="CM37">
            <v>3</v>
          </cell>
        </row>
        <row r="38">
          <cell r="A38">
            <v>27</v>
          </cell>
          <cell r="C38">
            <v>0</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28</v>
          </cell>
          <cell r="B39" t="str">
            <v>C05</v>
          </cell>
          <cell r="C39" t="str">
            <v>C66</v>
          </cell>
          <cell r="D39">
            <v>0.08</v>
          </cell>
          <cell r="E39">
            <v>1.48</v>
          </cell>
          <cell r="F39">
            <v>1.56</v>
          </cell>
          <cell r="G39">
            <v>5</v>
          </cell>
          <cell r="J39">
            <v>0</v>
          </cell>
          <cell r="K39">
            <v>0</v>
          </cell>
          <cell r="L39">
            <v>3.72</v>
          </cell>
          <cell r="M39">
            <v>3.72</v>
          </cell>
          <cell r="N39">
            <v>456.51514969634218</v>
          </cell>
          <cell r="O39">
            <v>0.63097305389221547</v>
          </cell>
          <cell r="P39">
            <v>449.35606271706217</v>
          </cell>
          <cell r="Q39">
            <v>0.08</v>
          </cell>
          <cell r="R39">
            <v>1.46</v>
          </cell>
          <cell r="S39">
            <v>1.54</v>
          </cell>
          <cell r="U39">
            <v>0</v>
          </cell>
          <cell r="V39">
            <v>0.68799999999999994</v>
          </cell>
          <cell r="X39">
            <v>0</v>
          </cell>
          <cell r="Y39">
            <v>0</v>
          </cell>
          <cell r="AA39">
            <v>0</v>
          </cell>
          <cell r="AB39">
            <v>0</v>
          </cell>
          <cell r="AC39">
            <v>0.58479999999999999</v>
          </cell>
          <cell r="AD39">
            <v>0.90059199999999995</v>
          </cell>
          <cell r="AE39">
            <v>3.357862437011466</v>
          </cell>
          <cell r="AF39">
            <v>3.357862437011466</v>
          </cell>
          <cell r="AG39">
            <v>3.5118624370114659</v>
          </cell>
          <cell r="AH39">
            <v>452.86792515407365</v>
          </cell>
          <cell r="AI39">
            <v>41.75</v>
          </cell>
          <cell r="AJ39">
            <v>4.8600000000000003</v>
          </cell>
          <cell r="AK39">
            <v>18</v>
          </cell>
          <cell r="AL39">
            <v>0.45</v>
          </cell>
          <cell r="AM39">
            <v>1.4E-2</v>
          </cell>
          <cell r="AN39">
            <v>0.33266472816467291</v>
          </cell>
          <cell r="AO39">
            <v>0.430389404296875</v>
          </cell>
          <cell r="AP39">
            <v>0.73925495147705089</v>
          </cell>
          <cell r="AQ39">
            <v>3.5926959790713959</v>
          </cell>
          <cell r="AR39">
            <v>2.0291277788693174</v>
          </cell>
          <cell r="AS39">
            <v>4.9274661047989676</v>
          </cell>
          <cell r="AT39">
            <v>0.65787280316186414</v>
          </cell>
          <cell r="AU39">
            <v>0.99053753132653699</v>
          </cell>
          <cell r="AV39">
            <v>3.6759030011368368</v>
          </cell>
          <cell r="AW39">
            <v>584.62711184880811</v>
          </cell>
          <cell r="AX39">
            <v>0.77462696473644033</v>
          </cell>
          <cell r="AY39">
            <v>168.3950695955327</v>
          </cell>
          <cell r="AZ39" t="b">
            <v>0</v>
          </cell>
          <cell r="BA39">
            <v>0</v>
          </cell>
          <cell r="BB39">
            <v>1E-3</v>
          </cell>
          <cell r="BC39">
            <v>0</v>
          </cell>
          <cell r="BD39">
            <v>0</v>
          </cell>
          <cell r="BE39">
            <v>1E-3</v>
          </cell>
          <cell r="BF39">
            <v>0</v>
          </cell>
          <cell r="BG39">
            <v>1.0634840016004636</v>
          </cell>
          <cell r="BH39">
            <v>2.6666666666666665</v>
          </cell>
          <cell r="BI39">
            <v>1.2</v>
          </cell>
          <cell r="BJ39">
            <v>0</v>
          </cell>
          <cell r="BK39">
            <v>0</v>
          </cell>
          <cell r="BL39">
            <v>0</v>
          </cell>
          <cell r="BM39">
            <v>1.5445115658202628</v>
          </cell>
          <cell r="BN39">
            <v>0</v>
          </cell>
          <cell r="BO39">
            <v>711.08299999999986</v>
          </cell>
          <cell r="BP39">
            <v>709.05299999999988</v>
          </cell>
          <cell r="BQ39">
            <v>711.5329999999999</v>
          </cell>
          <cell r="BR39">
            <v>709.50299999999993</v>
          </cell>
          <cell r="BS39">
            <v>713.70299999999997</v>
          </cell>
          <cell r="BT39">
            <v>710.80300000000011</v>
          </cell>
          <cell r="BU39" t="b">
            <v>0</v>
          </cell>
          <cell r="BV39">
            <v>2.1700000000000728</v>
          </cell>
          <cell r="BW39">
            <v>1.3000000000001819</v>
          </cell>
          <cell r="BX39">
            <v>2.6200000000000729</v>
          </cell>
          <cell r="BY39">
            <v>450</v>
          </cell>
          <cell r="BZ39">
            <v>0.96250000000000002</v>
          </cell>
          <cell r="CA39">
            <v>0.5625</v>
          </cell>
          <cell r="CB39">
            <v>1.7350000000001273</v>
          </cell>
          <cell r="CC39">
            <v>1.4880807702715295</v>
          </cell>
          <cell r="CD39">
            <v>2894.9913847771545</v>
          </cell>
          <cell r="CE39">
            <v>8.1803329920048573E-2</v>
          </cell>
          <cell r="CF39">
            <v>674.87747184040074</v>
          </cell>
          <cell r="CG39">
            <v>3569.8688566175551</v>
          </cell>
          <cell r="CH39">
            <v>1.5</v>
          </cell>
          <cell r="CI39">
            <v>3262</v>
          </cell>
          <cell r="CJ39">
            <v>1.6415705962373797</v>
          </cell>
          <cell r="CK39">
            <v>1.9</v>
          </cell>
          <cell r="CL39">
            <v>1</v>
          </cell>
          <cell r="CM39">
            <v>2</v>
          </cell>
        </row>
        <row r="40">
          <cell r="A40">
            <v>29</v>
          </cell>
          <cell r="B40" t="str">
            <v>C66</v>
          </cell>
          <cell r="C40" t="str">
            <v>A06</v>
          </cell>
          <cell r="D40">
            <v>0.04</v>
          </cell>
          <cell r="F40">
            <v>1.6</v>
          </cell>
          <cell r="G40">
            <v>5</v>
          </cell>
          <cell r="J40">
            <v>0</v>
          </cell>
          <cell r="K40">
            <v>0</v>
          </cell>
          <cell r="L40">
            <v>3.72</v>
          </cell>
          <cell r="M40">
            <v>3.72</v>
          </cell>
          <cell r="N40">
            <v>456.51514969634218</v>
          </cell>
          <cell r="O40">
            <v>0.63069047619047658</v>
          </cell>
          <cell r="P40">
            <v>460.67161144024442</v>
          </cell>
          <cell r="Q40">
            <v>0.4</v>
          </cell>
          <cell r="R40">
            <v>1.65</v>
          </cell>
          <cell r="S40">
            <v>3.59</v>
          </cell>
          <cell r="U40">
            <v>0</v>
          </cell>
          <cell r="V40">
            <v>0.68799999999999994</v>
          </cell>
          <cell r="X40">
            <v>0</v>
          </cell>
          <cell r="Y40">
            <v>0</v>
          </cell>
          <cell r="AA40">
            <v>0</v>
          </cell>
          <cell r="AB40">
            <v>0</v>
          </cell>
          <cell r="AC40">
            <v>0.58479999999999999</v>
          </cell>
          <cell r="AD40">
            <v>2.0994319999999997</v>
          </cell>
          <cell r="AE40">
            <v>7.356876637912686</v>
          </cell>
          <cell r="AF40">
            <v>7.356876637912686</v>
          </cell>
          <cell r="AG40">
            <v>7.715876637912686</v>
          </cell>
          <cell r="AH40">
            <v>468.38748807815711</v>
          </cell>
          <cell r="AI40">
            <v>10.5</v>
          </cell>
          <cell r="AJ40">
            <v>3.9</v>
          </cell>
          <cell r="AK40">
            <v>18</v>
          </cell>
          <cell r="AL40">
            <v>0.45</v>
          </cell>
          <cell r="AM40">
            <v>1.4E-2</v>
          </cell>
          <cell r="AN40">
            <v>0.36916197538375856</v>
          </cell>
          <cell r="AO40">
            <v>0.43264160156249998</v>
          </cell>
          <cell r="AP40">
            <v>0.82035994529724121</v>
          </cell>
          <cell r="AQ40">
            <v>3.3544458814498141</v>
          </cell>
          <cell r="AR40">
            <v>1.6832257133070738</v>
          </cell>
          <cell r="AS40">
            <v>4.2789947210838051</v>
          </cell>
          <cell r="AT40">
            <v>0.57351208825563815</v>
          </cell>
          <cell r="AU40">
            <v>0.94267406363939665</v>
          </cell>
          <cell r="AV40">
            <v>3.2928974947677059</v>
          </cell>
          <cell r="AW40">
            <v>523.71271804093942</v>
          </cell>
          <cell r="AX40">
            <v>0.89435958292222062</v>
          </cell>
          <cell r="AY40">
            <v>193.63390509092622</v>
          </cell>
          <cell r="AZ40" t="str">
            <v>25°14'20''</v>
          </cell>
          <cell r="BA40">
            <v>5.9555090167450695</v>
          </cell>
          <cell r="BB40">
            <v>1E-3</v>
          </cell>
          <cell r="BC40">
            <v>1.7000000000000001E-2</v>
          </cell>
          <cell r="BD40">
            <v>0.246</v>
          </cell>
          <cell r="BE40">
            <v>0.26400000000000001</v>
          </cell>
          <cell r="BF40">
            <v>0.26300000000000001</v>
          </cell>
          <cell r="BG40">
            <v>1.0999290796571159</v>
          </cell>
          <cell r="BH40">
            <v>2.6666666666666665</v>
          </cell>
          <cell r="BI40">
            <v>1.2</v>
          </cell>
          <cell r="BJ40">
            <v>0</v>
          </cell>
          <cell r="BK40">
            <v>0</v>
          </cell>
          <cell r="BL40">
            <v>0</v>
          </cell>
          <cell r="BM40">
            <v>1.6258330812559965</v>
          </cell>
          <cell r="BN40">
            <v>1.29</v>
          </cell>
          <cell r="BO40">
            <v>708.01299999999992</v>
          </cell>
          <cell r="BP40">
            <v>707.60299999999995</v>
          </cell>
          <cell r="BQ40">
            <v>708.46299999999997</v>
          </cell>
          <cell r="BR40">
            <v>708.053</v>
          </cell>
          <cell r="BS40">
            <v>710.80300000000011</v>
          </cell>
          <cell r="BT40">
            <v>710.13300000000004</v>
          </cell>
          <cell r="BU40">
            <v>1.0399999999999636</v>
          </cell>
          <cell r="BV40">
            <v>2.3400000000001455</v>
          </cell>
          <cell r="BW40">
            <v>2.0800000000000409</v>
          </cell>
          <cell r="BX40">
            <v>2.7900000000001457</v>
          </cell>
          <cell r="BY40">
            <v>450</v>
          </cell>
          <cell r="BZ40">
            <v>0.96250000000000002</v>
          </cell>
          <cell r="CA40">
            <v>0.5625</v>
          </cell>
          <cell r="CB40">
            <v>2.2100000000000932</v>
          </cell>
          <cell r="CC40">
            <v>1.8026392431693148</v>
          </cell>
          <cell r="CD40">
            <v>3506.9501488713786</v>
          </cell>
          <cell r="CE40">
            <v>5.2074181051889878E-2</v>
          </cell>
          <cell r="CF40">
            <v>429.61199367809149</v>
          </cell>
          <cell r="CG40">
            <v>3936.5621425494701</v>
          </cell>
          <cell r="CH40">
            <v>1.5</v>
          </cell>
          <cell r="CI40">
            <v>3262</v>
          </cell>
          <cell r="CJ40">
            <v>1.8101910526744958</v>
          </cell>
          <cell r="CK40">
            <v>1.9</v>
          </cell>
          <cell r="CL40">
            <v>1</v>
          </cell>
          <cell r="CM40">
            <v>2</v>
          </cell>
        </row>
        <row r="41">
          <cell r="A41">
            <v>30</v>
          </cell>
          <cell r="C41">
            <v>0</v>
          </cell>
          <cell r="F41">
            <v>0</v>
          </cell>
          <cell r="G41">
            <v>0</v>
          </cell>
          <cell r="J41">
            <v>0</v>
          </cell>
          <cell r="K41">
            <v>0</v>
          </cell>
          <cell r="L41">
            <v>0</v>
          </cell>
          <cell r="M41">
            <v>0</v>
          </cell>
          <cell r="N41">
            <v>0</v>
          </cell>
          <cell r="O41">
            <v>0</v>
          </cell>
          <cell r="P41">
            <v>0</v>
          </cell>
          <cell r="S41">
            <v>0</v>
          </cell>
          <cell r="U41">
            <v>0</v>
          </cell>
          <cell r="X41">
            <v>0</v>
          </cell>
          <cell r="Y41">
            <v>0</v>
          </cell>
          <cell r="AA41">
            <v>0</v>
          </cell>
          <cell r="AB41">
            <v>0</v>
          </cell>
          <cell r="AC41">
            <v>0</v>
          </cell>
          <cell r="AD41">
            <v>0</v>
          </cell>
          <cell r="AE41">
            <v>0</v>
          </cell>
          <cell r="AF41">
            <v>0</v>
          </cell>
          <cell r="AG41">
            <v>0</v>
          </cell>
          <cell r="AH41">
            <v>0</v>
          </cell>
          <cell r="AI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707.60299999999995</v>
          </cell>
          <cell r="BP41">
            <v>0</v>
          </cell>
          <cell r="BQ41">
            <v>707.60299999999995</v>
          </cell>
          <cell r="BR41">
            <v>0</v>
          </cell>
          <cell r="BS41">
            <v>0</v>
          </cell>
          <cell r="BT41">
            <v>0</v>
          </cell>
          <cell r="BU41">
            <v>0</v>
          </cell>
          <cell r="BV41">
            <v>0</v>
          </cell>
          <cell r="BW41">
            <v>0</v>
          </cell>
          <cell r="BX41">
            <v>0</v>
          </cell>
          <cell r="BY41">
            <v>0</v>
          </cell>
          <cell r="BZ41">
            <v>0.4</v>
          </cell>
          <cell r="CA41">
            <v>0</v>
          </cell>
          <cell r="CB41">
            <v>0</v>
          </cell>
          <cell r="CC41">
            <v>0</v>
          </cell>
          <cell r="CD41">
            <v>0</v>
          </cell>
          <cell r="CE41" t="e">
            <v>#VALUE!</v>
          </cell>
          <cell r="CF41" t="e">
            <v>#VALUE!</v>
          </cell>
          <cell r="CG41" t="e">
            <v>#VALUE!</v>
          </cell>
          <cell r="CH41">
            <v>1.5</v>
          </cell>
          <cell r="CI41" t="e">
            <v>#VALUE!</v>
          </cell>
          <cell r="CJ41" t="e">
            <v>#VALUE!</v>
          </cell>
          <cell r="CK41" t="e">
            <v>#VALUE!</v>
          </cell>
          <cell r="CL41">
            <v>2</v>
          </cell>
          <cell r="CM41">
            <v>2</v>
          </cell>
        </row>
        <row r="42">
          <cell r="A42">
            <v>31</v>
          </cell>
          <cell r="B42" t="str">
            <v>C17</v>
          </cell>
          <cell r="C42" t="str">
            <v>C63</v>
          </cell>
          <cell r="D42">
            <v>0.09</v>
          </cell>
          <cell r="F42">
            <v>0.44</v>
          </cell>
          <cell r="G42">
            <v>5</v>
          </cell>
          <cell r="J42">
            <v>0</v>
          </cell>
          <cell r="K42">
            <v>0</v>
          </cell>
          <cell r="L42">
            <v>4.6541116427098697</v>
          </cell>
          <cell r="M42">
            <v>4.6541116427098697</v>
          </cell>
          <cell r="N42">
            <v>437.8905648792479</v>
          </cell>
          <cell r="O42">
            <v>0.6266236233907243</v>
          </cell>
          <cell r="P42">
            <v>120.73273186182797</v>
          </cell>
          <cell r="Q42">
            <v>0.09</v>
          </cell>
          <cell r="S42">
            <v>12.92</v>
          </cell>
          <cell r="U42">
            <v>0</v>
          </cell>
          <cell r="V42">
            <v>0.68799999999999994</v>
          </cell>
          <cell r="X42">
            <v>0</v>
          </cell>
          <cell r="Y42">
            <v>0</v>
          </cell>
          <cell r="AA42">
            <v>0</v>
          </cell>
          <cell r="AB42">
            <v>0</v>
          </cell>
          <cell r="AC42">
            <v>0.58479999999999999</v>
          </cell>
          <cell r="AD42">
            <v>7.5556159999999997</v>
          </cell>
          <cell r="AE42">
            <v>24.104294214297553</v>
          </cell>
          <cell r="AF42">
            <v>24.104294214297553</v>
          </cell>
          <cell r="AG42">
            <v>25.396294214297555</v>
          </cell>
          <cell r="AH42">
            <v>146.12902607612551</v>
          </cell>
          <cell r="AI42">
            <v>61.17</v>
          </cell>
          <cell r="AJ42">
            <v>0.38</v>
          </cell>
          <cell r="AK42">
            <v>18</v>
          </cell>
          <cell r="AL42">
            <v>0.45</v>
          </cell>
          <cell r="AM42">
            <v>1.4E-2</v>
          </cell>
          <cell r="AN42">
            <v>0.36901016235351564</v>
          </cell>
          <cell r="AO42">
            <v>0.26806640625</v>
          </cell>
          <cell r="AP42">
            <v>0.8200225830078125</v>
          </cell>
          <cell r="AQ42">
            <v>1.0469238242441505</v>
          </cell>
          <cell r="AR42">
            <v>0.52562657530616341</v>
          </cell>
          <cell r="AS42">
            <v>0.41680087223403262</v>
          </cell>
          <cell r="AT42">
            <v>5.5863888571355602E-2</v>
          </cell>
          <cell r="AU42">
            <v>0.42487405092487124</v>
          </cell>
          <cell r="AV42">
            <v>1.0278688540258512</v>
          </cell>
          <cell r="AW42">
            <v>163.47547780848203</v>
          </cell>
          <cell r="AX42">
            <v>0.89388957925127732</v>
          </cell>
          <cell r="AY42">
            <v>210.18024341199273</v>
          </cell>
          <cell r="AZ42" t="b">
            <v>0</v>
          </cell>
          <cell r="BA42">
            <v>0</v>
          </cell>
          <cell r="BB42">
            <v>1E-3</v>
          </cell>
          <cell r="BC42">
            <v>0</v>
          </cell>
          <cell r="BD42">
            <v>0</v>
          </cell>
          <cell r="BE42">
            <v>1E-3</v>
          </cell>
          <cell r="BF42">
            <v>0</v>
          </cell>
          <cell r="BG42">
            <v>0.34315939100466131</v>
          </cell>
          <cell r="BH42">
            <v>2.6666666666666665</v>
          </cell>
          <cell r="BI42">
            <v>1.2</v>
          </cell>
          <cell r="BJ42">
            <v>4.2089160445659177E-2</v>
          </cell>
          <cell r="BK42">
            <v>0.31015556669565919</v>
          </cell>
          <cell r="BL42">
            <v>1.5244101460617601E-2</v>
          </cell>
          <cell r="BM42">
            <v>0.39047960178753216</v>
          </cell>
          <cell r="BN42">
            <v>0</v>
          </cell>
          <cell r="BO42">
            <v>681.38300000000027</v>
          </cell>
          <cell r="BP42">
            <v>681.15300000000025</v>
          </cell>
          <cell r="BQ42">
            <v>681.83300000000031</v>
          </cell>
          <cell r="BR42">
            <v>681.60300000000029</v>
          </cell>
          <cell r="BS42">
            <v>683.44299999999998</v>
          </cell>
          <cell r="BT42">
            <v>684.70299999999997</v>
          </cell>
          <cell r="BU42" t="b">
            <v>0</v>
          </cell>
          <cell r="BV42">
            <v>1.6099999999996726</v>
          </cell>
          <cell r="BW42">
            <v>3.0999999999996817</v>
          </cell>
          <cell r="BX42">
            <v>2.0599999999996728</v>
          </cell>
          <cell r="BY42">
            <v>450</v>
          </cell>
          <cell r="BZ42">
            <v>0.96250000000000002</v>
          </cell>
          <cell r="CA42">
            <v>0.5625</v>
          </cell>
          <cell r="CB42">
            <v>2.3549999999996771</v>
          </cell>
          <cell r="CC42">
            <v>1.8920540629510763</v>
          </cell>
          <cell r="CD42">
            <v>3680.9024894371182</v>
          </cell>
          <cell r="CE42">
            <v>4.6150322958460999E-2</v>
          </cell>
          <cell r="CF42">
            <v>380.74016440730321</v>
          </cell>
          <cell r="CG42">
            <v>4061.6426538444216</v>
          </cell>
          <cell r="CH42">
            <v>1.5</v>
          </cell>
          <cell r="CI42">
            <v>4487</v>
          </cell>
          <cell r="CJ42">
            <v>1.3578034278508206</v>
          </cell>
          <cell r="CK42">
            <v>1.5</v>
          </cell>
          <cell r="CL42">
            <v>2</v>
          </cell>
          <cell r="CM42">
            <v>2</v>
          </cell>
        </row>
        <row r="43">
          <cell r="A43">
            <v>32</v>
          </cell>
          <cell r="B43" t="str">
            <v>C63</v>
          </cell>
          <cell r="C43" t="str">
            <v>C18</v>
          </cell>
          <cell r="F43">
            <v>0.44</v>
          </cell>
          <cell r="G43">
            <v>5</v>
          </cell>
          <cell r="J43">
            <v>0</v>
          </cell>
          <cell r="K43">
            <v>0</v>
          </cell>
          <cell r="L43">
            <v>4.6541116427098697</v>
          </cell>
          <cell r="M43">
            <v>4.6541116427098697</v>
          </cell>
          <cell r="N43">
            <v>437.8905648792479</v>
          </cell>
          <cell r="O43">
            <v>0.62915394402035474</v>
          </cell>
          <cell r="P43">
            <v>120.73273186182797</v>
          </cell>
          <cell r="S43">
            <v>12.92</v>
          </cell>
          <cell r="U43">
            <v>0</v>
          </cell>
          <cell r="X43">
            <v>0</v>
          </cell>
          <cell r="Y43">
            <v>0</v>
          </cell>
          <cell r="AA43">
            <v>0</v>
          </cell>
          <cell r="AB43">
            <v>0</v>
          </cell>
          <cell r="AC43">
            <v>0</v>
          </cell>
          <cell r="AD43">
            <v>7.5556159999999997</v>
          </cell>
          <cell r="AE43">
            <v>24.104294214297553</v>
          </cell>
          <cell r="AF43">
            <v>24.104294214297553</v>
          </cell>
          <cell r="AG43">
            <v>25.396294214297555</v>
          </cell>
          <cell r="AH43">
            <v>146.12902607612551</v>
          </cell>
          <cell r="AI43">
            <v>3.93</v>
          </cell>
          <cell r="AJ43">
            <v>0.38</v>
          </cell>
          <cell r="AK43">
            <v>18</v>
          </cell>
          <cell r="AL43">
            <v>0.45</v>
          </cell>
          <cell r="AM43">
            <v>1.4E-2</v>
          </cell>
          <cell r="AN43">
            <v>0.36901016235351564</v>
          </cell>
          <cell r="AO43">
            <v>0.26806640625</v>
          </cell>
          <cell r="AP43">
            <v>0.8200225830078125</v>
          </cell>
          <cell r="AQ43">
            <v>1.0469238242441505</v>
          </cell>
          <cell r="AR43">
            <v>0.52562657530616341</v>
          </cell>
          <cell r="AS43">
            <v>0.41680087223403262</v>
          </cell>
          <cell r="AT43">
            <v>5.5863888571355602E-2</v>
          </cell>
          <cell r="AU43">
            <v>0.42487405092487124</v>
          </cell>
          <cell r="AV43">
            <v>1.0278688540258512</v>
          </cell>
          <cell r="AW43">
            <v>163.47547780848203</v>
          </cell>
          <cell r="AX43">
            <v>0.89388957925127732</v>
          </cell>
          <cell r="AY43">
            <v>176.46914278751129</v>
          </cell>
          <cell r="AZ43" t="str">
            <v>33°42'40''</v>
          </cell>
          <cell r="BA43">
            <v>4.4007882766342536</v>
          </cell>
          <cell r="BB43">
            <v>0</v>
          </cell>
          <cell r="BC43">
            <v>0</v>
          </cell>
          <cell r="BD43">
            <v>0</v>
          </cell>
          <cell r="BE43">
            <v>0</v>
          </cell>
          <cell r="BF43">
            <v>0</v>
          </cell>
          <cell r="BG43">
            <v>0.34315939100466131</v>
          </cell>
          <cell r="BH43">
            <v>2.6666666666666665</v>
          </cell>
          <cell r="BI43">
            <v>1.2</v>
          </cell>
          <cell r="BJ43">
            <v>4.2089160445659177E-2</v>
          </cell>
          <cell r="BK43">
            <v>0.31015556669565919</v>
          </cell>
          <cell r="BL43">
            <v>1.5244101460617601E-2</v>
          </cell>
          <cell r="BM43">
            <v>0.39047960178753216</v>
          </cell>
          <cell r="BN43">
            <v>0.02</v>
          </cell>
          <cell r="BO43">
            <v>681.13300000000027</v>
          </cell>
          <cell r="BP43">
            <v>681.12300000000027</v>
          </cell>
          <cell r="BQ43">
            <v>681.58300000000031</v>
          </cell>
          <cell r="BR43">
            <v>681.57300000000032</v>
          </cell>
          <cell r="BS43">
            <v>684.70299999999997</v>
          </cell>
          <cell r="BT43">
            <v>684.57300000000009</v>
          </cell>
          <cell r="BU43">
            <v>0</v>
          </cell>
          <cell r="BV43">
            <v>3.1199999999996635</v>
          </cell>
          <cell r="BW43">
            <v>2.9999999999997726</v>
          </cell>
          <cell r="BX43">
            <v>3.5699999999996637</v>
          </cell>
          <cell r="BY43">
            <v>450</v>
          </cell>
          <cell r="BZ43">
            <v>0.96250000000000002</v>
          </cell>
          <cell r="CA43">
            <v>0.5625</v>
          </cell>
          <cell r="CB43">
            <v>3.0599999999997181</v>
          </cell>
          <cell r="CC43">
            <v>2.2869584185782901</v>
          </cell>
          <cell r="CD43">
            <v>4449.1704021681926</v>
          </cell>
          <cell r="CE43">
            <v>2.786784652648655E-2</v>
          </cell>
          <cell r="CF43">
            <v>229.90973384351403</v>
          </cell>
          <cell r="CG43">
            <v>4679.0801360117066</v>
          </cell>
          <cell r="CH43">
            <v>1.5</v>
          </cell>
          <cell r="CI43">
            <v>4487</v>
          </cell>
          <cell r="CJ43">
            <v>1.5642122139553285</v>
          </cell>
          <cell r="CK43">
            <v>1.9</v>
          </cell>
          <cell r="CL43">
            <v>2</v>
          </cell>
          <cell r="CM43">
            <v>2</v>
          </cell>
        </row>
        <row r="44">
          <cell r="A44">
            <v>33</v>
          </cell>
          <cell r="F44">
            <v>0</v>
          </cell>
          <cell r="G44">
            <v>0</v>
          </cell>
          <cell r="J44">
            <v>0</v>
          </cell>
          <cell r="K44">
            <v>0</v>
          </cell>
          <cell r="L44">
            <v>0</v>
          </cell>
          <cell r="M44">
            <v>0</v>
          </cell>
          <cell r="N44">
            <v>0</v>
          </cell>
          <cell r="O44">
            <v>0</v>
          </cell>
          <cell r="P44">
            <v>0</v>
          </cell>
          <cell r="S44">
            <v>0</v>
          </cell>
          <cell r="U44">
            <v>0</v>
          </cell>
          <cell r="X44">
            <v>0</v>
          </cell>
          <cell r="Y44">
            <v>0</v>
          </cell>
          <cell r="AA44">
            <v>0</v>
          </cell>
          <cell r="AB44">
            <v>0</v>
          </cell>
          <cell r="AC44">
            <v>0</v>
          </cell>
          <cell r="AD44">
            <v>0</v>
          </cell>
          <cell r="AE44">
            <v>0</v>
          </cell>
          <cell r="AF44">
            <v>0</v>
          </cell>
          <cell r="AG44">
            <v>0</v>
          </cell>
          <cell r="AH44">
            <v>0</v>
          </cell>
          <cell r="AI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681.12300000000027</v>
          </cell>
          <cell r="BP44">
            <v>0</v>
          </cell>
          <cell r="BQ44">
            <v>681.12300000000027</v>
          </cell>
          <cell r="BR44">
            <v>0</v>
          </cell>
          <cell r="BS44">
            <v>0</v>
          </cell>
          <cell r="BT44">
            <v>0</v>
          </cell>
          <cell r="BU44">
            <v>0</v>
          </cell>
          <cell r="BV44">
            <v>0</v>
          </cell>
          <cell r="BW44">
            <v>0</v>
          </cell>
          <cell r="BX44">
            <v>0</v>
          </cell>
          <cell r="BY44">
            <v>0</v>
          </cell>
          <cell r="BZ44">
            <v>0.4</v>
          </cell>
          <cell r="CA44">
            <v>0</v>
          </cell>
          <cell r="CB44">
            <v>0</v>
          </cell>
          <cell r="CC44">
            <v>0</v>
          </cell>
          <cell r="CD44">
            <v>0</v>
          </cell>
          <cell r="CE44" t="e">
            <v>#VALUE!</v>
          </cell>
          <cell r="CF44" t="e">
            <v>#VALUE!</v>
          </cell>
          <cell r="CG44" t="e">
            <v>#VALUE!</v>
          </cell>
          <cell r="CH44">
            <v>1.5</v>
          </cell>
          <cell r="CI44" t="e">
            <v>#VALUE!</v>
          </cell>
          <cell r="CJ44" t="e">
            <v>#VALUE!</v>
          </cell>
          <cell r="CK44" t="e">
            <v>#VALUE!</v>
          </cell>
          <cell r="CL44">
            <v>2</v>
          </cell>
          <cell r="CM44">
            <v>2</v>
          </cell>
        </row>
        <row r="45">
          <cell r="A45">
            <v>34</v>
          </cell>
          <cell r="F45">
            <v>0</v>
          </cell>
          <cell r="G45">
            <v>0</v>
          </cell>
          <cell r="J45">
            <v>0</v>
          </cell>
          <cell r="K45">
            <v>0</v>
          </cell>
          <cell r="L45">
            <v>0</v>
          </cell>
          <cell r="M45">
            <v>0</v>
          </cell>
          <cell r="N45">
            <v>0</v>
          </cell>
          <cell r="O45">
            <v>0</v>
          </cell>
          <cell r="P45">
            <v>0</v>
          </cell>
          <cell r="S45">
            <v>0</v>
          </cell>
          <cell r="U45">
            <v>0</v>
          </cell>
          <cell r="X45">
            <v>0</v>
          </cell>
          <cell r="Y45">
            <v>0</v>
          </cell>
          <cell r="AA45">
            <v>0</v>
          </cell>
          <cell r="AB45">
            <v>0</v>
          </cell>
          <cell r="AC45">
            <v>0</v>
          </cell>
          <cell r="AD45">
            <v>0</v>
          </cell>
          <cell r="AE45">
            <v>0</v>
          </cell>
          <cell r="AF45">
            <v>0</v>
          </cell>
          <cell r="AG45">
            <v>0</v>
          </cell>
          <cell r="AH45">
            <v>0</v>
          </cell>
          <cell r="AI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0.4</v>
          </cell>
          <cell r="CA45">
            <v>0</v>
          </cell>
          <cell r="CB45">
            <v>0</v>
          </cell>
          <cell r="CC45">
            <v>0</v>
          </cell>
          <cell r="CD45">
            <v>0</v>
          </cell>
          <cell r="CE45" t="e">
            <v>#VALUE!</v>
          </cell>
          <cell r="CF45" t="e">
            <v>#VALUE!</v>
          </cell>
          <cell r="CG45" t="e">
            <v>#VALUE!</v>
          </cell>
          <cell r="CH45">
            <v>1.5</v>
          </cell>
          <cell r="CI45" t="e">
            <v>#VALUE!</v>
          </cell>
          <cell r="CJ45" t="e">
            <v>#VALUE!</v>
          </cell>
          <cell r="CK45" t="e">
            <v>#VALUE!</v>
          </cell>
          <cell r="CL45">
            <v>2</v>
          </cell>
          <cell r="CM45">
            <v>2</v>
          </cell>
        </row>
        <row r="46">
          <cell r="A46">
            <v>35</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36</v>
          </cell>
          <cell r="F47">
            <v>0</v>
          </cell>
          <cell r="G47">
            <v>0</v>
          </cell>
          <cell r="J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37</v>
          </cell>
          <cell r="B48">
            <v>0</v>
          </cell>
          <cell r="C48">
            <v>0</v>
          </cell>
          <cell r="D48" t="b">
            <v>1</v>
          </cell>
          <cell r="E48">
            <v>0</v>
          </cell>
          <cell r="F48">
            <v>0</v>
          </cell>
          <cell r="G48">
            <v>0</v>
          </cell>
          <cell r="H48" t="b">
            <v>0</v>
          </cell>
          <cell r="I48">
            <v>0</v>
          </cell>
          <cell r="J48">
            <v>0</v>
          </cell>
          <cell r="K48">
            <v>0</v>
          </cell>
          <cell r="L48">
            <v>0</v>
          </cell>
          <cell r="M48">
            <v>0</v>
          </cell>
          <cell r="N48">
            <v>0</v>
          </cell>
          <cell r="O48">
            <v>0</v>
          </cell>
          <cell r="P48">
            <v>0</v>
          </cell>
          <cell r="Q48">
            <v>0</v>
          </cell>
          <cell r="R48" t="b">
            <v>1</v>
          </cell>
          <cell r="S48">
            <v>0</v>
          </cell>
          <cell r="T48">
            <v>0</v>
          </cell>
          <cell r="U48">
            <v>0</v>
          </cell>
          <cell r="V48">
            <v>0</v>
          </cell>
          <cell r="W48">
            <v>0</v>
          </cell>
          <cell r="X48">
            <v>0</v>
          </cell>
          <cell r="Y48">
            <v>0</v>
          </cell>
          <cell r="Z48" t="b">
            <v>1</v>
          </cell>
          <cell r="AA48">
            <v>0</v>
          </cell>
          <cell r="AB48">
            <v>0</v>
          </cell>
          <cell r="AC48">
            <v>0</v>
          </cell>
          <cell r="AD48">
            <v>0</v>
          </cell>
          <cell r="AE48">
            <v>0</v>
          </cell>
          <cell r="AF48">
            <v>0</v>
          </cell>
          <cell r="AG48">
            <v>0</v>
          </cell>
          <cell r="AH48">
            <v>0</v>
          </cell>
          <cell r="AI48">
            <v>0</v>
          </cell>
          <cell r="AJ48">
            <v>4.170511198008438E-67</v>
          </cell>
          <cell r="AK48" t="str">
            <v>M. DE O. PREPARACIÓN MEZCLAS</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0.4</v>
          </cell>
          <cell r="CA48">
            <v>0</v>
          </cell>
          <cell r="CB48">
            <v>0</v>
          </cell>
          <cell r="CC48">
            <v>0</v>
          </cell>
          <cell r="CD48">
            <v>0</v>
          </cell>
          <cell r="CE48" t="e">
            <v>#VALUE!</v>
          </cell>
          <cell r="CF48" t="e">
            <v>#VALUE!</v>
          </cell>
          <cell r="CG48" t="e">
            <v>#VALUE!</v>
          </cell>
          <cell r="CH48">
            <v>1.3</v>
          </cell>
          <cell r="CI48" t="e">
            <v>#VALUE!</v>
          </cell>
          <cell r="CJ48" t="e">
            <v>#VALUE!</v>
          </cell>
          <cell r="CK48" t="e">
            <v>#VALUE!</v>
          </cell>
          <cell r="CL48">
            <v>1</v>
          </cell>
          <cell r="CM48">
            <v>4</v>
          </cell>
        </row>
        <row r="49">
          <cell r="A49">
            <v>38</v>
          </cell>
          <cell r="F49">
            <v>0</v>
          </cell>
          <cell r="G49">
            <v>0</v>
          </cell>
          <cell r="J49">
            <v>0</v>
          </cell>
          <cell r="L49">
            <v>0</v>
          </cell>
          <cell r="M49">
            <v>0</v>
          </cell>
          <cell r="N49">
            <v>0</v>
          </cell>
          <cell r="O49">
            <v>0</v>
          </cell>
          <cell r="P49">
            <v>0</v>
          </cell>
          <cell r="S49">
            <v>0</v>
          </cell>
          <cell r="U49">
            <v>0</v>
          </cell>
          <cell r="X49">
            <v>0</v>
          </cell>
          <cell r="Y49">
            <v>0</v>
          </cell>
          <cell r="AA49">
            <v>0</v>
          </cell>
          <cell r="AB49">
            <v>0</v>
          </cell>
          <cell r="AC49">
            <v>0</v>
          </cell>
          <cell r="AD49">
            <v>0</v>
          </cell>
          <cell r="AE49">
            <v>0</v>
          </cell>
          <cell r="AF49">
            <v>0</v>
          </cell>
          <cell r="AG49">
            <v>0</v>
          </cell>
          <cell r="AH49">
            <v>0</v>
          </cell>
          <cell r="AI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0.4</v>
          </cell>
          <cell r="CA49">
            <v>0</v>
          </cell>
          <cell r="CB49">
            <v>0</v>
          </cell>
          <cell r="CC49">
            <v>0</v>
          </cell>
          <cell r="CD49">
            <v>0</v>
          </cell>
          <cell r="CE49" t="e">
            <v>#VALUE!</v>
          </cell>
          <cell r="CF49" t="e">
            <v>#VALUE!</v>
          </cell>
          <cell r="CG49" t="e">
            <v>#VALUE!</v>
          </cell>
          <cell r="CH49">
            <v>1.3</v>
          </cell>
          <cell r="CI49" t="e">
            <v>#VALUE!</v>
          </cell>
          <cell r="CJ49" t="e">
            <v>#VALUE!</v>
          </cell>
          <cell r="CK49" t="e">
            <v>#VALUE!</v>
          </cell>
          <cell r="CL49">
            <v>1</v>
          </cell>
          <cell r="CM49">
            <v>4</v>
          </cell>
        </row>
        <row r="50">
          <cell r="A50">
            <v>39</v>
          </cell>
          <cell r="F50">
            <v>0</v>
          </cell>
          <cell r="G50">
            <v>0</v>
          </cell>
          <cell r="J50">
            <v>0</v>
          </cell>
          <cell r="L50">
            <v>0</v>
          </cell>
          <cell r="M50">
            <v>0</v>
          </cell>
          <cell r="N50">
            <v>0</v>
          </cell>
          <cell r="O50">
            <v>0</v>
          </cell>
          <cell r="P50">
            <v>0</v>
          </cell>
          <cell r="S50">
            <v>0</v>
          </cell>
          <cell r="U50">
            <v>0</v>
          </cell>
          <cell r="X50">
            <v>0</v>
          </cell>
          <cell r="Y50">
            <v>0</v>
          </cell>
          <cell r="AA50">
            <v>0</v>
          </cell>
          <cell r="AB50">
            <v>0</v>
          </cell>
          <cell r="AC50">
            <v>0</v>
          </cell>
          <cell r="AD50">
            <v>0</v>
          </cell>
          <cell r="AE50">
            <v>0</v>
          </cell>
          <cell r="AF50">
            <v>0</v>
          </cell>
          <cell r="AG50">
            <v>0</v>
          </cell>
          <cell r="AH50">
            <v>0</v>
          </cell>
          <cell r="AI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0.4</v>
          </cell>
          <cell r="CA50">
            <v>0</v>
          </cell>
          <cell r="CB50">
            <v>0</v>
          </cell>
          <cell r="CC50">
            <v>0</v>
          </cell>
          <cell r="CD50">
            <v>0</v>
          </cell>
          <cell r="CE50" t="e">
            <v>#VALUE!</v>
          </cell>
          <cell r="CF50" t="e">
            <v>#VALUE!</v>
          </cell>
          <cell r="CG50" t="e">
            <v>#VALUE!</v>
          </cell>
          <cell r="CH50">
            <v>1.5</v>
          </cell>
          <cell r="CI50" t="e">
            <v>#VALUE!</v>
          </cell>
          <cell r="CJ50" t="e">
            <v>#VALUE!</v>
          </cell>
          <cell r="CK50" t="e">
            <v>#VALUE!</v>
          </cell>
          <cell r="CL50">
            <v>2</v>
          </cell>
          <cell r="CM50">
            <v>2</v>
          </cell>
        </row>
        <row r="51">
          <cell r="A51">
            <v>40</v>
          </cell>
          <cell r="F51">
            <v>0</v>
          </cell>
          <cell r="G51">
            <v>0</v>
          </cell>
          <cell r="J51">
            <v>0</v>
          </cell>
          <cell r="L51">
            <v>0</v>
          </cell>
          <cell r="M51">
            <v>0</v>
          </cell>
          <cell r="N51">
            <v>0</v>
          </cell>
          <cell r="O51">
            <v>0</v>
          </cell>
          <cell r="P51">
            <v>0</v>
          </cell>
          <cell r="S51">
            <v>0</v>
          </cell>
          <cell r="U51">
            <v>0</v>
          </cell>
          <cell r="X51">
            <v>0</v>
          </cell>
          <cell r="Y51">
            <v>0</v>
          </cell>
          <cell r="AA51">
            <v>0</v>
          </cell>
          <cell r="AB51">
            <v>0</v>
          </cell>
          <cell r="AC51">
            <v>0</v>
          </cell>
          <cell r="AD51">
            <v>0</v>
          </cell>
          <cell r="AE51">
            <v>0</v>
          </cell>
          <cell r="AF51">
            <v>0</v>
          </cell>
          <cell r="AG51">
            <v>0</v>
          </cell>
          <cell r="AH51">
            <v>0</v>
          </cell>
          <cell r="AI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0.4</v>
          </cell>
          <cell r="CA51">
            <v>0</v>
          </cell>
          <cell r="CB51">
            <v>0</v>
          </cell>
          <cell r="CC51">
            <v>0</v>
          </cell>
          <cell r="CD51">
            <v>0</v>
          </cell>
          <cell r="CE51" t="e">
            <v>#VALUE!</v>
          </cell>
          <cell r="CF51" t="e">
            <v>#VALUE!</v>
          </cell>
          <cell r="CG51" t="e">
            <v>#VALUE!</v>
          </cell>
          <cell r="CH51">
            <v>1.5</v>
          </cell>
          <cell r="CI51" t="e">
            <v>#VALUE!</v>
          </cell>
          <cell r="CJ51" t="e">
            <v>#VALUE!</v>
          </cell>
          <cell r="CK51" t="e">
            <v>#VALUE!</v>
          </cell>
          <cell r="CL51">
            <v>2</v>
          </cell>
          <cell r="CM51">
            <v>2</v>
          </cell>
        </row>
        <row r="52">
          <cell r="A52">
            <v>41</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42</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43</v>
          </cell>
          <cell r="F54">
            <v>0</v>
          </cell>
          <cell r="G54">
            <v>0</v>
          </cell>
          <cell r="J54">
            <v>0</v>
          </cell>
          <cell r="L54">
            <v>0</v>
          </cell>
          <cell r="M54">
            <v>0</v>
          </cell>
          <cell r="N54">
            <v>0</v>
          </cell>
          <cell r="O54">
            <v>0</v>
          </cell>
          <cell r="P54">
            <v>0</v>
          </cell>
          <cell r="S54">
            <v>0</v>
          </cell>
          <cell r="U54">
            <v>0</v>
          </cell>
          <cell r="X54">
            <v>0</v>
          </cell>
          <cell r="Y54">
            <v>0</v>
          </cell>
          <cell r="AA54">
            <v>0</v>
          </cell>
          <cell r="AB54">
            <v>0</v>
          </cell>
          <cell r="AC54">
            <v>0</v>
          </cell>
          <cell r="AD54">
            <v>0</v>
          </cell>
          <cell r="AE54">
            <v>0</v>
          </cell>
          <cell r="AF54">
            <v>0</v>
          </cell>
          <cell r="AG54">
            <v>0</v>
          </cell>
          <cell r="AH54">
            <v>0</v>
          </cell>
          <cell r="AI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0.4</v>
          </cell>
          <cell r="CA54">
            <v>0</v>
          </cell>
          <cell r="CB54">
            <v>0</v>
          </cell>
          <cell r="CC54">
            <v>0</v>
          </cell>
          <cell r="CD54">
            <v>0</v>
          </cell>
          <cell r="CE54" t="e">
            <v>#VALUE!</v>
          </cell>
          <cell r="CF54" t="e">
            <v>#VALUE!</v>
          </cell>
          <cell r="CG54" t="e">
            <v>#VALUE!</v>
          </cell>
          <cell r="CH54">
            <v>1.3</v>
          </cell>
          <cell r="CI54" t="e">
            <v>#VALUE!</v>
          </cell>
          <cell r="CJ54" t="e">
            <v>#VALUE!</v>
          </cell>
          <cell r="CK54" t="e">
            <v>#VALUE!</v>
          </cell>
          <cell r="CL54">
            <v>1</v>
          </cell>
          <cell r="CM54">
            <v>4</v>
          </cell>
        </row>
        <row r="55">
          <cell r="A55">
            <v>44</v>
          </cell>
          <cell r="F55">
            <v>0</v>
          </cell>
          <cell r="G55">
            <v>0</v>
          </cell>
          <cell r="J55">
            <v>0</v>
          </cell>
          <cell r="L55">
            <v>0</v>
          </cell>
          <cell r="M55">
            <v>0</v>
          </cell>
          <cell r="N55">
            <v>0</v>
          </cell>
          <cell r="O55">
            <v>0</v>
          </cell>
          <cell r="P55">
            <v>0</v>
          </cell>
          <cell r="S55">
            <v>0</v>
          </cell>
          <cell r="U55">
            <v>0</v>
          </cell>
          <cell r="X55">
            <v>0</v>
          </cell>
          <cell r="Y55">
            <v>0</v>
          </cell>
          <cell r="AA55">
            <v>0</v>
          </cell>
          <cell r="AB55">
            <v>0</v>
          </cell>
          <cell r="AC55">
            <v>0</v>
          </cell>
          <cell r="AD55">
            <v>0</v>
          </cell>
          <cell r="AE55">
            <v>0</v>
          </cell>
          <cell r="AF55">
            <v>0</v>
          </cell>
          <cell r="AG55">
            <v>0</v>
          </cell>
          <cell r="AH55">
            <v>0</v>
          </cell>
          <cell r="AI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0.4</v>
          </cell>
          <cell r="CA55">
            <v>0</v>
          </cell>
          <cell r="CB55">
            <v>0</v>
          </cell>
          <cell r="CC55">
            <v>0</v>
          </cell>
          <cell r="CD55">
            <v>0</v>
          </cell>
          <cell r="CE55" t="e">
            <v>#VALUE!</v>
          </cell>
          <cell r="CF55" t="e">
            <v>#VALUE!</v>
          </cell>
          <cell r="CG55" t="e">
            <v>#VALUE!</v>
          </cell>
          <cell r="CH55">
            <v>1.3</v>
          </cell>
          <cell r="CI55" t="e">
            <v>#VALUE!</v>
          </cell>
          <cell r="CJ55" t="e">
            <v>#VALUE!</v>
          </cell>
          <cell r="CK55" t="e">
            <v>#VALUE!</v>
          </cell>
          <cell r="CL55">
            <v>5</v>
          </cell>
          <cell r="CM55">
            <v>4</v>
          </cell>
        </row>
        <row r="56">
          <cell r="A56">
            <v>45</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46</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47</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48</v>
          </cell>
          <cell r="F59">
            <v>0</v>
          </cell>
          <cell r="G59">
            <v>0</v>
          </cell>
          <cell r="J59">
            <v>0</v>
          </cell>
          <cell r="L59">
            <v>0</v>
          </cell>
          <cell r="M59">
            <v>0</v>
          </cell>
          <cell r="N59">
            <v>0</v>
          </cell>
          <cell r="O59">
            <v>0</v>
          </cell>
          <cell r="P59">
            <v>0</v>
          </cell>
          <cell r="S59">
            <v>0</v>
          </cell>
          <cell r="U59">
            <v>0</v>
          </cell>
          <cell r="X59">
            <v>0</v>
          </cell>
          <cell r="Y59">
            <v>0</v>
          </cell>
          <cell r="AA59">
            <v>0</v>
          </cell>
          <cell r="AB59">
            <v>0</v>
          </cell>
          <cell r="AC59">
            <v>0</v>
          </cell>
          <cell r="AD59">
            <v>0</v>
          </cell>
          <cell r="AE59">
            <v>0</v>
          </cell>
          <cell r="AF59">
            <v>0</v>
          </cell>
          <cell r="AG59">
            <v>0</v>
          </cell>
          <cell r="AH59">
            <v>0</v>
          </cell>
          <cell r="AI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0.4</v>
          </cell>
          <cell r="CA59">
            <v>0</v>
          </cell>
          <cell r="CB59">
            <v>0</v>
          </cell>
          <cell r="CC59">
            <v>0</v>
          </cell>
          <cell r="CD59">
            <v>0</v>
          </cell>
          <cell r="CE59" t="e">
            <v>#VALUE!</v>
          </cell>
          <cell r="CF59" t="e">
            <v>#VALUE!</v>
          </cell>
          <cell r="CG59" t="e">
            <v>#VALUE!</v>
          </cell>
          <cell r="CH59">
            <v>1.25</v>
          </cell>
          <cell r="CI59">
            <v>0</v>
          </cell>
          <cell r="CJ59" t="e">
            <v>#VALUE!</v>
          </cell>
          <cell r="CK59" t="e">
            <v>#VALUE!</v>
          </cell>
          <cell r="CL59">
            <v>3</v>
          </cell>
          <cell r="CM59">
            <v>3</v>
          </cell>
        </row>
        <row r="60">
          <cell r="A60">
            <v>49</v>
          </cell>
          <cell r="F60">
            <v>0</v>
          </cell>
          <cell r="G60">
            <v>0</v>
          </cell>
          <cell r="J60">
            <v>0</v>
          </cell>
          <cell r="L60">
            <v>0</v>
          </cell>
          <cell r="M60">
            <v>0</v>
          </cell>
          <cell r="N60">
            <v>0</v>
          </cell>
          <cell r="O60">
            <v>0</v>
          </cell>
          <cell r="P60">
            <v>0</v>
          </cell>
          <cell r="S60">
            <v>0</v>
          </cell>
          <cell r="U60">
            <v>0</v>
          </cell>
          <cell r="X60">
            <v>0</v>
          </cell>
          <cell r="Y60">
            <v>0</v>
          </cell>
          <cell r="AA60">
            <v>0</v>
          </cell>
          <cell r="AB60">
            <v>0</v>
          </cell>
          <cell r="AC60">
            <v>0</v>
          </cell>
          <cell r="AD60">
            <v>0</v>
          </cell>
          <cell r="AE60">
            <v>0</v>
          </cell>
          <cell r="AF60">
            <v>0</v>
          </cell>
          <cell r="AG60">
            <v>0</v>
          </cell>
          <cell r="AH60">
            <v>0</v>
          </cell>
          <cell r="AI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0.4</v>
          </cell>
          <cell r="CA60">
            <v>0</v>
          </cell>
          <cell r="CB60">
            <v>0</v>
          </cell>
          <cell r="CC60">
            <v>0</v>
          </cell>
          <cell r="CD60">
            <v>0</v>
          </cell>
          <cell r="CE60" t="e">
            <v>#VALUE!</v>
          </cell>
          <cell r="CF60" t="e">
            <v>#VALUE!</v>
          </cell>
          <cell r="CG60" t="e">
            <v>#VALUE!</v>
          </cell>
          <cell r="CH60">
            <v>1.25</v>
          </cell>
          <cell r="CI60">
            <v>0</v>
          </cell>
          <cell r="CJ60" t="e">
            <v>#VALUE!</v>
          </cell>
          <cell r="CK60" t="e">
            <v>#VALUE!</v>
          </cell>
          <cell r="CL60">
            <v>3</v>
          </cell>
          <cell r="CM60">
            <v>3</v>
          </cell>
        </row>
        <row r="61">
          <cell r="A61">
            <v>50</v>
          </cell>
          <cell r="F61">
            <v>0</v>
          </cell>
          <cell r="G61">
            <v>0</v>
          </cell>
          <cell r="J61">
            <v>0</v>
          </cell>
          <cell r="L61">
            <v>0</v>
          </cell>
          <cell r="M61">
            <v>0</v>
          </cell>
          <cell r="N61">
            <v>0</v>
          </cell>
          <cell r="O61">
            <v>0</v>
          </cell>
          <cell r="P61">
            <v>0</v>
          </cell>
          <cell r="S61">
            <v>0</v>
          </cell>
          <cell r="U61">
            <v>0</v>
          </cell>
          <cell r="X61">
            <v>0</v>
          </cell>
          <cell r="Y61">
            <v>0</v>
          </cell>
          <cell r="AA61">
            <v>0</v>
          </cell>
          <cell r="AB61">
            <v>0</v>
          </cell>
          <cell r="AC61">
            <v>0</v>
          </cell>
          <cell r="AD61">
            <v>0</v>
          </cell>
          <cell r="AE61">
            <v>0</v>
          </cell>
          <cell r="AF61">
            <v>0</v>
          </cell>
          <cell r="AG61">
            <v>0</v>
          </cell>
          <cell r="AH61">
            <v>0</v>
          </cell>
          <cell r="AI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0.4</v>
          </cell>
          <cell r="CA61">
            <v>0</v>
          </cell>
          <cell r="CB61">
            <v>0</v>
          </cell>
          <cell r="CC61">
            <v>0</v>
          </cell>
          <cell r="CD61">
            <v>0</v>
          </cell>
          <cell r="CE61" t="e">
            <v>#VALUE!</v>
          </cell>
          <cell r="CF61" t="e">
            <v>#VALUE!</v>
          </cell>
          <cell r="CG61" t="e">
            <v>#VALUE!</v>
          </cell>
          <cell r="CH61">
            <v>1.25</v>
          </cell>
          <cell r="CI61">
            <v>0</v>
          </cell>
          <cell r="CJ61" t="e">
            <v>#VALUE!</v>
          </cell>
          <cell r="CK61" t="e">
            <v>#VALUE!</v>
          </cell>
          <cell r="CL61">
            <v>3</v>
          </cell>
          <cell r="CM61">
            <v>3</v>
          </cell>
        </row>
        <row r="62">
          <cell r="A62">
            <v>51</v>
          </cell>
          <cell r="F62">
            <v>0</v>
          </cell>
          <cell r="G62">
            <v>0</v>
          </cell>
          <cell r="J62">
            <v>0</v>
          </cell>
          <cell r="L62">
            <v>0</v>
          </cell>
          <cell r="M62">
            <v>0</v>
          </cell>
          <cell r="N62">
            <v>0</v>
          </cell>
          <cell r="O62">
            <v>0</v>
          </cell>
          <cell r="P62">
            <v>0</v>
          </cell>
          <cell r="S62">
            <v>0</v>
          </cell>
          <cell r="U62">
            <v>0</v>
          </cell>
          <cell r="X62">
            <v>0</v>
          </cell>
          <cell r="Y62">
            <v>0</v>
          </cell>
          <cell r="AA62">
            <v>0</v>
          </cell>
          <cell r="AB62">
            <v>0</v>
          </cell>
          <cell r="AC62">
            <v>0</v>
          </cell>
          <cell r="AD62">
            <v>0</v>
          </cell>
          <cell r="AE62">
            <v>0</v>
          </cell>
          <cell r="AF62">
            <v>0</v>
          </cell>
          <cell r="AG62">
            <v>0</v>
          </cell>
          <cell r="AH62">
            <v>0</v>
          </cell>
          <cell r="AI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0.4</v>
          </cell>
          <cell r="CA62">
            <v>0</v>
          </cell>
          <cell r="CB62">
            <v>0</v>
          </cell>
          <cell r="CC62">
            <v>0</v>
          </cell>
          <cell r="CD62">
            <v>0</v>
          </cell>
          <cell r="CE62" t="e">
            <v>#VALUE!</v>
          </cell>
          <cell r="CF62" t="e">
            <v>#VALUE!</v>
          </cell>
          <cell r="CG62" t="e">
            <v>#VALUE!</v>
          </cell>
          <cell r="CH62">
            <v>1.25</v>
          </cell>
          <cell r="CI62">
            <v>0</v>
          </cell>
          <cell r="CJ62" t="e">
            <v>#VALUE!</v>
          </cell>
          <cell r="CK62" t="e">
            <v>#VALUE!</v>
          </cell>
          <cell r="CL62">
            <v>3</v>
          </cell>
          <cell r="CM62">
            <v>3</v>
          </cell>
        </row>
        <row r="63">
          <cell r="A63">
            <v>52</v>
          </cell>
          <cell r="F63">
            <v>0</v>
          </cell>
          <cell r="G63">
            <v>0</v>
          </cell>
          <cell r="J63">
            <v>0</v>
          </cell>
          <cell r="L63">
            <v>0</v>
          </cell>
          <cell r="M63">
            <v>0</v>
          </cell>
          <cell r="N63">
            <v>0</v>
          </cell>
          <cell r="O63">
            <v>0</v>
          </cell>
          <cell r="P63">
            <v>0</v>
          </cell>
          <cell r="S63">
            <v>0</v>
          </cell>
          <cell r="U63">
            <v>0</v>
          </cell>
          <cell r="X63">
            <v>0</v>
          </cell>
          <cell r="Y63">
            <v>0</v>
          </cell>
          <cell r="AA63">
            <v>0</v>
          </cell>
          <cell r="AB63">
            <v>0</v>
          </cell>
          <cell r="AC63">
            <v>0</v>
          </cell>
          <cell r="AD63">
            <v>0</v>
          </cell>
          <cell r="AE63">
            <v>0</v>
          </cell>
          <cell r="AF63">
            <v>0</v>
          </cell>
          <cell r="AG63">
            <v>0</v>
          </cell>
          <cell r="AH63">
            <v>0</v>
          </cell>
          <cell r="AI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0.4</v>
          </cell>
          <cell r="CA63">
            <v>0</v>
          </cell>
          <cell r="CB63">
            <v>0</v>
          </cell>
          <cell r="CC63">
            <v>0</v>
          </cell>
          <cell r="CD63">
            <v>0</v>
          </cell>
          <cell r="CE63" t="e">
            <v>#VALUE!</v>
          </cell>
          <cell r="CF63" t="e">
            <v>#VALUE!</v>
          </cell>
          <cell r="CG63" t="e">
            <v>#VALUE!</v>
          </cell>
          <cell r="CH63">
            <v>1.25</v>
          </cell>
          <cell r="CI63">
            <v>0</v>
          </cell>
          <cell r="CJ63" t="e">
            <v>#VALUE!</v>
          </cell>
          <cell r="CK63" t="e">
            <v>#VALUE!</v>
          </cell>
          <cell r="CL63">
            <v>4</v>
          </cell>
          <cell r="CM63">
            <v>3</v>
          </cell>
        </row>
        <row r="64">
          <cell r="A64">
            <v>53</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54</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55</v>
          </cell>
          <cell r="F66">
            <v>0</v>
          </cell>
          <cell r="G66">
            <v>0</v>
          </cell>
          <cell r="J66">
            <v>0</v>
          </cell>
          <cell r="L66">
            <v>0</v>
          </cell>
          <cell r="M66">
            <v>0</v>
          </cell>
          <cell r="N66">
            <v>0</v>
          </cell>
          <cell r="O66">
            <v>0</v>
          </cell>
          <cell r="P66">
            <v>0</v>
          </cell>
          <cell r="S66">
            <v>0</v>
          </cell>
          <cell r="U66">
            <v>0</v>
          </cell>
          <cell r="X66">
            <v>0</v>
          </cell>
          <cell r="Y66">
            <v>0</v>
          </cell>
          <cell r="AA66">
            <v>0</v>
          </cell>
          <cell r="AB66">
            <v>0</v>
          </cell>
          <cell r="AC66">
            <v>0</v>
          </cell>
          <cell r="AD66">
            <v>0</v>
          </cell>
          <cell r="AE66">
            <v>0</v>
          </cell>
          <cell r="AF66">
            <v>0</v>
          </cell>
          <cell r="AG66">
            <v>0</v>
          </cell>
          <cell r="AH66">
            <v>0</v>
          </cell>
          <cell r="AI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0.4</v>
          </cell>
          <cell r="CA66">
            <v>0</v>
          </cell>
          <cell r="CB66">
            <v>0</v>
          </cell>
          <cell r="CC66">
            <v>0</v>
          </cell>
          <cell r="CD66">
            <v>0</v>
          </cell>
          <cell r="CE66" t="e">
            <v>#VALUE!</v>
          </cell>
          <cell r="CF66" t="e">
            <v>#VALUE!</v>
          </cell>
          <cell r="CG66" t="e">
            <v>#VALUE!</v>
          </cell>
          <cell r="CH66">
            <v>1.5</v>
          </cell>
          <cell r="CI66" t="b">
            <v>0</v>
          </cell>
          <cell r="CJ66" t="e">
            <v>#VALUE!</v>
          </cell>
          <cell r="CK66" t="e">
            <v>#VALUE!</v>
          </cell>
          <cell r="CL66">
            <v>5</v>
          </cell>
          <cell r="CM66">
            <v>2</v>
          </cell>
        </row>
        <row r="67">
          <cell r="A67">
            <v>56</v>
          </cell>
          <cell r="F67">
            <v>0</v>
          </cell>
          <cell r="G67">
            <v>0</v>
          </cell>
          <cell r="J67">
            <v>0</v>
          </cell>
          <cell r="L67">
            <v>0</v>
          </cell>
          <cell r="M67">
            <v>0</v>
          </cell>
          <cell r="N67">
            <v>0</v>
          </cell>
          <cell r="O67">
            <v>0</v>
          </cell>
          <cell r="P67">
            <v>0</v>
          </cell>
          <cell r="S67">
            <v>0</v>
          </cell>
          <cell r="U67">
            <v>0</v>
          </cell>
          <cell r="X67">
            <v>0</v>
          </cell>
          <cell r="Y67">
            <v>0</v>
          </cell>
          <cell r="AA67">
            <v>0</v>
          </cell>
          <cell r="AB67">
            <v>0</v>
          </cell>
          <cell r="AC67">
            <v>0</v>
          </cell>
          <cell r="AD67">
            <v>0</v>
          </cell>
          <cell r="AE67">
            <v>0</v>
          </cell>
          <cell r="AF67">
            <v>0</v>
          </cell>
          <cell r="AG67">
            <v>0</v>
          </cell>
          <cell r="AH67">
            <v>0</v>
          </cell>
          <cell r="AI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0.4</v>
          </cell>
          <cell r="CA67">
            <v>0</v>
          </cell>
          <cell r="CB67">
            <v>0</v>
          </cell>
          <cell r="CC67">
            <v>0</v>
          </cell>
          <cell r="CD67">
            <v>0</v>
          </cell>
          <cell r="CE67" t="e">
            <v>#VALUE!</v>
          </cell>
          <cell r="CF67" t="e">
            <v>#VALUE!</v>
          </cell>
          <cell r="CG67" t="e">
            <v>#VALUE!</v>
          </cell>
          <cell r="CH67">
            <v>1.3</v>
          </cell>
          <cell r="CI67" t="e">
            <v>#VALUE!</v>
          </cell>
          <cell r="CJ67" t="e">
            <v>#VALUE!</v>
          </cell>
          <cell r="CK67" t="e">
            <v>#VALUE!</v>
          </cell>
          <cell r="CL67">
            <v>5</v>
          </cell>
          <cell r="CM67">
            <v>4</v>
          </cell>
        </row>
        <row r="68">
          <cell r="A68">
            <v>57</v>
          </cell>
          <cell r="F68">
            <v>0</v>
          </cell>
          <cell r="G68">
            <v>0</v>
          </cell>
          <cell r="J68">
            <v>0</v>
          </cell>
          <cell r="L68">
            <v>0</v>
          </cell>
          <cell r="M68">
            <v>0</v>
          </cell>
          <cell r="N68">
            <v>0</v>
          </cell>
          <cell r="O68">
            <v>0</v>
          </cell>
          <cell r="P68">
            <v>0</v>
          </cell>
          <cell r="S68">
            <v>0</v>
          </cell>
          <cell r="U68">
            <v>0</v>
          </cell>
          <cell r="X68">
            <v>0</v>
          </cell>
          <cell r="Y68">
            <v>0</v>
          </cell>
          <cell r="AA68">
            <v>0</v>
          </cell>
          <cell r="AB68">
            <v>0</v>
          </cell>
          <cell r="AC68">
            <v>0</v>
          </cell>
          <cell r="AD68">
            <v>0</v>
          </cell>
          <cell r="AE68">
            <v>0</v>
          </cell>
          <cell r="AF68">
            <v>0</v>
          </cell>
          <cell r="AG68">
            <v>0</v>
          </cell>
          <cell r="AH68">
            <v>0</v>
          </cell>
          <cell r="AI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0.4</v>
          </cell>
          <cell r="CA68">
            <v>0</v>
          </cell>
          <cell r="CB68">
            <v>0</v>
          </cell>
          <cell r="CC68">
            <v>0</v>
          </cell>
          <cell r="CD68">
            <v>0</v>
          </cell>
          <cell r="CE68" t="e">
            <v>#VALUE!</v>
          </cell>
          <cell r="CF68" t="e">
            <v>#VALUE!</v>
          </cell>
          <cell r="CG68" t="e">
            <v>#VALUE!</v>
          </cell>
          <cell r="CH68">
            <v>1.3</v>
          </cell>
          <cell r="CI68" t="e">
            <v>#VALUE!</v>
          </cell>
          <cell r="CJ68" t="e">
            <v>#VALUE!</v>
          </cell>
          <cell r="CK68" t="e">
            <v>#VALUE!</v>
          </cell>
          <cell r="CL68">
            <v>5</v>
          </cell>
          <cell r="CM68">
            <v>4</v>
          </cell>
        </row>
        <row r="69">
          <cell r="A69">
            <v>58</v>
          </cell>
          <cell r="F69">
            <v>0</v>
          </cell>
          <cell r="G69">
            <v>0</v>
          </cell>
          <cell r="J69">
            <v>0</v>
          </cell>
          <cell r="L69">
            <v>0</v>
          </cell>
          <cell r="M69">
            <v>0</v>
          </cell>
          <cell r="N69">
            <v>0</v>
          </cell>
          <cell r="O69">
            <v>0</v>
          </cell>
          <cell r="P69">
            <v>0</v>
          </cell>
          <cell r="S69">
            <v>0</v>
          </cell>
          <cell r="U69">
            <v>0</v>
          </cell>
          <cell r="X69">
            <v>0</v>
          </cell>
          <cell r="Y69">
            <v>0</v>
          </cell>
          <cell r="AA69">
            <v>0</v>
          </cell>
          <cell r="AB69">
            <v>0</v>
          </cell>
          <cell r="AC69">
            <v>0</v>
          </cell>
          <cell r="AD69">
            <v>0</v>
          </cell>
          <cell r="AE69">
            <v>0</v>
          </cell>
          <cell r="AF69">
            <v>0</v>
          </cell>
          <cell r="AG69">
            <v>0</v>
          </cell>
          <cell r="AH69">
            <v>0</v>
          </cell>
          <cell r="AI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0.4</v>
          </cell>
          <cell r="CA69">
            <v>0</v>
          </cell>
          <cell r="CB69">
            <v>0</v>
          </cell>
          <cell r="CC69">
            <v>0</v>
          </cell>
          <cell r="CD69">
            <v>0</v>
          </cell>
          <cell r="CE69" t="e">
            <v>#VALUE!</v>
          </cell>
          <cell r="CF69" t="e">
            <v>#VALUE!</v>
          </cell>
          <cell r="CG69" t="e">
            <v>#VALUE!</v>
          </cell>
          <cell r="CH69">
            <v>1.3</v>
          </cell>
          <cell r="CI69" t="e">
            <v>#VALUE!</v>
          </cell>
          <cell r="CJ69" t="e">
            <v>#VALUE!</v>
          </cell>
          <cell r="CK69" t="e">
            <v>#VALUE!</v>
          </cell>
          <cell r="CL69">
            <v>5</v>
          </cell>
          <cell r="CM69">
            <v>4</v>
          </cell>
        </row>
        <row r="70">
          <cell r="A70">
            <v>59</v>
          </cell>
          <cell r="F70">
            <v>0</v>
          </cell>
          <cell r="G70">
            <v>0</v>
          </cell>
          <cell r="J70">
            <v>0</v>
          </cell>
          <cell r="L70">
            <v>0</v>
          </cell>
          <cell r="M70">
            <v>0</v>
          </cell>
          <cell r="N70">
            <v>0</v>
          </cell>
          <cell r="O70">
            <v>0</v>
          </cell>
          <cell r="P70">
            <v>0</v>
          </cell>
          <cell r="S70">
            <v>0</v>
          </cell>
          <cell r="U70">
            <v>0</v>
          </cell>
          <cell r="X70">
            <v>0</v>
          </cell>
          <cell r="Y70">
            <v>0</v>
          </cell>
          <cell r="AA70">
            <v>0</v>
          </cell>
          <cell r="AB70">
            <v>0</v>
          </cell>
          <cell r="AC70">
            <v>0</v>
          </cell>
          <cell r="AD70">
            <v>0</v>
          </cell>
          <cell r="AE70">
            <v>0</v>
          </cell>
          <cell r="AF70">
            <v>0</v>
          </cell>
          <cell r="AG70">
            <v>0</v>
          </cell>
          <cell r="AH70">
            <v>0</v>
          </cell>
          <cell r="AI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0.4</v>
          </cell>
          <cell r="CA70">
            <v>0</v>
          </cell>
          <cell r="CB70">
            <v>0</v>
          </cell>
          <cell r="CC70">
            <v>0</v>
          </cell>
          <cell r="CD70">
            <v>0</v>
          </cell>
          <cell r="CE70" t="e">
            <v>#VALUE!</v>
          </cell>
          <cell r="CF70" t="e">
            <v>#VALUE!</v>
          </cell>
          <cell r="CG70" t="e">
            <v>#VALUE!</v>
          </cell>
          <cell r="CH70">
            <v>1.3</v>
          </cell>
          <cell r="CI70" t="e">
            <v>#VALUE!</v>
          </cell>
          <cell r="CJ70" t="e">
            <v>#VALUE!</v>
          </cell>
          <cell r="CK70" t="e">
            <v>#VALUE!</v>
          </cell>
          <cell r="CL70">
            <v>5</v>
          </cell>
          <cell r="CM70">
            <v>4</v>
          </cell>
        </row>
        <row r="71">
          <cell r="A71">
            <v>60</v>
          </cell>
          <cell r="F71">
            <v>0</v>
          </cell>
          <cell r="G71">
            <v>0</v>
          </cell>
          <cell r="J71">
            <v>0</v>
          </cell>
          <cell r="L71">
            <v>0</v>
          </cell>
          <cell r="M71">
            <v>0</v>
          </cell>
          <cell r="N71">
            <v>0</v>
          </cell>
          <cell r="O71">
            <v>0</v>
          </cell>
          <cell r="P71">
            <v>0</v>
          </cell>
          <cell r="S71">
            <v>0</v>
          </cell>
          <cell r="U71">
            <v>0</v>
          </cell>
          <cell r="X71">
            <v>0</v>
          </cell>
          <cell r="Y71">
            <v>0</v>
          </cell>
          <cell r="AA71">
            <v>0</v>
          </cell>
          <cell r="AB71">
            <v>0</v>
          </cell>
          <cell r="AC71">
            <v>0</v>
          </cell>
          <cell r="AD71">
            <v>0</v>
          </cell>
          <cell r="AE71">
            <v>0</v>
          </cell>
          <cell r="AF71">
            <v>0</v>
          </cell>
          <cell r="AG71">
            <v>0</v>
          </cell>
          <cell r="AH71">
            <v>0</v>
          </cell>
          <cell r="AI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0.4</v>
          </cell>
          <cell r="CA71">
            <v>0</v>
          </cell>
          <cell r="CB71">
            <v>0</v>
          </cell>
          <cell r="CC71">
            <v>0</v>
          </cell>
          <cell r="CD71">
            <v>0</v>
          </cell>
          <cell r="CE71" t="e">
            <v>#VALUE!</v>
          </cell>
          <cell r="CF71" t="e">
            <v>#VALUE!</v>
          </cell>
          <cell r="CG71" t="e">
            <v>#VALUE!</v>
          </cell>
          <cell r="CH71">
            <v>1.3</v>
          </cell>
          <cell r="CI71" t="e">
            <v>#VALUE!</v>
          </cell>
          <cell r="CJ71" t="e">
            <v>#VALUE!</v>
          </cell>
          <cell r="CK71" t="e">
            <v>#VALUE!</v>
          </cell>
          <cell r="CL71">
            <v>5</v>
          </cell>
          <cell r="CM71">
            <v>4</v>
          </cell>
        </row>
      </sheetData>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
      <sheetName val="Lista de precios"/>
      <sheetName val="CONCRETO"/>
      <sheetName val="NOVAFORT"/>
      <sheetName val="NOVALOC"/>
      <sheetName val="AlCANTARILLADO"/>
      <sheetName val="PRESION"/>
      <sheetName val="PRESION (2)"/>
      <sheetName val="SANITARIA"/>
      <sheetName val="SANITARIA (2)"/>
      <sheetName val="CPVC"/>
      <sheetName val="CANALES"/>
      <sheetName val="CONDUIT"/>
      <sheetName val="CONDUIT (2)"/>
      <sheetName val="UNION-PLATINO"/>
      <sheetName val="UNION-PLATINO (2)"/>
      <sheetName val="UNION-PLATINO (3)"/>
      <sheetName val="UNION-PLATINO (4)"/>
      <sheetName val="PEAD"/>
      <sheetName val="PEAD 1"/>
      <sheetName val="PEAD 2"/>
      <sheetName val="PRES.AGRI"/>
      <sheetName val="CORR.DREN"/>
      <sheetName val="POZOS"/>
      <sheetName val="RIEGO-CONDUCC."/>
      <sheetName val="RIEGO MOVIL"/>
      <sheetName val="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v>0</v>
          </cell>
          <cell r="G12">
            <v>0</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v>0</v>
          </cell>
          <cell r="G15">
            <v>0</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v>0</v>
          </cell>
          <cell r="G19">
            <v>0</v>
          </cell>
          <cell r="H19">
            <v>5.5555555555555552E-2</v>
          </cell>
        </row>
        <row r="20">
          <cell r="A20" t="str">
            <v>INSTALACIONES ACUEDUCTO</v>
          </cell>
          <cell r="B20">
            <v>2</v>
          </cell>
          <cell r="C20">
            <v>22</v>
          </cell>
          <cell r="E20">
            <v>0</v>
          </cell>
          <cell r="F20">
            <v>0</v>
          </cell>
          <cell r="G20">
            <v>0</v>
          </cell>
          <cell r="H20">
            <v>0.91666666666666663</v>
          </cell>
        </row>
        <row r="21">
          <cell r="A21" t="str">
            <v>MEDIDORES 1/2 Y 1"</v>
          </cell>
          <cell r="B21">
            <v>1</v>
          </cell>
          <cell r="C21">
            <v>1</v>
          </cell>
          <cell r="E21">
            <v>0</v>
          </cell>
          <cell r="F21">
            <v>0</v>
          </cell>
          <cell r="G21">
            <v>0</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v>0</v>
          </cell>
          <cell r="G23">
            <v>0</v>
          </cell>
          <cell r="H23">
            <v>0.72727272727272729</v>
          </cell>
        </row>
        <row r="24">
          <cell r="A24" t="str">
            <v>OBRAS ACCESORIAS INSTALACIONES</v>
          </cell>
          <cell r="B24">
            <v>405</v>
          </cell>
          <cell r="C24">
            <v>0</v>
          </cell>
          <cell r="E24">
            <v>0</v>
          </cell>
          <cell r="F24">
            <v>0</v>
          </cell>
          <cell r="G24">
            <v>0</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v>0</v>
          </cell>
          <cell r="G26">
            <v>0</v>
          </cell>
          <cell r="H26">
            <v>4.5454545454545456E-2</v>
          </cell>
        </row>
        <row r="27">
          <cell r="A27" t="str">
            <v>REFERENCIACIÓN ACUEDUCTO</v>
          </cell>
          <cell r="B27">
            <v>7</v>
          </cell>
          <cell r="C27">
            <v>5</v>
          </cell>
          <cell r="E27">
            <v>0</v>
          </cell>
          <cell r="F27">
            <v>0</v>
          </cell>
          <cell r="G27">
            <v>0</v>
          </cell>
          <cell r="H27">
            <v>0.41666666666666669</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1603</v>
          </cell>
          <cell r="C33">
            <v>643</v>
          </cell>
          <cell r="F33">
            <v>0</v>
          </cell>
          <cell r="G33">
            <v>0</v>
          </cell>
          <cell r="H33">
            <v>0.28628673196794302</v>
          </cell>
        </row>
        <row r="34">
          <cell r="F34">
            <v>0</v>
          </cell>
          <cell r="G34">
            <v>0</v>
          </cell>
          <cell r="H34">
            <v>0</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v>0</v>
          </cell>
          <cell r="G36">
            <v>0</v>
          </cell>
          <cell r="H36">
            <v>0</v>
          </cell>
        </row>
        <row r="37">
          <cell r="A37" t="str">
            <v>CASAS SIN AGUA</v>
          </cell>
          <cell r="B37">
            <v>0</v>
          </cell>
          <cell r="C37">
            <v>1</v>
          </cell>
          <cell r="F37">
            <v>0</v>
          </cell>
          <cell r="G37">
            <v>0</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v>0</v>
          </cell>
          <cell r="G39">
            <v>0</v>
          </cell>
          <cell r="H39">
            <v>0</v>
          </cell>
        </row>
        <row r="40">
          <cell r="A40" t="str">
            <v>FRAUDES</v>
          </cell>
          <cell r="B40">
            <v>2</v>
          </cell>
          <cell r="C40">
            <v>0</v>
          </cell>
          <cell r="F40">
            <v>0</v>
          </cell>
          <cell r="G40">
            <v>0</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v>0</v>
          </cell>
          <cell r="G47">
            <v>0</v>
          </cell>
          <cell r="H47">
            <v>0</v>
          </cell>
        </row>
        <row r="48">
          <cell r="F48">
            <v>0</v>
          </cell>
          <cell r="G48">
            <v>0</v>
          </cell>
          <cell r="H48">
            <v>0</v>
          </cell>
        </row>
        <row r="49">
          <cell r="F49">
            <v>0</v>
          </cell>
          <cell r="G49">
            <v>0</v>
          </cell>
          <cell r="H49">
            <v>0</v>
          </cell>
        </row>
        <row r="51">
          <cell r="A51" t="str">
            <v>Total general</v>
          </cell>
          <cell r="B51">
            <v>1561</v>
          </cell>
          <cell r="C51">
            <v>26</v>
          </cell>
          <cell r="F51">
            <v>0</v>
          </cell>
          <cell r="G51">
            <v>0</v>
          </cell>
          <cell r="H51">
            <v>1.6383112791430371E-2</v>
          </cell>
        </row>
      </sheetData>
      <sheetData sheetId="1" refreshError="1">
        <row r="12">
          <cell r="A12" t="str">
            <v>CAMBIO ACOMETIDAS CONTRATO</v>
          </cell>
          <cell r="B12">
            <v>3</v>
          </cell>
          <cell r="C12">
            <v>14</v>
          </cell>
          <cell r="E12">
            <v>0</v>
          </cell>
          <cell r="F12">
            <v>0</v>
          </cell>
          <cell r="G12">
            <v>0</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v>0</v>
          </cell>
          <cell r="G15">
            <v>0</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v>0</v>
          </cell>
          <cell r="G19">
            <v>0</v>
          </cell>
          <cell r="H19">
            <v>0.21052631578947367</v>
          </cell>
        </row>
        <row r="20">
          <cell r="A20" t="str">
            <v>INSTALACIONES ACUEDUCTO</v>
          </cell>
          <cell r="B20">
            <v>1</v>
          </cell>
          <cell r="C20">
            <v>55</v>
          </cell>
          <cell r="E20">
            <v>0</v>
          </cell>
          <cell r="F20">
            <v>0</v>
          </cell>
          <cell r="G20">
            <v>0</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v>0</v>
          </cell>
          <cell r="G22">
            <v>0</v>
          </cell>
          <cell r="H22">
            <v>0.8</v>
          </cell>
        </row>
        <row r="23">
          <cell r="A23" t="str">
            <v>OBRAS ACCESORIAS INSTALACIONES</v>
          </cell>
          <cell r="B23">
            <v>415</v>
          </cell>
          <cell r="C23">
            <v>0</v>
          </cell>
          <cell r="E23">
            <v>0</v>
          </cell>
          <cell r="F23">
            <v>0</v>
          </cell>
          <cell r="G23">
            <v>0</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v>0</v>
          </cell>
          <cell r="G25">
            <v>0</v>
          </cell>
          <cell r="H25">
            <v>0</v>
          </cell>
        </row>
        <row r="26">
          <cell r="A26" t="str">
            <v>REFERENCIACIÓN ACUEDUCTO</v>
          </cell>
          <cell r="B26">
            <v>12</v>
          </cell>
          <cell r="C26">
            <v>4</v>
          </cell>
          <cell r="E26">
            <v>0</v>
          </cell>
          <cell r="F26">
            <v>0</v>
          </cell>
          <cell r="G26">
            <v>0</v>
          </cell>
          <cell r="H26">
            <v>0.25</v>
          </cell>
        </row>
        <row r="27">
          <cell r="F27">
            <v>0</v>
          </cell>
          <cell r="G27">
            <v>0</v>
          </cell>
          <cell r="H27">
            <v>0</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1972</v>
          </cell>
          <cell r="C33">
            <v>677</v>
          </cell>
          <cell r="F33">
            <v>0</v>
          </cell>
          <cell r="G33">
            <v>0</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v>0</v>
          </cell>
          <cell r="G36">
            <v>0</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v>0</v>
          </cell>
          <cell r="G38">
            <v>0</v>
          </cell>
          <cell r="H38">
            <v>0</v>
          </cell>
        </row>
        <row r="39">
          <cell r="A39" t="str">
            <v>FRAUDES</v>
          </cell>
          <cell r="B39">
            <v>5</v>
          </cell>
          <cell r="C39">
            <v>0</v>
          </cell>
          <cell r="F39">
            <v>0</v>
          </cell>
          <cell r="G39">
            <v>0</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v>0</v>
          </cell>
          <cell r="G46">
            <v>0</v>
          </cell>
          <cell r="H46">
            <v>0</v>
          </cell>
        </row>
        <row r="47">
          <cell r="F47">
            <v>0</v>
          </cell>
          <cell r="G47">
            <v>0</v>
          </cell>
          <cell r="H47">
            <v>0</v>
          </cell>
        </row>
        <row r="48">
          <cell r="F48">
            <v>0</v>
          </cell>
          <cell r="G48">
            <v>0</v>
          </cell>
          <cell r="H48">
            <v>0</v>
          </cell>
        </row>
        <row r="49">
          <cell r="F49">
            <v>0</v>
          </cell>
          <cell r="G49">
            <v>0</v>
          </cell>
          <cell r="H49">
            <v>0</v>
          </cell>
        </row>
        <row r="51">
          <cell r="A51" t="str">
            <v>Total general</v>
          </cell>
          <cell r="B51">
            <v>1681</v>
          </cell>
          <cell r="C51">
            <v>5</v>
          </cell>
          <cell r="F51">
            <v>0</v>
          </cell>
          <cell r="G51">
            <v>0</v>
          </cell>
          <cell r="H51">
            <v>2.9655990510083037E-3</v>
          </cell>
        </row>
      </sheetData>
      <sheetData sheetId="2" refreshError="1">
        <row r="12">
          <cell r="A12" t="str">
            <v>CAMBIO ACOMETIDAS CONTRATO</v>
          </cell>
          <cell r="B12">
            <v>9</v>
          </cell>
          <cell r="C12">
            <v>8</v>
          </cell>
          <cell r="E12">
            <v>0</v>
          </cell>
          <cell r="F12">
            <v>0</v>
          </cell>
          <cell r="G12">
            <v>0</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v>0</v>
          </cell>
          <cell r="G15">
            <v>0</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v>0</v>
          </cell>
          <cell r="G19">
            <v>0</v>
          </cell>
          <cell r="H19">
            <v>0.48648648648648651</v>
          </cell>
        </row>
        <row r="20">
          <cell r="A20" t="str">
            <v>INSTALACIONES ACUEDUCTO</v>
          </cell>
          <cell r="B20">
            <v>6</v>
          </cell>
          <cell r="C20">
            <v>50</v>
          </cell>
          <cell r="E20">
            <v>0</v>
          </cell>
          <cell r="F20">
            <v>0</v>
          </cell>
          <cell r="G20">
            <v>0</v>
          </cell>
          <cell r="H20">
            <v>0.8928571428571429</v>
          </cell>
        </row>
        <row r="21">
          <cell r="A21" t="str">
            <v>MEDIDORES 1/2 Y 1"</v>
          </cell>
          <cell r="B21">
            <v>1</v>
          </cell>
          <cell r="C21">
            <v>22</v>
          </cell>
          <cell r="E21">
            <v>0</v>
          </cell>
          <cell r="F21">
            <v>0</v>
          </cell>
          <cell r="G21">
            <v>0</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v>0</v>
          </cell>
          <cell r="G23">
            <v>0</v>
          </cell>
          <cell r="H23">
            <v>1</v>
          </cell>
        </row>
        <row r="24">
          <cell r="A24" t="str">
            <v>OBRAS ACCESORIAS INSTALACIONES</v>
          </cell>
          <cell r="B24">
            <v>635</v>
          </cell>
          <cell r="C24">
            <v>0</v>
          </cell>
          <cell r="E24">
            <v>0</v>
          </cell>
          <cell r="F24">
            <v>0</v>
          </cell>
          <cell r="G24">
            <v>0</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v>0</v>
          </cell>
          <cell r="G26">
            <v>0</v>
          </cell>
          <cell r="H26">
            <v>0.83333333333333337</v>
          </cell>
        </row>
        <row r="27">
          <cell r="A27" t="str">
            <v>REFERENCIACIÓN ACUEDUCTO</v>
          </cell>
          <cell r="B27">
            <v>3</v>
          </cell>
          <cell r="C27">
            <v>2</v>
          </cell>
          <cell r="E27">
            <v>0</v>
          </cell>
          <cell r="F27">
            <v>0</v>
          </cell>
          <cell r="G27">
            <v>0</v>
          </cell>
          <cell r="H27">
            <v>0.4</v>
          </cell>
        </row>
        <row r="28">
          <cell r="A28" t="str">
            <v>REVISIÓN  POSTERIOR  FRAUDES</v>
          </cell>
          <cell r="B28">
            <v>1</v>
          </cell>
          <cell r="C28">
            <v>0</v>
          </cell>
          <cell r="E28">
            <v>0</v>
          </cell>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2428</v>
          </cell>
          <cell r="C33">
            <v>675</v>
          </cell>
          <cell r="F33">
            <v>0</v>
          </cell>
          <cell r="G33">
            <v>0</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v>0</v>
          </cell>
          <cell r="G36">
            <v>0</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v>0</v>
          </cell>
          <cell r="G38">
            <v>0</v>
          </cell>
          <cell r="H38">
            <v>0</v>
          </cell>
        </row>
        <row r="39">
          <cell r="A39" t="str">
            <v>ESCOMBROS DAÑOS ACUEDUCTO</v>
          </cell>
          <cell r="B39">
            <v>3</v>
          </cell>
          <cell r="C39">
            <v>0</v>
          </cell>
          <cell r="F39">
            <v>0</v>
          </cell>
          <cell r="G39">
            <v>0</v>
          </cell>
          <cell r="H39">
            <v>0</v>
          </cell>
        </row>
        <row r="40">
          <cell r="A40" t="str">
            <v>FRAUDES</v>
          </cell>
          <cell r="B40">
            <v>2</v>
          </cell>
          <cell r="C40">
            <v>1</v>
          </cell>
          <cell r="F40">
            <v>0</v>
          </cell>
          <cell r="G40">
            <v>0</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v>0</v>
          </cell>
          <cell r="G47">
            <v>0</v>
          </cell>
          <cell r="H47">
            <v>0</v>
          </cell>
        </row>
        <row r="48">
          <cell r="A48" t="str">
            <v>REFERENCIACIÓN ACUEDUCTO</v>
          </cell>
          <cell r="B48">
            <v>1</v>
          </cell>
          <cell r="C48">
            <v>0</v>
          </cell>
          <cell r="F48">
            <v>0</v>
          </cell>
          <cell r="G48">
            <v>0</v>
          </cell>
          <cell r="H48">
            <v>0</v>
          </cell>
        </row>
        <row r="49">
          <cell r="F49">
            <v>0</v>
          </cell>
          <cell r="G49">
            <v>0</v>
          </cell>
          <cell r="H49">
            <v>0</v>
          </cell>
        </row>
        <row r="51">
          <cell r="A51" t="str">
            <v>Total general</v>
          </cell>
          <cell r="B51">
            <v>1360</v>
          </cell>
          <cell r="C51">
            <v>110</v>
          </cell>
          <cell r="F51">
            <v>0</v>
          </cell>
          <cell r="G51">
            <v>0</v>
          </cell>
          <cell r="H51">
            <v>7.4829931972789115E-2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 val="Ene-Dic_EEPPM2"/>
      <sheetName val="May-Dic_Contrato2"/>
      <sheetName val="Ene-Dic_EEPPM"/>
      <sheetName val="May-Dic_Contrato"/>
      <sheetName val="Ene-Dic_EEPPM1"/>
      <sheetName val="May-Dic_Contrato1"/>
      <sheetName val="GRUPO 3"/>
      <sheetName val="Liquidación de Obra x Administ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v>0</v>
          </cell>
          <cell r="G14">
            <v>0</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v>0</v>
          </cell>
          <cell r="G18">
            <v>0</v>
          </cell>
          <cell r="H18">
            <v>0.61538461538461542</v>
          </cell>
        </row>
        <row r="19">
          <cell r="A19" t="str">
            <v>INSTALACIONES ACUEDUCTO</v>
          </cell>
          <cell r="B19">
            <v>5</v>
          </cell>
          <cell r="C19">
            <v>81</v>
          </cell>
          <cell r="F19">
            <v>0</v>
          </cell>
          <cell r="G19">
            <v>0</v>
          </cell>
          <cell r="H19">
            <v>0.94186046511627908</v>
          </cell>
        </row>
        <row r="20">
          <cell r="A20" t="str">
            <v>INSTALACIONES ALCANTARILLADO</v>
          </cell>
          <cell r="B20">
            <v>5</v>
          </cell>
          <cell r="C20">
            <v>0</v>
          </cell>
          <cell r="F20">
            <v>0</v>
          </cell>
          <cell r="G20">
            <v>0</v>
          </cell>
          <cell r="H20">
            <v>0</v>
          </cell>
        </row>
        <row r="21">
          <cell r="A21" t="str">
            <v>MEDIDORES 1/2 Y 1"</v>
          </cell>
          <cell r="B21">
            <v>19</v>
          </cell>
          <cell r="C21">
            <v>16</v>
          </cell>
          <cell r="F21">
            <v>0</v>
          </cell>
          <cell r="G21">
            <v>0</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v>0</v>
          </cell>
          <cell r="G23">
            <v>0</v>
          </cell>
          <cell r="H23">
            <v>0</v>
          </cell>
        </row>
        <row r="24">
          <cell r="A24" t="str">
            <v>OBRAS ACCESORIAS INSTALACIONES</v>
          </cell>
          <cell r="B24">
            <v>653</v>
          </cell>
          <cell r="C24">
            <v>0</v>
          </cell>
          <cell r="F24">
            <v>0</v>
          </cell>
          <cell r="G24">
            <v>0</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v>0</v>
          </cell>
          <cell r="G26">
            <v>0</v>
          </cell>
          <cell r="H26">
            <v>0.56880733944954132</v>
          </cell>
        </row>
        <row r="27">
          <cell r="A27" t="str">
            <v>REFERENCIACIÓN ACUEDUCTO</v>
          </cell>
          <cell r="B27">
            <v>3</v>
          </cell>
          <cell r="C27">
            <v>3</v>
          </cell>
          <cell r="F27">
            <v>0</v>
          </cell>
          <cell r="G27">
            <v>0</v>
          </cell>
          <cell r="H27">
            <v>0.5</v>
          </cell>
        </row>
        <row r="28">
          <cell r="A28" t="str">
            <v>REPARACION CAJAS DE MEDIDORES</v>
          </cell>
          <cell r="B28">
            <v>1</v>
          </cell>
          <cell r="C28">
            <v>19</v>
          </cell>
          <cell r="F28">
            <v>0</v>
          </cell>
          <cell r="G28">
            <v>0</v>
          </cell>
          <cell r="H28">
            <v>0.95</v>
          </cell>
        </row>
        <row r="29">
          <cell r="A29" t="str">
            <v>RETIRO MEDIDOR</v>
          </cell>
          <cell r="B29">
            <v>113</v>
          </cell>
          <cell r="C29">
            <v>65</v>
          </cell>
          <cell r="F29">
            <v>0</v>
          </cell>
          <cell r="G29">
            <v>0</v>
          </cell>
          <cell r="H29">
            <v>0.3651685393258427</v>
          </cell>
        </row>
        <row r="30">
          <cell r="A30" t="str">
            <v>TAPONADAS</v>
          </cell>
          <cell r="B30">
            <v>1</v>
          </cell>
          <cell r="C30">
            <v>7</v>
          </cell>
          <cell r="F30">
            <v>0</v>
          </cell>
          <cell r="G30">
            <v>0</v>
          </cell>
          <cell r="H30">
            <v>0.875</v>
          </cell>
        </row>
        <row r="31">
          <cell r="A31" t="str">
            <v>TRASLADO MEDIDOR</v>
          </cell>
          <cell r="B31">
            <v>0</v>
          </cell>
          <cell r="C31">
            <v>6</v>
          </cell>
          <cell r="F31">
            <v>0</v>
          </cell>
          <cell r="G31">
            <v>0</v>
          </cell>
          <cell r="H31">
            <v>1</v>
          </cell>
        </row>
        <row r="32">
          <cell r="F32">
            <v>0</v>
          </cell>
          <cell r="G32">
            <v>0</v>
          </cell>
          <cell r="H32">
            <v>0</v>
          </cell>
        </row>
        <row r="33">
          <cell r="A33" t="str">
            <v>Total general</v>
          </cell>
          <cell r="B33">
            <v>2526</v>
          </cell>
          <cell r="C33">
            <v>1351</v>
          </cell>
          <cell r="F33">
            <v>0</v>
          </cell>
          <cell r="G33">
            <v>0</v>
          </cell>
          <cell r="H33">
            <v>0.34846530822801136</v>
          </cell>
        </row>
        <row r="34">
          <cell r="F34">
            <v>0</v>
          </cell>
          <cell r="G34">
            <v>0</v>
          </cell>
          <cell r="H34">
            <v>0</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D14">
            <v>1</v>
          </cell>
          <cell r="E14">
            <v>61</v>
          </cell>
          <cell r="F14">
            <v>0</v>
          </cell>
          <cell r="G14">
            <v>0</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D18">
            <v>1</v>
          </cell>
          <cell r="E18">
            <v>18</v>
          </cell>
          <cell r="F18">
            <v>0</v>
          </cell>
          <cell r="G18">
            <v>0</v>
          </cell>
          <cell r="H18">
            <v>0.24731182795698925</v>
          </cell>
        </row>
        <row r="19">
          <cell r="A19" t="str">
            <v>INSTALACIONES ACUEDUCTO</v>
          </cell>
          <cell r="B19">
            <v>13</v>
          </cell>
          <cell r="C19">
            <v>39</v>
          </cell>
          <cell r="F19">
            <v>0</v>
          </cell>
          <cell r="G19">
            <v>0</v>
          </cell>
          <cell r="H19">
            <v>0.75</v>
          </cell>
        </row>
        <row r="20">
          <cell r="A20" t="str">
            <v>INSTALACIONES ALCANTARILLADO</v>
          </cell>
          <cell r="B20">
            <v>3</v>
          </cell>
          <cell r="C20">
            <v>3</v>
          </cell>
          <cell r="F20">
            <v>0</v>
          </cell>
          <cell r="G20">
            <v>0</v>
          </cell>
          <cell r="H20">
            <v>0.5</v>
          </cell>
        </row>
        <row r="21">
          <cell r="A21" t="str">
            <v>MEDIDORES 1/2 Y 1"</v>
          </cell>
          <cell r="B21">
            <v>7</v>
          </cell>
          <cell r="C21">
            <v>18</v>
          </cell>
          <cell r="F21">
            <v>0</v>
          </cell>
          <cell r="G21">
            <v>0</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D23">
            <v>1</v>
          </cell>
          <cell r="E23">
            <v>61</v>
          </cell>
          <cell r="F23">
            <v>0</v>
          </cell>
          <cell r="G23">
            <v>0</v>
          </cell>
          <cell r="H23">
            <v>0.875</v>
          </cell>
        </row>
        <row r="24">
          <cell r="A24" t="str">
            <v>OBRAS ACCESORIAS INSTALACIONES</v>
          </cell>
          <cell r="B24">
            <v>544</v>
          </cell>
          <cell r="C24">
            <v>1</v>
          </cell>
          <cell r="F24">
            <v>0</v>
          </cell>
          <cell r="G24">
            <v>0</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D26">
            <v>1</v>
          </cell>
          <cell r="E26">
            <v>20</v>
          </cell>
          <cell r="F26">
            <v>0</v>
          </cell>
          <cell r="G26">
            <v>0</v>
          </cell>
          <cell r="H26">
            <v>7.1428571428571425E-2</v>
          </cell>
        </row>
        <row r="27">
          <cell r="A27" t="str">
            <v>REFERENCIACIÓN ACUEDUCTO</v>
          </cell>
          <cell r="B27">
            <v>1</v>
          </cell>
          <cell r="C27">
            <v>0</v>
          </cell>
          <cell r="F27">
            <v>0</v>
          </cell>
          <cell r="G27">
            <v>0</v>
          </cell>
          <cell r="H27">
            <v>0</v>
          </cell>
        </row>
        <row r="28">
          <cell r="A28" t="str">
            <v>REPARACION CAJAS DE MEDIDORES</v>
          </cell>
          <cell r="B28">
            <v>1</v>
          </cell>
          <cell r="C28">
            <v>6</v>
          </cell>
          <cell r="F28">
            <v>0</v>
          </cell>
          <cell r="G28">
            <v>0</v>
          </cell>
          <cell r="H28">
            <v>0.8571428571428571</v>
          </cell>
        </row>
        <row r="29">
          <cell r="A29" t="str">
            <v>RETIRO MEDIDOR</v>
          </cell>
          <cell r="B29">
            <v>121</v>
          </cell>
          <cell r="C29">
            <v>52</v>
          </cell>
          <cell r="F29">
            <v>0</v>
          </cell>
          <cell r="G29">
            <v>0</v>
          </cell>
          <cell r="H29">
            <v>0.30057803468208094</v>
          </cell>
        </row>
        <row r="30">
          <cell r="A30" t="str">
            <v>TAPONADAS</v>
          </cell>
          <cell r="B30">
            <v>2</v>
          </cell>
          <cell r="C30">
            <v>20</v>
          </cell>
          <cell r="F30">
            <v>0</v>
          </cell>
          <cell r="G30">
            <v>0</v>
          </cell>
          <cell r="H30">
            <v>0.90909090909090906</v>
          </cell>
        </row>
        <row r="31">
          <cell r="A31" t="str">
            <v>TRASLADO MEDIDOR</v>
          </cell>
          <cell r="B31">
            <v>1</v>
          </cell>
          <cell r="C31">
            <v>0</v>
          </cell>
          <cell r="F31">
            <v>0</v>
          </cell>
          <cell r="G31">
            <v>0</v>
          </cell>
          <cell r="H31">
            <v>0</v>
          </cell>
        </row>
        <row r="32">
          <cell r="F32">
            <v>0</v>
          </cell>
          <cell r="G32">
            <v>0</v>
          </cell>
          <cell r="H32">
            <v>0</v>
          </cell>
        </row>
        <row r="33">
          <cell r="A33" t="str">
            <v>Total general</v>
          </cell>
          <cell r="B33">
            <v>2620</v>
          </cell>
          <cell r="C33">
            <v>1527</v>
          </cell>
          <cell r="F33">
            <v>0</v>
          </cell>
          <cell r="G33">
            <v>0</v>
          </cell>
          <cell r="H33">
            <v>0.36821798890764407</v>
          </cell>
        </row>
        <row r="34">
          <cell r="F34">
            <v>0</v>
          </cell>
          <cell r="G34">
            <v>0</v>
          </cell>
          <cell r="H34">
            <v>0</v>
          </cell>
        </row>
      </sheetData>
      <sheetData sheetId="2" refreshError="1">
        <row r="12">
          <cell r="A12" t="str">
            <v>CAMBIO ACOMETIDAS CONTRATO</v>
          </cell>
          <cell r="B12">
            <v>2</v>
          </cell>
          <cell r="C12">
            <v>5</v>
          </cell>
          <cell r="D12">
            <v>1</v>
          </cell>
          <cell r="E12">
            <v>46</v>
          </cell>
          <cell r="F12">
            <v>0</v>
          </cell>
          <cell r="G12">
            <v>0</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D15">
            <v>7.442622950819672</v>
          </cell>
          <cell r="E15">
            <v>61</v>
          </cell>
          <cell r="F15">
            <v>0</v>
          </cell>
          <cell r="G15">
            <v>0</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v>0</v>
          </cell>
          <cell r="G19">
            <v>0</v>
          </cell>
          <cell r="H19">
            <v>0.35</v>
          </cell>
        </row>
        <row r="20">
          <cell r="A20" t="str">
            <v>INSTALACIONES ACUEDUCTO</v>
          </cell>
          <cell r="B20">
            <v>48</v>
          </cell>
          <cell r="C20">
            <v>104</v>
          </cell>
          <cell r="F20">
            <v>0</v>
          </cell>
          <cell r="G20">
            <v>0</v>
          </cell>
          <cell r="H20">
            <v>0.68421052631578949</v>
          </cell>
        </row>
        <row r="21">
          <cell r="A21" t="str">
            <v>INSTALACIONES ALCANTARILLADO</v>
          </cell>
          <cell r="B21">
            <v>8</v>
          </cell>
          <cell r="C21">
            <v>0</v>
          </cell>
          <cell r="F21">
            <v>0</v>
          </cell>
          <cell r="G21">
            <v>0</v>
          </cell>
          <cell r="H21">
            <v>0</v>
          </cell>
        </row>
        <row r="22">
          <cell r="A22" t="str">
            <v>MEDIDORES 1/2 Y 1"</v>
          </cell>
          <cell r="B22">
            <v>3</v>
          </cell>
          <cell r="C22">
            <v>4</v>
          </cell>
          <cell r="D22">
            <v>1</v>
          </cell>
          <cell r="E22">
            <v>62</v>
          </cell>
          <cell r="F22">
            <v>0</v>
          </cell>
          <cell r="G22">
            <v>0</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v>0</v>
          </cell>
          <cell r="G24">
            <v>0</v>
          </cell>
          <cell r="H24">
            <v>0.85185185185185186</v>
          </cell>
        </row>
        <row r="25">
          <cell r="A25" t="str">
            <v>OBRAS ACCESORIAS INSTALACIONES</v>
          </cell>
          <cell r="B25">
            <v>1107</v>
          </cell>
          <cell r="C25">
            <v>0</v>
          </cell>
          <cell r="D25">
            <v>1</v>
          </cell>
          <cell r="E25">
            <v>20</v>
          </cell>
          <cell r="F25">
            <v>0</v>
          </cell>
          <cell r="G25">
            <v>0</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v>0</v>
          </cell>
          <cell r="G27">
            <v>0</v>
          </cell>
          <cell r="H27">
            <v>1.5873015873015872E-2</v>
          </cell>
        </row>
        <row r="28">
          <cell r="A28" t="str">
            <v>REFERENCIACIÓN ACUEDUCTO</v>
          </cell>
          <cell r="B28">
            <v>1</v>
          </cell>
          <cell r="C28">
            <v>3</v>
          </cell>
          <cell r="F28">
            <v>0</v>
          </cell>
          <cell r="G28">
            <v>0</v>
          </cell>
          <cell r="H28">
            <v>0.75</v>
          </cell>
        </row>
        <row r="29">
          <cell r="A29" t="str">
            <v>TRASLADO MEDIDOR</v>
          </cell>
          <cell r="B29">
            <v>1</v>
          </cell>
          <cell r="C29">
            <v>0</v>
          </cell>
          <cell r="F29">
            <v>0</v>
          </cell>
          <cell r="G29">
            <v>0</v>
          </cell>
          <cell r="H29">
            <v>0</v>
          </cell>
        </row>
        <row r="30">
          <cell r="A30" t="str">
            <v>TAPONADAS</v>
          </cell>
          <cell r="B30">
            <v>2</v>
          </cell>
          <cell r="C30">
            <v>20</v>
          </cell>
          <cell r="F30">
            <v>0</v>
          </cell>
          <cell r="G30">
            <v>0</v>
          </cell>
          <cell r="H30">
            <v>0</v>
          </cell>
        </row>
        <row r="31">
          <cell r="A31" t="str">
            <v>Total general</v>
          </cell>
          <cell r="B31">
            <v>3020</v>
          </cell>
          <cell r="C31">
            <v>1257</v>
          </cell>
          <cell r="F31">
            <v>0</v>
          </cell>
          <cell r="G31">
            <v>0</v>
          </cell>
          <cell r="H31">
            <v>0.29389759176993219</v>
          </cell>
        </row>
        <row r="32">
          <cell r="F32">
            <v>0</v>
          </cell>
          <cell r="G32">
            <v>0</v>
          </cell>
          <cell r="H32">
            <v>0</v>
          </cell>
        </row>
      </sheetData>
      <sheetData sheetId="3" refreshError="1">
        <row r="12">
          <cell r="A12" t="str">
            <v>CAMBIO ACOMETIDAS CONTRATO</v>
          </cell>
          <cell r="B12">
            <v>6</v>
          </cell>
          <cell r="C12">
            <v>4</v>
          </cell>
          <cell r="D12">
            <v>1</v>
          </cell>
          <cell r="E12">
            <v>46</v>
          </cell>
          <cell r="F12">
            <v>0</v>
          </cell>
          <cell r="G12">
            <v>0</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D15">
            <v>7.442622950819672</v>
          </cell>
          <cell r="E15">
            <v>61</v>
          </cell>
          <cell r="F15">
            <v>0</v>
          </cell>
          <cell r="G15">
            <v>0</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v>0</v>
          </cell>
          <cell r="G19">
            <v>0</v>
          </cell>
          <cell r="H19">
            <v>0.27777777777777779</v>
          </cell>
        </row>
        <row r="20">
          <cell r="A20" t="str">
            <v>INSTALACIONES ACUEDUCTO</v>
          </cell>
          <cell r="B20">
            <v>27</v>
          </cell>
          <cell r="C20">
            <v>42</v>
          </cell>
          <cell r="F20">
            <v>0</v>
          </cell>
          <cell r="G20">
            <v>0</v>
          </cell>
          <cell r="H20">
            <v>0.60869565217391308</v>
          </cell>
        </row>
        <row r="21">
          <cell r="A21" t="str">
            <v>MEDIDORES 1/2 Y 1"</v>
          </cell>
          <cell r="B21">
            <v>8</v>
          </cell>
          <cell r="C21">
            <v>1</v>
          </cell>
          <cell r="F21">
            <v>0</v>
          </cell>
          <cell r="G21">
            <v>0</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D23">
            <v>1</v>
          </cell>
          <cell r="E23">
            <v>61</v>
          </cell>
          <cell r="F23">
            <v>0</v>
          </cell>
          <cell r="G23">
            <v>0</v>
          </cell>
          <cell r="H23">
            <v>0.64</v>
          </cell>
        </row>
        <row r="24">
          <cell r="A24" t="str">
            <v>OBRAS ACCESORIAS INSTALACIONES</v>
          </cell>
          <cell r="B24">
            <v>1223</v>
          </cell>
          <cell r="C24">
            <v>0</v>
          </cell>
          <cell r="F24">
            <v>0</v>
          </cell>
          <cell r="G24">
            <v>0</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D26">
            <v>1</v>
          </cell>
          <cell r="E26">
            <v>20</v>
          </cell>
          <cell r="F26">
            <v>0</v>
          </cell>
          <cell r="G26">
            <v>0</v>
          </cell>
          <cell r="H26">
            <v>0.19540229885057472</v>
          </cell>
        </row>
        <row r="27">
          <cell r="A27" t="str">
            <v>REFERENCIACIÓN ACUEDUCTO</v>
          </cell>
          <cell r="B27">
            <v>1</v>
          </cell>
          <cell r="C27">
            <v>0</v>
          </cell>
          <cell r="F27">
            <v>0</v>
          </cell>
          <cell r="G27">
            <v>0</v>
          </cell>
          <cell r="H27">
            <v>0</v>
          </cell>
        </row>
        <row r="28">
          <cell r="A28" t="str">
            <v>Total general</v>
          </cell>
          <cell r="B28">
            <v>3006</v>
          </cell>
          <cell r="C28">
            <v>1085</v>
          </cell>
          <cell r="F28">
            <v>0</v>
          </cell>
          <cell r="G28">
            <v>0</v>
          </cell>
          <cell r="H28">
            <v>0.26521632852603277</v>
          </cell>
        </row>
        <row r="29">
          <cell r="A29" t="str">
            <v>RETIRO MEDIDOR</v>
          </cell>
          <cell r="B29">
            <v>121</v>
          </cell>
          <cell r="C29">
            <v>52</v>
          </cell>
          <cell r="F29">
            <v>0</v>
          </cell>
          <cell r="G29">
            <v>0</v>
          </cell>
          <cell r="H29">
            <v>0</v>
          </cell>
        </row>
      </sheetData>
      <sheetData sheetId="4" refreshError="1">
        <row r="12">
          <cell r="A12" t="str">
            <v>CAMBIO ACOMETIDAS CONTRATO</v>
          </cell>
          <cell r="B12">
            <v>3</v>
          </cell>
          <cell r="C12">
            <v>2</v>
          </cell>
          <cell r="F12">
            <v>0</v>
          </cell>
          <cell r="G12">
            <v>0</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v>0</v>
          </cell>
          <cell r="G15">
            <v>0</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v>0</v>
          </cell>
          <cell r="G19">
            <v>0</v>
          </cell>
          <cell r="H19">
            <v>0.26666666666666666</v>
          </cell>
        </row>
        <row r="20">
          <cell r="A20" t="str">
            <v>INSTALACIONES ACUEDUCTO</v>
          </cell>
          <cell r="B20">
            <v>6</v>
          </cell>
          <cell r="C20">
            <v>73</v>
          </cell>
          <cell r="F20">
            <v>0</v>
          </cell>
          <cell r="G20">
            <v>0</v>
          </cell>
          <cell r="H20">
            <v>0.92405063291139244</v>
          </cell>
        </row>
        <row r="21">
          <cell r="A21" t="str">
            <v>MEDIDORES 1/2 Y 1"</v>
          </cell>
          <cell r="B21">
            <v>2</v>
          </cell>
          <cell r="C21">
            <v>3</v>
          </cell>
          <cell r="F21">
            <v>0</v>
          </cell>
          <cell r="G21">
            <v>0</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v>0</v>
          </cell>
          <cell r="G23">
            <v>0</v>
          </cell>
          <cell r="H23">
            <v>2.3255813953488372E-2</v>
          </cell>
        </row>
        <row r="24">
          <cell r="A24" t="str">
            <v>OBRAS ACCESORIAS INSTALACIONES</v>
          </cell>
          <cell r="B24">
            <v>927</v>
          </cell>
          <cell r="C24">
            <v>0</v>
          </cell>
          <cell r="F24">
            <v>0</v>
          </cell>
          <cell r="G24">
            <v>0</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v>0</v>
          </cell>
          <cell r="G26">
            <v>0</v>
          </cell>
          <cell r="H26">
            <v>0.16853932584269662</v>
          </cell>
        </row>
        <row r="27">
          <cell r="A27" t="str">
            <v>REFERENCIACIÓN ACUEDUCTO</v>
          </cell>
          <cell r="B27">
            <v>0</v>
          </cell>
          <cell r="C27">
            <v>3</v>
          </cell>
          <cell r="F27">
            <v>0</v>
          </cell>
          <cell r="G27">
            <v>0</v>
          </cell>
          <cell r="H27">
            <v>1</v>
          </cell>
        </row>
        <row r="28">
          <cell r="A28" t="str">
            <v>#N/A</v>
          </cell>
          <cell r="B28">
            <v>3</v>
          </cell>
          <cell r="C28">
            <v>1</v>
          </cell>
          <cell r="F28">
            <v>0</v>
          </cell>
          <cell r="G28">
            <v>0</v>
          </cell>
          <cell r="H28">
            <v>0</v>
          </cell>
        </row>
        <row r="29">
          <cell r="A29" t="str">
            <v>Total general</v>
          </cell>
          <cell r="B29">
            <v>2679</v>
          </cell>
          <cell r="C29">
            <v>1006</v>
          </cell>
          <cell r="F29">
            <v>0</v>
          </cell>
          <cell r="G29">
            <v>0</v>
          </cell>
          <cell r="H29">
            <v>0.2729986431478969</v>
          </cell>
        </row>
        <row r="30">
          <cell r="F30">
            <v>0</v>
          </cell>
          <cell r="G30">
            <v>0</v>
          </cell>
          <cell r="H30">
            <v>0</v>
          </cell>
        </row>
      </sheetData>
      <sheetData sheetId="5" refreshError="1">
        <row r="12">
          <cell r="A12" t="str">
            <v>CAMBIO ACOMETIDAS CONTRATO</v>
          </cell>
          <cell r="B12">
            <v>8</v>
          </cell>
          <cell r="C12">
            <v>8</v>
          </cell>
          <cell r="F12">
            <v>0</v>
          </cell>
          <cell r="G12">
            <v>0</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v>0</v>
          </cell>
          <cell r="G15">
            <v>0</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v>0</v>
          </cell>
          <cell r="G19">
            <v>0</v>
          </cell>
          <cell r="H19">
            <v>0.17948717948717949</v>
          </cell>
        </row>
        <row r="20">
          <cell r="A20" t="str">
            <v>INSTALACIONES ACUEDUCTO</v>
          </cell>
          <cell r="B20">
            <v>4</v>
          </cell>
          <cell r="C20">
            <v>91</v>
          </cell>
          <cell r="F20">
            <v>0</v>
          </cell>
          <cell r="G20">
            <v>0</v>
          </cell>
          <cell r="H20">
            <v>0.95789473684210524</v>
          </cell>
        </row>
        <row r="21">
          <cell r="A21" t="str">
            <v>MEDIDORES 1/2 Y 1"</v>
          </cell>
          <cell r="B21">
            <v>2</v>
          </cell>
          <cell r="C21">
            <v>3</v>
          </cell>
          <cell r="F21">
            <v>0</v>
          </cell>
          <cell r="G21">
            <v>0</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v>0</v>
          </cell>
          <cell r="G23">
            <v>0</v>
          </cell>
          <cell r="H23">
            <v>0.70967741935483875</v>
          </cell>
        </row>
        <row r="24">
          <cell r="A24" t="str">
            <v>OBRAS ACCESORIAS INSTALACIONES</v>
          </cell>
          <cell r="B24">
            <v>1132</v>
          </cell>
          <cell r="C24">
            <v>0</v>
          </cell>
          <cell r="F24">
            <v>0</v>
          </cell>
          <cell r="G24">
            <v>0</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v>0</v>
          </cell>
          <cell r="G26">
            <v>0</v>
          </cell>
          <cell r="H26">
            <v>0.1206896551724138</v>
          </cell>
        </row>
        <row r="27">
          <cell r="A27" t="str">
            <v>SECTOR SIN AGUA</v>
          </cell>
          <cell r="B27">
            <v>0</v>
          </cell>
          <cell r="C27">
            <v>1</v>
          </cell>
          <cell r="F27">
            <v>0</v>
          </cell>
          <cell r="G27">
            <v>0</v>
          </cell>
          <cell r="H27">
            <v>1</v>
          </cell>
        </row>
        <row r="28">
          <cell r="A28" t="str">
            <v>#N/A</v>
          </cell>
          <cell r="B28">
            <v>3</v>
          </cell>
          <cell r="C28">
            <v>1</v>
          </cell>
          <cell r="F28">
            <v>0</v>
          </cell>
          <cell r="G28">
            <v>0</v>
          </cell>
          <cell r="H28">
            <v>0.25</v>
          </cell>
        </row>
        <row r="29">
          <cell r="A29" t="str">
            <v>Total general</v>
          </cell>
          <cell r="B29">
            <v>2679</v>
          </cell>
          <cell r="C29">
            <v>1006</v>
          </cell>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3125</v>
          </cell>
          <cell r="C33">
            <v>1542</v>
          </cell>
          <cell r="F33">
            <v>0</v>
          </cell>
          <cell r="G33">
            <v>0</v>
          </cell>
          <cell r="H33">
            <v>0.33040497107349476</v>
          </cell>
        </row>
        <row r="34">
          <cell r="F34">
            <v>0</v>
          </cell>
          <cell r="G34">
            <v>0</v>
          </cell>
          <cell r="H34">
            <v>0</v>
          </cell>
        </row>
      </sheetData>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refreshError="1"/>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sheetName val="MATERIAL"/>
    </sheetNames>
    <sheetDataSet>
      <sheetData sheetId="0" refreshError="1"/>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localizacion (estructuras)"/>
      <sheetName val="localizacion (carreteras)"/>
      <sheetName val="200.1"/>
      <sheetName val="200.2"/>
      <sheetName val="200P ROCERIA"/>
      <sheetName val="201.P y 201.5P"/>
      <sheetName val="201.2 Pciclopeo"/>
      <sheetName val="201.2.1P reforzado"/>
      <sheetName val="201.3"/>
      <sheetName val="201.4"/>
      <sheetName val="201.7"/>
      <sheetName val="201.8"/>
      <sheetName val="201.8P"/>
      <sheetName val="201.11"/>
      <sheetName val="201.12"/>
      <sheetName val="201.13 y 201.17"/>
      <sheetName val="201.16"/>
      <sheetName val="201.14"/>
      <sheetName val="201.15"/>
      <sheetName val="201.21"/>
      <sheetName val="210.1.1"/>
      <sheetName val="210.1.2"/>
      <sheetName val="210.2.1"/>
      <sheetName val="210.2.1P"/>
      <sheetName val="210.2.2"/>
      <sheetName val="210.2.4"/>
      <sheetName val="211.1"/>
      <sheetName val="220.1"/>
      <sheetName val="221.1"/>
      <sheetName val="221.2"/>
      <sheetName val="225P"/>
      <sheetName val="230.1"/>
      <sheetName val="230.2"/>
      <sheetName val="231.1"/>
      <sheetName val="232.1"/>
      <sheetName val="310.1"/>
      <sheetName val="311.1"/>
      <sheetName val="311.1 Via 9003"/>
      <sheetName val="311.1P"/>
      <sheetName val="311.2P"/>
      <sheetName val="311.3P"/>
      <sheetName val="320.1"/>
      <sheetName val="320.1Via 9003"/>
      <sheetName val="320.1Via 9004"/>
      <sheetName val="320.1Via 7801"/>
      <sheetName val="320.2"/>
      <sheetName val="320.2 Via 9003"/>
      <sheetName val="320.2 Via 9004"/>
      <sheetName val="320.2 Via 7801"/>
      <sheetName val="330.1"/>
      <sheetName val="330.1 Vía 9003"/>
      <sheetName val="330.1 Vía 9004"/>
      <sheetName val="330.1 Vía 7801"/>
      <sheetName val="330.2"/>
      <sheetName val="330.2 Vía 9003"/>
      <sheetName val="330.2 Vía 9004"/>
      <sheetName val="330.2 Via 7801"/>
      <sheetName val="330.1P"/>
      <sheetName val="330.1P Lorica- Coveñas"/>
      <sheetName val="330.1P (7801)"/>
      <sheetName val="340.1"/>
      <sheetName val="340.2"/>
      <sheetName val="340.3"/>
      <sheetName val="341.1"/>
      <sheetName val="341.2"/>
      <sheetName val="342P"/>
      <sheetName val="410.1"/>
      <sheetName val="410.2"/>
      <sheetName val="411.1"/>
      <sheetName val="411.2"/>
      <sheetName val="411.3"/>
      <sheetName val="414.1"/>
      <sheetName val="414.2"/>
      <sheetName val="414.3"/>
      <sheetName val="414.4"/>
      <sheetName val="415"/>
      <sheetName val="420.1"/>
      <sheetName val="420.2"/>
      <sheetName val="421.1"/>
      <sheetName val="421.2"/>
      <sheetName val="421.3"/>
      <sheetName val="421.4"/>
      <sheetName val="430.1"/>
      <sheetName val="430.2"/>
      <sheetName val="431.1"/>
      <sheetName val="431.2"/>
      <sheetName val="432.1"/>
      <sheetName val="433.1"/>
      <sheetName val="433.2"/>
      <sheetName val="433.3"/>
      <sheetName val="433.4"/>
      <sheetName val="433.5"/>
      <sheetName val="433.6"/>
      <sheetName val="433.7"/>
      <sheetName val="433.8"/>
      <sheetName val="440.1"/>
      <sheetName val="440.1 COMPRADA"/>
      <sheetName val="440.2"/>
      <sheetName val="440.2 COMPRADA"/>
      <sheetName val="440.3"/>
      <sheetName val="440.3 COMPRADA"/>
      <sheetName val="440.4"/>
      <sheetName val="441.1"/>
      <sheetName val="441.1 COMPRADA"/>
      <sheetName val="441.2"/>
      <sheetName val="441.2 COMPRADA"/>
      <sheetName val="441.3"/>
      <sheetName val="441.3 COMPRADA"/>
      <sheetName val="441.4"/>
      <sheetName val="450.1"/>
      <sheetName val="450.1P COMPRADA"/>
      <sheetName val="450.1P COMPRADA Via 9003"/>
      <sheetName val="450.1P COMPRADA Via 9004"/>
      <sheetName val="450.1P COMPRADA Via 7801"/>
      <sheetName val="450.2"/>
      <sheetName val="450.2P COMPRADA"/>
      <sheetName val="450.2P COMPRADA Vía 9003"/>
      <sheetName val="450.2P COMPRADA Vía 9004"/>
      <sheetName val="450.2P COMPRADA Vía 7801"/>
      <sheetName val="450.3"/>
      <sheetName val="450.3P COMPRADA"/>
      <sheetName val="450.9 "/>
      <sheetName val="450.9P  "/>
      <sheetName val="450.9 Via 9003"/>
      <sheetName val="450.9 Via 9004"/>
      <sheetName val="450.9 Via 7801"/>
      <sheetName val="451.1"/>
      <sheetName val="451. 1 COMPRADA "/>
      <sheetName val="451.2"/>
      <sheetName val="451. 2 COMPRADA"/>
      <sheetName val="451.3"/>
      <sheetName val="451.3 COMPRADA"/>
      <sheetName val="452.1"/>
      <sheetName val="452.1 COMPRADA"/>
      <sheetName val="452.2"/>
      <sheetName val="452.2 COMPRADA"/>
      <sheetName val="452.3"/>
      <sheetName val="452.3 COMPRADA"/>
      <sheetName val="452.4"/>
      <sheetName val="452.4 COMPRADA"/>
      <sheetName val="453"/>
      <sheetName val="460.1"/>
      <sheetName val="460.1P"/>
      <sheetName val="460.1P.1"/>
      <sheetName val="461.1"/>
      <sheetName val="461.2"/>
      <sheetName val="462.1.1"/>
      <sheetName val="462.1.2"/>
      <sheetName val="462.1.3"/>
      <sheetName val="462.1.4"/>
      <sheetName val="462.2"/>
      <sheetName val="464.1"/>
      <sheetName val="465.1"/>
      <sheetName val="466.1"/>
      <sheetName val="466.2"/>
      <sheetName val="466P Sello de Grietas"/>
      <sheetName val="500.1"/>
      <sheetName val="501.1"/>
      <sheetName val="510"/>
      <sheetName val="510P1"/>
      <sheetName val="510P2"/>
      <sheetName val="510P3"/>
      <sheetName val="600.1"/>
      <sheetName val="600.2"/>
      <sheetName val="600.3"/>
      <sheetName val="600.4"/>
      <sheetName val="600.4 P"/>
      <sheetName val="600.5"/>
      <sheetName val="600.5 P"/>
      <sheetName val="610.1"/>
      <sheetName val="610.1P"/>
      <sheetName val="610.1 Vía 9003"/>
      <sheetName val="610.1 Vía 9004"/>
      <sheetName val="610.1 Vía 7801"/>
      <sheetName val="610.2"/>
      <sheetName val="610.2 Vía 9003"/>
      <sheetName val="610.2 Vía 9004"/>
      <sheetName val="610.2 Vía 7801"/>
      <sheetName val="620.1"/>
      <sheetName val="620.2"/>
      <sheetName val="620.3"/>
      <sheetName val="620P"/>
      <sheetName val="621.1"/>
      <sheetName val="621.1 (2)"/>
      <sheetName val="621.1 (3)"/>
      <sheetName val="621.2"/>
      <sheetName val="621.3"/>
      <sheetName val="621.4"/>
      <sheetName val="621.5"/>
      <sheetName val="621.5P"/>
      <sheetName val="621.6"/>
      <sheetName val="621,7"/>
      <sheetName val="622.1"/>
      <sheetName val="622.2"/>
      <sheetName val="622.3"/>
      <sheetName val="622.4"/>
      <sheetName val="622.5"/>
      <sheetName val="623.1"/>
      <sheetName val="630.1"/>
      <sheetName val="630.1 Vía 9003"/>
      <sheetName val="630.1 Vía 9004"/>
      <sheetName val="630.1 Vía 7801"/>
      <sheetName val="630.2"/>
      <sheetName val="630.2 Vía 9003"/>
      <sheetName val="630.2 Vía 9004"/>
      <sheetName val="630.2 Vía 7801"/>
      <sheetName val="630.3"/>
      <sheetName val="630.3 Vía 9003"/>
      <sheetName val="630.3 Vía 9004"/>
      <sheetName val="630.3 Vía 7801"/>
      <sheetName val="630.4"/>
      <sheetName val="630.4 Vía 9003"/>
      <sheetName val="630.4 Vía 9004"/>
      <sheetName val="630.4 Vía 7801"/>
      <sheetName val="630.5"/>
      <sheetName val="630.5 Vía 9003"/>
      <sheetName val="630.5 Vía 9004"/>
      <sheetName val="630.5 Vía 7801"/>
      <sheetName val="630.6"/>
      <sheetName val="630.6 Vía 9003"/>
      <sheetName val="630.6 Vía 9004"/>
      <sheetName val="630.6 Vía 7801"/>
      <sheetName val="630.7"/>
      <sheetName val="630.7 Vía 9003"/>
      <sheetName val="630.7 Vía 9004"/>
      <sheetName val="630.7 Vía 7801"/>
      <sheetName val="630.1.1P"/>
      <sheetName val="630.1.1P MORTERO 1,3"/>
      <sheetName val="630.1.2P. BOLSACRETOS"/>
      <sheetName val="630.1.3P Mortero sello de griet"/>
      <sheetName val="630.1.4P Mortero Revest. Alcant"/>
      <sheetName val="630.1.5P Mortero epoxico"/>
      <sheetName val="630.1.6 P Mortero Anillar Tub"/>
      <sheetName val="632.1"/>
      <sheetName val="632.1P "/>
      <sheetName val="632.2P"/>
      <sheetName val="632.3P"/>
      <sheetName val="632.4P"/>
      <sheetName val="640.1"/>
      <sheetName val="640.1 Via 9003"/>
      <sheetName val="640.1 Via 9004"/>
      <sheetName val="640.1 Via 7801"/>
      <sheetName val="640.1.1"/>
      <sheetName val="640.1.1 Via 9003"/>
      <sheetName val="640.1.1 Via 9004"/>
      <sheetName val="640.1.1 Via 7801"/>
      <sheetName val="640.1.2"/>
      <sheetName val="640.1.2 Via 9003"/>
      <sheetName val="640.1.2 Via 9004"/>
      <sheetName val="640.1.2 Via 7801"/>
      <sheetName val="641.1"/>
      <sheetName val="642.1"/>
      <sheetName val="642.2"/>
      <sheetName val="642P1 JUNTAS"/>
      <sheetName val="642P2 JUNTAS"/>
      <sheetName val="642P3 JUNTAS"/>
      <sheetName val="650.1"/>
      <sheetName val="650.2"/>
      <sheetName val="650.3"/>
      <sheetName val="650.3P"/>
      <sheetName val="650.4"/>
      <sheetName val="660.1"/>
      <sheetName val="660.2"/>
      <sheetName val="660.3"/>
      <sheetName val="661.1 TIPO 1"/>
      <sheetName val="661.1.1 TIPO 2"/>
      <sheetName val="661.1.2 En obra"/>
      <sheetName val="662.1"/>
      <sheetName val="662.2"/>
      <sheetName val="670.1"/>
      <sheetName val="670.2"/>
      <sheetName val="671.1"/>
      <sheetName val="672.1"/>
      <sheetName val="672.2"/>
      <sheetName val="673.1"/>
      <sheetName val="673.1 Vía 9003"/>
      <sheetName val="673.1 Vía 9004"/>
      <sheetName val="673.1 Vía 7801"/>
      <sheetName val="673.2"/>
      <sheetName val="673.3"/>
      <sheetName val="674.1"/>
      <sheetName val="680.1"/>
      <sheetName val="680.2"/>
      <sheetName val="680.3"/>
      <sheetName val="680P"/>
      <sheetName val="680.1P"/>
      <sheetName val="681.1"/>
      <sheetName val="681.1 Vía 9003"/>
      <sheetName val="681.1 Vía 9004"/>
      <sheetName val="681.1 Vía 7801"/>
      <sheetName val="681.1P"/>
      <sheetName val="681.2P"/>
      <sheetName val="682.1"/>
      <sheetName val="700.1"/>
      <sheetName val="700.2"/>
      <sheetName val="700.3"/>
      <sheetName val="700.4"/>
      <sheetName val="700.5P"/>
      <sheetName val="700.6P"/>
      <sheetName val="701.1"/>
      <sheetName val="710.1"/>
      <sheetName val="710.1.1"/>
      <sheetName val="710.1.2"/>
      <sheetName val="710.1.3"/>
      <sheetName val="710.2"/>
      <sheetName val="710.2.1"/>
      <sheetName val="720.1"/>
      <sheetName val="730.1"/>
      <sheetName val="730.2"/>
      <sheetName val="740.1"/>
      <sheetName val="800.1"/>
      <sheetName val="800.2"/>
      <sheetName val="800.3"/>
      <sheetName val="800.4"/>
      <sheetName val="800P"/>
      <sheetName val="810.1"/>
      <sheetName val="810.1P"/>
      <sheetName val="810.2"/>
      <sheetName val="810.3"/>
      <sheetName val="815P"/>
      <sheetName val="900.1"/>
      <sheetName val="900.2"/>
      <sheetName val="900.3"/>
      <sheetName val="900.4P"/>
      <sheetName val="690 Mampostería en piedra"/>
      <sheetName val="Tub RIB1,40 (2)"/>
      <sheetName val="692.1P PINTURA ACABADO "/>
      <sheetName val="693.1P EPOXIAMIDA"/>
      <sheetName val="694.1P EPOXIPOLIAMIDA"/>
      <sheetName val="695P CHORRO ARENA"/>
      <sheetName val="695.1P"/>
      <sheetName val="675.1"/>
      <sheetName val="2-P"/>
      <sheetName val="675.2"/>
      <sheetName val="675.3"/>
      <sheetName val="682P"/>
      <sheetName val="810.2P Con semillas"/>
      <sheetName val="2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2">
          <cell r="H52">
            <v>73846</v>
          </cell>
        </row>
      </sheetData>
      <sheetData sheetId="15">
        <row r="53">
          <cell r="H53">
            <v>20565</v>
          </cell>
        </row>
      </sheetData>
      <sheetData sheetId="16"/>
      <sheetData sheetId="17"/>
      <sheetData sheetId="18"/>
      <sheetData sheetId="19"/>
      <sheetData sheetId="20"/>
      <sheetData sheetId="21"/>
      <sheetData sheetId="22">
        <row r="49">
          <cell r="H49">
            <v>44017</v>
          </cell>
        </row>
      </sheetData>
      <sheetData sheetId="23">
        <row r="50">
          <cell r="H50">
            <v>10360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50">
          <cell r="H50">
            <v>112154</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ow r="57">
          <cell r="H57">
            <v>224024</v>
          </cell>
        </row>
      </sheetData>
      <sheetData sheetId="239"/>
      <sheetData sheetId="240"/>
      <sheetData sheetId="241">
        <row r="51">
          <cell r="H51">
            <v>373318</v>
          </cell>
        </row>
      </sheetData>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CAR COMPLE (2)"/>
      <sheetName val="PRESU CAR COMPLE (3)"/>
      <sheetName val="PRESU COMPLETO"/>
      <sheetName val="FASE  I AJUSTES DE DISEÑO"/>
      <sheetName val="FASE 3 PUESTA EN MARCHA"/>
      <sheetName val="TABLA IPC"/>
      <sheetName val="INTERVENTORIA"/>
      <sheetName val="ITEMS 35 AL 43 EMISARIO FINAL"/>
      <sheetName val="PRESU CAR PTAR"/>
      <sheetName val="FASE  2 OBRA APU"/>
      <sheetName val="EQUIPOS"/>
      <sheetName val="ACCESORIOS"/>
    </sheetNames>
    <sheetDataSet>
      <sheetData sheetId="0"/>
      <sheetData sheetId="1"/>
      <sheetData sheetId="2"/>
      <sheetData sheetId="3"/>
      <sheetData sheetId="4"/>
      <sheetData sheetId="5"/>
      <sheetData sheetId="6"/>
      <sheetData sheetId="7"/>
      <sheetData sheetId="8"/>
      <sheetData sheetId="9"/>
      <sheetData sheetId="10">
        <row r="2">
          <cell r="I2">
            <v>3600</v>
          </cell>
          <cell r="J2">
            <v>4.5999999999999996</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Gabinetes agrup. CT's y PT's"/>
      <sheetName val="Gabinetes ctrol, prot. y med. "/>
      <sheetName val="Formulario de  precios"/>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 val="INSUMOS BASE"/>
      <sheetName val="costos mano obra"/>
      <sheetName val="Información"/>
      <sheetName val="ANEXOS QUE APLICAN"/>
      <sheetName val="DATOS GRALES"/>
      <sheetName val="PRESUPUESTO"/>
      <sheetName val="FORMATO AU"/>
      <sheetName val="CALCULO ANTICIPO"/>
      <sheetName val="GASTOS DE LEGALIZACIÓN"/>
      <sheetName val="APU AMBIENTAL"/>
      <sheetName val="LISTA VERIFICACIÓN "/>
      <sheetName val="INTERV AMBIENTAL"/>
      <sheetName val="IMPACTOS"/>
      <sheetName val="CRONOGRAMA"/>
      <sheetName val="APU"/>
      <sheetName val="APU labores arbolado 2014"/>
      <sheetName val="INSUMOS_BASE1"/>
      <sheetName val="costos_mano_obra1"/>
      <sheetName val="ANEXOS_QUE_APLICAN1"/>
      <sheetName val="DATOS_GRALES1"/>
      <sheetName val="FORMATO_AU1"/>
      <sheetName val="CALCULO_ANTICIPO1"/>
      <sheetName val="GASTOS_DE_LEGALIZACIÓN1"/>
      <sheetName val="APU_AMBIENTAL1"/>
      <sheetName val="LISTA_VERIFICACIÓN_1"/>
      <sheetName val="INTERV_AMBIENTAL1"/>
      <sheetName val="APU_labores_arbolado_20141"/>
      <sheetName val="INSUMOS_BASE"/>
      <sheetName val="costos_mano_obra"/>
      <sheetName val="ANEXOS_QUE_APLICAN"/>
      <sheetName val="DATOS_GRALES"/>
      <sheetName val="FORMATO_AU"/>
      <sheetName val="CALCULO_ANTICIPO"/>
      <sheetName val="GASTOS_DE_LEGALIZACIÓN"/>
      <sheetName val="APU_AMBIENTAL"/>
      <sheetName val="LISTA_VERIFICACIÓN_"/>
      <sheetName val="INTERV_AMBIENTAL"/>
      <sheetName val="APU_labores_arbolado_2014"/>
      <sheetName val="Presupuesto correigio nora mora"/>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s>
    <sheetDataSet>
      <sheetData sheetId="0">
        <row r="52">
          <cell r="H52">
            <v>46548</v>
          </cell>
        </row>
      </sheetData>
      <sheetData sheetId="1"/>
      <sheetData sheetId="2"/>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ón de Obra x Administr"/>
    </sheetNames>
    <sheetDataSet>
      <sheetData sheetId="0">
        <row r="3">
          <cell r="C3" t="str">
            <v>LIQUIDACIÓN DE OBRA EXTRA POR ADMINISTRACIÓN</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row r="6">
          <cell r="A6">
            <v>600</v>
          </cell>
          <cell r="B6" t="str">
            <v>Acero de refuerzo Grado 60</v>
          </cell>
          <cell r="C6" t="str">
            <v>kg</v>
          </cell>
          <cell r="D6">
            <v>980</v>
          </cell>
        </row>
        <row r="7">
          <cell r="A7">
            <v>610</v>
          </cell>
          <cell r="B7" t="str">
            <v>Acero de refuerzo Grado 40</v>
          </cell>
          <cell r="C7" t="str">
            <v>kg</v>
          </cell>
          <cell r="D7">
            <v>960</v>
          </cell>
        </row>
        <row r="8">
          <cell r="A8">
            <v>650</v>
          </cell>
          <cell r="B8" t="str">
            <v>Acero de preesfuerzo</v>
          </cell>
          <cell r="C8" t="str">
            <v>t-m</v>
          </cell>
          <cell r="D8">
            <v>1000</v>
          </cell>
        </row>
        <row r="9">
          <cell r="A9">
            <v>670</v>
          </cell>
          <cell r="B9" t="str">
            <v>Aditivo</v>
          </cell>
          <cell r="C9" t="str">
            <v>kg</v>
          </cell>
          <cell r="D9">
            <v>3300</v>
          </cell>
        </row>
        <row r="10">
          <cell r="A10">
            <v>700</v>
          </cell>
          <cell r="B10" t="str">
            <v>Afirmado</v>
          </cell>
          <cell r="C10" t="str">
            <v>m3</v>
          </cell>
          <cell r="D10">
            <v>4000</v>
          </cell>
        </row>
        <row r="11">
          <cell r="A11">
            <v>750</v>
          </cell>
          <cell r="B11" t="str">
            <v>Agua</v>
          </cell>
          <cell r="C11" t="str">
            <v>lt</v>
          </cell>
          <cell r="D11">
            <v>300</v>
          </cell>
        </row>
        <row r="12">
          <cell r="A12">
            <v>850</v>
          </cell>
          <cell r="B12" t="str">
            <v>Alambre de amarrar</v>
          </cell>
          <cell r="C12" t="str">
            <v>kg</v>
          </cell>
          <cell r="D12">
            <v>1198</v>
          </cell>
        </row>
        <row r="13">
          <cell r="A13">
            <v>900</v>
          </cell>
          <cell r="B13" t="str">
            <v>Alambre de púas</v>
          </cell>
          <cell r="C13" t="str">
            <v>ml</v>
          </cell>
          <cell r="D13">
            <v>800</v>
          </cell>
        </row>
        <row r="14">
          <cell r="A14">
            <v>940</v>
          </cell>
          <cell r="B14" t="str">
            <v>Almohadillas elastoméricas</v>
          </cell>
          <cell r="C14" t="str">
            <v>un</v>
          </cell>
          <cell r="D14">
            <v>65000</v>
          </cell>
        </row>
        <row r="15">
          <cell r="A15">
            <v>960</v>
          </cell>
          <cell r="B15" t="str">
            <v>Amarre sísmico longitudinal</v>
          </cell>
          <cell r="C15" t="str">
            <v>un</v>
          </cell>
          <cell r="D15">
            <v>110000</v>
          </cell>
        </row>
        <row r="16">
          <cell r="A16">
            <v>970</v>
          </cell>
          <cell r="B16" t="str">
            <v>Apoyo elastomérico D-60</v>
          </cell>
          <cell r="C16" t="str">
            <v>un</v>
          </cell>
          <cell r="D16">
            <v>230000</v>
          </cell>
        </row>
        <row r="17">
          <cell r="A17">
            <v>980</v>
          </cell>
          <cell r="B17" t="str">
            <v>Apoyo elastomérico tipo 3</v>
          </cell>
          <cell r="C17" t="str">
            <v>un</v>
          </cell>
          <cell r="D17">
            <v>610000</v>
          </cell>
        </row>
        <row r="18">
          <cell r="A18">
            <v>990</v>
          </cell>
          <cell r="B18" t="str">
            <v>Apoyo elastomérico tipo 4</v>
          </cell>
          <cell r="C18" t="str">
            <v>un</v>
          </cell>
          <cell r="D18">
            <v>630000</v>
          </cell>
        </row>
        <row r="19">
          <cell r="A19">
            <v>1000</v>
          </cell>
          <cell r="B19" t="str">
            <v>Arena lavada concreto</v>
          </cell>
          <cell r="C19" t="str">
            <v>m3</v>
          </cell>
          <cell r="D19">
            <v>20000</v>
          </cell>
        </row>
        <row r="20">
          <cell r="A20">
            <v>1300</v>
          </cell>
          <cell r="B20" t="str">
            <v>Base granular</v>
          </cell>
          <cell r="C20" t="str">
            <v>m3</v>
          </cell>
          <cell r="D20">
            <v>17000</v>
          </cell>
        </row>
        <row r="21">
          <cell r="A21">
            <v>1310</v>
          </cell>
          <cell r="B21" t="str">
            <v>Cable para postensado de 1/2" para 10.5 tn/m</v>
          </cell>
          <cell r="C21" t="str">
            <v>m</v>
          </cell>
          <cell r="D21">
            <v>7800</v>
          </cell>
        </row>
        <row r="22">
          <cell r="A22">
            <v>1330</v>
          </cell>
          <cell r="B22" t="str">
            <v>Canastilla para pilotes</v>
          </cell>
          <cell r="C22" t="str">
            <v>ml</v>
          </cell>
          <cell r="D22">
            <v>28000</v>
          </cell>
        </row>
        <row r="23">
          <cell r="A23">
            <v>1350</v>
          </cell>
          <cell r="B23" t="str">
            <v>Cascajo</v>
          </cell>
          <cell r="C23" t="str">
            <v>m3</v>
          </cell>
          <cell r="D23">
            <v>14000</v>
          </cell>
        </row>
        <row r="24">
          <cell r="A24">
            <v>1380</v>
          </cell>
          <cell r="B24" t="str">
            <v>Cascajo procesado</v>
          </cell>
          <cell r="C24" t="str">
            <v>m3</v>
          </cell>
          <cell r="D24">
            <v>18000</v>
          </cell>
        </row>
        <row r="25">
          <cell r="A25">
            <v>1400</v>
          </cell>
          <cell r="B25" t="str">
            <v>Cemento asfáltico</v>
          </cell>
          <cell r="C25" t="str">
            <v>kg</v>
          </cell>
          <cell r="D25">
            <v>450</v>
          </cell>
        </row>
        <row r="26">
          <cell r="A26">
            <v>1500</v>
          </cell>
          <cell r="B26" t="str">
            <v>Mezcla asfáltica MDC-1</v>
          </cell>
          <cell r="C26" t="str">
            <v>m3</v>
          </cell>
          <cell r="D26">
            <v>102000</v>
          </cell>
        </row>
        <row r="27">
          <cell r="A27">
            <v>1550</v>
          </cell>
          <cell r="B27" t="str">
            <v>Mezcla asfáltica MDC-2</v>
          </cell>
          <cell r="C27" t="str">
            <v>m3</v>
          </cell>
          <cell r="D27">
            <v>105000</v>
          </cell>
        </row>
        <row r="28">
          <cell r="A28">
            <v>1600</v>
          </cell>
          <cell r="B28" t="str">
            <v xml:space="preserve">Cemento </v>
          </cell>
          <cell r="C28" t="str">
            <v>saco</v>
          </cell>
          <cell r="D28">
            <v>17000</v>
          </cell>
        </row>
        <row r="29">
          <cell r="A29">
            <v>1650</v>
          </cell>
          <cell r="B29" t="str">
            <v>Cesped</v>
          </cell>
          <cell r="C29" t="str">
            <v>m2</v>
          </cell>
          <cell r="D29">
            <v>4000</v>
          </cell>
        </row>
        <row r="30">
          <cell r="A30">
            <v>1670</v>
          </cell>
          <cell r="B30" t="str">
            <v>Concreto</v>
          </cell>
          <cell r="C30" t="str">
            <v>m3</v>
          </cell>
          <cell r="D30">
            <v>170000</v>
          </cell>
        </row>
        <row r="31">
          <cell r="A31">
            <v>1700</v>
          </cell>
          <cell r="B31" t="str">
            <v>Defensas metálicas</v>
          </cell>
          <cell r="C31" t="str">
            <v>m</v>
          </cell>
          <cell r="D31">
            <v>50000</v>
          </cell>
        </row>
        <row r="32">
          <cell r="A32">
            <v>2100</v>
          </cell>
          <cell r="B32" t="str">
            <v>Emulsión asfáltica</v>
          </cell>
          <cell r="C32" t="str">
            <v>kg</v>
          </cell>
          <cell r="D32">
            <v>500</v>
          </cell>
        </row>
        <row r="33">
          <cell r="A33">
            <v>2140</v>
          </cell>
          <cell r="B33" t="str">
            <v>Estructura para luminarias</v>
          </cell>
          <cell r="C33" t="str">
            <v>un</v>
          </cell>
          <cell r="D33">
            <v>430000</v>
          </cell>
        </row>
        <row r="34">
          <cell r="A34">
            <v>2150</v>
          </cell>
          <cell r="B34" t="str">
            <v>Estructura tipo 602T</v>
          </cell>
          <cell r="C34" t="str">
            <v>un</v>
          </cell>
          <cell r="D34">
            <v>1400000</v>
          </cell>
        </row>
        <row r="35">
          <cell r="A35">
            <v>2160</v>
          </cell>
          <cell r="B35" t="str">
            <v>Estructura tipo 553-514</v>
          </cell>
          <cell r="C35" t="str">
            <v>un</v>
          </cell>
          <cell r="D35">
            <v>1150000</v>
          </cell>
        </row>
        <row r="36">
          <cell r="A36">
            <v>2180</v>
          </cell>
          <cell r="B36" t="str">
            <v>Estructura trifásica tipo 523T</v>
          </cell>
          <cell r="C36" t="str">
            <v>un</v>
          </cell>
          <cell r="D36">
            <v>660000</v>
          </cell>
        </row>
        <row r="37">
          <cell r="A37">
            <v>2200</v>
          </cell>
          <cell r="B37" t="str">
            <v>Explosivos</v>
          </cell>
          <cell r="C37" t="str">
            <v>gl</v>
          </cell>
          <cell r="D37">
            <v>3500</v>
          </cell>
        </row>
        <row r="38">
          <cell r="A38">
            <v>2300</v>
          </cell>
          <cell r="B38" t="str">
            <v>Formaleta</v>
          </cell>
          <cell r="C38" t="str">
            <v>m2</v>
          </cell>
          <cell r="D38">
            <v>8000</v>
          </cell>
        </row>
        <row r="39">
          <cell r="A39">
            <v>2600</v>
          </cell>
          <cell r="B39" t="str">
            <v>Geotextil tipo NT 1.600</v>
          </cell>
          <cell r="C39" t="str">
            <v>m2</v>
          </cell>
          <cell r="D39">
            <v>1900</v>
          </cell>
        </row>
        <row r="40">
          <cell r="A40">
            <v>2650</v>
          </cell>
          <cell r="B40" t="str">
            <v>Hormigón para pilotes</v>
          </cell>
          <cell r="C40" t="str">
            <v>m3</v>
          </cell>
          <cell r="D40">
            <v>220000</v>
          </cell>
        </row>
        <row r="41">
          <cell r="A41">
            <v>2700</v>
          </cell>
          <cell r="B41" t="str">
            <v>Junta de expansión para pisos puente tipo 1</v>
          </cell>
          <cell r="C41" t="str">
            <v>m</v>
          </cell>
          <cell r="D41">
            <v>300000</v>
          </cell>
        </row>
        <row r="42">
          <cell r="A42">
            <v>2750</v>
          </cell>
          <cell r="B42" t="str">
            <v>Junta tipo freysinet M-80</v>
          </cell>
          <cell r="C42" t="str">
            <v>un</v>
          </cell>
          <cell r="D42">
            <v>500000</v>
          </cell>
        </row>
        <row r="43">
          <cell r="A43">
            <v>2760</v>
          </cell>
          <cell r="B43" t="str">
            <v>Lámparas de alumbrado</v>
          </cell>
          <cell r="C43" t="str">
            <v>un</v>
          </cell>
          <cell r="D43">
            <v>250000</v>
          </cell>
        </row>
        <row r="44">
          <cell r="A44">
            <v>2765</v>
          </cell>
          <cell r="B44" t="str">
            <v>Línea aérea #2AWG Cu Desnudo 15 Kv</v>
          </cell>
          <cell r="C44" t="str">
            <v>m</v>
          </cell>
          <cell r="D44">
            <v>15000</v>
          </cell>
        </row>
        <row r="45">
          <cell r="A45">
            <v>2770</v>
          </cell>
          <cell r="B45" t="str">
            <v>Malla eslabonada</v>
          </cell>
          <cell r="C45" t="str">
            <v>m2</v>
          </cell>
          <cell r="D45">
            <v>15000</v>
          </cell>
        </row>
        <row r="46">
          <cell r="A46">
            <v>2800</v>
          </cell>
          <cell r="B46" t="str">
            <v>Material de préstamo</v>
          </cell>
          <cell r="C46" t="str">
            <v>m3</v>
          </cell>
          <cell r="D46">
            <v>4500</v>
          </cell>
        </row>
        <row r="47">
          <cell r="A47">
            <v>3000</v>
          </cell>
          <cell r="B47" t="str">
            <v>Material filtrante</v>
          </cell>
          <cell r="C47" t="str">
            <v>m3</v>
          </cell>
          <cell r="D47">
            <v>18000</v>
          </cell>
        </row>
        <row r="48">
          <cell r="A48">
            <v>3110</v>
          </cell>
          <cell r="B48" t="str">
            <v>Mezcla densa en caliente para bacheo</v>
          </cell>
          <cell r="C48" t="str">
            <v>m3</v>
          </cell>
          <cell r="D48">
            <v>110000</v>
          </cell>
        </row>
        <row r="49">
          <cell r="A49">
            <v>3120</v>
          </cell>
          <cell r="B49" t="str">
            <v>Mezcla densa en caliente  tipo MDC-2</v>
          </cell>
          <cell r="C49" t="str">
            <v>m3</v>
          </cell>
          <cell r="D49">
            <v>115000</v>
          </cell>
        </row>
        <row r="50">
          <cell r="A50">
            <v>3125</v>
          </cell>
          <cell r="B50" t="str">
            <v>Mortero</v>
          </cell>
          <cell r="C50" t="str">
            <v>m3</v>
          </cell>
          <cell r="D50">
            <v>180000</v>
          </cell>
        </row>
        <row r="51">
          <cell r="A51">
            <v>3130</v>
          </cell>
          <cell r="B51" t="str">
            <v>Platina de acero para apoyos elastoméricos</v>
          </cell>
          <cell r="C51" t="str">
            <v>un</v>
          </cell>
          <cell r="D51">
            <v>120000</v>
          </cell>
        </row>
        <row r="52">
          <cell r="A52">
            <v>3135</v>
          </cell>
          <cell r="B52" t="str">
            <v>Piedra</v>
          </cell>
          <cell r="C52" t="str">
            <v>m3</v>
          </cell>
          <cell r="D52">
            <v>15000</v>
          </cell>
        </row>
        <row r="53">
          <cell r="A53">
            <v>3140</v>
          </cell>
          <cell r="B53" t="str">
            <v>Poste de concreto</v>
          </cell>
          <cell r="C53" t="str">
            <v>un</v>
          </cell>
          <cell r="D53">
            <v>7000</v>
          </cell>
        </row>
        <row r="54">
          <cell r="A54">
            <v>3150</v>
          </cell>
          <cell r="B54" t="str">
            <v>Poste de kilometraje</v>
          </cell>
          <cell r="C54" t="str">
            <v>un</v>
          </cell>
          <cell r="D54">
            <v>8500</v>
          </cell>
        </row>
        <row r="55">
          <cell r="A55">
            <v>3160</v>
          </cell>
          <cell r="B55" t="str">
            <v>Poste de referencia</v>
          </cell>
          <cell r="C55" t="str">
            <v>un</v>
          </cell>
          <cell r="D55">
            <v>30000</v>
          </cell>
        </row>
        <row r="56">
          <cell r="A56">
            <v>3200</v>
          </cell>
          <cell r="B56" t="str">
            <v>Sección final</v>
          </cell>
          <cell r="C56" t="str">
            <v>un</v>
          </cell>
          <cell r="D56">
            <v>35000</v>
          </cell>
        </row>
        <row r="57">
          <cell r="A57">
            <v>3220</v>
          </cell>
          <cell r="B57" t="str">
            <v>Sellos de PVC de 0.15m de ancho</v>
          </cell>
          <cell r="C57" t="str">
            <v>m</v>
          </cell>
          <cell r="D57">
            <v>12000</v>
          </cell>
        </row>
        <row r="58">
          <cell r="A58">
            <v>3240</v>
          </cell>
          <cell r="B58" t="str">
            <v>Semilla</v>
          </cell>
          <cell r="C58" t="str">
            <v>m2</v>
          </cell>
          <cell r="D58">
            <v>600</v>
          </cell>
        </row>
        <row r="59">
          <cell r="A59">
            <v>3250</v>
          </cell>
          <cell r="B59" t="str">
            <v>Señal preventiva y reglamentaria</v>
          </cell>
          <cell r="C59" t="str">
            <v>un</v>
          </cell>
          <cell r="D59">
            <v>80000</v>
          </cell>
        </row>
        <row r="60">
          <cell r="A60">
            <v>3252</v>
          </cell>
          <cell r="B60" t="str">
            <v>Señal vial tamaño 144x30</v>
          </cell>
          <cell r="C60" t="str">
            <v>un</v>
          </cell>
          <cell r="D60">
            <v>100000</v>
          </cell>
        </row>
        <row r="61">
          <cell r="A61">
            <v>3254</v>
          </cell>
          <cell r="B61" t="str">
            <v>Señal vial tamaño 144x60 (2 renglones)</v>
          </cell>
          <cell r="C61" t="str">
            <v>un</v>
          </cell>
          <cell r="D61">
            <v>130000</v>
          </cell>
        </row>
        <row r="62">
          <cell r="A62">
            <v>3256</v>
          </cell>
          <cell r="B62" t="str">
            <v>Señal vial tamaño 144x60 (3 renglones)</v>
          </cell>
          <cell r="C62" t="str">
            <v>un</v>
          </cell>
          <cell r="D62">
            <v>180000</v>
          </cell>
        </row>
        <row r="63">
          <cell r="A63">
            <v>3260</v>
          </cell>
          <cell r="B63" t="str">
            <v>Señal de tránsito grupo I</v>
          </cell>
          <cell r="C63" t="str">
            <v>un</v>
          </cell>
          <cell r="D63">
            <v>100000</v>
          </cell>
        </row>
        <row r="64">
          <cell r="A64">
            <v>3280</v>
          </cell>
          <cell r="B64" t="str">
            <v>Señal de tránsito grupo V</v>
          </cell>
          <cell r="C64" t="str">
            <v>un</v>
          </cell>
          <cell r="D64">
            <v>200000</v>
          </cell>
        </row>
        <row r="65">
          <cell r="A65">
            <v>3300</v>
          </cell>
          <cell r="B65" t="str">
            <v>Subbase granular</v>
          </cell>
          <cell r="C65" t="str">
            <v>m3</v>
          </cell>
          <cell r="D65">
            <v>14000</v>
          </cell>
        </row>
        <row r="66">
          <cell r="A66">
            <v>3330</v>
          </cell>
          <cell r="B66" t="str">
            <v>Tachas estoperolas</v>
          </cell>
          <cell r="C66" t="str">
            <v>un</v>
          </cell>
          <cell r="D66">
            <v>6400</v>
          </cell>
        </row>
        <row r="67">
          <cell r="A67">
            <v>3340</v>
          </cell>
          <cell r="B67" t="str">
            <v>Tacha reflectiva</v>
          </cell>
          <cell r="C67" t="str">
            <v>un</v>
          </cell>
          <cell r="D67">
            <v>7500</v>
          </cell>
        </row>
        <row r="68">
          <cell r="A68">
            <v>3345</v>
          </cell>
          <cell r="B68" t="str">
            <v>Templete</v>
          </cell>
          <cell r="C68" t="str">
            <v>un</v>
          </cell>
          <cell r="D68">
            <v>315000</v>
          </cell>
        </row>
        <row r="69">
          <cell r="A69">
            <v>3350</v>
          </cell>
          <cell r="B69" t="str">
            <v>Tensores en estribos de puentes</v>
          </cell>
          <cell r="C69" t="str">
            <v>m</v>
          </cell>
          <cell r="D69">
            <v>90000</v>
          </cell>
        </row>
        <row r="70">
          <cell r="A70">
            <v>3400</v>
          </cell>
          <cell r="B70" t="str">
            <v>Tierra orgánica</v>
          </cell>
          <cell r="C70" t="str">
            <v>m3</v>
          </cell>
          <cell r="D70">
            <v>15000</v>
          </cell>
        </row>
        <row r="71">
          <cell r="A71">
            <v>4300</v>
          </cell>
          <cell r="B71" t="str">
            <v xml:space="preserve">Triturado </v>
          </cell>
          <cell r="C71" t="str">
            <v>m3</v>
          </cell>
          <cell r="D71">
            <v>25000</v>
          </cell>
        </row>
        <row r="72">
          <cell r="A72">
            <v>4350</v>
          </cell>
          <cell r="B72" t="str">
            <v>Tubería de concreto D=0.20m</v>
          </cell>
          <cell r="C72" t="str">
            <v>m</v>
          </cell>
          <cell r="D72">
            <v>14000</v>
          </cell>
        </row>
        <row r="73">
          <cell r="A73">
            <v>4400</v>
          </cell>
          <cell r="B73" t="str">
            <v>Tubería de concreto D=900 mm</v>
          </cell>
          <cell r="C73" t="str">
            <v>ml</v>
          </cell>
          <cell r="D73">
            <v>190000</v>
          </cell>
        </row>
        <row r="74">
          <cell r="A74">
            <v>4500</v>
          </cell>
          <cell r="B74" t="str">
            <v>Tubería de concreto D=1 m</v>
          </cell>
          <cell r="C74" t="str">
            <v>ml</v>
          </cell>
          <cell r="D74">
            <v>120000</v>
          </cell>
        </row>
        <row r="75">
          <cell r="A75">
            <v>60100</v>
          </cell>
          <cell r="B75" t="str">
            <v>Obrero</v>
          </cell>
          <cell r="C75" t="str">
            <v>día</v>
          </cell>
          <cell r="D75">
            <v>19500</v>
          </cell>
        </row>
        <row r="76">
          <cell r="A76">
            <v>60200</v>
          </cell>
          <cell r="B76" t="str">
            <v>Ayudante</v>
          </cell>
          <cell r="C76" t="str">
            <v>día</v>
          </cell>
          <cell r="D76">
            <v>19500</v>
          </cell>
        </row>
        <row r="77">
          <cell r="A77">
            <v>60500</v>
          </cell>
          <cell r="B77" t="str">
            <v>Encargado</v>
          </cell>
          <cell r="C77" t="str">
            <v>día</v>
          </cell>
          <cell r="D77">
            <v>52500</v>
          </cell>
        </row>
        <row r="78">
          <cell r="A78">
            <v>60600</v>
          </cell>
          <cell r="B78" t="str">
            <v>Minero</v>
          </cell>
          <cell r="C78" t="str">
            <v>día</v>
          </cell>
          <cell r="D78">
            <v>42000</v>
          </cell>
        </row>
        <row r="79">
          <cell r="A79">
            <v>60700</v>
          </cell>
          <cell r="B79" t="str">
            <v>Oficial</v>
          </cell>
          <cell r="C79" t="str">
            <v>día</v>
          </cell>
          <cell r="D79">
            <v>42000</v>
          </cell>
        </row>
        <row r="80">
          <cell r="A80">
            <v>60900</v>
          </cell>
          <cell r="B80" t="str">
            <v>Rastrillero</v>
          </cell>
          <cell r="C80" t="str">
            <v>día</v>
          </cell>
          <cell r="D80">
            <v>25200</v>
          </cell>
        </row>
        <row r="81">
          <cell r="A81">
            <v>70020</v>
          </cell>
          <cell r="B81" t="str">
            <v>Tractor Sobre Orugas D6D</v>
          </cell>
          <cell r="C81" t="str">
            <v>hr</v>
          </cell>
          <cell r="D81">
            <v>70000</v>
          </cell>
        </row>
        <row r="82">
          <cell r="A82">
            <v>70080</v>
          </cell>
          <cell r="B82" t="str">
            <v>Cargador sobre Llantas Cat 928 F</v>
          </cell>
          <cell r="C82" t="str">
            <v>hr</v>
          </cell>
          <cell r="D82">
            <v>45000</v>
          </cell>
        </row>
        <row r="83">
          <cell r="A83">
            <v>70100</v>
          </cell>
          <cell r="B83" t="str">
            <v xml:space="preserve">Carrotanque  </v>
          </cell>
          <cell r="C83" t="str">
            <v>hr</v>
          </cell>
          <cell r="D83">
            <v>25000</v>
          </cell>
        </row>
        <row r="84">
          <cell r="A84">
            <v>70150</v>
          </cell>
          <cell r="B84" t="str">
            <v>Carrotanque irrigador</v>
          </cell>
          <cell r="C84" t="str">
            <v>hr</v>
          </cell>
          <cell r="D84">
            <v>25000</v>
          </cell>
        </row>
        <row r="85">
          <cell r="A85">
            <v>70200</v>
          </cell>
          <cell r="B85" t="str">
            <v>Compactador de llantas</v>
          </cell>
          <cell r="C85" t="str">
            <v>hr</v>
          </cell>
          <cell r="D85">
            <v>40000</v>
          </cell>
        </row>
        <row r="86">
          <cell r="A86">
            <v>70500</v>
          </cell>
          <cell r="B86" t="str">
            <v>Compactador Ingersoll Rand SD70D</v>
          </cell>
          <cell r="C86" t="str">
            <v>hr</v>
          </cell>
          <cell r="D86">
            <v>45000</v>
          </cell>
        </row>
        <row r="87">
          <cell r="A87">
            <v>70600</v>
          </cell>
          <cell r="B87" t="str">
            <v>Compactador Ingersoll Rand SD70DA</v>
          </cell>
          <cell r="C87" t="str">
            <v>hr</v>
          </cell>
          <cell r="D87">
            <v>45000</v>
          </cell>
        </row>
        <row r="88">
          <cell r="A88">
            <v>70700</v>
          </cell>
          <cell r="B88" t="str">
            <v>Compresor Ingersoll Rand  PS185W</v>
          </cell>
          <cell r="C88" t="str">
            <v>hr</v>
          </cell>
          <cell r="D88">
            <v>24000</v>
          </cell>
        </row>
        <row r="89">
          <cell r="A89">
            <v>70800</v>
          </cell>
          <cell r="B89" t="str">
            <v>Excavadora Caterpillar 320</v>
          </cell>
          <cell r="C89" t="str">
            <v>hr</v>
          </cell>
          <cell r="D89">
            <v>60000</v>
          </cell>
        </row>
        <row r="90">
          <cell r="A90">
            <v>70900</v>
          </cell>
          <cell r="B90" t="str">
            <v>Grúa</v>
          </cell>
          <cell r="C90" t="str">
            <v>hr</v>
          </cell>
          <cell r="D90">
            <v>25000</v>
          </cell>
        </row>
        <row r="91">
          <cell r="A91">
            <v>71045</v>
          </cell>
          <cell r="B91" t="str">
            <v>Mezcladora 1/2 sco</v>
          </cell>
          <cell r="C91" t="str">
            <v>día</v>
          </cell>
          <cell r="D91">
            <v>20000</v>
          </cell>
        </row>
        <row r="92">
          <cell r="A92">
            <v>71080</v>
          </cell>
          <cell r="B92" t="str">
            <v>Motobomba 3 hp</v>
          </cell>
          <cell r="C92" t="str">
            <v>día</v>
          </cell>
          <cell r="D92">
            <v>20000</v>
          </cell>
        </row>
        <row r="93">
          <cell r="A93">
            <v>71100</v>
          </cell>
          <cell r="B93" t="str">
            <v>Motoniveladora Caterpillar 120</v>
          </cell>
          <cell r="C93" t="str">
            <v>hr</v>
          </cell>
          <cell r="D93">
            <v>60000</v>
          </cell>
        </row>
        <row r="94">
          <cell r="A94">
            <v>71200</v>
          </cell>
          <cell r="B94" t="str">
            <v>Pavimentadora Lee Boy 8000 B</v>
          </cell>
          <cell r="C94" t="str">
            <v>hr</v>
          </cell>
          <cell r="D94">
            <v>50000</v>
          </cell>
        </row>
        <row r="95">
          <cell r="A95">
            <v>71250</v>
          </cell>
          <cell r="B95" t="str">
            <v xml:space="preserve">Perfiladora CMI </v>
          </cell>
          <cell r="C95" t="str">
            <v>hr</v>
          </cell>
          <cell r="D95">
            <v>400000</v>
          </cell>
        </row>
        <row r="96">
          <cell r="A96">
            <v>71300</v>
          </cell>
          <cell r="B96" t="str">
            <v>Placa vibratoria</v>
          </cell>
          <cell r="C96" t="str">
            <v>hr</v>
          </cell>
          <cell r="D96">
            <v>4000</v>
          </cell>
        </row>
        <row r="97">
          <cell r="A97">
            <v>71400</v>
          </cell>
          <cell r="B97" t="str">
            <v>Retroexcavadora Caterpillar 416</v>
          </cell>
          <cell r="C97" t="str">
            <v>hr</v>
          </cell>
          <cell r="D97">
            <v>35000</v>
          </cell>
        </row>
        <row r="98">
          <cell r="A98">
            <v>71600</v>
          </cell>
          <cell r="B98" t="str">
            <v>Compactador Vertical Ingersoll RX-65</v>
          </cell>
          <cell r="C98" t="str">
            <v>hr</v>
          </cell>
          <cell r="D98">
            <v>4000</v>
          </cell>
        </row>
        <row r="99">
          <cell r="A99">
            <v>71700</v>
          </cell>
          <cell r="B99" t="str">
            <v>Vibrador para concreto</v>
          </cell>
          <cell r="C99" t="str">
            <v>hr</v>
          </cell>
          <cell r="D99">
            <v>2000</v>
          </cell>
        </row>
        <row r="100">
          <cell r="A100">
            <v>80010</v>
          </cell>
          <cell r="B100" t="str">
            <v>Acometida secundaria del transformador</v>
          </cell>
          <cell r="C100" t="str">
            <v>un</v>
          </cell>
          <cell r="D100">
            <v>250000</v>
          </cell>
        </row>
        <row r="101">
          <cell r="A101">
            <v>80020</v>
          </cell>
          <cell r="B101" t="str">
            <v>Acometida subterránea B.T. Entre estructuras con luminaria</v>
          </cell>
          <cell r="C101" t="str">
            <v>un</v>
          </cell>
          <cell r="D101">
            <v>28000</v>
          </cell>
        </row>
        <row r="102">
          <cell r="A102">
            <v>80040</v>
          </cell>
          <cell r="B102" t="str">
            <v>Caja para control de alumbrado</v>
          </cell>
          <cell r="C102" t="str">
            <v>un</v>
          </cell>
          <cell r="D102">
            <v>1000000</v>
          </cell>
        </row>
        <row r="103">
          <cell r="A103">
            <v>80100</v>
          </cell>
          <cell r="B103" t="str">
            <v>Derechos de salida</v>
          </cell>
          <cell r="C103" t="str">
            <v>m3</v>
          </cell>
          <cell r="D103">
            <v>1500</v>
          </cell>
        </row>
        <row r="104">
          <cell r="A104">
            <v>80150</v>
          </cell>
          <cell r="B104" t="str">
            <v>Derechos de botada</v>
          </cell>
          <cell r="C104" t="str">
            <v>m3</v>
          </cell>
          <cell r="D104">
            <v>2000</v>
          </cell>
        </row>
        <row r="105">
          <cell r="A105">
            <v>80200</v>
          </cell>
          <cell r="B105" t="str">
            <v>Imprimación</v>
          </cell>
          <cell r="C105" t="str">
            <v>m2</v>
          </cell>
          <cell r="D105">
            <v>1030</v>
          </cell>
        </row>
        <row r="106">
          <cell r="A106">
            <v>80250</v>
          </cell>
          <cell r="B106" t="str">
            <v>Linea de demarcación</v>
          </cell>
          <cell r="C106" t="str">
            <v>ml</v>
          </cell>
          <cell r="D106">
            <v>3400</v>
          </cell>
        </row>
        <row r="107">
          <cell r="A107">
            <v>80260</v>
          </cell>
          <cell r="B107" t="str">
            <v>Linea de demarcación discontinua</v>
          </cell>
          <cell r="C107" t="str">
            <v>ml</v>
          </cell>
          <cell r="D107">
            <v>3200</v>
          </cell>
        </row>
        <row r="108">
          <cell r="A108">
            <v>80300</v>
          </cell>
          <cell r="B108" t="str">
            <v>Pilotaje D=0.60m</v>
          </cell>
          <cell r="C108" t="str">
            <v>ml</v>
          </cell>
          <cell r="D108">
            <v>250000</v>
          </cell>
        </row>
        <row r="109">
          <cell r="A109">
            <v>80400</v>
          </cell>
          <cell r="B109" t="str">
            <v>Pilotaje D=1.30m</v>
          </cell>
          <cell r="C109" t="str">
            <v>ml</v>
          </cell>
          <cell r="D109">
            <v>500000</v>
          </cell>
        </row>
        <row r="110">
          <cell r="A110">
            <v>80450</v>
          </cell>
          <cell r="B110" t="str">
            <v>Subestación aérea 37,5 KVA-1D 2000V</v>
          </cell>
          <cell r="C110" t="str">
            <v>un</v>
          </cell>
          <cell r="D110">
            <v>4500000</v>
          </cell>
        </row>
        <row r="111">
          <cell r="A111">
            <v>80500</v>
          </cell>
          <cell r="B111" t="str">
            <v>Transporte agregados a la obra</v>
          </cell>
          <cell r="C111" t="str">
            <v>m3-km</v>
          </cell>
          <cell r="D111">
            <v>350</v>
          </cell>
        </row>
        <row r="112">
          <cell r="A112">
            <v>80600</v>
          </cell>
          <cell r="B112" t="str">
            <v>Transporte de acero de refuerzo</v>
          </cell>
          <cell r="C112" t="str">
            <v>kg</v>
          </cell>
          <cell r="D112">
            <v>20</v>
          </cell>
        </row>
        <row r="113">
          <cell r="A113">
            <v>80650</v>
          </cell>
          <cell r="B113" t="str">
            <v>Transporte de arboles</v>
          </cell>
          <cell r="C113" t="str">
            <v>un</v>
          </cell>
          <cell r="D113">
            <v>50000</v>
          </cell>
        </row>
        <row r="114">
          <cell r="A114">
            <v>80700</v>
          </cell>
          <cell r="B114" t="str">
            <v>Transporte de arena (suelta)</v>
          </cell>
          <cell r="C114" t="str">
            <v>m3-km</v>
          </cell>
          <cell r="D114">
            <v>350</v>
          </cell>
        </row>
        <row r="115">
          <cell r="A115">
            <v>80900</v>
          </cell>
          <cell r="B115" t="str">
            <v>Transporte de base granular (suelta)</v>
          </cell>
          <cell r="C115" t="str">
            <v>m3-km</v>
          </cell>
          <cell r="D115">
            <v>350</v>
          </cell>
        </row>
        <row r="116">
          <cell r="A116">
            <v>80935</v>
          </cell>
          <cell r="B116" t="str">
            <v>Transporte de maquinaria</v>
          </cell>
          <cell r="C116" t="str">
            <v>km</v>
          </cell>
          <cell r="D116">
            <v>400</v>
          </cell>
        </row>
        <row r="117">
          <cell r="A117">
            <v>80940</v>
          </cell>
          <cell r="B117" t="str">
            <v>Transporte de materiales</v>
          </cell>
          <cell r="C117" t="str">
            <v>m3-km</v>
          </cell>
          <cell r="D117">
            <v>480</v>
          </cell>
        </row>
        <row r="118">
          <cell r="A118">
            <v>80950</v>
          </cell>
          <cell r="B118" t="str">
            <v>Transporte de mat.explanaciones</v>
          </cell>
          <cell r="C118" t="str">
            <v>m3-km</v>
          </cell>
          <cell r="D118">
            <v>480</v>
          </cell>
        </row>
        <row r="119">
          <cell r="A119">
            <v>80970</v>
          </cell>
          <cell r="B119" t="str">
            <v>Transporte de material derrumbes</v>
          </cell>
          <cell r="C119" t="str">
            <v>m3-km</v>
          </cell>
          <cell r="D119">
            <v>500</v>
          </cell>
        </row>
        <row r="120">
          <cell r="A120">
            <v>81000</v>
          </cell>
          <cell r="B120" t="str">
            <v>Transporte de mezcla asfáltica</v>
          </cell>
          <cell r="C120" t="str">
            <v>m3-km</v>
          </cell>
          <cell r="D120">
            <v>400</v>
          </cell>
        </row>
        <row r="121">
          <cell r="A121">
            <v>81100</v>
          </cell>
          <cell r="B121" t="str">
            <v>Transporte de subbase</v>
          </cell>
          <cell r="C121" t="str">
            <v>m3-km</v>
          </cell>
          <cell r="D121">
            <v>350</v>
          </cell>
        </row>
        <row r="122">
          <cell r="A122">
            <v>81200</v>
          </cell>
          <cell r="B122" t="str">
            <v>Transporte de triturado (suelta)</v>
          </cell>
          <cell r="C122" t="str">
            <v>m3-km</v>
          </cell>
          <cell r="D122">
            <v>350</v>
          </cell>
        </row>
        <row r="123">
          <cell r="A123">
            <v>81300</v>
          </cell>
          <cell r="B123" t="str">
            <v>Transporte de tubería</v>
          </cell>
          <cell r="C123" t="str">
            <v>vj</v>
          </cell>
          <cell r="D123">
            <v>50000</v>
          </cell>
        </row>
        <row r="124">
          <cell r="A124">
            <v>81400</v>
          </cell>
          <cell r="B124" t="str">
            <v>Transporte escombros</v>
          </cell>
          <cell r="C124" t="str">
            <v>m3-km</v>
          </cell>
          <cell r="D124">
            <v>500</v>
          </cell>
        </row>
      </sheetData>
      <sheetData sheetId="1">
        <row r="7">
          <cell r="B7" t="str">
            <v>CODIGO</v>
          </cell>
          <cell r="C7" t="str">
            <v>DESCRIPCIÓN</v>
          </cell>
          <cell r="D7" t="str">
            <v>UN.</v>
          </cell>
          <cell r="E7" t="str">
            <v>CANT.</v>
          </cell>
          <cell r="F7" t="str">
            <v>V UNITARIO</v>
          </cell>
          <cell r="G7" t="str">
            <v>V TOTAL</v>
          </cell>
        </row>
        <row r="8">
          <cell r="B8">
            <v>1</v>
          </cell>
          <cell r="C8" t="str">
            <v xml:space="preserve">Desmonte, limpieza </v>
          </cell>
          <cell r="D8" t="str">
            <v>ha</v>
          </cell>
          <cell r="E8">
            <v>20</v>
          </cell>
          <cell r="F8">
            <v>836550</v>
          </cell>
          <cell r="G8">
            <v>16731000</v>
          </cell>
        </row>
        <row r="9">
          <cell r="B9">
            <v>2</v>
          </cell>
          <cell r="C9" t="str">
            <v>Traslado de arboles</v>
          </cell>
          <cell r="D9" t="str">
            <v>un</v>
          </cell>
          <cell r="E9">
            <v>10</v>
          </cell>
          <cell r="F9">
            <v>247715</v>
          </cell>
          <cell r="G9">
            <v>2477150</v>
          </cell>
        </row>
        <row r="10">
          <cell r="B10">
            <v>3</v>
          </cell>
          <cell r="C10" t="str">
            <v>Demolicion de Pavimentos, Pisos, Andenes y Bordillos</v>
          </cell>
          <cell r="D10" t="str">
            <v>m3</v>
          </cell>
          <cell r="E10">
            <v>960</v>
          </cell>
          <cell r="F10">
            <v>42848</v>
          </cell>
          <cell r="G10">
            <v>41134080</v>
          </cell>
        </row>
        <row r="11">
          <cell r="B11">
            <v>4</v>
          </cell>
          <cell r="C11" t="str">
            <v>Remocion de Cercas</v>
          </cell>
          <cell r="D11" t="str">
            <v>ml</v>
          </cell>
          <cell r="E11">
            <v>2600</v>
          </cell>
          <cell r="F11">
            <v>41912</v>
          </cell>
          <cell r="G11">
            <v>108971200</v>
          </cell>
        </row>
        <row r="12">
          <cell r="B12">
            <v>5</v>
          </cell>
          <cell r="C12" t="str">
            <v>Remocion de Servicios existentes</v>
          </cell>
          <cell r="D12" t="str">
            <v>un</v>
          </cell>
          <cell r="E12">
            <v>30</v>
          </cell>
          <cell r="F12">
            <v>54061</v>
          </cell>
          <cell r="G12">
            <v>1621830</v>
          </cell>
        </row>
        <row r="13">
          <cell r="B13">
            <v>6</v>
          </cell>
          <cell r="C13" t="str">
            <v>Excavación en material común de la explanación, canales y prestamos</v>
          </cell>
          <cell r="D13" t="str">
            <v>m3</v>
          </cell>
          <cell r="E13">
            <v>65600</v>
          </cell>
          <cell r="F13">
            <v>5886</v>
          </cell>
          <cell r="G13">
            <v>386121600</v>
          </cell>
        </row>
        <row r="14">
          <cell r="B14">
            <v>7</v>
          </cell>
          <cell r="C14" t="str">
            <v>Excavación en roca de la explanación, canales y prestamos</v>
          </cell>
          <cell r="D14" t="str">
            <v>m3</v>
          </cell>
          <cell r="E14">
            <v>15000</v>
          </cell>
          <cell r="F14">
            <v>43693</v>
          </cell>
          <cell r="G14">
            <v>655395000</v>
          </cell>
        </row>
        <row r="15">
          <cell r="B15">
            <v>8</v>
          </cell>
          <cell r="C15" t="str">
            <v>Terraplenes con materiales de préstamo</v>
          </cell>
          <cell r="D15" t="str">
            <v>m3</v>
          </cell>
          <cell r="E15">
            <v>106500</v>
          </cell>
          <cell r="F15">
            <v>13855</v>
          </cell>
          <cell r="G15">
            <v>1475557500</v>
          </cell>
        </row>
        <row r="16">
          <cell r="B16">
            <v>9</v>
          </cell>
          <cell r="C16" t="str">
            <v>Terraplenes con materiales del sitio</v>
          </cell>
          <cell r="D16" t="str">
            <v>m3</v>
          </cell>
          <cell r="E16">
            <v>30000</v>
          </cell>
          <cell r="F16">
            <v>7179</v>
          </cell>
          <cell r="G16">
            <v>215370000</v>
          </cell>
        </row>
        <row r="17">
          <cell r="B17">
            <v>10</v>
          </cell>
          <cell r="C17" t="str">
            <v>Sub-base granular</v>
          </cell>
          <cell r="D17" t="str">
            <v>m3</v>
          </cell>
          <cell r="E17">
            <v>13600</v>
          </cell>
          <cell r="F17">
            <v>49846</v>
          </cell>
          <cell r="G17">
            <v>677905600</v>
          </cell>
        </row>
        <row r="18">
          <cell r="B18">
            <v>11</v>
          </cell>
          <cell r="C18" t="str">
            <v>Base granular</v>
          </cell>
          <cell r="D18" t="str">
            <v>m3</v>
          </cell>
          <cell r="E18">
            <v>22500</v>
          </cell>
          <cell r="F18">
            <v>54916</v>
          </cell>
          <cell r="G18">
            <v>1235610000</v>
          </cell>
        </row>
        <row r="19">
          <cell r="B19">
            <v>12</v>
          </cell>
          <cell r="C19" t="str">
            <v>Cemento Asfaltico</v>
          </cell>
          <cell r="D19" t="str">
            <v>kg</v>
          </cell>
          <cell r="E19">
            <v>630000</v>
          </cell>
          <cell r="F19">
            <v>585</v>
          </cell>
          <cell r="G19">
            <v>368550000</v>
          </cell>
        </row>
        <row r="20">
          <cell r="B20">
            <v>13</v>
          </cell>
          <cell r="C20" t="str">
            <v>Concreto asfáltico MDC-1</v>
          </cell>
          <cell r="D20" t="str">
            <v>m3</v>
          </cell>
          <cell r="E20">
            <v>3000</v>
          </cell>
          <cell r="F20">
            <v>210311</v>
          </cell>
          <cell r="G20">
            <v>630933000</v>
          </cell>
        </row>
        <row r="21">
          <cell r="B21">
            <v>14</v>
          </cell>
          <cell r="C21" t="str">
            <v>Concreto asfáltico MDC-2</v>
          </cell>
          <cell r="D21" t="str">
            <v>m3</v>
          </cell>
          <cell r="E21">
            <v>3000</v>
          </cell>
          <cell r="F21">
            <v>215381</v>
          </cell>
          <cell r="G21">
            <v>646143000</v>
          </cell>
        </row>
        <row r="22">
          <cell r="B22">
            <v>15</v>
          </cell>
          <cell r="C22" t="str">
            <v>Imprimacion</v>
          </cell>
          <cell r="D22" t="str">
            <v>m2</v>
          </cell>
          <cell r="E22">
            <v>83000</v>
          </cell>
          <cell r="F22">
            <v>1339</v>
          </cell>
          <cell r="G22">
            <v>111137000</v>
          </cell>
        </row>
        <row r="23">
          <cell r="B23">
            <v>16</v>
          </cell>
          <cell r="C23" t="str">
            <v>Excavación varias en material comun seco</v>
          </cell>
          <cell r="D23" t="str">
            <v>m3</v>
          </cell>
          <cell r="E23">
            <v>2000</v>
          </cell>
          <cell r="F23">
            <v>7901</v>
          </cell>
          <cell r="G23">
            <v>15802000</v>
          </cell>
        </row>
        <row r="24">
          <cell r="B24">
            <v>17</v>
          </cell>
          <cell r="C24" t="str">
            <v>Excavación varias en roca en seco</v>
          </cell>
          <cell r="D24" t="str">
            <v>m3</v>
          </cell>
          <cell r="E24">
            <v>900</v>
          </cell>
          <cell r="F24">
            <v>115662</v>
          </cell>
          <cell r="G24">
            <v>104095800</v>
          </cell>
        </row>
        <row r="25">
          <cell r="B25">
            <v>18</v>
          </cell>
          <cell r="C25" t="str">
            <v>Rellenos a mano con material del sitio (obras de arte)</v>
          </cell>
          <cell r="D25" t="str">
            <v>m3</v>
          </cell>
          <cell r="E25">
            <v>800</v>
          </cell>
          <cell r="F25">
            <v>13792</v>
          </cell>
          <cell r="G25">
            <v>11033600</v>
          </cell>
        </row>
        <row r="26">
          <cell r="B26">
            <v>19</v>
          </cell>
          <cell r="C26" t="str">
            <v>Rellenos a mano para estructuras con material de préstamo</v>
          </cell>
          <cell r="D26" t="str">
            <v>m3</v>
          </cell>
          <cell r="E26">
            <v>900</v>
          </cell>
          <cell r="F26">
            <v>41646</v>
          </cell>
          <cell r="G26">
            <v>37481400</v>
          </cell>
        </row>
        <row r="27">
          <cell r="B27">
            <v>20</v>
          </cell>
          <cell r="C27" t="str">
            <v>Pilotes Preexcavados D=60cm</v>
          </cell>
          <cell r="D27" t="str">
            <v>ml</v>
          </cell>
          <cell r="E27">
            <v>200</v>
          </cell>
          <cell r="F27">
            <v>839021</v>
          </cell>
          <cell r="G27">
            <v>167804200</v>
          </cell>
        </row>
        <row r="28">
          <cell r="B28">
            <v>21</v>
          </cell>
          <cell r="C28" t="str">
            <v>Concreto clase D (3000 PSI)   (Boxculvert y Aletas)</v>
          </cell>
          <cell r="D28" t="str">
            <v>m3</v>
          </cell>
          <cell r="E28">
            <v>1300</v>
          </cell>
          <cell r="F28">
            <v>474994</v>
          </cell>
          <cell r="G28">
            <v>617492200</v>
          </cell>
        </row>
        <row r="29">
          <cell r="B29">
            <v>22</v>
          </cell>
          <cell r="C29" t="str">
            <v>Concreto clase F (2000 PSI)</v>
          </cell>
          <cell r="D29" t="str">
            <v>m3</v>
          </cell>
          <cell r="E29">
            <v>90</v>
          </cell>
          <cell r="F29">
            <v>330740</v>
          </cell>
          <cell r="G29">
            <v>29766600</v>
          </cell>
        </row>
        <row r="30">
          <cell r="B30">
            <v>23</v>
          </cell>
          <cell r="C30" t="str">
            <v>Concreto 4000 psi (280 kg/cm2) Clase C (Placa - Puente)</v>
          </cell>
          <cell r="D30" t="str">
            <v>m3</v>
          </cell>
          <cell r="E30">
            <v>190</v>
          </cell>
          <cell r="F30">
            <v>637494</v>
          </cell>
          <cell r="G30">
            <v>121123860</v>
          </cell>
        </row>
        <row r="31">
          <cell r="B31">
            <v>24</v>
          </cell>
          <cell r="C31" t="str">
            <v>Concreto 5000 psi ( 350 kg/cm2) Clase A  (Vigas y Riostras)</v>
          </cell>
          <cell r="D31" t="str">
            <v>m3</v>
          </cell>
          <cell r="E31">
            <v>246</v>
          </cell>
          <cell r="F31">
            <v>737724</v>
          </cell>
          <cell r="G31">
            <v>181480104</v>
          </cell>
        </row>
        <row r="32">
          <cell r="B32">
            <v>25</v>
          </cell>
          <cell r="C32" t="str">
            <v>Acero de refuerzo 60.000 psi</v>
          </cell>
          <cell r="D32" t="str">
            <v>kg</v>
          </cell>
          <cell r="E32">
            <v>195000</v>
          </cell>
          <cell r="F32">
            <v>1695</v>
          </cell>
          <cell r="G32">
            <v>330525000</v>
          </cell>
        </row>
        <row r="33">
          <cell r="B33">
            <v>26</v>
          </cell>
          <cell r="C33" t="str">
            <v>Apoyos elastomericos D-60</v>
          </cell>
          <cell r="D33" t="str">
            <v>un</v>
          </cell>
          <cell r="E33">
            <v>14</v>
          </cell>
          <cell r="F33">
            <v>299000</v>
          </cell>
          <cell r="G33">
            <v>4186000</v>
          </cell>
        </row>
        <row r="34">
          <cell r="B34">
            <v>27</v>
          </cell>
          <cell r="C34" t="str">
            <v>Juntas tipo freyssinet M-80</v>
          </cell>
          <cell r="D34" t="str">
            <v>ml</v>
          </cell>
          <cell r="E34">
            <v>40</v>
          </cell>
          <cell r="F34">
            <v>650000</v>
          </cell>
          <cell r="G34">
            <v>26000000</v>
          </cell>
        </row>
        <row r="35">
          <cell r="B35">
            <v>28</v>
          </cell>
          <cell r="C35" t="str">
            <v>Tubería concreto reforzado D=1m  Concreto Clase C (4000 PSI)</v>
          </cell>
          <cell r="D35" t="str">
            <v>ml</v>
          </cell>
          <cell r="E35">
            <v>600</v>
          </cell>
          <cell r="F35">
            <v>198341</v>
          </cell>
          <cell r="G35">
            <v>119004600</v>
          </cell>
        </row>
        <row r="36">
          <cell r="B36">
            <v>29</v>
          </cell>
          <cell r="C36" t="str">
            <v>Cunetas en concreto 0,18 m3/ml Concreto Clase F (2000 PSI)</v>
          </cell>
          <cell r="D36" t="str">
            <v>ml</v>
          </cell>
          <cell r="E36">
            <v>1000</v>
          </cell>
          <cell r="F36">
            <v>60488</v>
          </cell>
          <cell r="G36">
            <v>60488000</v>
          </cell>
        </row>
        <row r="37">
          <cell r="B37">
            <v>30</v>
          </cell>
          <cell r="C37" t="str">
            <v>Bordillos y sardineles concreto Clase D (3000 PSI)    0.30 m3/ml</v>
          </cell>
          <cell r="D37" t="str">
            <v>ml</v>
          </cell>
          <cell r="E37">
            <v>1736</v>
          </cell>
          <cell r="F37">
            <v>96487</v>
          </cell>
          <cell r="G37">
            <v>167501432</v>
          </cell>
        </row>
        <row r="38">
          <cell r="B38">
            <v>31</v>
          </cell>
          <cell r="C38" t="str">
            <v>Anden en concreto clase D (3000 PSI)   0.27 m3/ml</v>
          </cell>
          <cell r="D38" t="str">
            <v>ml</v>
          </cell>
          <cell r="E38">
            <v>868</v>
          </cell>
          <cell r="F38">
            <v>107842</v>
          </cell>
          <cell r="G38">
            <v>93606856</v>
          </cell>
        </row>
        <row r="39">
          <cell r="B39">
            <v>32</v>
          </cell>
          <cell r="C39" t="str">
            <v>Cables para postensado de 1/2" para 10,50 t/m</v>
          </cell>
          <cell r="D39" t="str">
            <v>ml</v>
          </cell>
          <cell r="E39">
            <v>19500</v>
          </cell>
          <cell r="F39">
            <v>10140</v>
          </cell>
          <cell r="G39">
            <v>197730000</v>
          </cell>
        </row>
        <row r="40">
          <cell r="B40">
            <v>33</v>
          </cell>
          <cell r="C40" t="str">
            <v>Retiro de señales verticales</v>
          </cell>
          <cell r="D40" t="str">
            <v>un</v>
          </cell>
          <cell r="E40">
            <v>60</v>
          </cell>
          <cell r="F40">
            <v>9203</v>
          </cell>
          <cell r="G40">
            <v>552180</v>
          </cell>
        </row>
        <row r="41">
          <cell r="B41">
            <v>34</v>
          </cell>
          <cell r="C41" t="str">
            <v>Líneas de demarcación contínuas</v>
          </cell>
          <cell r="D41" t="str">
            <v>ml</v>
          </cell>
          <cell r="E41">
            <v>15000</v>
          </cell>
          <cell r="F41">
            <v>4420</v>
          </cell>
          <cell r="G41">
            <v>66300000</v>
          </cell>
        </row>
        <row r="42">
          <cell r="B42">
            <v>35</v>
          </cell>
          <cell r="C42" t="str">
            <v>Líneas de demarcación discontínuas</v>
          </cell>
          <cell r="D42" t="str">
            <v>ml</v>
          </cell>
          <cell r="E42">
            <v>3500</v>
          </cell>
          <cell r="F42">
            <v>4160</v>
          </cell>
          <cell r="G42">
            <v>14560000</v>
          </cell>
        </row>
        <row r="43">
          <cell r="B43">
            <v>36</v>
          </cell>
          <cell r="C43" t="str">
            <v>Señales de tachas reflectivas</v>
          </cell>
          <cell r="D43" t="str">
            <v>un</v>
          </cell>
          <cell r="E43">
            <v>1000</v>
          </cell>
          <cell r="F43">
            <v>10951</v>
          </cell>
          <cell r="G43">
            <v>10951000</v>
          </cell>
        </row>
        <row r="44">
          <cell r="B44">
            <v>37</v>
          </cell>
          <cell r="C44" t="str">
            <v>Señales de tachas estoperolas (montables)</v>
          </cell>
          <cell r="D44" t="str">
            <v>un</v>
          </cell>
          <cell r="E44">
            <v>6000</v>
          </cell>
          <cell r="F44">
            <v>8921</v>
          </cell>
          <cell r="G44">
            <v>53526000</v>
          </cell>
        </row>
        <row r="45">
          <cell r="B45">
            <v>38</v>
          </cell>
          <cell r="C45" t="str">
            <v>Señales preventivas y reglamentarias</v>
          </cell>
          <cell r="D45" t="str">
            <v>un</v>
          </cell>
          <cell r="E45">
            <v>10</v>
          </cell>
          <cell r="F45">
            <v>118525</v>
          </cell>
          <cell r="G45">
            <v>1185250</v>
          </cell>
        </row>
        <row r="46">
          <cell r="B46">
            <v>39</v>
          </cell>
          <cell r="C46" t="str">
            <v>Señales viales tamaño 144x30</v>
          </cell>
          <cell r="D46" t="str">
            <v>un</v>
          </cell>
          <cell r="E46">
            <v>15</v>
          </cell>
          <cell r="F46">
            <v>144525</v>
          </cell>
          <cell r="G46">
            <v>2167875</v>
          </cell>
        </row>
        <row r="47">
          <cell r="B47">
            <v>40</v>
          </cell>
          <cell r="C47" t="str">
            <v>Señales viales tamaño 144x60 (2 renglones)</v>
          </cell>
          <cell r="D47" t="str">
            <v>un</v>
          </cell>
          <cell r="E47">
            <v>18</v>
          </cell>
          <cell r="F47">
            <v>183525</v>
          </cell>
          <cell r="G47">
            <v>3303450</v>
          </cell>
        </row>
        <row r="48">
          <cell r="B48">
            <v>41</v>
          </cell>
          <cell r="C48" t="str">
            <v>Señales viales tamaño 144x60 (3 renglones)</v>
          </cell>
          <cell r="D48" t="str">
            <v>un</v>
          </cell>
          <cell r="E48">
            <v>13</v>
          </cell>
          <cell r="F48">
            <v>248525</v>
          </cell>
          <cell r="G48">
            <v>3230825</v>
          </cell>
        </row>
        <row r="49">
          <cell r="B49">
            <v>42</v>
          </cell>
          <cell r="C49" t="str">
            <v>Suministro e instalación de postes de referencia</v>
          </cell>
          <cell r="D49" t="str">
            <v>un</v>
          </cell>
          <cell r="E49">
            <v>4</v>
          </cell>
          <cell r="F49">
            <v>53525</v>
          </cell>
          <cell r="G49">
            <v>214100</v>
          </cell>
        </row>
        <row r="50">
          <cell r="B50">
            <v>43</v>
          </cell>
          <cell r="C50" t="str">
            <v>Defensas metálicas</v>
          </cell>
          <cell r="D50" t="str">
            <v>ml</v>
          </cell>
          <cell r="E50">
            <v>5000</v>
          </cell>
          <cell r="F50">
            <v>79525</v>
          </cell>
          <cell r="G50">
            <v>397625000</v>
          </cell>
        </row>
        <row r="51">
          <cell r="B51">
            <v>44</v>
          </cell>
          <cell r="C51" t="str">
            <v>Terminales para defensas metálicas</v>
          </cell>
          <cell r="D51" t="str">
            <v>un</v>
          </cell>
          <cell r="E51">
            <v>50</v>
          </cell>
          <cell r="F51">
            <v>52555</v>
          </cell>
          <cell r="G51">
            <v>2627750</v>
          </cell>
        </row>
        <row r="52">
          <cell r="B52">
            <v>45</v>
          </cell>
          <cell r="C52" t="str">
            <v>Cercas postes de concreto con alambra de puas</v>
          </cell>
          <cell r="D52" t="str">
            <v>ml</v>
          </cell>
          <cell r="E52">
            <v>1500</v>
          </cell>
          <cell r="F52">
            <v>16034</v>
          </cell>
          <cell r="G52">
            <v>24051000</v>
          </cell>
        </row>
        <row r="53">
          <cell r="B53">
            <v>46</v>
          </cell>
          <cell r="C53" t="str">
            <v>Cercas postes de concreto con malla eslabonada</v>
          </cell>
          <cell r="D53" t="str">
            <v>ml</v>
          </cell>
          <cell r="E53">
            <v>500</v>
          </cell>
          <cell r="F53">
            <v>30943</v>
          </cell>
          <cell r="G53">
            <v>15471500</v>
          </cell>
        </row>
        <row r="54">
          <cell r="B54">
            <v>47</v>
          </cell>
          <cell r="C54" t="str">
            <v>Empradización</v>
          </cell>
          <cell r="D54" t="str">
            <v>m2</v>
          </cell>
          <cell r="E54">
            <v>40000</v>
          </cell>
          <cell r="F54">
            <v>9233</v>
          </cell>
          <cell r="G54">
            <v>369320000</v>
          </cell>
        </row>
        <row r="55">
          <cell r="B55">
            <v>48</v>
          </cell>
          <cell r="C55" t="str">
            <v>Transporte de materiales provenientes de Excavaciones</v>
          </cell>
          <cell r="D55" t="str">
            <v>m3-km</v>
          </cell>
          <cell r="E55">
            <v>83000</v>
          </cell>
          <cell r="F55">
            <v>624</v>
          </cell>
          <cell r="G55">
            <v>51792000</v>
          </cell>
        </row>
        <row r="56">
          <cell r="B56">
            <v>49</v>
          </cell>
          <cell r="C56" t="str">
            <v>Transporte de materiales de préstamo para terraplenes</v>
          </cell>
          <cell r="D56" t="str">
            <v>m3-km</v>
          </cell>
          <cell r="E56">
            <v>1395000</v>
          </cell>
          <cell r="F56">
            <v>624</v>
          </cell>
          <cell r="G56">
            <v>870480000</v>
          </cell>
        </row>
        <row r="57">
          <cell r="B57">
            <v>50</v>
          </cell>
          <cell r="C57" t="str">
            <v>Transporte de materiales del sitio para terraplenes</v>
          </cell>
          <cell r="D57" t="str">
            <v>m3-km</v>
          </cell>
          <cell r="E57">
            <v>19000</v>
          </cell>
          <cell r="F57">
            <v>624</v>
          </cell>
          <cell r="G57">
            <v>11856000</v>
          </cell>
        </row>
        <row r="58">
          <cell r="B58">
            <v>51</v>
          </cell>
          <cell r="C58" t="str">
            <v>Lamparas de alumbrado</v>
          </cell>
          <cell r="D58" t="str">
            <v>un</v>
          </cell>
          <cell r="E58">
            <v>200</v>
          </cell>
          <cell r="F58">
            <v>386243</v>
          </cell>
          <cell r="G58">
            <v>77248600</v>
          </cell>
        </row>
        <row r="59">
          <cell r="B59">
            <v>52</v>
          </cell>
          <cell r="C59" t="str">
            <v>Estructura tipo 602T</v>
          </cell>
          <cell r="D59" t="str">
            <v>un</v>
          </cell>
          <cell r="E59">
            <v>4</v>
          </cell>
          <cell r="F59">
            <v>1820000</v>
          </cell>
          <cell r="G59">
            <v>7280000</v>
          </cell>
        </row>
        <row r="60">
          <cell r="B60">
            <v>53</v>
          </cell>
          <cell r="C60" t="str">
            <v>Estructura tipo 553-514</v>
          </cell>
          <cell r="D60" t="str">
            <v>un</v>
          </cell>
          <cell r="E60">
            <v>1</v>
          </cell>
          <cell r="F60">
            <v>1495000</v>
          </cell>
          <cell r="G60">
            <v>1495000</v>
          </cell>
        </row>
        <row r="61">
          <cell r="B61">
            <v>54</v>
          </cell>
          <cell r="C61" t="str">
            <v>Subestacion aerea 37,5 KVA-1D 2000V</v>
          </cell>
          <cell r="D61" t="str">
            <v>un</v>
          </cell>
          <cell r="E61">
            <v>3</v>
          </cell>
          <cell r="F61">
            <v>5850000</v>
          </cell>
          <cell r="G61">
            <v>17550000</v>
          </cell>
        </row>
        <row r="62">
          <cell r="B62">
            <v>55</v>
          </cell>
          <cell r="C62" t="str">
            <v>Estructuras para luminarias</v>
          </cell>
          <cell r="D62" t="str">
            <v>un</v>
          </cell>
          <cell r="E62">
            <v>110</v>
          </cell>
          <cell r="F62">
            <v>559000</v>
          </cell>
          <cell r="G62">
            <v>61490000</v>
          </cell>
        </row>
        <row r="63">
          <cell r="B63">
            <v>56</v>
          </cell>
          <cell r="C63" t="str">
            <v>Linea aerea #2AWG Cu Desnudo 15kv</v>
          </cell>
          <cell r="D63" t="str">
            <v>un</v>
          </cell>
          <cell r="E63">
            <v>1600</v>
          </cell>
          <cell r="F63">
            <v>19500</v>
          </cell>
          <cell r="G63">
            <v>31200000</v>
          </cell>
        </row>
        <row r="64">
          <cell r="B64">
            <v>57</v>
          </cell>
          <cell r="C64" t="str">
            <v>Acometida secundaria del transformador</v>
          </cell>
          <cell r="D64" t="str">
            <v>un</v>
          </cell>
          <cell r="E64">
            <v>80</v>
          </cell>
          <cell r="F64">
            <v>325000</v>
          </cell>
          <cell r="G64">
            <v>26000000</v>
          </cell>
        </row>
        <row r="65">
          <cell r="B65">
            <v>58</v>
          </cell>
          <cell r="C65" t="str">
            <v>Acometida subterranea B.T. entre estructuras con lumina</v>
          </cell>
          <cell r="D65" t="str">
            <v>un</v>
          </cell>
          <cell r="E65">
            <v>3500</v>
          </cell>
          <cell r="F65">
            <v>36400</v>
          </cell>
          <cell r="G65">
            <v>127400000</v>
          </cell>
        </row>
        <row r="66">
          <cell r="B66">
            <v>59</v>
          </cell>
          <cell r="C66" t="str">
            <v>Caja para control de alumbrado</v>
          </cell>
          <cell r="D66" t="str">
            <v>un</v>
          </cell>
          <cell r="E66">
            <v>20</v>
          </cell>
          <cell r="F66">
            <v>1300000</v>
          </cell>
          <cell r="G66">
            <v>26000000</v>
          </cell>
        </row>
        <row r="67">
          <cell r="B67">
            <v>60</v>
          </cell>
          <cell r="C67" t="str">
            <v>Templete</v>
          </cell>
          <cell r="D67" t="str">
            <v>un</v>
          </cell>
          <cell r="E67">
            <v>5</v>
          </cell>
          <cell r="F67">
            <v>409500</v>
          </cell>
          <cell r="G67">
            <v>2047500</v>
          </cell>
        </row>
        <row r="68">
          <cell r="B68">
            <v>61</v>
          </cell>
          <cell r="C68" t="str">
            <v>Estructura trifasica tipo 523T</v>
          </cell>
          <cell r="D68" t="str">
            <v>un</v>
          </cell>
          <cell r="E68">
            <v>15</v>
          </cell>
          <cell r="F68">
            <v>858000</v>
          </cell>
          <cell r="G68">
            <v>12870000</v>
          </cell>
        </row>
        <row r="69">
          <cell r="B69">
            <v>62</v>
          </cell>
          <cell r="C69" t="str">
            <v>Protección de taludes en piedra pegada</v>
          </cell>
          <cell r="D69" t="str">
            <v>m2</v>
          </cell>
          <cell r="E69">
            <v>730</v>
          </cell>
          <cell r="F69">
            <v>47217</v>
          </cell>
          <cell r="G69">
            <v>34468410</v>
          </cell>
        </row>
        <row r="70">
          <cell r="B70">
            <v>63</v>
          </cell>
          <cell r="C70" t="str">
            <v>Limpieza de alcantarillas y pontones</v>
          </cell>
          <cell r="D70" t="str">
            <v xml:space="preserve">un </v>
          </cell>
          <cell r="E70">
            <v>5</v>
          </cell>
          <cell r="F70">
            <v>117455</v>
          </cell>
          <cell r="G70">
            <v>587275</v>
          </cell>
        </row>
        <row r="71">
          <cell r="B71">
            <v>64</v>
          </cell>
          <cell r="C71" t="str">
            <v>Limpieza de box-culvert</v>
          </cell>
          <cell r="D71" t="str">
            <v>un</v>
          </cell>
          <cell r="E71">
            <v>5</v>
          </cell>
          <cell r="F71">
            <v>169423</v>
          </cell>
          <cell r="G71">
            <v>847115</v>
          </cell>
        </row>
      </sheetData>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PlanCero"/>
    </sheetNames>
    <sheetDataSet>
      <sheetData sheetId="0" refreshError="1"/>
      <sheetData sheetId="1" refreshError="1">
        <row r="8">
          <cell r="D8">
            <v>1</v>
          </cell>
        </row>
        <row r="9">
          <cell r="D9">
            <v>0.6</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sheetName val="Diseño"/>
      <sheetName val="contratrabe"/>
    </sheetNames>
    <sheetDataSet>
      <sheetData sheetId="0" refreshError="1"/>
      <sheetData sheetId="1">
        <row r="11">
          <cell r="B11">
            <v>4200</v>
          </cell>
        </row>
      </sheetData>
      <sheetData sheetId="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unitarios"/>
      <sheetName val="Hoja Base"/>
      <sheetName val="Grupos de Trabajo"/>
      <sheetName val="Alcance"/>
      <sheetName val="Electromecánica"/>
      <sheetName val="Industria &amp; CAT"/>
      <sheetName val="Automatización"/>
      <sheetName val="Est del sistema"/>
      <sheetName val="Obras Civiles"/>
      <sheetName val="Estructuras"/>
      <sheetName val="Pruebas"/>
      <sheetName val="Combinación"/>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 Obra Civil"/>
      <sheetName val="PRESUPUESTOS1"/>
      <sheetName val="Cargas"/>
      <sheetName val="Flujo de Caja PDA"/>
      <sheetName val="Table 1"/>
      <sheetName val="CC"/>
      <sheetName val="Flujo de Caja PDA Gráficos"/>
      <sheetName val="Estructura de Costos"/>
      <sheetName val="$ Otros"/>
      <sheetName val="Terraplen"/>
      <sheetName val="Mejor. Verano"/>
    </sheetNames>
    <sheetDataSet>
      <sheetData sheetId="0"/>
      <sheetData sheetId="1"/>
      <sheetData sheetId="2"/>
      <sheetData sheetId="3">
        <row r="14">
          <cell r="J14">
            <v>0.13715200755906373</v>
          </cell>
        </row>
        <row r="36">
          <cell r="J36">
            <v>0.18384166165082064</v>
          </cell>
        </row>
      </sheetData>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AIU"/>
      <sheetName val="Constantes Generales"/>
      <sheetName val="Prestaciones Sociales"/>
      <sheetName val="Materiales "/>
      <sheetName val="C-7A"/>
      <sheetName val="C-7B"/>
      <sheetName val="C-7C"/>
      <sheetName val="C-11 (1)"/>
      <sheetName val="C-11 (2)"/>
      <sheetName val="CCC"/>
      <sheetName val="T-6"/>
      <sheetName val="T-10"/>
      <sheetName val="T-7"/>
      <sheetName val="1 (3)"/>
      <sheetName val="2 (3)"/>
      <sheetName val="3 (3)"/>
      <sheetName val="4 (3)"/>
      <sheetName val="5 (3)"/>
      <sheetName val="6 (3)"/>
      <sheetName val="8 (3)"/>
      <sheetName val="9 (3)"/>
      <sheetName val="11 (3)"/>
      <sheetName val="12 (3)"/>
      <sheetName val="13 (3)"/>
      <sheetName val="Hoja3"/>
      <sheetName val="MANO DE OBRA"/>
      <sheetName val="1.1"/>
      <sheetName val="EQUIPO"/>
      <sheetName val="TUBERIA"/>
      <sheetName val="Hoja2"/>
      <sheetName val="MATERIALES"/>
      <sheetName val="ConstantesGenerales"/>
      <sheetName val="PrestacionesSociales"/>
      <sheetName val="CONS"/>
      <sheetName val="31"/>
      <sheetName val="TARIFAS"/>
      <sheetName val="INSUMOS"/>
    </sheetNames>
    <sheetDataSet>
      <sheetData sheetId="0" refreshError="1"/>
      <sheetData sheetId="1" refreshError="1">
        <row r="1">
          <cell r="B1">
            <v>0</v>
          </cell>
        </row>
        <row r="3">
          <cell r="B3">
            <v>0.05</v>
          </cell>
        </row>
        <row r="4">
          <cell r="B4">
            <v>0.05</v>
          </cell>
        </row>
      </sheetData>
      <sheetData sheetId="2" refreshError="1">
        <row r="2">
          <cell r="E2">
            <v>0.56599999999999995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ResumenGeneral"/>
      <sheetName val="BOCATOMA"/>
      <sheetName val="APU BOCATOMA"/>
      <sheetName val="ADUCCIÓN"/>
      <sheetName val="APU ADUCCIÓN"/>
      <sheetName val="DESARENADOR"/>
      <sheetName val="APU DESARENADOR"/>
      <sheetName val="PLANTA DE TRATAMIENTO"/>
      <sheetName val="APU PLANTA DE TRATAMIENTO"/>
      <sheetName val="TANQUE DE ALMACENAMIENTO"/>
      <sheetName val="APU TANQUE ALMAC"/>
      <sheetName val=" REDES DE DISTRI"/>
      <sheetName val="APU_Redes"/>
      <sheetName val="BASE CTOS"/>
      <sheetName val="BASE"/>
      <sheetName val="INSUMOS"/>
      <sheetName val="Formular"/>
      <sheetName val="Recursos"/>
      <sheetName val="RESUMEN_OBRAS_"/>
      <sheetName val="APU_BOCATOMA"/>
      <sheetName val="APU_ADUCCIÓN"/>
      <sheetName val="APU_DESARENADOR"/>
      <sheetName val="PLANTA_DE_TRATAMIENTO"/>
      <sheetName val="APU_PLANTA_DE_TRATAMIENTO"/>
      <sheetName val="TANQUE_DE_ALMACENAMIENTO"/>
      <sheetName val="APU_TANQUE_ALMAC"/>
      <sheetName val="_REDES_DE_DISTRI"/>
      <sheetName val="BASE_CTOS"/>
      <sheetName val="RESUMEN_OBRAS_2"/>
      <sheetName val="APU_BOCATOMA2"/>
      <sheetName val="APU_ADUCCIÓN2"/>
      <sheetName val="APU_DESARENADOR2"/>
      <sheetName val="PLANTA_DE_TRATAMIENTO2"/>
      <sheetName val="APU_PLANTA_DE_TRATAMIENTO2"/>
      <sheetName val="TANQUE_DE_ALMACENAMIENTO2"/>
      <sheetName val="APU_TANQUE_ALMAC2"/>
      <sheetName val="_REDES_DE_DISTRI2"/>
      <sheetName val="BASE_CTOS2"/>
      <sheetName val="RESUMEN_OBRAS_1"/>
      <sheetName val="APU_BOCATOMA1"/>
      <sheetName val="APU_ADUCCIÓN1"/>
      <sheetName val="APU_DESARENADOR1"/>
      <sheetName val="PLANTA_DE_TRATAMIENTO1"/>
      <sheetName val="APU_PLANTA_DE_TRATAMIENTO1"/>
      <sheetName val="TANQUE_DE_ALMACENAMIENTO1"/>
      <sheetName val="APU_TANQUE_ALMAC1"/>
      <sheetName val="_REDES_DE_DISTRI1"/>
      <sheetName val="BASE_CTO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
          <cell r="C5">
            <v>0.06</v>
          </cell>
        </row>
        <row r="63">
          <cell r="D63">
            <v>348000</v>
          </cell>
        </row>
      </sheetData>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sidades"/>
      <sheetName val="INDICE"/>
      <sheetName val="Materiales"/>
      <sheetName val="Equipo"/>
      <sheetName val="Otro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7"/>
      <sheetName val="631.1"/>
      <sheetName val="632.1"/>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
      <sheetName val="673.1 "/>
      <sheetName val="673.2 "/>
      <sheetName val="673.3"/>
      <sheetName val="674.1"/>
      <sheetName val="674.2"/>
      <sheetName val="680.1 "/>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34.5kV Hierro"/>
      <sheetName val="Equipos 138kV Hierro"/>
      <sheetName val="Porticos 138kV Hierro"/>
      <sheetName val="Porticos 34.5kV Hierro"/>
      <sheetName val="Trafo Hierro"/>
      <sheetName val="Carrilera Hierro"/>
      <sheetName val="Trafo Zig-Zag Hierro"/>
      <sheetName val="Caja de tiro Hierro"/>
      <sheetName val="Canaletas y Tapas Hierro"/>
      <sheetName val="COL C1"/>
      <sheetName val="COL C2"/>
      <sheetName val="COL C3"/>
      <sheetName val="VIG V1"/>
      <sheetName val="VIG V2"/>
      <sheetName val="VIG V3"/>
      <sheetName val="VIG V4"/>
      <sheetName val="LM-Soportes equipos 138kV"/>
      <sheetName val="LM-Soportes equipos 34.5kV"/>
      <sheetName val="LM-Soportes equipos 60kV"/>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57">
          <cell r="B457" t="str">
            <v>CLIENTE :</v>
          </cell>
          <cell r="F457" t="str">
            <v>AREVA</v>
          </cell>
        </row>
        <row r="458">
          <cell r="B458" t="str">
            <v>OBRA:</v>
          </cell>
          <cell r="F458" t="str">
            <v>SUBESTACIÓN QUENCORO - PÓRTICOS 138 kV</v>
          </cell>
        </row>
      </sheetData>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 val="PROGRAMACION "/>
    </sheetNames>
    <sheetDataSet>
      <sheetData sheetId="0"/>
      <sheetData sheetId="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v>0</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v>0</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precios"/>
      <sheetName val="LISTA"/>
      <sheetName val="Programacion"/>
      <sheetName val="Presupuesto"/>
      <sheetName val="PUC"/>
      <sheetName val="PAGOS"/>
      <sheetName val="Flujo Caja"/>
      <sheetName val="TOTA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AIU"/>
      <sheetName val="SALARIO"/>
      <sheetName val="EQUIPO"/>
      <sheetName val="Poliza"/>
      <sheetName val="AYUDANTE"/>
      <sheetName val="OFICIAL"/>
      <sheetName val="RESUMEN CUENTAS"/>
      <sheetName val="Form5 _Pág_ 1"/>
      <sheetName val="Form5 _Pág_ 2"/>
    </sheetNames>
    <sheetDataSet>
      <sheetData sheetId="0" refreshError="1"/>
      <sheetData sheetId="1" refreshError="1">
        <row r="168">
          <cell r="D168">
            <v>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v>0</v>
          </cell>
          <cell r="G34">
            <v>0</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v>0</v>
          </cell>
          <cell r="G36">
            <v>0</v>
          </cell>
          <cell r="H36">
            <v>0</v>
          </cell>
        </row>
        <row r="37">
          <cell r="A37" t="str">
            <v>ESCOMBROS DAÑOS ACUEDUCTO</v>
          </cell>
          <cell r="B37">
            <v>10</v>
          </cell>
          <cell r="C37">
            <v>0</v>
          </cell>
          <cell r="E37">
            <v>40</v>
          </cell>
          <cell r="F37">
            <v>0</v>
          </cell>
          <cell r="G37">
            <v>0</v>
          </cell>
          <cell r="H37">
            <v>0</v>
          </cell>
        </row>
        <row r="38">
          <cell r="A38" t="str">
            <v>FRAUDES</v>
          </cell>
          <cell r="B38">
            <v>4</v>
          </cell>
          <cell r="C38">
            <v>3</v>
          </cell>
          <cell r="E38">
            <v>40</v>
          </cell>
          <cell r="F38">
            <v>0</v>
          </cell>
          <cell r="G38">
            <v>0</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v>0</v>
          </cell>
          <cell r="G46">
            <v>0</v>
          </cell>
          <cell r="H46">
            <v>0</v>
          </cell>
        </row>
        <row r="47">
          <cell r="A47" t="str">
            <v>REFERENCIACIÓN ACUEDUCTO</v>
          </cell>
          <cell r="B47">
            <v>7</v>
          </cell>
          <cell r="C47">
            <v>1</v>
          </cell>
          <cell r="E47">
            <v>40</v>
          </cell>
          <cell r="F47">
            <v>0</v>
          </cell>
          <cell r="G47">
            <v>0</v>
          </cell>
          <cell r="H47">
            <v>0.125</v>
          </cell>
        </row>
        <row r="48">
          <cell r="A48" t="str">
            <v>REPARACION CAJAS DE MEDIDORES</v>
          </cell>
          <cell r="B48">
            <v>8</v>
          </cell>
          <cell r="C48">
            <v>0</v>
          </cell>
          <cell r="E48">
            <v>40</v>
          </cell>
          <cell r="F48">
            <v>0</v>
          </cell>
          <cell r="G48">
            <v>0</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v>0</v>
          </cell>
          <cell r="G51">
            <v>0</v>
          </cell>
          <cell r="H51">
            <v>5.4964153812730829E-2</v>
          </cell>
        </row>
        <row r="52">
          <cell r="F52">
            <v>0</v>
          </cell>
          <cell r="G52">
            <v>0</v>
          </cell>
          <cell r="H52">
            <v>0</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v>0</v>
          </cell>
          <cell r="G31">
            <v>0</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v>0</v>
          </cell>
          <cell r="G33">
            <v>0</v>
          </cell>
          <cell r="H33">
            <v>0</v>
          </cell>
        </row>
        <row r="34">
          <cell r="A34" t="str">
            <v>FRAUDES</v>
          </cell>
          <cell r="B34">
            <v>8</v>
          </cell>
          <cell r="C34">
            <v>5</v>
          </cell>
          <cell r="E34">
            <v>41</v>
          </cell>
          <cell r="F34">
            <v>0</v>
          </cell>
          <cell r="G34">
            <v>0</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v>0</v>
          </cell>
          <cell r="G42">
            <v>0</v>
          </cell>
          <cell r="H42">
            <v>0.15740740740740741</v>
          </cell>
        </row>
        <row r="44">
          <cell r="A44" t="str">
            <v>Total general</v>
          </cell>
          <cell r="B44">
            <v>5033</v>
          </cell>
          <cell r="C44">
            <v>98</v>
          </cell>
          <cell r="F44">
            <v>0</v>
          </cell>
          <cell r="G44">
            <v>0</v>
          </cell>
          <cell r="H44">
            <v>1.9099590723055934E-2</v>
          </cell>
        </row>
        <row r="45">
          <cell r="F45">
            <v>0</v>
          </cell>
          <cell r="G45">
            <v>0</v>
          </cell>
          <cell r="H45">
            <v>0</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v>0</v>
          </cell>
          <cell r="G32">
            <v>0</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v>0</v>
          </cell>
          <cell r="G34">
            <v>0</v>
          </cell>
          <cell r="H34">
            <v>0</v>
          </cell>
        </row>
        <row r="35">
          <cell r="A35" t="str">
            <v>FRAUDES</v>
          </cell>
          <cell r="B35">
            <v>35</v>
          </cell>
          <cell r="C35">
            <v>0</v>
          </cell>
          <cell r="E35">
            <v>42</v>
          </cell>
          <cell r="F35">
            <v>0</v>
          </cell>
          <cell r="G35">
            <v>0</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v>0</v>
          </cell>
          <cell r="G42">
            <v>0</v>
          </cell>
          <cell r="H42">
            <v>0</v>
          </cell>
        </row>
        <row r="44">
          <cell r="A44" t="str">
            <v>Total general</v>
          </cell>
          <cell r="B44">
            <v>4296</v>
          </cell>
          <cell r="C44">
            <v>109</v>
          </cell>
          <cell r="F44">
            <v>0</v>
          </cell>
          <cell r="G44">
            <v>0</v>
          </cell>
          <cell r="H44">
            <v>2.474460839954597E-2</v>
          </cell>
        </row>
        <row r="45">
          <cell r="F45">
            <v>0</v>
          </cell>
          <cell r="G45">
            <v>0</v>
          </cell>
          <cell r="H45">
            <v>0</v>
          </cell>
        </row>
      </sheetData>
      <sheetData sheetId="5" refreshError="1"/>
      <sheetData sheetId="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ontroles"/>
      <sheetName val="S Gles"/>
      <sheetName val="Balance (C)"/>
      <sheetName val="P&amp;G (C)"/>
      <sheetName val="Balance (F)"/>
      <sheetName val="P&amp;G (F)"/>
      <sheetName val="EFE"/>
      <sheetName val="Valoración"/>
      <sheetName val="Gastos"/>
      <sheetName val="Usufructo"/>
      <sheetName val="Inversión"/>
      <sheetName val="ImpoRenta"/>
      <sheetName val="Deprec"/>
      <sheetName val="Deuda"/>
      <sheetName val="Leasing"/>
      <sheetName val="InfoHist"/>
      <sheetName val="Cifras"/>
      <sheetName val="Sensibilidad"/>
      <sheetName val="Tráfico"/>
      <sheetName val="Matrices"/>
      <sheetName val="Red"/>
      <sheetName val="Ingreso"/>
      <sheetName val="I VF"/>
      <sheetName val="VF"/>
      <sheetName val="I VM"/>
      <sheetName val="VM"/>
      <sheetName val="T Voz"/>
      <sheetName val="I Dvas"/>
      <sheetName val="Dvas"/>
      <sheetName val="I Disp"/>
      <sheetName val="Disp"/>
      <sheetName val="T Data"/>
      <sheetName val="I Serv"/>
      <sheetName val="S Traf"/>
      <sheetName val="S $"/>
      <sheetName val="Mk nA"/>
      <sheetName val="R Mk"/>
    </sheetNames>
    <sheetDataSet>
      <sheetData sheetId="0"/>
      <sheetData sheetId="1"/>
      <sheetData sheetId="2" refreshError="1">
        <row r="20">
          <cell r="C20">
            <v>3.6999999999999998E-2</v>
          </cell>
          <cell r="D20">
            <v>0.02</v>
          </cell>
          <cell r="E20">
            <v>0.04</v>
          </cell>
          <cell r="F20">
            <v>0.04</v>
          </cell>
          <cell r="G20">
            <v>0.04</v>
          </cell>
          <cell r="H20">
            <v>0.04</v>
          </cell>
          <cell r="I20">
            <v>0.04</v>
          </cell>
          <cell r="J20">
            <v>0.04</v>
          </cell>
          <cell r="K20">
            <v>0.04</v>
          </cell>
          <cell r="L20">
            <v>0.04</v>
          </cell>
          <cell r="M20">
            <v>0.04</v>
          </cell>
          <cell r="N20">
            <v>0.04</v>
          </cell>
          <cell r="O20">
            <v>0.04</v>
          </cell>
          <cell r="P20">
            <v>0.04</v>
          </cell>
          <cell r="Q20">
            <v>0.04</v>
          </cell>
          <cell r="R20">
            <v>0.04</v>
          </cell>
          <cell r="S20">
            <v>0.04</v>
          </cell>
          <cell r="T20">
            <v>0.04</v>
          </cell>
          <cell r="U20">
            <v>0.04</v>
          </cell>
          <cell r="V20">
            <v>0.04</v>
          </cell>
          <cell r="W20">
            <v>0.04</v>
          </cell>
          <cell r="X20">
            <v>0.04</v>
          </cell>
          <cell r="Y20">
            <v>0.04</v>
          </cell>
          <cell r="Z20">
            <v>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refreshError="1"/>
      <sheetData sheetId="2" refreshError="1"/>
      <sheetData sheetId="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59"/>
  <sheetViews>
    <sheetView topLeftCell="A618" zoomScaleNormal="100" zoomScaleSheetLayoutView="140" workbookViewId="0">
      <selection activeCell="E607" sqref="E607"/>
    </sheetView>
  </sheetViews>
  <sheetFormatPr baseColWidth="10" defaultRowHeight="11.25" x14ac:dyDescent="0.25"/>
  <cols>
    <col min="1" max="1" width="6.42578125" style="13" customWidth="1"/>
    <col min="2" max="2" width="52.7109375" style="13" customWidth="1"/>
    <col min="3" max="3" width="5.140625" style="79" customWidth="1"/>
    <col min="4" max="4" width="12.28515625" style="13" customWidth="1"/>
    <col min="5" max="5" width="15.5703125" style="13" customWidth="1"/>
    <col min="6" max="9" width="15.5703125" style="13" hidden="1" customWidth="1"/>
    <col min="10" max="10" width="17.85546875" style="13" customWidth="1"/>
    <col min="11" max="11" width="19.140625" style="13" customWidth="1"/>
    <col min="12" max="12" width="24.140625" style="13" customWidth="1"/>
    <col min="13" max="13" width="14.140625" style="13" bestFit="1" customWidth="1"/>
    <col min="14" max="14" width="28.140625" style="13" customWidth="1"/>
    <col min="15" max="15" width="12.42578125" style="13" bestFit="1" customWidth="1"/>
    <col min="16" max="228" width="11.42578125" style="13"/>
    <col min="229" max="229" width="6.42578125" style="13" customWidth="1"/>
    <col min="230" max="230" width="52.7109375" style="13" customWidth="1"/>
    <col min="231" max="231" width="5.140625" style="13" customWidth="1"/>
    <col min="232" max="232" width="12.28515625" style="13" customWidth="1"/>
    <col min="233" max="233" width="15.5703125" style="13" customWidth="1"/>
    <col min="234" max="237" width="0" style="13" hidden="1" customWidth="1"/>
    <col min="238" max="238" width="17.85546875" style="13" customWidth="1"/>
    <col min="239" max="239" width="19.140625" style="13" customWidth="1"/>
    <col min="240" max="240" width="24.140625" style="13" customWidth="1"/>
    <col min="241" max="244" width="0" style="13" hidden="1" customWidth="1"/>
    <col min="245" max="245" width="11.42578125" style="13"/>
    <col min="246" max="246" width="19.42578125" style="13" customWidth="1"/>
    <col min="247" max="484" width="11.42578125" style="13"/>
    <col min="485" max="485" width="6.42578125" style="13" customWidth="1"/>
    <col min="486" max="486" width="52.7109375" style="13" customWidth="1"/>
    <col min="487" max="487" width="5.140625" style="13" customWidth="1"/>
    <col min="488" max="488" width="12.28515625" style="13" customWidth="1"/>
    <col min="489" max="489" width="15.5703125" style="13" customWidth="1"/>
    <col min="490" max="493" width="0" style="13" hidden="1" customWidth="1"/>
    <col min="494" max="494" width="17.85546875" style="13" customWidth="1"/>
    <col min="495" max="495" width="19.140625" style="13" customWidth="1"/>
    <col min="496" max="496" width="24.140625" style="13" customWidth="1"/>
    <col min="497" max="500" width="0" style="13" hidden="1" customWidth="1"/>
    <col min="501" max="501" width="11.42578125" style="13"/>
    <col min="502" max="502" width="19.42578125" style="13" customWidth="1"/>
    <col min="503" max="740" width="11.42578125" style="13"/>
    <col min="741" max="741" width="6.42578125" style="13" customWidth="1"/>
    <col min="742" max="742" width="52.7109375" style="13" customWidth="1"/>
    <col min="743" max="743" width="5.140625" style="13" customWidth="1"/>
    <col min="744" max="744" width="12.28515625" style="13" customWidth="1"/>
    <col min="745" max="745" width="15.5703125" style="13" customWidth="1"/>
    <col min="746" max="749" width="0" style="13" hidden="1" customWidth="1"/>
    <col min="750" max="750" width="17.85546875" style="13" customWidth="1"/>
    <col min="751" max="751" width="19.140625" style="13" customWidth="1"/>
    <col min="752" max="752" width="24.140625" style="13" customWidth="1"/>
    <col min="753" max="756" width="0" style="13" hidden="1" customWidth="1"/>
    <col min="757" max="757" width="11.42578125" style="13"/>
    <col min="758" max="758" width="19.42578125" style="13" customWidth="1"/>
    <col min="759" max="996" width="11.42578125" style="13"/>
    <col min="997" max="997" width="6.42578125" style="13" customWidth="1"/>
    <col min="998" max="998" width="52.7109375" style="13" customWidth="1"/>
    <col min="999" max="999" width="5.140625" style="13" customWidth="1"/>
    <col min="1000" max="1000" width="12.28515625" style="13" customWidth="1"/>
    <col min="1001" max="1001" width="15.5703125" style="13" customWidth="1"/>
    <col min="1002" max="1005" width="0" style="13" hidden="1" customWidth="1"/>
    <col min="1006" max="1006" width="17.85546875" style="13" customWidth="1"/>
    <col min="1007" max="1007" width="19.140625" style="13" customWidth="1"/>
    <col min="1008" max="1008" width="24.140625" style="13" customWidth="1"/>
    <col min="1009" max="1012" width="0" style="13" hidden="1" customWidth="1"/>
    <col min="1013" max="1013" width="11.42578125" style="13"/>
    <col min="1014" max="1014" width="19.42578125" style="13" customWidth="1"/>
    <col min="1015" max="1252" width="11.42578125" style="13"/>
    <col min="1253" max="1253" width="6.42578125" style="13" customWidth="1"/>
    <col min="1254" max="1254" width="52.7109375" style="13" customWidth="1"/>
    <col min="1255" max="1255" width="5.140625" style="13" customWidth="1"/>
    <col min="1256" max="1256" width="12.28515625" style="13" customWidth="1"/>
    <col min="1257" max="1257" width="15.5703125" style="13" customWidth="1"/>
    <col min="1258" max="1261" width="0" style="13" hidden="1" customWidth="1"/>
    <col min="1262" max="1262" width="17.85546875" style="13" customWidth="1"/>
    <col min="1263" max="1263" width="19.140625" style="13" customWidth="1"/>
    <col min="1264" max="1264" width="24.140625" style="13" customWidth="1"/>
    <col min="1265" max="1268" width="0" style="13" hidden="1" customWidth="1"/>
    <col min="1269" max="1269" width="11.42578125" style="13"/>
    <col min="1270" max="1270" width="19.42578125" style="13" customWidth="1"/>
    <col min="1271" max="1508" width="11.42578125" style="13"/>
    <col min="1509" max="1509" width="6.42578125" style="13" customWidth="1"/>
    <col min="1510" max="1510" width="52.7109375" style="13" customWidth="1"/>
    <col min="1511" max="1511" width="5.140625" style="13" customWidth="1"/>
    <col min="1512" max="1512" width="12.28515625" style="13" customWidth="1"/>
    <col min="1513" max="1513" width="15.5703125" style="13" customWidth="1"/>
    <col min="1514" max="1517" width="0" style="13" hidden="1" customWidth="1"/>
    <col min="1518" max="1518" width="17.85546875" style="13" customWidth="1"/>
    <col min="1519" max="1519" width="19.140625" style="13" customWidth="1"/>
    <col min="1520" max="1520" width="24.140625" style="13" customWidth="1"/>
    <col min="1521" max="1524" width="0" style="13" hidden="1" customWidth="1"/>
    <col min="1525" max="1525" width="11.42578125" style="13"/>
    <col min="1526" max="1526" width="19.42578125" style="13" customWidth="1"/>
    <col min="1527" max="1764" width="11.42578125" style="13"/>
    <col min="1765" max="1765" width="6.42578125" style="13" customWidth="1"/>
    <col min="1766" max="1766" width="52.7109375" style="13" customWidth="1"/>
    <col min="1767" max="1767" width="5.140625" style="13" customWidth="1"/>
    <col min="1768" max="1768" width="12.28515625" style="13" customWidth="1"/>
    <col min="1769" max="1769" width="15.5703125" style="13" customWidth="1"/>
    <col min="1770" max="1773" width="0" style="13" hidden="1" customWidth="1"/>
    <col min="1774" max="1774" width="17.85546875" style="13" customWidth="1"/>
    <col min="1775" max="1775" width="19.140625" style="13" customWidth="1"/>
    <col min="1776" max="1776" width="24.140625" style="13" customWidth="1"/>
    <col min="1777" max="1780" width="0" style="13" hidden="1" customWidth="1"/>
    <col min="1781" max="1781" width="11.42578125" style="13"/>
    <col min="1782" max="1782" width="19.42578125" style="13" customWidth="1"/>
    <col min="1783" max="2020" width="11.42578125" style="13"/>
    <col min="2021" max="2021" width="6.42578125" style="13" customWidth="1"/>
    <col min="2022" max="2022" width="52.7109375" style="13" customWidth="1"/>
    <col min="2023" max="2023" width="5.140625" style="13" customWidth="1"/>
    <col min="2024" max="2024" width="12.28515625" style="13" customWidth="1"/>
    <col min="2025" max="2025" width="15.5703125" style="13" customWidth="1"/>
    <col min="2026" max="2029" width="0" style="13" hidden="1" customWidth="1"/>
    <col min="2030" max="2030" width="17.85546875" style="13" customWidth="1"/>
    <col min="2031" max="2031" width="19.140625" style="13" customWidth="1"/>
    <col min="2032" max="2032" width="24.140625" style="13" customWidth="1"/>
    <col min="2033" max="2036" width="0" style="13" hidden="1" customWidth="1"/>
    <col min="2037" max="2037" width="11.42578125" style="13"/>
    <col min="2038" max="2038" width="19.42578125" style="13" customWidth="1"/>
    <col min="2039" max="2276" width="11.42578125" style="13"/>
    <col min="2277" max="2277" width="6.42578125" style="13" customWidth="1"/>
    <col min="2278" max="2278" width="52.7109375" style="13" customWidth="1"/>
    <col min="2279" max="2279" width="5.140625" style="13" customWidth="1"/>
    <col min="2280" max="2280" width="12.28515625" style="13" customWidth="1"/>
    <col min="2281" max="2281" width="15.5703125" style="13" customWidth="1"/>
    <col min="2282" max="2285" width="0" style="13" hidden="1" customWidth="1"/>
    <col min="2286" max="2286" width="17.85546875" style="13" customWidth="1"/>
    <col min="2287" max="2287" width="19.140625" style="13" customWidth="1"/>
    <col min="2288" max="2288" width="24.140625" style="13" customWidth="1"/>
    <col min="2289" max="2292" width="0" style="13" hidden="1" customWidth="1"/>
    <col min="2293" max="2293" width="11.42578125" style="13"/>
    <col min="2294" max="2294" width="19.42578125" style="13" customWidth="1"/>
    <col min="2295" max="2532" width="11.42578125" style="13"/>
    <col min="2533" max="2533" width="6.42578125" style="13" customWidth="1"/>
    <col min="2534" max="2534" width="52.7109375" style="13" customWidth="1"/>
    <col min="2535" max="2535" width="5.140625" style="13" customWidth="1"/>
    <col min="2536" max="2536" width="12.28515625" style="13" customWidth="1"/>
    <col min="2537" max="2537" width="15.5703125" style="13" customWidth="1"/>
    <col min="2538" max="2541" width="0" style="13" hidden="1" customWidth="1"/>
    <col min="2542" max="2542" width="17.85546875" style="13" customWidth="1"/>
    <col min="2543" max="2543" width="19.140625" style="13" customWidth="1"/>
    <col min="2544" max="2544" width="24.140625" style="13" customWidth="1"/>
    <col min="2545" max="2548" width="0" style="13" hidden="1" customWidth="1"/>
    <col min="2549" max="2549" width="11.42578125" style="13"/>
    <col min="2550" max="2550" width="19.42578125" style="13" customWidth="1"/>
    <col min="2551" max="2788" width="11.42578125" style="13"/>
    <col min="2789" max="2789" width="6.42578125" style="13" customWidth="1"/>
    <col min="2790" max="2790" width="52.7109375" style="13" customWidth="1"/>
    <col min="2791" max="2791" width="5.140625" style="13" customWidth="1"/>
    <col min="2792" max="2792" width="12.28515625" style="13" customWidth="1"/>
    <col min="2793" max="2793" width="15.5703125" style="13" customWidth="1"/>
    <col min="2794" max="2797" width="0" style="13" hidden="1" customWidth="1"/>
    <col min="2798" max="2798" width="17.85546875" style="13" customWidth="1"/>
    <col min="2799" max="2799" width="19.140625" style="13" customWidth="1"/>
    <col min="2800" max="2800" width="24.140625" style="13" customWidth="1"/>
    <col min="2801" max="2804" width="0" style="13" hidden="1" customWidth="1"/>
    <col min="2805" max="2805" width="11.42578125" style="13"/>
    <col min="2806" max="2806" width="19.42578125" style="13" customWidth="1"/>
    <col min="2807" max="3044" width="11.42578125" style="13"/>
    <col min="3045" max="3045" width="6.42578125" style="13" customWidth="1"/>
    <col min="3046" max="3046" width="52.7109375" style="13" customWidth="1"/>
    <col min="3047" max="3047" width="5.140625" style="13" customWidth="1"/>
    <col min="3048" max="3048" width="12.28515625" style="13" customWidth="1"/>
    <col min="3049" max="3049" width="15.5703125" style="13" customWidth="1"/>
    <col min="3050" max="3053" width="0" style="13" hidden="1" customWidth="1"/>
    <col min="3054" max="3054" width="17.85546875" style="13" customWidth="1"/>
    <col min="3055" max="3055" width="19.140625" style="13" customWidth="1"/>
    <col min="3056" max="3056" width="24.140625" style="13" customWidth="1"/>
    <col min="3057" max="3060" width="0" style="13" hidden="1" customWidth="1"/>
    <col min="3061" max="3061" width="11.42578125" style="13"/>
    <col min="3062" max="3062" width="19.42578125" style="13" customWidth="1"/>
    <col min="3063" max="3300" width="11.42578125" style="13"/>
    <col min="3301" max="3301" width="6.42578125" style="13" customWidth="1"/>
    <col min="3302" max="3302" width="52.7109375" style="13" customWidth="1"/>
    <col min="3303" max="3303" width="5.140625" style="13" customWidth="1"/>
    <col min="3304" max="3304" width="12.28515625" style="13" customWidth="1"/>
    <col min="3305" max="3305" width="15.5703125" style="13" customWidth="1"/>
    <col min="3306" max="3309" width="0" style="13" hidden="1" customWidth="1"/>
    <col min="3310" max="3310" width="17.85546875" style="13" customWidth="1"/>
    <col min="3311" max="3311" width="19.140625" style="13" customWidth="1"/>
    <col min="3312" max="3312" width="24.140625" style="13" customWidth="1"/>
    <col min="3313" max="3316" width="0" style="13" hidden="1" customWidth="1"/>
    <col min="3317" max="3317" width="11.42578125" style="13"/>
    <col min="3318" max="3318" width="19.42578125" style="13" customWidth="1"/>
    <col min="3319" max="3556" width="11.42578125" style="13"/>
    <col min="3557" max="3557" width="6.42578125" style="13" customWidth="1"/>
    <col min="3558" max="3558" width="52.7109375" style="13" customWidth="1"/>
    <col min="3559" max="3559" width="5.140625" style="13" customWidth="1"/>
    <col min="3560" max="3560" width="12.28515625" style="13" customWidth="1"/>
    <col min="3561" max="3561" width="15.5703125" style="13" customWidth="1"/>
    <col min="3562" max="3565" width="0" style="13" hidden="1" customWidth="1"/>
    <col min="3566" max="3566" width="17.85546875" style="13" customWidth="1"/>
    <col min="3567" max="3567" width="19.140625" style="13" customWidth="1"/>
    <col min="3568" max="3568" width="24.140625" style="13" customWidth="1"/>
    <col min="3569" max="3572" width="0" style="13" hidden="1" customWidth="1"/>
    <col min="3573" max="3573" width="11.42578125" style="13"/>
    <col min="3574" max="3574" width="19.42578125" style="13" customWidth="1"/>
    <col min="3575" max="3812" width="11.42578125" style="13"/>
    <col min="3813" max="3813" width="6.42578125" style="13" customWidth="1"/>
    <col min="3814" max="3814" width="52.7109375" style="13" customWidth="1"/>
    <col min="3815" max="3815" width="5.140625" style="13" customWidth="1"/>
    <col min="3816" max="3816" width="12.28515625" style="13" customWidth="1"/>
    <col min="3817" max="3817" width="15.5703125" style="13" customWidth="1"/>
    <col min="3818" max="3821" width="0" style="13" hidden="1" customWidth="1"/>
    <col min="3822" max="3822" width="17.85546875" style="13" customWidth="1"/>
    <col min="3823" max="3823" width="19.140625" style="13" customWidth="1"/>
    <col min="3824" max="3824" width="24.140625" style="13" customWidth="1"/>
    <col min="3825" max="3828" width="0" style="13" hidden="1" customWidth="1"/>
    <col min="3829" max="3829" width="11.42578125" style="13"/>
    <col min="3830" max="3830" width="19.42578125" style="13" customWidth="1"/>
    <col min="3831" max="4068" width="11.42578125" style="13"/>
    <col min="4069" max="4069" width="6.42578125" style="13" customWidth="1"/>
    <col min="4070" max="4070" width="52.7109375" style="13" customWidth="1"/>
    <col min="4071" max="4071" width="5.140625" style="13" customWidth="1"/>
    <col min="4072" max="4072" width="12.28515625" style="13" customWidth="1"/>
    <col min="4073" max="4073" width="15.5703125" style="13" customWidth="1"/>
    <col min="4074" max="4077" width="0" style="13" hidden="1" customWidth="1"/>
    <col min="4078" max="4078" width="17.85546875" style="13" customWidth="1"/>
    <col min="4079" max="4079" width="19.140625" style="13" customWidth="1"/>
    <col min="4080" max="4080" width="24.140625" style="13" customWidth="1"/>
    <col min="4081" max="4084" width="0" style="13" hidden="1" customWidth="1"/>
    <col min="4085" max="4085" width="11.42578125" style="13"/>
    <col min="4086" max="4086" width="19.42578125" style="13" customWidth="1"/>
    <col min="4087" max="4324" width="11.42578125" style="13"/>
    <col min="4325" max="4325" width="6.42578125" style="13" customWidth="1"/>
    <col min="4326" max="4326" width="52.7109375" style="13" customWidth="1"/>
    <col min="4327" max="4327" width="5.140625" style="13" customWidth="1"/>
    <col min="4328" max="4328" width="12.28515625" style="13" customWidth="1"/>
    <col min="4329" max="4329" width="15.5703125" style="13" customWidth="1"/>
    <col min="4330" max="4333" width="0" style="13" hidden="1" customWidth="1"/>
    <col min="4334" max="4334" width="17.85546875" style="13" customWidth="1"/>
    <col min="4335" max="4335" width="19.140625" style="13" customWidth="1"/>
    <col min="4336" max="4336" width="24.140625" style="13" customWidth="1"/>
    <col min="4337" max="4340" width="0" style="13" hidden="1" customWidth="1"/>
    <col min="4341" max="4341" width="11.42578125" style="13"/>
    <col min="4342" max="4342" width="19.42578125" style="13" customWidth="1"/>
    <col min="4343" max="4580" width="11.42578125" style="13"/>
    <col min="4581" max="4581" width="6.42578125" style="13" customWidth="1"/>
    <col min="4582" max="4582" width="52.7109375" style="13" customWidth="1"/>
    <col min="4583" max="4583" width="5.140625" style="13" customWidth="1"/>
    <col min="4584" max="4584" width="12.28515625" style="13" customWidth="1"/>
    <col min="4585" max="4585" width="15.5703125" style="13" customWidth="1"/>
    <col min="4586" max="4589" width="0" style="13" hidden="1" customWidth="1"/>
    <col min="4590" max="4590" width="17.85546875" style="13" customWidth="1"/>
    <col min="4591" max="4591" width="19.140625" style="13" customWidth="1"/>
    <col min="4592" max="4592" width="24.140625" style="13" customWidth="1"/>
    <col min="4593" max="4596" width="0" style="13" hidden="1" customWidth="1"/>
    <col min="4597" max="4597" width="11.42578125" style="13"/>
    <col min="4598" max="4598" width="19.42578125" style="13" customWidth="1"/>
    <col min="4599" max="4836" width="11.42578125" style="13"/>
    <col min="4837" max="4837" width="6.42578125" style="13" customWidth="1"/>
    <col min="4838" max="4838" width="52.7109375" style="13" customWidth="1"/>
    <col min="4839" max="4839" width="5.140625" style="13" customWidth="1"/>
    <col min="4840" max="4840" width="12.28515625" style="13" customWidth="1"/>
    <col min="4841" max="4841" width="15.5703125" style="13" customWidth="1"/>
    <col min="4842" max="4845" width="0" style="13" hidden="1" customWidth="1"/>
    <col min="4846" max="4846" width="17.85546875" style="13" customWidth="1"/>
    <col min="4847" max="4847" width="19.140625" style="13" customWidth="1"/>
    <col min="4848" max="4848" width="24.140625" style="13" customWidth="1"/>
    <col min="4849" max="4852" width="0" style="13" hidden="1" customWidth="1"/>
    <col min="4853" max="4853" width="11.42578125" style="13"/>
    <col min="4854" max="4854" width="19.42578125" style="13" customWidth="1"/>
    <col min="4855" max="5092" width="11.42578125" style="13"/>
    <col min="5093" max="5093" width="6.42578125" style="13" customWidth="1"/>
    <col min="5094" max="5094" width="52.7109375" style="13" customWidth="1"/>
    <col min="5095" max="5095" width="5.140625" style="13" customWidth="1"/>
    <col min="5096" max="5096" width="12.28515625" style="13" customWidth="1"/>
    <col min="5097" max="5097" width="15.5703125" style="13" customWidth="1"/>
    <col min="5098" max="5101" width="0" style="13" hidden="1" customWidth="1"/>
    <col min="5102" max="5102" width="17.85546875" style="13" customWidth="1"/>
    <col min="5103" max="5103" width="19.140625" style="13" customWidth="1"/>
    <col min="5104" max="5104" width="24.140625" style="13" customWidth="1"/>
    <col min="5105" max="5108" width="0" style="13" hidden="1" customWidth="1"/>
    <col min="5109" max="5109" width="11.42578125" style="13"/>
    <col min="5110" max="5110" width="19.42578125" style="13" customWidth="1"/>
    <col min="5111" max="5348" width="11.42578125" style="13"/>
    <col min="5349" max="5349" width="6.42578125" style="13" customWidth="1"/>
    <col min="5350" max="5350" width="52.7109375" style="13" customWidth="1"/>
    <col min="5351" max="5351" width="5.140625" style="13" customWidth="1"/>
    <col min="5352" max="5352" width="12.28515625" style="13" customWidth="1"/>
    <col min="5353" max="5353" width="15.5703125" style="13" customWidth="1"/>
    <col min="5354" max="5357" width="0" style="13" hidden="1" customWidth="1"/>
    <col min="5358" max="5358" width="17.85546875" style="13" customWidth="1"/>
    <col min="5359" max="5359" width="19.140625" style="13" customWidth="1"/>
    <col min="5360" max="5360" width="24.140625" style="13" customWidth="1"/>
    <col min="5361" max="5364" width="0" style="13" hidden="1" customWidth="1"/>
    <col min="5365" max="5365" width="11.42578125" style="13"/>
    <col min="5366" max="5366" width="19.42578125" style="13" customWidth="1"/>
    <col min="5367" max="5604" width="11.42578125" style="13"/>
    <col min="5605" max="5605" width="6.42578125" style="13" customWidth="1"/>
    <col min="5606" max="5606" width="52.7109375" style="13" customWidth="1"/>
    <col min="5607" max="5607" width="5.140625" style="13" customWidth="1"/>
    <col min="5608" max="5608" width="12.28515625" style="13" customWidth="1"/>
    <col min="5609" max="5609" width="15.5703125" style="13" customWidth="1"/>
    <col min="5610" max="5613" width="0" style="13" hidden="1" customWidth="1"/>
    <col min="5614" max="5614" width="17.85546875" style="13" customWidth="1"/>
    <col min="5615" max="5615" width="19.140625" style="13" customWidth="1"/>
    <col min="5616" max="5616" width="24.140625" style="13" customWidth="1"/>
    <col min="5617" max="5620" width="0" style="13" hidden="1" customWidth="1"/>
    <col min="5621" max="5621" width="11.42578125" style="13"/>
    <col min="5622" max="5622" width="19.42578125" style="13" customWidth="1"/>
    <col min="5623" max="5860" width="11.42578125" style="13"/>
    <col min="5861" max="5861" width="6.42578125" style="13" customWidth="1"/>
    <col min="5862" max="5862" width="52.7109375" style="13" customWidth="1"/>
    <col min="5863" max="5863" width="5.140625" style="13" customWidth="1"/>
    <col min="5864" max="5864" width="12.28515625" style="13" customWidth="1"/>
    <col min="5865" max="5865" width="15.5703125" style="13" customWidth="1"/>
    <col min="5866" max="5869" width="0" style="13" hidden="1" customWidth="1"/>
    <col min="5870" max="5870" width="17.85546875" style="13" customWidth="1"/>
    <col min="5871" max="5871" width="19.140625" style="13" customWidth="1"/>
    <col min="5872" max="5872" width="24.140625" style="13" customWidth="1"/>
    <col min="5873" max="5876" width="0" style="13" hidden="1" customWidth="1"/>
    <col min="5877" max="5877" width="11.42578125" style="13"/>
    <col min="5878" max="5878" width="19.42578125" style="13" customWidth="1"/>
    <col min="5879" max="6116" width="11.42578125" style="13"/>
    <col min="6117" max="6117" width="6.42578125" style="13" customWidth="1"/>
    <col min="6118" max="6118" width="52.7109375" style="13" customWidth="1"/>
    <col min="6119" max="6119" width="5.140625" style="13" customWidth="1"/>
    <col min="6120" max="6120" width="12.28515625" style="13" customWidth="1"/>
    <col min="6121" max="6121" width="15.5703125" style="13" customWidth="1"/>
    <col min="6122" max="6125" width="0" style="13" hidden="1" customWidth="1"/>
    <col min="6126" max="6126" width="17.85546875" style="13" customWidth="1"/>
    <col min="6127" max="6127" width="19.140625" style="13" customWidth="1"/>
    <col min="6128" max="6128" width="24.140625" style="13" customWidth="1"/>
    <col min="6129" max="6132" width="0" style="13" hidden="1" customWidth="1"/>
    <col min="6133" max="6133" width="11.42578125" style="13"/>
    <col min="6134" max="6134" width="19.42578125" style="13" customWidth="1"/>
    <col min="6135" max="6372" width="11.42578125" style="13"/>
    <col min="6373" max="6373" width="6.42578125" style="13" customWidth="1"/>
    <col min="6374" max="6374" width="52.7109375" style="13" customWidth="1"/>
    <col min="6375" max="6375" width="5.140625" style="13" customWidth="1"/>
    <col min="6376" max="6376" width="12.28515625" style="13" customWidth="1"/>
    <col min="6377" max="6377" width="15.5703125" style="13" customWidth="1"/>
    <col min="6378" max="6381" width="0" style="13" hidden="1" customWidth="1"/>
    <col min="6382" max="6382" width="17.85546875" style="13" customWidth="1"/>
    <col min="6383" max="6383" width="19.140625" style="13" customWidth="1"/>
    <col min="6384" max="6384" width="24.140625" style="13" customWidth="1"/>
    <col min="6385" max="6388" width="0" style="13" hidden="1" customWidth="1"/>
    <col min="6389" max="6389" width="11.42578125" style="13"/>
    <col min="6390" max="6390" width="19.42578125" style="13" customWidth="1"/>
    <col min="6391" max="6628" width="11.42578125" style="13"/>
    <col min="6629" max="6629" width="6.42578125" style="13" customWidth="1"/>
    <col min="6630" max="6630" width="52.7109375" style="13" customWidth="1"/>
    <col min="6631" max="6631" width="5.140625" style="13" customWidth="1"/>
    <col min="6632" max="6632" width="12.28515625" style="13" customWidth="1"/>
    <col min="6633" max="6633" width="15.5703125" style="13" customWidth="1"/>
    <col min="6634" max="6637" width="0" style="13" hidden="1" customWidth="1"/>
    <col min="6638" max="6638" width="17.85546875" style="13" customWidth="1"/>
    <col min="6639" max="6639" width="19.140625" style="13" customWidth="1"/>
    <col min="6640" max="6640" width="24.140625" style="13" customWidth="1"/>
    <col min="6641" max="6644" width="0" style="13" hidden="1" customWidth="1"/>
    <col min="6645" max="6645" width="11.42578125" style="13"/>
    <col min="6646" max="6646" width="19.42578125" style="13" customWidth="1"/>
    <col min="6647" max="6884" width="11.42578125" style="13"/>
    <col min="6885" max="6885" width="6.42578125" style="13" customWidth="1"/>
    <col min="6886" max="6886" width="52.7109375" style="13" customWidth="1"/>
    <col min="6887" max="6887" width="5.140625" style="13" customWidth="1"/>
    <col min="6888" max="6888" width="12.28515625" style="13" customWidth="1"/>
    <col min="6889" max="6889" width="15.5703125" style="13" customWidth="1"/>
    <col min="6890" max="6893" width="0" style="13" hidden="1" customWidth="1"/>
    <col min="6894" max="6894" width="17.85546875" style="13" customWidth="1"/>
    <col min="6895" max="6895" width="19.140625" style="13" customWidth="1"/>
    <col min="6896" max="6896" width="24.140625" style="13" customWidth="1"/>
    <col min="6897" max="6900" width="0" style="13" hidden="1" customWidth="1"/>
    <col min="6901" max="6901" width="11.42578125" style="13"/>
    <col min="6902" max="6902" width="19.42578125" style="13" customWidth="1"/>
    <col min="6903" max="7140" width="11.42578125" style="13"/>
    <col min="7141" max="7141" width="6.42578125" style="13" customWidth="1"/>
    <col min="7142" max="7142" width="52.7109375" style="13" customWidth="1"/>
    <col min="7143" max="7143" width="5.140625" style="13" customWidth="1"/>
    <col min="7144" max="7144" width="12.28515625" style="13" customWidth="1"/>
    <col min="7145" max="7145" width="15.5703125" style="13" customWidth="1"/>
    <col min="7146" max="7149" width="0" style="13" hidden="1" customWidth="1"/>
    <col min="7150" max="7150" width="17.85546875" style="13" customWidth="1"/>
    <col min="7151" max="7151" width="19.140625" style="13" customWidth="1"/>
    <col min="7152" max="7152" width="24.140625" style="13" customWidth="1"/>
    <col min="7153" max="7156" width="0" style="13" hidden="1" customWidth="1"/>
    <col min="7157" max="7157" width="11.42578125" style="13"/>
    <col min="7158" max="7158" width="19.42578125" style="13" customWidth="1"/>
    <col min="7159" max="7396" width="11.42578125" style="13"/>
    <col min="7397" max="7397" width="6.42578125" style="13" customWidth="1"/>
    <col min="7398" max="7398" width="52.7109375" style="13" customWidth="1"/>
    <col min="7399" max="7399" width="5.140625" style="13" customWidth="1"/>
    <col min="7400" max="7400" width="12.28515625" style="13" customWidth="1"/>
    <col min="7401" max="7401" width="15.5703125" style="13" customWidth="1"/>
    <col min="7402" max="7405" width="0" style="13" hidden="1" customWidth="1"/>
    <col min="7406" max="7406" width="17.85546875" style="13" customWidth="1"/>
    <col min="7407" max="7407" width="19.140625" style="13" customWidth="1"/>
    <col min="7408" max="7408" width="24.140625" style="13" customWidth="1"/>
    <col min="7409" max="7412" width="0" style="13" hidden="1" customWidth="1"/>
    <col min="7413" max="7413" width="11.42578125" style="13"/>
    <col min="7414" max="7414" width="19.42578125" style="13" customWidth="1"/>
    <col min="7415" max="7652" width="11.42578125" style="13"/>
    <col min="7653" max="7653" width="6.42578125" style="13" customWidth="1"/>
    <col min="7654" max="7654" width="52.7109375" style="13" customWidth="1"/>
    <col min="7655" max="7655" width="5.140625" style="13" customWidth="1"/>
    <col min="7656" max="7656" width="12.28515625" style="13" customWidth="1"/>
    <col min="7657" max="7657" width="15.5703125" style="13" customWidth="1"/>
    <col min="7658" max="7661" width="0" style="13" hidden="1" customWidth="1"/>
    <col min="7662" max="7662" width="17.85546875" style="13" customWidth="1"/>
    <col min="7663" max="7663" width="19.140625" style="13" customWidth="1"/>
    <col min="7664" max="7664" width="24.140625" style="13" customWidth="1"/>
    <col min="7665" max="7668" width="0" style="13" hidden="1" customWidth="1"/>
    <col min="7669" max="7669" width="11.42578125" style="13"/>
    <col min="7670" max="7670" width="19.42578125" style="13" customWidth="1"/>
    <col min="7671" max="7908" width="11.42578125" style="13"/>
    <col min="7909" max="7909" width="6.42578125" style="13" customWidth="1"/>
    <col min="7910" max="7910" width="52.7109375" style="13" customWidth="1"/>
    <col min="7911" max="7911" width="5.140625" style="13" customWidth="1"/>
    <col min="7912" max="7912" width="12.28515625" style="13" customWidth="1"/>
    <col min="7913" max="7913" width="15.5703125" style="13" customWidth="1"/>
    <col min="7914" max="7917" width="0" style="13" hidden="1" customWidth="1"/>
    <col min="7918" max="7918" width="17.85546875" style="13" customWidth="1"/>
    <col min="7919" max="7919" width="19.140625" style="13" customWidth="1"/>
    <col min="7920" max="7920" width="24.140625" style="13" customWidth="1"/>
    <col min="7921" max="7924" width="0" style="13" hidden="1" customWidth="1"/>
    <col min="7925" max="7925" width="11.42578125" style="13"/>
    <col min="7926" max="7926" width="19.42578125" style="13" customWidth="1"/>
    <col min="7927" max="8164" width="11.42578125" style="13"/>
    <col min="8165" max="8165" width="6.42578125" style="13" customWidth="1"/>
    <col min="8166" max="8166" width="52.7109375" style="13" customWidth="1"/>
    <col min="8167" max="8167" width="5.140625" style="13" customWidth="1"/>
    <col min="8168" max="8168" width="12.28515625" style="13" customWidth="1"/>
    <col min="8169" max="8169" width="15.5703125" style="13" customWidth="1"/>
    <col min="8170" max="8173" width="0" style="13" hidden="1" customWidth="1"/>
    <col min="8174" max="8174" width="17.85546875" style="13" customWidth="1"/>
    <col min="8175" max="8175" width="19.140625" style="13" customWidth="1"/>
    <col min="8176" max="8176" width="24.140625" style="13" customWidth="1"/>
    <col min="8177" max="8180" width="0" style="13" hidden="1" customWidth="1"/>
    <col min="8181" max="8181" width="11.42578125" style="13"/>
    <col min="8182" max="8182" width="19.42578125" style="13" customWidth="1"/>
    <col min="8183" max="8420" width="11.42578125" style="13"/>
    <col min="8421" max="8421" width="6.42578125" style="13" customWidth="1"/>
    <col min="8422" max="8422" width="52.7109375" style="13" customWidth="1"/>
    <col min="8423" max="8423" width="5.140625" style="13" customWidth="1"/>
    <col min="8424" max="8424" width="12.28515625" style="13" customWidth="1"/>
    <col min="8425" max="8425" width="15.5703125" style="13" customWidth="1"/>
    <col min="8426" max="8429" width="0" style="13" hidden="1" customWidth="1"/>
    <col min="8430" max="8430" width="17.85546875" style="13" customWidth="1"/>
    <col min="8431" max="8431" width="19.140625" style="13" customWidth="1"/>
    <col min="8432" max="8432" width="24.140625" style="13" customWidth="1"/>
    <col min="8433" max="8436" width="0" style="13" hidden="1" customWidth="1"/>
    <col min="8437" max="8437" width="11.42578125" style="13"/>
    <col min="8438" max="8438" width="19.42578125" style="13" customWidth="1"/>
    <col min="8439" max="8676" width="11.42578125" style="13"/>
    <col min="8677" max="8677" width="6.42578125" style="13" customWidth="1"/>
    <col min="8678" max="8678" width="52.7109375" style="13" customWidth="1"/>
    <col min="8679" max="8679" width="5.140625" style="13" customWidth="1"/>
    <col min="8680" max="8680" width="12.28515625" style="13" customWidth="1"/>
    <col min="8681" max="8681" width="15.5703125" style="13" customWidth="1"/>
    <col min="8682" max="8685" width="0" style="13" hidden="1" customWidth="1"/>
    <col min="8686" max="8686" width="17.85546875" style="13" customWidth="1"/>
    <col min="8687" max="8687" width="19.140625" style="13" customWidth="1"/>
    <col min="8688" max="8688" width="24.140625" style="13" customWidth="1"/>
    <col min="8689" max="8692" width="0" style="13" hidden="1" customWidth="1"/>
    <col min="8693" max="8693" width="11.42578125" style="13"/>
    <col min="8694" max="8694" width="19.42578125" style="13" customWidth="1"/>
    <col min="8695" max="8932" width="11.42578125" style="13"/>
    <col min="8933" max="8933" width="6.42578125" style="13" customWidth="1"/>
    <col min="8934" max="8934" width="52.7109375" style="13" customWidth="1"/>
    <col min="8935" max="8935" width="5.140625" style="13" customWidth="1"/>
    <col min="8936" max="8936" width="12.28515625" style="13" customWidth="1"/>
    <col min="8937" max="8937" width="15.5703125" style="13" customWidth="1"/>
    <col min="8938" max="8941" width="0" style="13" hidden="1" customWidth="1"/>
    <col min="8942" max="8942" width="17.85546875" style="13" customWidth="1"/>
    <col min="8943" max="8943" width="19.140625" style="13" customWidth="1"/>
    <col min="8944" max="8944" width="24.140625" style="13" customWidth="1"/>
    <col min="8945" max="8948" width="0" style="13" hidden="1" customWidth="1"/>
    <col min="8949" max="8949" width="11.42578125" style="13"/>
    <col min="8950" max="8950" width="19.42578125" style="13" customWidth="1"/>
    <col min="8951" max="9188" width="11.42578125" style="13"/>
    <col min="9189" max="9189" width="6.42578125" style="13" customWidth="1"/>
    <col min="9190" max="9190" width="52.7109375" style="13" customWidth="1"/>
    <col min="9191" max="9191" width="5.140625" style="13" customWidth="1"/>
    <col min="9192" max="9192" width="12.28515625" style="13" customWidth="1"/>
    <col min="9193" max="9193" width="15.5703125" style="13" customWidth="1"/>
    <col min="9194" max="9197" width="0" style="13" hidden="1" customWidth="1"/>
    <col min="9198" max="9198" width="17.85546875" style="13" customWidth="1"/>
    <col min="9199" max="9199" width="19.140625" style="13" customWidth="1"/>
    <col min="9200" max="9200" width="24.140625" style="13" customWidth="1"/>
    <col min="9201" max="9204" width="0" style="13" hidden="1" customWidth="1"/>
    <col min="9205" max="9205" width="11.42578125" style="13"/>
    <col min="9206" max="9206" width="19.42578125" style="13" customWidth="1"/>
    <col min="9207" max="9444" width="11.42578125" style="13"/>
    <col min="9445" max="9445" width="6.42578125" style="13" customWidth="1"/>
    <col min="9446" max="9446" width="52.7109375" style="13" customWidth="1"/>
    <col min="9447" max="9447" width="5.140625" style="13" customWidth="1"/>
    <col min="9448" max="9448" width="12.28515625" style="13" customWidth="1"/>
    <col min="9449" max="9449" width="15.5703125" style="13" customWidth="1"/>
    <col min="9450" max="9453" width="0" style="13" hidden="1" customWidth="1"/>
    <col min="9454" max="9454" width="17.85546875" style="13" customWidth="1"/>
    <col min="9455" max="9455" width="19.140625" style="13" customWidth="1"/>
    <col min="9456" max="9456" width="24.140625" style="13" customWidth="1"/>
    <col min="9457" max="9460" width="0" style="13" hidden="1" customWidth="1"/>
    <col min="9461" max="9461" width="11.42578125" style="13"/>
    <col min="9462" max="9462" width="19.42578125" style="13" customWidth="1"/>
    <col min="9463" max="9700" width="11.42578125" style="13"/>
    <col min="9701" max="9701" width="6.42578125" style="13" customWidth="1"/>
    <col min="9702" max="9702" width="52.7109375" style="13" customWidth="1"/>
    <col min="9703" max="9703" width="5.140625" style="13" customWidth="1"/>
    <col min="9704" max="9704" width="12.28515625" style="13" customWidth="1"/>
    <col min="9705" max="9705" width="15.5703125" style="13" customWidth="1"/>
    <col min="9706" max="9709" width="0" style="13" hidden="1" customWidth="1"/>
    <col min="9710" max="9710" width="17.85546875" style="13" customWidth="1"/>
    <col min="9711" max="9711" width="19.140625" style="13" customWidth="1"/>
    <col min="9712" max="9712" width="24.140625" style="13" customWidth="1"/>
    <col min="9713" max="9716" width="0" style="13" hidden="1" customWidth="1"/>
    <col min="9717" max="9717" width="11.42578125" style="13"/>
    <col min="9718" max="9718" width="19.42578125" style="13" customWidth="1"/>
    <col min="9719" max="9956" width="11.42578125" style="13"/>
    <col min="9957" max="9957" width="6.42578125" style="13" customWidth="1"/>
    <col min="9958" max="9958" width="52.7109375" style="13" customWidth="1"/>
    <col min="9959" max="9959" width="5.140625" style="13" customWidth="1"/>
    <col min="9960" max="9960" width="12.28515625" style="13" customWidth="1"/>
    <col min="9961" max="9961" width="15.5703125" style="13" customWidth="1"/>
    <col min="9962" max="9965" width="0" style="13" hidden="1" customWidth="1"/>
    <col min="9966" max="9966" width="17.85546875" style="13" customWidth="1"/>
    <col min="9967" max="9967" width="19.140625" style="13" customWidth="1"/>
    <col min="9968" max="9968" width="24.140625" style="13" customWidth="1"/>
    <col min="9969" max="9972" width="0" style="13" hidden="1" customWidth="1"/>
    <col min="9973" max="9973" width="11.42578125" style="13"/>
    <col min="9974" max="9974" width="19.42578125" style="13" customWidth="1"/>
    <col min="9975" max="10212" width="11.42578125" style="13"/>
    <col min="10213" max="10213" width="6.42578125" style="13" customWidth="1"/>
    <col min="10214" max="10214" width="52.7109375" style="13" customWidth="1"/>
    <col min="10215" max="10215" width="5.140625" style="13" customWidth="1"/>
    <col min="10216" max="10216" width="12.28515625" style="13" customWidth="1"/>
    <col min="10217" max="10217" width="15.5703125" style="13" customWidth="1"/>
    <col min="10218" max="10221" width="0" style="13" hidden="1" customWidth="1"/>
    <col min="10222" max="10222" width="17.85546875" style="13" customWidth="1"/>
    <col min="10223" max="10223" width="19.140625" style="13" customWidth="1"/>
    <col min="10224" max="10224" width="24.140625" style="13" customWidth="1"/>
    <col min="10225" max="10228" width="0" style="13" hidden="1" customWidth="1"/>
    <col min="10229" max="10229" width="11.42578125" style="13"/>
    <col min="10230" max="10230" width="19.42578125" style="13" customWidth="1"/>
    <col min="10231" max="10468" width="11.42578125" style="13"/>
    <col min="10469" max="10469" width="6.42578125" style="13" customWidth="1"/>
    <col min="10470" max="10470" width="52.7109375" style="13" customWidth="1"/>
    <col min="10471" max="10471" width="5.140625" style="13" customWidth="1"/>
    <col min="10472" max="10472" width="12.28515625" style="13" customWidth="1"/>
    <col min="10473" max="10473" width="15.5703125" style="13" customWidth="1"/>
    <col min="10474" max="10477" width="0" style="13" hidden="1" customWidth="1"/>
    <col min="10478" max="10478" width="17.85546875" style="13" customWidth="1"/>
    <col min="10479" max="10479" width="19.140625" style="13" customWidth="1"/>
    <col min="10480" max="10480" width="24.140625" style="13" customWidth="1"/>
    <col min="10481" max="10484" width="0" style="13" hidden="1" customWidth="1"/>
    <col min="10485" max="10485" width="11.42578125" style="13"/>
    <col min="10486" max="10486" width="19.42578125" style="13" customWidth="1"/>
    <col min="10487" max="10724" width="11.42578125" style="13"/>
    <col min="10725" max="10725" width="6.42578125" style="13" customWidth="1"/>
    <col min="10726" max="10726" width="52.7109375" style="13" customWidth="1"/>
    <col min="10727" max="10727" width="5.140625" style="13" customWidth="1"/>
    <col min="10728" max="10728" width="12.28515625" style="13" customWidth="1"/>
    <col min="10729" max="10729" width="15.5703125" style="13" customWidth="1"/>
    <col min="10730" max="10733" width="0" style="13" hidden="1" customWidth="1"/>
    <col min="10734" max="10734" width="17.85546875" style="13" customWidth="1"/>
    <col min="10735" max="10735" width="19.140625" style="13" customWidth="1"/>
    <col min="10736" max="10736" width="24.140625" style="13" customWidth="1"/>
    <col min="10737" max="10740" width="0" style="13" hidden="1" customWidth="1"/>
    <col min="10741" max="10741" width="11.42578125" style="13"/>
    <col min="10742" max="10742" width="19.42578125" style="13" customWidth="1"/>
    <col min="10743" max="10980" width="11.42578125" style="13"/>
    <col min="10981" max="10981" width="6.42578125" style="13" customWidth="1"/>
    <col min="10982" max="10982" width="52.7109375" style="13" customWidth="1"/>
    <col min="10983" max="10983" width="5.140625" style="13" customWidth="1"/>
    <col min="10984" max="10984" width="12.28515625" style="13" customWidth="1"/>
    <col min="10985" max="10985" width="15.5703125" style="13" customWidth="1"/>
    <col min="10986" max="10989" width="0" style="13" hidden="1" customWidth="1"/>
    <col min="10990" max="10990" width="17.85546875" style="13" customWidth="1"/>
    <col min="10991" max="10991" width="19.140625" style="13" customWidth="1"/>
    <col min="10992" max="10992" width="24.140625" style="13" customWidth="1"/>
    <col min="10993" max="10996" width="0" style="13" hidden="1" customWidth="1"/>
    <col min="10997" max="10997" width="11.42578125" style="13"/>
    <col min="10998" max="10998" width="19.42578125" style="13" customWidth="1"/>
    <col min="10999" max="11236" width="11.42578125" style="13"/>
    <col min="11237" max="11237" width="6.42578125" style="13" customWidth="1"/>
    <col min="11238" max="11238" width="52.7109375" style="13" customWidth="1"/>
    <col min="11239" max="11239" width="5.140625" style="13" customWidth="1"/>
    <col min="11240" max="11240" width="12.28515625" style="13" customWidth="1"/>
    <col min="11241" max="11241" width="15.5703125" style="13" customWidth="1"/>
    <col min="11242" max="11245" width="0" style="13" hidden="1" customWidth="1"/>
    <col min="11246" max="11246" width="17.85546875" style="13" customWidth="1"/>
    <col min="11247" max="11247" width="19.140625" style="13" customWidth="1"/>
    <col min="11248" max="11248" width="24.140625" style="13" customWidth="1"/>
    <col min="11249" max="11252" width="0" style="13" hidden="1" customWidth="1"/>
    <col min="11253" max="11253" width="11.42578125" style="13"/>
    <col min="11254" max="11254" width="19.42578125" style="13" customWidth="1"/>
    <col min="11255" max="11492" width="11.42578125" style="13"/>
    <col min="11493" max="11493" width="6.42578125" style="13" customWidth="1"/>
    <col min="11494" max="11494" width="52.7109375" style="13" customWidth="1"/>
    <col min="11495" max="11495" width="5.140625" style="13" customWidth="1"/>
    <col min="11496" max="11496" width="12.28515625" style="13" customWidth="1"/>
    <col min="11497" max="11497" width="15.5703125" style="13" customWidth="1"/>
    <col min="11498" max="11501" width="0" style="13" hidden="1" customWidth="1"/>
    <col min="11502" max="11502" width="17.85546875" style="13" customWidth="1"/>
    <col min="11503" max="11503" width="19.140625" style="13" customWidth="1"/>
    <col min="11504" max="11504" width="24.140625" style="13" customWidth="1"/>
    <col min="11505" max="11508" width="0" style="13" hidden="1" customWidth="1"/>
    <col min="11509" max="11509" width="11.42578125" style="13"/>
    <col min="11510" max="11510" width="19.42578125" style="13" customWidth="1"/>
    <col min="11511" max="11748" width="11.42578125" style="13"/>
    <col min="11749" max="11749" width="6.42578125" style="13" customWidth="1"/>
    <col min="11750" max="11750" width="52.7109375" style="13" customWidth="1"/>
    <col min="11751" max="11751" width="5.140625" style="13" customWidth="1"/>
    <col min="11752" max="11752" width="12.28515625" style="13" customWidth="1"/>
    <col min="11753" max="11753" width="15.5703125" style="13" customWidth="1"/>
    <col min="11754" max="11757" width="0" style="13" hidden="1" customWidth="1"/>
    <col min="11758" max="11758" width="17.85546875" style="13" customWidth="1"/>
    <col min="11759" max="11759" width="19.140625" style="13" customWidth="1"/>
    <col min="11760" max="11760" width="24.140625" style="13" customWidth="1"/>
    <col min="11761" max="11764" width="0" style="13" hidden="1" customWidth="1"/>
    <col min="11765" max="11765" width="11.42578125" style="13"/>
    <col min="11766" max="11766" width="19.42578125" style="13" customWidth="1"/>
    <col min="11767" max="12004" width="11.42578125" style="13"/>
    <col min="12005" max="12005" width="6.42578125" style="13" customWidth="1"/>
    <col min="12006" max="12006" width="52.7109375" style="13" customWidth="1"/>
    <col min="12007" max="12007" width="5.140625" style="13" customWidth="1"/>
    <col min="12008" max="12008" width="12.28515625" style="13" customWidth="1"/>
    <col min="12009" max="12009" width="15.5703125" style="13" customWidth="1"/>
    <col min="12010" max="12013" width="0" style="13" hidden="1" customWidth="1"/>
    <col min="12014" max="12014" width="17.85546875" style="13" customWidth="1"/>
    <col min="12015" max="12015" width="19.140625" style="13" customWidth="1"/>
    <col min="12016" max="12016" width="24.140625" style="13" customWidth="1"/>
    <col min="12017" max="12020" width="0" style="13" hidden="1" customWidth="1"/>
    <col min="12021" max="12021" width="11.42578125" style="13"/>
    <col min="12022" max="12022" width="19.42578125" style="13" customWidth="1"/>
    <col min="12023" max="12260" width="11.42578125" style="13"/>
    <col min="12261" max="12261" width="6.42578125" style="13" customWidth="1"/>
    <col min="12262" max="12262" width="52.7109375" style="13" customWidth="1"/>
    <col min="12263" max="12263" width="5.140625" style="13" customWidth="1"/>
    <col min="12264" max="12264" width="12.28515625" style="13" customWidth="1"/>
    <col min="12265" max="12265" width="15.5703125" style="13" customWidth="1"/>
    <col min="12266" max="12269" width="0" style="13" hidden="1" customWidth="1"/>
    <col min="12270" max="12270" width="17.85546875" style="13" customWidth="1"/>
    <col min="12271" max="12271" width="19.140625" style="13" customWidth="1"/>
    <col min="12272" max="12272" width="24.140625" style="13" customWidth="1"/>
    <col min="12273" max="12276" width="0" style="13" hidden="1" customWidth="1"/>
    <col min="12277" max="12277" width="11.42578125" style="13"/>
    <col min="12278" max="12278" width="19.42578125" style="13" customWidth="1"/>
    <col min="12279" max="12516" width="11.42578125" style="13"/>
    <col min="12517" max="12517" width="6.42578125" style="13" customWidth="1"/>
    <col min="12518" max="12518" width="52.7109375" style="13" customWidth="1"/>
    <col min="12519" max="12519" width="5.140625" style="13" customWidth="1"/>
    <col min="12520" max="12520" width="12.28515625" style="13" customWidth="1"/>
    <col min="12521" max="12521" width="15.5703125" style="13" customWidth="1"/>
    <col min="12522" max="12525" width="0" style="13" hidden="1" customWidth="1"/>
    <col min="12526" max="12526" width="17.85546875" style="13" customWidth="1"/>
    <col min="12527" max="12527" width="19.140625" style="13" customWidth="1"/>
    <col min="12528" max="12528" width="24.140625" style="13" customWidth="1"/>
    <col min="12529" max="12532" width="0" style="13" hidden="1" customWidth="1"/>
    <col min="12533" max="12533" width="11.42578125" style="13"/>
    <col min="12534" max="12534" width="19.42578125" style="13" customWidth="1"/>
    <col min="12535" max="12772" width="11.42578125" style="13"/>
    <col min="12773" max="12773" width="6.42578125" style="13" customWidth="1"/>
    <col min="12774" max="12774" width="52.7109375" style="13" customWidth="1"/>
    <col min="12775" max="12775" width="5.140625" style="13" customWidth="1"/>
    <col min="12776" max="12776" width="12.28515625" style="13" customWidth="1"/>
    <col min="12777" max="12777" width="15.5703125" style="13" customWidth="1"/>
    <col min="12778" max="12781" width="0" style="13" hidden="1" customWidth="1"/>
    <col min="12782" max="12782" width="17.85546875" style="13" customWidth="1"/>
    <col min="12783" max="12783" width="19.140625" style="13" customWidth="1"/>
    <col min="12784" max="12784" width="24.140625" style="13" customWidth="1"/>
    <col min="12785" max="12788" width="0" style="13" hidden="1" customWidth="1"/>
    <col min="12789" max="12789" width="11.42578125" style="13"/>
    <col min="12790" max="12790" width="19.42578125" style="13" customWidth="1"/>
    <col min="12791" max="13028" width="11.42578125" style="13"/>
    <col min="13029" max="13029" width="6.42578125" style="13" customWidth="1"/>
    <col min="13030" max="13030" width="52.7109375" style="13" customWidth="1"/>
    <col min="13031" max="13031" width="5.140625" style="13" customWidth="1"/>
    <col min="13032" max="13032" width="12.28515625" style="13" customWidth="1"/>
    <col min="13033" max="13033" width="15.5703125" style="13" customWidth="1"/>
    <col min="13034" max="13037" width="0" style="13" hidden="1" customWidth="1"/>
    <col min="13038" max="13038" width="17.85546875" style="13" customWidth="1"/>
    <col min="13039" max="13039" width="19.140625" style="13" customWidth="1"/>
    <col min="13040" max="13040" width="24.140625" style="13" customWidth="1"/>
    <col min="13041" max="13044" width="0" style="13" hidden="1" customWidth="1"/>
    <col min="13045" max="13045" width="11.42578125" style="13"/>
    <col min="13046" max="13046" width="19.42578125" style="13" customWidth="1"/>
    <col min="13047" max="13284" width="11.42578125" style="13"/>
    <col min="13285" max="13285" width="6.42578125" style="13" customWidth="1"/>
    <col min="13286" max="13286" width="52.7109375" style="13" customWidth="1"/>
    <col min="13287" max="13287" width="5.140625" style="13" customWidth="1"/>
    <col min="13288" max="13288" width="12.28515625" style="13" customWidth="1"/>
    <col min="13289" max="13289" width="15.5703125" style="13" customWidth="1"/>
    <col min="13290" max="13293" width="0" style="13" hidden="1" customWidth="1"/>
    <col min="13294" max="13294" width="17.85546875" style="13" customWidth="1"/>
    <col min="13295" max="13295" width="19.140625" style="13" customWidth="1"/>
    <col min="13296" max="13296" width="24.140625" style="13" customWidth="1"/>
    <col min="13297" max="13300" width="0" style="13" hidden="1" customWidth="1"/>
    <col min="13301" max="13301" width="11.42578125" style="13"/>
    <col min="13302" max="13302" width="19.42578125" style="13" customWidth="1"/>
    <col min="13303" max="13540" width="11.42578125" style="13"/>
    <col min="13541" max="13541" width="6.42578125" style="13" customWidth="1"/>
    <col min="13542" max="13542" width="52.7109375" style="13" customWidth="1"/>
    <col min="13543" max="13543" width="5.140625" style="13" customWidth="1"/>
    <col min="13544" max="13544" width="12.28515625" style="13" customWidth="1"/>
    <col min="13545" max="13545" width="15.5703125" style="13" customWidth="1"/>
    <col min="13546" max="13549" width="0" style="13" hidden="1" customWidth="1"/>
    <col min="13550" max="13550" width="17.85546875" style="13" customWidth="1"/>
    <col min="13551" max="13551" width="19.140625" style="13" customWidth="1"/>
    <col min="13552" max="13552" width="24.140625" style="13" customWidth="1"/>
    <col min="13553" max="13556" width="0" style="13" hidden="1" customWidth="1"/>
    <col min="13557" max="13557" width="11.42578125" style="13"/>
    <col min="13558" max="13558" width="19.42578125" style="13" customWidth="1"/>
    <col min="13559" max="13796" width="11.42578125" style="13"/>
    <col min="13797" max="13797" width="6.42578125" style="13" customWidth="1"/>
    <col min="13798" max="13798" width="52.7109375" style="13" customWidth="1"/>
    <col min="13799" max="13799" width="5.140625" style="13" customWidth="1"/>
    <col min="13800" max="13800" width="12.28515625" style="13" customWidth="1"/>
    <col min="13801" max="13801" width="15.5703125" style="13" customWidth="1"/>
    <col min="13802" max="13805" width="0" style="13" hidden="1" customWidth="1"/>
    <col min="13806" max="13806" width="17.85546875" style="13" customWidth="1"/>
    <col min="13807" max="13807" width="19.140625" style="13" customWidth="1"/>
    <col min="13808" max="13808" width="24.140625" style="13" customWidth="1"/>
    <col min="13809" max="13812" width="0" style="13" hidden="1" customWidth="1"/>
    <col min="13813" max="13813" width="11.42578125" style="13"/>
    <col min="13814" max="13814" width="19.42578125" style="13" customWidth="1"/>
    <col min="13815" max="14052" width="11.42578125" style="13"/>
    <col min="14053" max="14053" width="6.42578125" style="13" customWidth="1"/>
    <col min="14054" max="14054" width="52.7109375" style="13" customWidth="1"/>
    <col min="14055" max="14055" width="5.140625" style="13" customWidth="1"/>
    <col min="14056" max="14056" width="12.28515625" style="13" customWidth="1"/>
    <col min="14057" max="14057" width="15.5703125" style="13" customWidth="1"/>
    <col min="14058" max="14061" width="0" style="13" hidden="1" customWidth="1"/>
    <col min="14062" max="14062" width="17.85546875" style="13" customWidth="1"/>
    <col min="14063" max="14063" width="19.140625" style="13" customWidth="1"/>
    <col min="14064" max="14064" width="24.140625" style="13" customWidth="1"/>
    <col min="14065" max="14068" width="0" style="13" hidden="1" customWidth="1"/>
    <col min="14069" max="14069" width="11.42578125" style="13"/>
    <col min="14070" max="14070" width="19.42578125" style="13" customWidth="1"/>
    <col min="14071" max="14308" width="11.42578125" style="13"/>
    <col min="14309" max="14309" width="6.42578125" style="13" customWidth="1"/>
    <col min="14310" max="14310" width="52.7109375" style="13" customWidth="1"/>
    <col min="14311" max="14311" width="5.140625" style="13" customWidth="1"/>
    <col min="14312" max="14312" width="12.28515625" style="13" customWidth="1"/>
    <col min="14313" max="14313" width="15.5703125" style="13" customWidth="1"/>
    <col min="14314" max="14317" width="0" style="13" hidden="1" customWidth="1"/>
    <col min="14318" max="14318" width="17.85546875" style="13" customWidth="1"/>
    <col min="14319" max="14319" width="19.140625" style="13" customWidth="1"/>
    <col min="14320" max="14320" width="24.140625" style="13" customWidth="1"/>
    <col min="14321" max="14324" width="0" style="13" hidden="1" customWidth="1"/>
    <col min="14325" max="14325" width="11.42578125" style="13"/>
    <col min="14326" max="14326" width="19.42578125" style="13" customWidth="1"/>
    <col min="14327" max="14564" width="11.42578125" style="13"/>
    <col min="14565" max="14565" width="6.42578125" style="13" customWidth="1"/>
    <col min="14566" max="14566" width="52.7109375" style="13" customWidth="1"/>
    <col min="14567" max="14567" width="5.140625" style="13" customWidth="1"/>
    <col min="14568" max="14568" width="12.28515625" style="13" customWidth="1"/>
    <col min="14569" max="14569" width="15.5703125" style="13" customWidth="1"/>
    <col min="14570" max="14573" width="0" style="13" hidden="1" customWidth="1"/>
    <col min="14574" max="14574" width="17.85546875" style="13" customWidth="1"/>
    <col min="14575" max="14575" width="19.140625" style="13" customWidth="1"/>
    <col min="14576" max="14576" width="24.140625" style="13" customWidth="1"/>
    <col min="14577" max="14580" width="0" style="13" hidden="1" customWidth="1"/>
    <col min="14581" max="14581" width="11.42578125" style="13"/>
    <col min="14582" max="14582" width="19.42578125" style="13" customWidth="1"/>
    <col min="14583" max="14820" width="11.42578125" style="13"/>
    <col min="14821" max="14821" width="6.42578125" style="13" customWidth="1"/>
    <col min="14822" max="14822" width="52.7109375" style="13" customWidth="1"/>
    <col min="14823" max="14823" width="5.140625" style="13" customWidth="1"/>
    <col min="14824" max="14824" width="12.28515625" style="13" customWidth="1"/>
    <col min="14825" max="14825" width="15.5703125" style="13" customWidth="1"/>
    <col min="14826" max="14829" width="0" style="13" hidden="1" customWidth="1"/>
    <col min="14830" max="14830" width="17.85546875" style="13" customWidth="1"/>
    <col min="14831" max="14831" width="19.140625" style="13" customWidth="1"/>
    <col min="14832" max="14832" width="24.140625" style="13" customWidth="1"/>
    <col min="14833" max="14836" width="0" style="13" hidden="1" customWidth="1"/>
    <col min="14837" max="14837" width="11.42578125" style="13"/>
    <col min="14838" max="14838" width="19.42578125" style="13" customWidth="1"/>
    <col min="14839" max="15076" width="11.42578125" style="13"/>
    <col min="15077" max="15077" width="6.42578125" style="13" customWidth="1"/>
    <col min="15078" max="15078" width="52.7109375" style="13" customWidth="1"/>
    <col min="15079" max="15079" width="5.140625" style="13" customWidth="1"/>
    <col min="15080" max="15080" width="12.28515625" style="13" customWidth="1"/>
    <col min="15081" max="15081" width="15.5703125" style="13" customWidth="1"/>
    <col min="15082" max="15085" width="0" style="13" hidden="1" customWidth="1"/>
    <col min="15086" max="15086" width="17.85546875" style="13" customWidth="1"/>
    <col min="15087" max="15087" width="19.140625" style="13" customWidth="1"/>
    <col min="15088" max="15088" width="24.140625" style="13" customWidth="1"/>
    <col min="15089" max="15092" width="0" style="13" hidden="1" customWidth="1"/>
    <col min="15093" max="15093" width="11.42578125" style="13"/>
    <col min="15094" max="15094" width="19.42578125" style="13" customWidth="1"/>
    <col min="15095" max="15332" width="11.42578125" style="13"/>
    <col min="15333" max="15333" width="6.42578125" style="13" customWidth="1"/>
    <col min="15334" max="15334" width="52.7109375" style="13" customWidth="1"/>
    <col min="15335" max="15335" width="5.140625" style="13" customWidth="1"/>
    <col min="15336" max="15336" width="12.28515625" style="13" customWidth="1"/>
    <col min="15337" max="15337" width="15.5703125" style="13" customWidth="1"/>
    <col min="15338" max="15341" width="0" style="13" hidden="1" customWidth="1"/>
    <col min="15342" max="15342" width="17.85546875" style="13" customWidth="1"/>
    <col min="15343" max="15343" width="19.140625" style="13" customWidth="1"/>
    <col min="15344" max="15344" width="24.140625" style="13" customWidth="1"/>
    <col min="15345" max="15348" width="0" style="13" hidden="1" customWidth="1"/>
    <col min="15349" max="15349" width="11.42578125" style="13"/>
    <col min="15350" max="15350" width="19.42578125" style="13" customWidth="1"/>
    <col min="15351" max="15588" width="11.42578125" style="13"/>
    <col min="15589" max="15589" width="6.42578125" style="13" customWidth="1"/>
    <col min="15590" max="15590" width="52.7109375" style="13" customWidth="1"/>
    <col min="15591" max="15591" width="5.140625" style="13" customWidth="1"/>
    <col min="15592" max="15592" width="12.28515625" style="13" customWidth="1"/>
    <col min="15593" max="15593" width="15.5703125" style="13" customWidth="1"/>
    <col min="15594" max="15597" width="0" style="13" hidden="1" customWidth="1"/>
    <col min="15598" max="15598" width="17.85546875" style="13" customWidth="1"/>
    <col min="15599" max="15599" width="19.140625" style="13" customWidth="1"/>
    <col min="15600" max="15600" width="24.140625" style="13" customWidth="1"/>
    <col min="15601" max="15604" width="0" style="13" hidden="1" customWidth="1"/>
    <col min="15605" max="15605" width="11.42578125" style="13"/>
    <col min="15606" max="15606" width="19.42578125" style="13" customWidth="1"/>
    <col min="15607" max="15844" width="11.42578125" style="13"/>
    <col min="15845" max="15845" width="6.42578125" style="13" customWidth="1"/>
    <col min="15846" max="15846" width="52.7109375" style="13" customWidth="1"/>
    <col min="15847" max="15847" width="5.140625" style="13" customWidth="1"/>
    <col min="15848" max="15848" width="12.28515625" style="13" customWidth="1"/>
    <col min="15849" max="15849" width="15.5703125" style="13" customWidth="1"/>
    <col min="15850" max="15853" width="0" style="13" hidden="1" customWidth="1"/>
    <col min="15854" max="15854" width="17.85546875" style="13" customWidth="1"/>
    <col min="15855" max="15855" width="19.140625" style="13" customWidth="1"/>
    <col min="15856" max="15856" width="24.140625" style="13" customWidth="1"/>
    <col min="15857" max="15860" width="0" style="13" hidden="1" customWidth="1"/>
    <col min="15861" max="15861" width="11.42578125" style="13"/>
    <col min="15862" max="15862" width="19.42578125" style="13" customWidth="1"/>
    <col min="15863" max="16100" width="11.42578125" style="13"/>
    <col min="16101" max="16101" width="6.42578125" style="13" customWidth="1"/>
    <col min="16102" max="16102" width="52.7109375" style="13" customWidth="1"/>
    <col min="16103" max="16103" width="5.140625" style="13" customWidth="1"/>
    <col min="16104" max="16104" width="12.28515625" style="13" customWidth="1"/>
    <col min="16105" max="16105" width="15.5703125" style="13" customWidth="1"/>
    <col min="16106" max="16109" width="0" style="13" hidden="1" customWidth="1"/>
    <col min="16110" max="16110" width="17.85546875" style="13" customWidth="1"/>
    <col min="16111" max="16111" width="19.140625" style="13" customWidth="1"/>
    <col min="16112" max="16112" width="24.140625" style="13" customWidth="1"/>
    <col min="16113" max="16116" width="0" style="13" hidden="1" customWidth="1"/>
    <col min="16117" max="16117" width="11.42578125" style="13"/>
    <col min="16118" max="16118" width="19.42578125" style="13" customWidth="1"/>
    <col min="16119" max="16384" width="11.42578125" style="13"/>
  </cols>
  <sheetData>
    <row r="1" spans="1:14" s="1" customFormat="1" ht="13.5" customHeight="1" x14ac:dyDescent="0.25">
      <c r="A1" s="423" t="s">
        <v>0</v>
      </c>
      <c r="B1" s="424"/>
      <c r="C1" s="424"/>
      <c r="D1" s="424"/>
      <c r="E1" s="424"/>
      <c r="F1" s="424"/>
      <c r="G1" s="424"/>
      <c r="H1" s="424"/>
      <c r="I1" s="424"/>
      <c r="J1" s="424"/>
      <c r="K1" s="424"/>
      <c r="L1" s="425"/>
    </row>
    <row r="2" spans="1:14" s="1" customFormat="1" ht="24" customHeight="1" x14ac:dyDescent="0.25">
      <c r="A2" s="426"/>
      <c r="B2" s="427"/>
      <c r="C2" s="427"/>
      <c r="D2" s="427"/>
      <c r="E2" s="427"/>
      <c r="F2" s="427"/>
      <c r="G2" s="427"/>
      <c r="H2" s="427"/>
      <c r="I2" s="427"/>
      <c r="J2" s="427"/>
      <c r="K2" s="427"/>
      <c r="L2" s="428"/>
    </row>
    <row r="3" spans="1:14" s="1" customFormat="1" ht="12.75" x14ac:dyDescent="0.25">
      <c r="A3" s="83" t="s">
        <v>1</v>
      </c>
      <c r="B3" s="84"/>
      <c r="C3" s="84"/>
      <c r="D3" s="85"/>
      <c r="E3" s="85"/>
      <c r="F3" s="85"/>
      <c r="G3" s="85"/>
      <c r="H3" s="85"/>
      <c r="I3" s="85"/>
      <c r="J3" s="85"/>
      <c r="K3" s="85"/>
      <c r="L3" s="86"/>
    </row>
    <row r="4" spans="1:14" s="1" customFormat="1" ht="8.25" customHeight="1" x14ac:dyDescent="0.25">
      <c r="A4" s="429"/>
      <c r="B4" s="430"/>
      <c r="C4" s="430"/>
      <c r="D4" s="2"/>
      <c r="E4" s="2"/>
      <c r="F4" s="2"/>
      <c r="G4" s="2"/>
      <c r="H4" s="2"/>
      <c r="I4" s="2"/>
      <c r="J4" s="2"/>
      <c r="K4" s="2"/>
      <c r="L4" s="3"/>
    </row>
    <row r="5" spans="1:14" s="1" customFormat="1" ht="25.5" x14ac:dyDescent="0.25">
      <c r="A5" s="87" t="s">
        <v>2</v>
      </c>
      <c r="B5" s="88" t="s">
        <v>3</v>
      </c>
      <c r="C5" s="88" t="s">
        <v>4</v>
      </c>
      <c r="D5" s="57" t="s">
        <v>5</v>
      </c>
      <c r="E5" s="88" t="s">
        <v>6</v>
      </c>
      <c r="F5" s="89"/>
      <c r="G5" s="89"/>
      <c r="H5" s="89"/>
      <c r="I5" s="89"/>
      <c r="J5" s="89"/>
      <c r="K5" s="89"/>
      <c r="L5" s="90" t="s">
        <v>7</v>
      </c>
      <c r="N5" s="90" t="s">
        <v>7</v>
      </c>
    </row>
    <row r="6" spans="1:14" s="1" customFormat="1" ht="18" x14ac:dyDescent="0.25">
      <c r="A6" s="91" t="s">
        <v>8</v>
      </c>
      <c r="B6" s="431" t="s">
        <v>9</v>
      </c>
      <c r="C6" s="432"/>
      <c r="D6" s="432"/>
      <c r="E6" s="433"/>
      <c r="F6" s="92"/>
      <c r="G6" s="92"/>
      <c r="H6" s="92"/>
      <c r="I6" s="92"/>
      <c r="J6" s="92"/>
      <c r="K6" s="92"/>
      <c r="L6" s="93">
        <f>L7+L25</f>
        <v>110552971</v>
      </c>
      <c r="N6" s="93"/>
    </row>
    <row r="7" spans="1:14" s="1" customFormat="1" ht="16.5" x14ac:dyDescent="0.25">
      <c r="A7" s="94"/>
      <c r="B7" s="95" t="s">
        <v>10</v>
      </c>
      <c r="C7" s="96"/>
      <c r="D7" s="96"/>
      <c r="E7" s="96"/>
      <c r="F7" s="97"/>
      <c r="G7" s="97"/>
      <c r="H7" s="97"/>
      <c r="I7" s="97"/>
      <c r="J7" s="97" t="s">
        <v>11</v>
      </c>
      <c r="K7" s="98">
        <f>+K23</f>
        <v>6501003.9499999993</v>
      </c>
      <c r="L7" s="99">
        <f>L8</f>
        <v>5101381</v>
      </c>
      <c r="N7" s="99"/>
    </row>
    <row r="8" spans="1:14" s="1" customFormat="1" ht="25.5" x14ac:dyDescent="0.25">
      <c r="A8" s="87" t="s">
        <v>12</v>
      </c>
      <c r="B8" s="100" t="s">
        <v>13</v>
      </c>
      <c r="C8" s="100"/>
      <c r="D8" s="100"/>
      <c r="E8" s="8"/>
      <c r="F8" s="9" t="s">
        <v>14</v>
      </c>
      <c r="G8" s="9" t="s">
        <v>15</v>
      </c>
      <c r="H8" s="9" t="s">
        <v>16</v>
      </c>
      <c r="I8" s="9" t="s">
        <v>17</v>
      </c>
      <c r="J8" s="9">
        <f>SUM(J9:J21)</f>
        <v>6631756.4848792702</v>
      </c>
      <c r="K8" s="9"/>
      <c r="L8" s="101">
        <f>ROUND(SUM(L9:L21),2)</f>
        <v>5101381</v>
      </c>
      <c r="N8" s="101"/>
    </row>
    <row r="9" spans="1:14" s="1" customFormat="1" ht="15" x14ac:dyDescent="0.25">
      <c r="A9" s="82" t="s">
        <v>18</v>
      </c>
      <c r="B9" s="5" t="s">
        <v>19</v>
      </c>
      <c r="C9" s="6" t="s">
        <v>20</v>
      </c>
      <c r="D9" s="7">
        <v>50.79</v>
      </c>
      <c r="E9" s="8">
        <v>4852</v>
      </c>
      <c r="F9" s="9">
        <v>54407.578774185</v>
      </c>
      <c r="G9" s="9">
        <v>24175.510937499996</v>
      </c>
      <c r="H9" s="9">
        <v>241755.10937499994</v>
      </c>
      <c r="I9" s="9"/>
      <c r="J9" s="9">
        <f t="shared" ref="J9:J21" si="0">+H9+G9+F9</f>
        <v>320338.19908668491</v>
      </c>
      <c r="K9" s="9"/>
      <c r="L9" s="10">
        <f>ROUND(D9*E9,0)</f>
        <v>246433</v>
      </c>
      <c r="M9" s="257">
        <f>+ROUND(E9,0)</f>
        <v>4852</v>
      </c>
      <c r="N9" s="10">
        <v>246433</v>
      </c>
    </row>
    <row r="10" spans="1:14" s="1" customFormat="1" ht="15" x14ac:dyDescent="0.25">
      <c r="A10" s="82" t="s">
        <v>21</v>
      </c>
      <c r="B10" s="5" t="s">
        <v>22</v>
      </c>
      <c r="C10" s="11" t="s">
        <v>20</v>
      </c>
      <c r="D10" s="7">
        <v>25.35</v>
      </c>
      <c r="E10" s="8">
        <v>4644</v>
      </c>
      <c r="F10" s="9">
        <v>20305.526930325002</v>
      </c>
      <c r="G10" s="9">
        <v>12066.3359375</v>
      </c>
      <c r="H10" s="9">
        <v>120663.359375</v>
      </c>
      <c r="I10" s="9"/>
      <c r="J10" s="9">
        <f t="shared" si="0"/>
        <v>153035.222242825</v>
      </c>
      <c r="K10" s="9"/>
      <c r="L10" s="10">
        <f t="shared" ref="L10:L21" si="1">ROUND(D10*E10,0)</f>
        <v>117725</v>
      </c>
      <c r="M10" s="257">
        <f t="shared" ref="M10:M73" si="2">+ROUND(E10,0)</f>
        <v>4644</v>
      </c>
      <c r="N10" s="10">
        <v>117725</v>
      </c>
    </row>
    <row r="11" spans="1:14" s="1" customFormat="1" ht="15" x14ac:dyDescent="0.25">
      <c r="A11" s="82" t="s">
        <v>23</v>
      </c>
      <c r="B11" s="5" t="s">
        <v>24</v>
      </c>
      <c r="C11" s="11" t="s">
        <v>4</v>
      </c>
      <c r="D11" s="7">
        <v>2</v>
      </c>
      <c r="E11" s="8">
        <v>98511</v>
      </c>
      <c r="F11" s="9">
        <v>4806.0418769999997</v>
      </c>
      <c r="G11" s="9">
        <v>22847.5</v>
      </c>
      <c r="H11" s="9">
        <v>228475</v>
      </c>
      <c r="I11" s="9"/>
      <c r="J11" s="9">
        <f t="shared" si="0"/>
        <v>256128.54187700001</v>
      </c>
      <c r="K11" s="9"/>
      <c r="L11" s="10">
        <f t="shared" si="1"/>
        <v>197022</v>
      </c>
      <c r="M11" s="257">
        <f t="shared" si="2"/>
        <v>98511</v>
      </c>
      <c r="N11" s="10">
        <v>197022</v>
      </c>
    </row>
    <row r="12" spans="1:14" s="1" customFormat="1" ht="15" x14ac:dyDescent="0.25">
      <c r="A12" s="82" t="s">
        <v>25</v>
      </c>
      <c r="B12" s="5" t="s">
        <v>26</v>
      </c>
      <c r="C12" s="11" t="s">
        <v>4</v>
      </c>
      <c r="D12" s="7">
        <v>5</v>
      </c>
      <c r="E12" s="8">
        <v>23534</v>
      </c>
      <c r="F12" s="9">
        <v>48253.43250000001</v>
      </c>
      <c r="G12" s="9">
        <v>9519.7916666666661</v>
      </c>
      <c r="H12" s="9">
        <v>95197.916666666657</v>
      </c>
      <c r="I12" s="9"/>
      <c r="J12" s="9">
        <f t="shared" si="0"/>
        <v>152971.14083333334</v>
      </c>
      <c r="K12" s="9"/>
      <c r="L12" s="10">
        <f t="shared" si="1"/>
        <v>117670</v>
      </c>
      <c r="M12" s="257">
        <f t="shared" si="2"/>
        <v>23534</v>
      </c>
      <c r="N12" s="10">
        <v>117670</v>
      </c>
    </row>
    <row r="13" spans="1:14" ht="15" x14ac:dyDescent="0.25">
      <c r="A13" s="82" t="s">
        <v>27</v>
      </c>
      <c r="B13" s="5" t="s">
        <v>28</v>
      </c>
      <c r="C13" s="12" t="s">
        <v>4</v>
      </c>
      <c r="D13" s="7">
        <v>4</v>
      </c>
      <c r="E13" s="8">
        <v>23534</v>
      </c>
      <c r="F13" s="9">
        <v>38602.746000000006</v>
      </c>
      <c r="G13" s="9">
        <v>7615.833333333333</v>
      </c>
      <c r="H13" s="9">
        <v>76158.333333333328</v>
      </c>
      <c r="I13" s="9"/>
      <c r="J13" s="9">
        <f t="shared" si="0"/>
        <v>122376.91266666667</v>
      </c>
      <c r="K13" s="9"/>
      <c r="L13" s="10">
        <f t="shared" si="1"/>
        <v>94136</v>
      </c>
      <c r="M13" s="257">
        <f t="shared" si="2"/>
        <v>23534</v>
      </c>
      <c r="N13" s="10">
        <v>94136</v>
      </c>
    </row>
    <row r="14" spans="1:14" ht="15" x14ac:dyDescent="0.25">
      <c r="A14" s="82" t="s">
        <v>29</v>
      </c>
      <c r="B14" s="14" t="s">
        <v>30</v>
      </c>
      <c r="C14" s="11" t="s">
        <v>4</v>
      </c>
      <c r="D14" s="7">
        <v>1</v>
      </c>
      <c r="E14" s="8">
        <v>53211</v>
      </c>
      <c r="F14" s="9">
        <v>9650.6865000000016</v>
      </c>
      <c r="G14" s="9">
        <v>5411.25</v>
      </c>
      <c r="H14" s="9">
        <v>54112.5</v>
      </c>
      <c r="I14" s="9"/>
      <c r="J14" s="9">
        <f t="shared" si="0"/>
        <v>69174.436499999996</v>
      </c>
      <c r="K14" s="9"/>
      <c r="L14" s="10">
        <f t="shared" si="1"/>
        <v>53211</v>
      </c>
      <c r="M14" s="257">
        <f t="shared" si="2"/>
        <v>53211</v>
      </c>
      <c r="N14" s="10">
        <v>53211</v>
      </c>
    </row>
    <row r="15" spans="1:14" ht="15" x14ac:dyDescent="0.25">
      <c r="A15" s="82" t="s">
        <v>31</v>
      </c>
      <c r="B15" s="14" t="s">
        <v>32</v>
      </c>
      <c r="C15" s="11" t="s">
        <v>4</v>
      </c>
      <c r="D15" s="7">
        <v>2</v>
      </c>
      <c r="E15" s="8">
        <v>53211</v>
      </c>
      <c r="F15" s="9">
        <v>19301.373000000003</v>
      </c>
      <c r="G15" s="9">
        <v>10822.5</v>
      </c>
      <c r="H15" s="9">
        <v>108225</v>
      </c>
      <c r="I15" s="9"/>
      <c r="J15" s="9">
        <f t="shared" si="0"/>
        <v>138348.87299999999</v>
      </c>
      <c r="K15" s="9"/>
      <c r="L15" s="10">
        <f t="shared" si="1"/>
        <v>106422</v>
      </c>
      <c r="M15" s="257">
        <f t="shared" si="2"/>
        <v>53211</v>
      </c>
      <c r="N15" s="10">
        <v>106422</v>
      </c>
    </row>
    <row r="16" spans="1:14" ht="26.25" customHeight="1" x14ac:dyDescent="0.25">
      <c r="A16" s="82" t="s">
        <v>33</v>
      </c>
      <c r="B16" s="14" t="s">
        <v>34</v>
      </c>
      <c r="C16" s="11" t="s">
        <v>4</v>
      </c>
      <c r="D16" s="7">
        <v>2</v>
      </c>
      <c r="E16" s="8">
        <v>64442</v>
      </c>
      <c r="F16" s="9">
        <v>0</v>
      </c>
      <c r="G16" s="9">
        <v>15231.666666666666</v>
      </c>
      <c r="H16" s="9">
        <v>152316.66666666666</v>
      </c>
      <c r="I16" s="9"/>
      <c r="J16" s="9">
        <f t="shared" si="0"/>
        <v>167548.33333333331</v>
      </c>
      <c r="K16" s="9"/>
      <c r="L16" s="10">
        <f t="shared" si="1"/>
        <v>128884</v>
      </c>
      <c r="M16" s="257">
        <f t="shared" si="2"/>
        <v>64442</v>
      </c>
      <c r="N16" s="10">
        <v>128884</v>
      </c>
    </row>
    <row r="17" spans="1:14" ht="15" x14ac:dyDescent="0.25">
      <c r="A17" s="82" t="s">
        <v>35</v>
      </c>
      <c r="B17" s="14" t="s">
        <v>36</v>
      </c>
      <c r="C17" s="11" t="s">
        <v>20</v>
      </c>
      <c r="D17" s="7">
        <v>76.14</v>
      </c>
      <c r="E17" s="8">
        <v>37698</v>
      </c>
      <c r="F17" s="9">
        <v>2995430.3032679991</v>
      </c>
      <c r="G17" s="9">
        <v>66908.024999999994</v>
      </c>
      <c r="H17" s="9">
        <v>669080.24999999988</v>
      </c>
      <c r="I17" s="9"/>
      <c r="J17" s="9">
        <f t="shared" si="0"/>
        <v>3731418.578267999</v>
      </c>
      <c r="K17" s="9"/>
      <c r="L17" s="10">
        <f t="shared" si="1"/>
        <v>2870326</v>
      </c>
      <c r="M17" s="257">
        <f t="shared" si="2"/>
        <v>37698</v>
      </c>
      <c r="N17" s="10">
        <v>2870326</v>
      </c>
    </row>
    <row r="18" spans="1:14" ht="25.5" x14ac:dyDescent="0.25">
      <c r="A18" s="82" t="s">
        <v>37</v>
      </c>
      <c r="B18" s="14" t="s">
        <v>38</v>
      </c>
      <c r="C18" s="11" t="s">
        <v>39</v>
      </c>
      <c r="D18" s="7">
        <v>7.65</v>
      </c>
      <c r="E18" s="8">
        <v>125584</v>
      </c>
      <c r="F18" s="9">
        <v>51428.081249999996</v>
      </c>
      <c r="G18" s="9">
        <v>323585.4375</v>
      </c>
      <c r="H18" s="9">
        <v>873916.87499999988</v>
      </c>
      <c r="I18" s="9"/>
      <c r="J18" s="9">
        <f t="shared" si="0"/>
        <v>1248930.39375</v>
      </c>
      <c r="K18" s="9"/>
      <c r="L18" s="10">
        <f t="shared" si="1"/>
        <v>960718</v>
      </c>
      <c r="M18" s="257">
        <f t="shared" si="2"/>
        <v>125584</v>
      </c>
      <c r="N18" s="10">
        <v>960718</v>
      </c>
    </row>
    <row r="19" spans="1:14" ht="15" x14ac:dyDescent="0.25">
      <c r="A19" s="82" t="s">
        <v>40</v>
      </c>
      <c r="B19" s="14" t="s">
        <v>41</v>
      </c>
      <c r="C19" s="11" t="s">
        <v>4</v>
      </c>
      <c r="D19" s="7">
        <v>4</v>
      </c>
      <c r="E19" s="8">
        <v>21336</v>
      </c>
      <c r="F19" s="9">
        <v>39143.286</v>
      </c>
      <c r="G19" s="9">
        <v>6527.8571428571431</v>
      </c>
      <c r="H19" s="9">
        <v>65278.571428571428</v>
      </c>
      <c r="I19" s="9"/>
      <c r="J19" s="9">
        <f t="shared" si="0"/>
        <v>110949.71457142857</v>
      </c>
      <c r="K19" s="9"/>
      <c r="L19" s="10">
        <f t="shared" si="1"/>
        <v>85344</v>
      </c>
      <c r="M19" s="257">
        <f t="shared" si="2"/>
        <v>21336</v>
      </c>
      <c r="N19" s="10">
        <v>85344</v>
      </c>
    </row>
    <row r="20" spans="1:14" ht="15" x14ac:dyDescent="0.25">
      <c r="A20" s="82" t="s">
        <v>42</v>
      </c>
      <c r="B20" s="14" t="s">
        <v>43</v>
      </c>
      <c r="C20" s="11" t="s">
        <v>4</v>
      </c>
      <c r="D20" s="7">
        <v>4</v>
      </c>
      <c r="E20" s="8">
        <v>24698</v>
      </c>
      <c r="F20" s="9">
        <v>39143.286</v>
      </c>
      <c r="G20" s="9">
        <v>8116.875</v>
      </c>
      <c r="H20" s="9">
        <v>81168.75</v>
      </c>
      <c r="I20" s="9"/>
      <c r="J20" s="9">
        <f t="shared" si="0"/>
        <v>128428.91099999999</v>
      </c>
      <c r="K20" s="9"/>
      <c r="L20" s="10">
        <f t="shared" si="1"/>
        <v>98792</v>
      </c>
      <c r="M20" s="257">
        <f t="shared" si="2"/>
        <v>24698</v>
      </c>
      <c r="N20" s="10">
        <v>98792</v>
      </c>
    </row>
    <row r="21" spans="1:14" ht="15" x14ac:dyDescent="0.25">
      <c r="A21" s="82" t="s">
        <v>44</v>
      </c>
      <c r="B21" s="14" t="s">
        <v>45</v>
      </c>
      <c r="C21" s="11" t="s">
        <v>4</v>
      </c>
      <c r="D21" s="7">
        <v>1</v>
      </c>
      <c r="E21" s="8">
        <v>24698</v>
      </c>
      <c r="F21" s="9">
        <v>9785.8215</v>
      </c>
      <c r="G21" s="9">
        <v>2029.21875</v>
      </c>
      <c r="H21" s="9">
        <v>20292.1875</v>
      </c>
      <c r="I21" s="9"/>
      <c r="J21" s="9">
        <f t="shared" si="0"/>
        <v>32107.227749999998</v>
      </c>
      <c r="K21" s="9"/>
      <c r="L21" s="10">
        <f t="shared" si="1"/>
        <v>24698</v>
      </c>
      <c r="M21" s="257">
        <f t="shared" si="2"/>
        <v>24698</v>
      </c>
      <c r="N21" s="10">
        <v>24698</v>
      </c>
    </row>
    <row r="22" spans="1:14" ht="12.75" x14ac:dyDescent="0.25">
      <c r="A22" s="4"/>
      <c r="B22" s="14"/>
      <c r="C22" s="11"/>
      <c r="D22" s="15">
        <v>0</v>
      </c>
      <c r="E22" s="8">
        <v>0</v>
      </c>
      <c r="F22" s="16">
        <f>SUM(F9:F21)</f>
        <v>3330258.1635995088</v>
      </c>
      <c r="G22" s="16">
        <f>SUM(G9:G21)</f>
        <v>514857.8019345238</v>
      </c>
      <c r="H22" s="16">
        <f>SUM(H9:H21)</f>
        <v>2786640.5193452379</v>
      </c>
      <c r="I22" s="9"/>
      <c r="J22" s="9"/>
      <c r="K22" s="9"/>
      <c r="L22" s="10"/>
      <c r="M22" s="257">
        <f t="shared" si="2"/>
        <v>0</v>
      </c>
      <c r="N22" s="10"/>
    </row>
    <row r="23" spans="1:14" ht="12.75" x14ac:dyDescent="0.25">
      <c r="A23" s="4"/>
      <c r="B23" s="14"/>
      <c r="C23" s="11"/>
      <c r="D23" s="15">
        <v>0</v>
      </c>
      <c r="E23" s="102" t="e">
        <v>#VALUE!</v>
      </c>
      <c r="F23" s="16">
        <f>3199529.92-24.29</f>
        <v>3199505.63</v>
      </c>
      <c r="G23" s="16">
        <v>514857.8</v>
      </c>
      <c r="H23" s="16">
        <v>2786640.52</v>
      </c>
      <c r="I23" s="9"/>
      <c r="J23" s="16"/>
      <c r="K23" s="16">
        <f>SUM(F23:J23)</f>
        <v>6501003.9499999993</v>
      </c>
      <c r="L23" s="10"/>
      <c r="M23" s="257" t="e">
        <f t="shared" si="2"/>
        <v>#VALUE!</v>
      </c>
      <c r="N23" s="266">
        <f>SUM(N9:N22)</f>
        <v>5101381</v>
      </c>
    </row>
    <row r="24" spans="1:14" ht="16.5" x14ac:dyDescent="0.25">
      <c r="A24" s="103"/>
      <c r="B24" s="95" t="s">
        <v>46</v>
      </c>
      <c r="C24" s="104"/>
      <c r="D24" s="96">
        <v>0</v>
      </c>
      <c r="E24" s="104">
        <v>0</v>
      </c>
      <c r="F24" s="105"/>
      <c r="G24" s="105"/>
      <c r="H24" s="105"/>
      <c r="I24" s="105"/>
      <c r="J24" s="105"/>
      <c r="K24" s="105"/>
      <c r="L24" s="99">
        <f>L25</f>
        <v>105451590</v>
      </c>
      <c r="M24" s="257">
        <f t="shared" si="2"/>
        <v>0</v>
      </c>
      <c r="N24" s="99"/>
    </row>
    <row r="25" spans="1:14" ht="12.75" x14ac:dyDescent="0.25">
      <c r="A25" s="87"/>
      <c r="B25" s="100" t="s">
        <v>13</v>
      </c>
      <c r="C25" s="100"/>
      <c r="D25" s="106">
        <v>0</v>
      </c>
      <c r="E25" s="100">
        <v>0</v>
      </c>
      <c r="F25" s="107"/>
      <c r="G25" s="107"/>
      <c r="H25" s="107"/>
      <c r="I25" s="107"/>
      <c r="J25" s="107"/>
      <c r="K25" s="107"/>
      <c r="L25" s="101">
        <f>SUM(L26:L36)</f>
        <v>105451590</v>
      </c>
      <c r="M25" s="257">
        <f t="shared" si="2"/>
        <v>0</v>
      </c>
      <c r="N25" s="101"/>
    </row>
    <row r="26" spans="1:14" ht="12.75" x14ac:dyDescent="0.25">
      <c r="A26" s="4" t="s">
        <v>47</v>
      </c>
      <c r="B26" s="5" t="s">
        <v>48</v>
      </c>
      <c r="C26" s="6" t="s">
        <v>20</v>
      </c>
      <c r="D26" s="7">
        <v>50.79</v>
      </c>
      <c r="E26" s="8">
        <v>187793</v>
      </c>
      <c r="F26" s="9"/>
      <c r="G26" s="9"/>
      <c r="H26" s="9"/>
      <c r="I26" s="9"/>
      <c r="J26" s="9"/>
      <c r="K26" s="9"/>
      <c r="L26" s="10">
        <f t="shared" ref="L26:L36" si="3">ROUND(D26*E26,0)</f>
        <v>9538006</v>
      </c>
      <c r="M26" s="257">
        <f t="shared" si="2"/>
        <v>187793</v>
      </c>
      <c r="N26" s="10"/>
    </row>
    <row r="27" spans="1:14" ht="12.75" x14ac:dyDescent="0.25">
      <c r="A27" s="4" t="s">
        <v>49</v>
      </c>
      <c r="B27" s="5" t="s">
        <v>50</v>
      </c>
      <c r="C27" s="11" t="s">
        <v>20</v>
      </c>
      <c r="D27" s="7">
        <v>25.35</v>
      </c>
      <c r="E27" s="8">
        <v>135009</v>
      </c>
      <c r="F27" s="9"/>
      <c r="G27" s="9"/>
      <c r="H27" s="9"/>
      <c r="I27" s="9"/>
      <c r="J27" s="9"/>
      <c r="K27" s="9"/>
      <c r="L27" s="10">
        <f t="shared" si="3"/>
        <v>3422478</v>
      </c>
      <c r="M27" s="257">
        <f t="shared" si="2"/>
        <v>135009</v>
      </c>
      <c r="N27" s="10"/>
    </row>
    <row r="28" spans="1:14" ht="12.75" x14ac:dyDescent="0.25">
      <c r="A28" s="4" t="s">
        <v>51</v>
      </c>
      <c r="B28" s="5" t="s">
        <v>52</v>
      </c>
      <c r="C28" s="11" t="s">
        <v>4</v>
      </c>
      <c r="D28" s="7">
        <v>2</v>
      </c>
      <c r="E28" s="8">
        <v>3454618</v>
      </c>
      <c r="F28" s="9"/>
      <c r="G28" s="9"/>
      <c r="H28" s="9"/>
      <c r="I28" s="9"/>
      <c r="J28" s="9"/>
      <c r="K28" s="9"/>
      <c r="L28" s="10">
        <f t="shared" si="3"/>
        <v>6909236</v>
      </c>
      <c r="M28" s="257">
        <f t="shared" si="2"/>
        <v>3454618</v>
      </c>
      <c r="N28" s="10"/>
    </row>
    <row r="29" spans="1:14" ht="12.75" x14ac:dyDescent="0.25">
      <c r="A29" s="4" t="s">
        <v>53</v>
      </c>
      <c r="B29" s="5" t="s">
        <v>54</v>
      </c>
      <c r="C29" s="11" t="s">
        <v>4</v>
      </c>
      <c r="D29" s="7">
        <v>5</v>
      </c>
      <c r="E29" s="8">
        <v>1785952</v>
      </c>
      <c r="F29" s="9"/>
      <c r="G29" s="9"/>
      <c r="H29" s="9"/>
      <c r="I29" s="9"/>
      <c r="J29" s="9"/>
      <c r="K29" s="9"/>
      <c r="L29" s="10">
        <f t="shared" si="3"/>
        <v>8929760</v>
      </c>
      <c r="M29" s="257">
        <f t="shared" si="2"/>
        <v>1785952</v>
      </c>
      <c r="N29" s="10"/>
    </row>
    <row r="30" spans="1:14" ht="12.75" x14ac:dyDescent="0.25">
      <c r="A30" s="4" t="s">
        <v>55</v>
      </c>
      <c r="B30" s="5" t="s">
        <v>56</v>
      </c>
      <c r="C30" s="12" t="s">
        <v>4</v>
      </c>
      <c r="D30" s="7">
        <v>4</v>
      </c>
      <c r="E30" s="8">
        <v>1400630</v>
      </c>
      <c r="F30" s="9"/>
      <c r="G30" s="9"/>
      <c r="H30" s="9"/>
      <c r="I30" s="9"/>
      <c r="J30" s="9"/>
      <c r="K30" s="9"/>
      <c r="L30" s="10">
        <f t="shared" si="3"/>
        <v>5602520</v>
      </c>
      <c r="M30" s="257">
        <f t="shared" si="2"/>
        <v>1400630</v>
      </c>
      <c r="N30" s="10"/>
    </row>
    <row r="31" spans="1:14" ht="12.75" x14ac:dyDescent="0.25">
      <c r="A31" s="4" t="s">
        <v>55</v>
      </c>
      <c r="B31" s="14" t="s">
        <v>57</v>
      </c>
      <c r="C31" s="11" t="s">
        <v>4</v>
      </c>
      <c r="D31" s="7">
        <v>1</v>
      </c>
      <c r="E31" s="8">
        <v>5037984</v>
      </c>
      <c r="F31" s="9"/>
      <c r="G31" s="9"/>
      <c r="H31" s="9"/>
      <c r="I31" s="9"/>
      <c r="J31" s="9"/>
      <c r="K31" s="9"/>
      <c r="L31" s="10">
        <f t="shared" si="3"/>
        <v>5037984</v>
      </c>
      <c r="M31" s="257">
        <f t="shared" si="2"/>
        <v>5037984</v>
      </c>
      <c r="N31" s="10"/>
    </row>
    <row r="32" spans="1:14" ht="12.75" x14ac:dyDescent="0.25">
      <c r="A32" s="4" t="s">
        <v>58</v>
      </c>
      <c r="B32" s="14" t="s">
        <v>59</v>
      </c>
      <c r="C32" s="11" t="s">
        <v>4</v>
      </c>
      <c r="D32" s="7">
        <v>3</v>
      </c>
      <c r="E32" s="8">
        <v>4232973</v>
      </c>
      <c r="F32" s="9"/>
      <c r="G32" s="9"/>
      <c r="H32" s="9"/>
      <c r="I32" s="9"/>
      <c r="J32" s="9"/>
      <c r="K32" s="9"/>
      <c r="L32" s="10">
        <f t="shared" si="3"/>
        <v>12698919</v>
      </c>
      <c r="M32" s="257">
        <f t="shared" si="2"/>
        <v>4232973</v>
      </c>
      <c r="N32" s="10"/>
    </row>
    <row r="33" spans="1:14" ht="12.75" x14ac:dyDescent="0.25">
      <c r="A33" s="4" t="s">
        <v>60</v>
      </c>
      <c r="B33" s="14" t="s">
        <v>61</v>
      </c>
      <c r="C33" s="11" t="s">
        <v>4</v>
      </c>
      <c r="D33" s="7">
        <v>2</v>
      </c>
      <c r="E33" s="8">
        <v>23430904</v>
      </c>
      <c r="F33" s="9"/>
      <c r="G33" s="9"/>
      <c r="H33" s="9"/>
      <c r="I33" s="9"/>
      <c r="J33" s="9"/>
      <c r="K33" s="9"/>
      <c r="L33" s="10">
        <f t="shared" si="3"/>
        <v>46861808</v>
      </c>
      <c r="M33" s="257">
        <f t="shared" si="2"/>
        <v>23430904</v>
      </c>
      <c r="N33" s="10"/>
    </row>
    <row r="34" spans="1:14" ht="12.75" x14ac:dyDescent="0.25">
      <c r="A34" s="4" t="s">
        <v>62</v>
      </c>
      <c r="B34" s="14" t="s">
        <v>63</v>
      </c>
      <c r="C34" s="11" t="s">
        <v>4</v>
      </c>
      <c r="D34" s="7">
        <v>4</v>
      </c>
      <c r="E34" s="8">
        <v>582799</v>
      </c>
      <c r="F34" s="9"/>
      <c r="G34" s="9"/>
      <c r="H34" s="9"/>
      <c r="I34" s="9"/>
      <c r="J34" s="9"/>
      <c r="K34" s="9"/>
      <c r="L34" s="10">
        <f t="shared" si="3"/>
        <v>2331196</v>
      </c>
      <c r="M34" s="257">
        <f t="shared" si="2"/>
        <v>582799</v>
      </c>
      <c r="N34" s="10"/>
    </row>
    <row r="35" spans="1:14" ht="12.75" x14ac:dyDescent="0.25">
      <c r="A35" s="4" t="s">
        <v>64</v>
      </c>
      <c r="B35" s="14" t="s">
        <v>65</v>
      </c>
      <c r="C35" s="11" t="s">
        <v>4</v>
      </c>
      <c r="D35" s="7">
        <v>4</v>
      </c>
      <c r="E35" s="8">
        <v>677062</v>
      </c>
      <c r="F35" s="9"/>
      <c r="G35" s="9"/>
      <c r="H35" s="9"/>
      <c r="I35" s="9"/>
      <c r="J35" s="9"/>
      <c r="K35" s="9"/>
      <c r="L35" s="10">
        <f t="shared" si="3"/>
        <v>2708248</v>
      </c>
      <c r="M35" s="257">
        <f t="shared" si="2"/>
        <v>677062</v>
      </c>
      <c r="N35" s="10"/>
    </row>
    <row r="36" spans="1:14" ht="12.75" x14ac:dyDescent="0.25">
      <c r="A36" s="4" t="s">
        <v>66</v>
      </c>
      <c r="B36" s="14" t="s">
        <v>67</v>
      </c>
      <c r="C36" s="11" t="s">
        <v>4</v>
      </c>
      <c r="D36" s="7">
        <v>1</v>
      </c>
      <c r="E36" s="8">
        <v>1411435</v>
      </c>
      <c r="F36" s="9"/>
      <c r="G36" s="9"/>
      <c r="H36" s="9"/>
      <c r="I36" s="9"/>
      <c r="J36" s="9"/>
      <c r="K36" s="9"/>
      <c r="L36" s="10">
        <f t="shared" si="3"/>
        <v>1411435</v>
      </c>
      <c r="M36" s="257">
        <f t="shared" si="2"/>
        <v>1411435</v>
      </c>
      <c r="N36" s="10"/>
    </row>
    <row r="37" spans="1:14" ht="12.75" x14ac:dyDescent="0.25">
      <c r="A37" s="87"/>
      <c r="B37" s="88"/>
      <c r="C37" s="88"/>
      <c r="D37" s="57">
        <v>0</v>
      </c>
      <c r="E37" s="88">
        <v>0</v>
      </c>
      <c r="F37" s="89"/>
      <c r="G37" s="89"/>
      <c r="H37" s="89"/>
      <c r="I37" s="89"/>
      <c r="J37" s="89"/>
      <c r="K37" s="89"/>
      <c r="L37" s="90"/>
      <c r="M37" s="257">
        <f t="shared" si="2"/>
        <v>0</v>
      </c>
      <c r="N37" s="90"/>
    </row>
    <row r="38" spans="1:14" ht="36" x14ac:dyDescent="0.25">
      <c r="A38" s="91" t="s">
        <v>68</v>
      </c>
      <c r="B38" s="91" t="s">
        <v>69</v>
      </c>
      <c r="C38" s="108"/>
      <c r="D38" s="108">
        <v>0</v>
      </c>
      <c r="E38" s="108">
        <v>0</v>
      </c>
      <c r="F38" s="109"/>
      <c r="G38" s="109"/>
      <c r="H38" s="109"/>
      <c r="I38" s="109"/>
      <c r="J38" s="109"/>
      <c r="K38" s="109"/>
      <c r="L38" s="93">
        <f>L39+L146</f>
        <v>1488038426</v>
      </c>
      <c r="M38" s="257">
        <f t="shared" si="2"/>
        <v>0</v>
      </c>
      <c r="N38" s="93"/>
    </row>
    <row r="39" spans="1:14" ht="15.75" x14ac:dyDescent="0.25">
      <c r="A39" s="110"/>
      <c r="B39" s="111" t="s">
        <v>70</v>
      </c>
      <c r="C39" s="17"/>
      <c r="D39" s="112">
        <v>0</v>
      </c>
      <c r="E39" s="113">
        <v>0</v>
      </c>
      <c r="F39" s="114"/>
      <c r="G39" s="114"/>
      <c r="H39" s="114"/>
      <c r="I39" s="114"/>
      <c r="J39" s="114"/>
      <c r="K39" s="115">
        <f>+K145</f>
        <v>1483829332.02</v>
      </c>
      <c r="L39" s="268">
        <f>ROUND(SUM(L40+L42+L45+L47+L49+L51+L53+L55+L57+L59+L61+L63+L79+L81+L92+L94+L104+L106+L110+L112+L114+L129+L142),2)</f>
        <v>1186146876</v>
      </c>
      <c r="M39" s="257">
        <f t="shared" si="2"/>
        <v>0</v>
      </c>
      <c r="N39" s="116"/>
    </row>
    <row r="40" spans="1:14" ht="32.25" customHeight="1" x14ac:dyDescent="0.25">
      <c r="A40" s="110" t="s">
        <v>71</v>
      </c>
      <c r="B40" s="117" t="s">
        <v>72</v>
      </c>
      <c r="C40" s="17"/>
      <c r="D40" s="112">
        <v>0</v>
      </c>
      <c r="E40" s="118">
        <v>0</v>
      </c>
      <c r="F40" s="9" t="s">
        <v>14</v>
      </c>
      <c r="G40" s="9" t="s">
        <v>15</v>
      </c>
      <c r="H40" s="9" t="s">
        <v>16</v>
      </c>
      <c r="I40" s="9" t="s">
        <v>17</v>
      </c>
      <c r="J40" s="119">
        <f>SUM(J41:J143)</f>
        <v>1492293743.8939636</v>
      </c>
      <c r="K40" s="119"/>
      <c r="L40" s="101">
        <f>+L41</f>
        <v>912916</v>
      </c>
      <c r="M40" s="257">
        <f t="shared" si="2"/>
        <v>0</v>
      </c>
      <c r="N40" s="101"/>
    </row>
    <row r="41" spans="1:14" ht="12.75" x14ac:dyDescent="0.25">
      <c r="A41" s="4" t="s">
        <v>73</v>
      </c>
      <c r="B41" s="5" t="s">
        <v>74</v>
      </c>
      <c r="C41" s="17" t="s">
        <v>39</v>
      </c>
      <c r="D41" s="18">
        <v>307.69</v>
      </c>
      <c r="E41" s="8">
        <v>2967</v>
      </c>
      <c r="F41" s="9">
        <v>156937.26781687498</v>
      </c>
      <c r="G41" s="9">
        <v>486271.959142951</v>
      </c>
      <c r="H41" s="9">
        <v>543764.46694992855</v>
      </c>
      <c r="I41" s="9"/>
      <c r="J41" s="9">
        <f>+I41+H41+G41+F41</f>
        <v>1186973.6939097545</v>
      </c>
      <c r="K41" s="9"/>
      <c r="L41" s="10">
        <f>ROUND(D41*E41,0)</f>
        <v>912916</v>
      </c>
      <c r="M41" s="257">
        <f t="shared" si="2"/>
        <v>2967</v>
      </c>
      <c r="N41" s="10">
        <v>912916</v>
      </c>
    </row>
    <row r="42" spans="1:14" ht="12.75" x14ac:dyDescent="0.25">
      <c r="A42" s="110"/>
      <c r="B42" s="117" t="s">
        <v>75</v>
      </c>
      <c r="C42" s="17"/>
      <c r="D42" s="8">
        <v>0</v>
      </c>
      <c r="E42" s="8">
        <v>0</v>
      </c>
      <c r="F42" s="9"/>
      <c r="G42" s="9"/>
      <c r="H42" s="9"/>
      <c r="I42" s="9"/>
      <c r="J42" s="16"/>
      <c r="K42" s="9"/>
      <c r="L42" s="101">
        <f>+L43+L44</f>
        <v>10496374</v>
      </c>
      <c r="M42" s="257">
        <f t="shared" si="2"/>
        <v>0</v>
      </c>
      <c r="N42" s="101"/>
    </row>
    <row r="43" spans="1:14" ht="24.75" customHeight="1" x14ac:dyDescent="0.25">
      <c r="A43" s="4" t="s">
        <v>76</v>
      </c>
      <c r="B43" s="5" t="s">
        <v>77</v>
      </c>
      <c r="C43" s="17" t="s">
        <v>78</v>
      </c>
      <c r="D43" s="18">
        <v>4194.08</v>
      </c>
      <c r="E43" s="8">
        <v>2285</v>
      </c>
      <c r="F43" s="9">
        <v>0</v>
      </c>
      <c r="G43" s="9">
        <v>5528873.3126956522</v>
      </c>
      <c r="H43" s="9">
        <v>6929167.213913044</v>
      </c>
      <c r="I43" s="9"/>
      <c r="J43" s="9">
        <f t="shared" ref="J43:J105" si="4">+I43+H43+G43+F43</f>
        <v>12458040.526608696</v>
      </c>
      <c r="K43" s="9"/>
      <c r="L43" s="10">
        <f t="shared" ref="L43:L44" si="5">ROUND(D43*E43,0)</f>
        <v>9583473</v>
      </c>
      <c r="M43" s="257">
        <f t="shared" si="2"/>
        <v>2285</v>
      </c>
      <c r="N43" s="10">
        <v>9583473</v>
      </c>
    </row>
    <row r="44" spans="1:14" ht="12.75" x14ac:dyDescent="0.25">
      <c r="A44" s="4" t="s">
        <v>79</v>
      </c>
      <c r="B44" s="5" t="s">
        <v>80</v>
      </c>
      <c r="C44" s="17" t="s">
        <v>81</v>
      </c>
      <c r="D44" s="18">
        <v>6.35</v>
      </c>
      <c r="E44" s="8">
        <v>143764</v>
      </c>
      <c r="F44" s="9">
        <v>0</v>
      </c>
      <c r="G44" s="9">
        <v>858697.50200000021</v>
      </c>
      <c r="H44" s="9">
        <v>328446.04000000004</v>
      </c>
      <c r="I44" s="9"/>
      <c r="J44" s="9">
        <f t="shared" si="4"/>
        <v>1187143.5420000004</v>
      </c>
      <c r="K44" s="9"/>
      <c r="L44" s="10">
        <f t="shared" si="5"/>
        <v>912901</v>
      </c>
      <c r="M44" s="257">
        <f t="shared" si="2"/>
        <v>143764</v>
      </c>
      <c r="N44" s="10">
        <v>912901</v>
      </c>
    </row>
    <row r="45" spans="1:14" ht="12.75" x14ac:dyDescent="0.25">
      <c r="A45" s="87"/>
      <c r="B45" s="100" t="s">
        <v>82</v>
      </c>
      <c r="C45" s="100"/>
      <c r="D45" s="18">
        <v>0</v>
      </c>
      <c r="E45" s="118">
        <v>0</v>
      </c>
      <c r="F45" s="120"/>
      <c r="G45" s="120"/>
      <c r="H45" s="120"/>
      <c r="I45" s="120"/>
      <c r="J45" s="16"/>
      <c r="K45" s="120"/>
      <c r="L45" s="101">
        <f>+L46</f>
        <v>26930045</v>
      </c>
      <c r="M45" s="257">
        <f t="shared" si="2"/>
        <v>0</v>
      </c>
      <c r="N45" s="101"/>
    </row>
    <row r="46" spans="1:14" ht="12.75" x14ac:dyDescent="0.25">
      <c r="A46" s="4" t="s">
        <v>83</v>
      </c>
      <c r="B46" s="14" t="s">
        <v>84</v>
      </c>
      <c r="C46" s="11" t="s">
        <v>81</v>
      </c>
      <c r="D46" s="18">
        <v>309.79000000000002</v>
      </c>
      <c r="E46" s="8">
        <v>86930</v>
      </c>
      <c r="F46" s="9">
        <v>0</v>
      </c>
      <c r="G46" s="9">
        <v>6271794.3599999994</v>
      </c>
      <c r="H46" s="9">
        <v>28737633.599999998</v>
      </c>
      <c r="I46" s="9"/>
      <c r="J46" s="9">
        <f t="shared" si="4"/>
        <v>35009427.959999993</v>
      </c>
      <c r="K46" s="9"/>
      <c r="L46" s="10">
        <f t="shared" ref="L46" si="6">ROUND(D46*E46,0)</f>
        <v>26930045</v>
      </c>
      <c r="M46" s="257">
        <f t="shared" si="2"/>
        <v>86930</v>
      </c>
      <c r="N46" s="10">
        <v>26930045</v>
      </c>
    </row>
    <row r="47" spans="1:14" ht="12.75" x14ac:dyDescent="0.25">
      <c r="A47" s="87"/>
      <c r="B47" s="100" t="s">
        <v>85</v>
      </c>
      <c r="C47" s="11"/>
      <c r="D47" s="18">
        <v>0</v>
      </c>
      <c r="E47" s="121">
        <v>0</v>
      </c>
      <c r="F47" s="122"/>
      <c r="G47" s="122"/>
      <c r="H47" s="122"/>
      <c r="I47" s="122"/>
      <c r="J47" s="9"/>
      <c r="K47" s="122"/>
      <c r="L47" s="101">
        <f>+L48</f>
        <v>278189561</v>
      </c>
      <c r="M47" s="257">
        <f t="shared" si="2"/>
        <v>0</v>
      </c>
      <c r="N47" s="101"/>
    </row>
    <row r="48" spans="1:14" ht="25.5" x14ac:dyDescent="0.25">
      <c r="A48" s="4" t="s">
        <v>86</v>
      </c>
      <c r="B48" s="5" t="s">
        <v>87</v>
      </c>
      <c r="C48" s="11" t="s">
        <v>81</v>
      </c>
      <c r="D48" s="18">
        <v>309.79000000000002</v>
      </c>
      <c r="E48" s="8">
        <v>897994</v>
      </c>
      <c r="F48" s="9">
        <v>230456073.33840004</v>
      </c>
      <c r="G48" s="9">
        <v>24402057.680000003</v>
      </c>
      <c r="H48" s="9">
        <v>106790465.60000001</v>
      </c>
      <c r="I48" s="9"/>
      <c r="J48" s="9">
        <f t="shared" si="4"/>
        <v>361648596.61840004</v>
      </c>
      <c r="K48" s="9"/>
      <c r="L48" s="10">
        <f t="shared" ref="L48" si="7">ROUND(D48*E48,0)</f>
        <v>278189561</v>
      </c>
      <c r="M48" s="257">
        <f t="shared" si="2"/>
        <v>897994</v>
      </c>
      <c r="N48" s="10">
        <v>278189561</v>
      </c>
    </row>
    <row r="49" spans="1:14" ht="12.75" x14ac:dyDescent="0.25">
      <c r="A49" s="87"/>
      <c r="B49" s="100" t="s">
        <v>88</v>
      </c>
      <c r="C49" s="11"/>
      <c r="D49" s="18">
        <v>0</v>
      </c>
      <c r="E49" s="121">
        <v>0</v>
      </c>
      <c r="F49" s="122"/>
      <c r="G49" s="122"/>
      <c r="H49" s="122"/>
      <c r="I49" s="122"/>
      <c r="J49" s="9"/>
      <c r="K49" s="122"/>
      <c r="L49" s="101">
        <f>+L50</f>
        <v>16119945</v>
      </c>
      <c r="M49" s="257">
        <f t="shared" si="2"/>
        <v>0</v>
      </c>
      <c r="N49" s="101"/>
    </row>
    <row r="50" spans="1:14" ht="25.5" x14ac:dyDescent="0.25">
      <c r="A50" s="4" t="s">
        <v>89</v>
      </c>
      <c r="B50" s="5" t="s">
        <v>90</v>
      </c>
      <c r="C50" s="11" t="s">
        <v>81</v>
      </c>
      <c r="D50" s="18">
        <v>21.32</v>
      </c>
      <c r="E50" s="8">
        <v>756095</v>
      </c>
      <c r="F50" s="9">
        <v>15538703.585228574</v>
      </c>
      <c r="G50" s="9">
        <v>1007615.18</v>
      </c>
      <c r="H50" s="9">
        <v>4409615.5999999996</v>
      </c>
      <c r="I50" s="9"/>
      <c r="J50" s="9">
        <f t="shared" si="4"/>
        <v>20955934.365228571</v>
      </c>
      <c r="K50" s="9"/>
      <c r="L50" s="10">
        <f t="shared" ref="L50" si="8">ROUND(D50*E50,0)</f>
        <v>16119945</v>
      </c>
      <c r="M50" s="257">
        <f t="shared" si="2"/>
        <v>756095</v>
      </c>
      <c r="N50" s="10">
        <v>16119945</v>
      </c>
    </row>
    <row r="51" spans="1:14" ht="12.75" x14ac:dyDescent="0.25">
      <c r="A51" s="87"/>
      <c r="B51" s="100" t="s">
        <v>91</v>
      </c>
      <c r="C51" s="11"/>
      <c r="D51" s="18">
        <v>0</v>
      </c>
      <c r="E51" s="121">
        <v>0</v>
      </c>
      <c r="F51" s="122"/>
      <c r="G51" s="122"/>
      <c r="H51" s="122"/>
      <c r="I51" s="122"/>
      <c r="J51" s="9"/>
      <c r="K51" s="122"/>
      <c r="L51" s="101">
        <f>+L52</f>
        <v>42422744</v>
      </c>
      <c r="M51" s="257">
        <f t="shared" si="2"/>
        <v>0</v>
      </c>
      <c r="N51" s="101"/>
    </row>
    <row r="52" spans="1:14" ht="12.75" x14ac:dyDescent="0.25">
      <c r="A52" s="4" t="s">
        <v>92</v>
      </c>
      <c r="B52" s="5" t="s">
        <v>93</v>
      </c>
      <c r="C52" s="11" t="s">
        <v>81</v>
      </c>
      <c r="D52" s="18">
        <v>51.36</v>
      </c>
      <c r="E52" s="8">
        <v>825988</v>
      </c>
      <c r="F52" s="9">
        <v>37220385.121920004</v>
      </c>
      <c r="G52" s="9">
        <v>3353756.64</v>
      </c>
      <c r="H52" s="9">
        <v>14575454.4</v>
      </c>
      <c r="I52" s="9"/>
      <c r="J52" s="9">
        <f t="shared" si="4"/>
        <v>55149596.161920004</v>
      </c>
      <c r="K52" s="9"/>
      <c r="L52" s="10">
        <f t="shared" ref="L52" si="9">ROUND(D52*E52,0)</f>
        <v>42422744</v>
      </c>
      <c r="M52" s="257">
        <f t="shared" si="2"/>
        <v>825988</v>
      </c>
      <c r="N52" s="10">
        <v>42422744</v>
      </c>
    </row>
    <row r="53" spans="1:14" ht="12.75" x14ac:dyDescent="0.25">
      <c r="A53" s="87"/>
      <c r="B53" s="100" t="s">
        <v>94</v>
      </c>
      <c r="C53" s="11"/>
      <c r="D53" s="18">
        <v>0</v>
      </c>
      <c r="E53" s="121">
        <v>0</v>
      </c>
      <c r="F53" s="122"/>
      <c r="G53" s="122"/>
      <c r="H53" s="122"/>
      <c r="I53" s="122"/>
      <c r="J53" s="9"/>
      <c r="K53" s="122"/>
      <c r="L53" s="101">
        <f>+L54</f>
        <v>167636498</v>
      </c>
      <c r="M53" s="257">
        <f t="shared" si="2"/>
        <v>0</v>
      </c>
      <c r="N53" s="101"/>
    </row>
    <row r="54" spans="1:14" ht="15" customHeight="1" x14ac:dyDescent="0.25">
      <c r="A54" s="4" t="s">
        <v>95</v>
      </c>
      <c r="B54" s="5" t="s">
        <v>96</v>
      </c>
      <c r="C54" s="11" t="s">
        <v>81</v>
      </c>
      <c r="D54" s="18">
        <v>205.2</v>
      </c>
      <c r="E54" s="8">
        <v>816942</v>
      </c>
      <c r="F54" s="9">
        <v>158471885.75400001</v>
      </c>
      <c r="G54" s="9">
        <v>11226655.227272725</v>
      </c>
      <c r="H54" s="9">
        <v>48228995.454545446</v>
      </c>
      <c r="I54" s="9"/>
      <c r="J54" s="9">
        <f t="shared" si="4"/>
        <v>217927536.4358182</v>
      </c>
      <c r="K54" s="9"/>
      <c r="L54" s="10">
        <f t="shared" ref="L54" si="10">ROUND(D54*E54,0)</f>
        <v>167636498</v>
      </c>
      <c r="M54" s="257">
        <f t="shared" si="2"/>
        <v>816942</v>
      </c>
      <c r="N54" s="10">
        <v>167636498</v>
      </c>
    </row>
    <row r="55" spans="1:14" ht="12.75" x14ac:dyDescent="0.25">
      <c r="A55" s="87"/>
      <c r="B55" s="100" t="s">
        <v>97</v>
      </c>
      <c r="C55" s="11"/>
      <c r="D55" s="18">
        <v>0</v>
      </c>
      <c r="E55" s="121">
        <v>0</v>
      </c>
      <c r="F55" s="122"/>
      <c r="G55" s="122"/>
      <c r="H55" s="122"/>
      <c r="I55" s="122"/>
      <c r="J55" s="9"/>
      <c r="K55" s="122"/>
      <c r="L55" s="101">
        <f>+L56</f>
        <v>17815293</v>
      </c>
      <c r="M55" s="257">
        <f t="shared" si="2"/>
        <v>0</v>
      </c>
      <c r="N55" s="101"/>
    </row>
    <row r="56" spans="1:14" ht="12.75" x14ac:dyDescent="0.25">
      <c r="A56" s="4" t="s">
        <v>98</v>
      </c>
      <c r="B56" s="5" t="s">
        <v>99</v>
      </c>
      <c r="C56" s="11" t="s">
        <v>81</v>
      </c>
      <c r="D56" s="18">
        <v>21.37</v>
      </c>
      <c r="E56" s="8">
        <v>833659</v>
      </c>
      <c r="F56" s="9">
        <v>15592062.636150001</v>
      </c>
      <c r="G56" s="9">
        <v>1428985.1875</v>
      </c>
      <c r="H56" s="9">
        <v>6138829.305555556</v>
      </c>
      <c r="I56" s="9"/>
      <c r="J56" s="9">
        <f t="shared" si="4"/>
        <v>23159877.129205555</v>
      </c>
      <c r="K56" s="9"/>
      <c r="L56" s="10">
        <f t="shared" ref="L56" si="11">ROUND(D56*E56,0)</f>
        <v>17815293</v>
      </c>
      <c r="M56" s="257">
        <f t="shared" si="2"/>
        <v>833659</v>
      </c>
      <c r="N56" s="10">
        <v>17815293</v>
      </c>
    </row>
    <row r="57" spans="1:14" ht="12.75" x14ac:dyDescent="0.25">
      <c r="A57" s="110"/>
      <c r="B57" s="117" t="s">
        <v>100</v>
      </c>
      <c r="C57" s="17"/>
      <c r="D57" s="18">
        <v>0</v>
      </c>
      <c r="E57" s="8">
        <v>0</v>
      </c>
      <c r="F57" s="9"/>
      <c r="G57" s="9"/>
      <c r="H57" s="9"/>
      <c r="I57" s="9"/>
      <c r="J57" s="9"/>
      <c r="K57" s="9"/>
      <c r="L57" s="101">
        <f>+L58</f>
        <v>9273282</v>
      </c>
      <c r="M57" s="257">
        <f t="shared" si="2"/>
        <v>0</v>
      </c>
      <c r="N57" s="101"/>
    </row>
    <row r="58" spans="1:14" ht="25.5" x14ac:dyDescent="0.25">
      <c r="A58" s="82" t="s">
        <v>101</v>
      </c>
      <c r="B58" s="5" t="s">
        <v>102</v>
      </c>
      <c r="C58" s="17" t="s">
        <v>81</v>
      </c>
      <c r="D58" s="18">
        <v>17.27</v>
      </c>
      <c r="E58" s="8">
        <v>536959</v>
      </c>
      <c r="F58" s="9">
        <v>10006965.239699999</v>
      </c>
      <c r="G58" s="9">
        <v>231175.140625</v>
      </c>
      <c r="H58" s="9">
        <v>1817127.8125</v>
      </c>
      <c r="I58" s="9"/>
      <c r="J58" s="9">
        <f t="shared" si="4"/>
        <v>12055268.192824999</v>
      </c>
      <c r="K58" s="9"/>
      <c r="L58" s="10">
        <f t="shared" ref="L58" si="12">ROUND(D58*E58,0)</f>
        <v>9273282</v>
      </c>
      <c r="M58" s="257">
        <f t="shared" si="2"/>
        <v>536959</v>
      </c>
      <c r="N58" s="10">
        <v>9273282</v>
      </c>
    </row>
    <row r="59" spans="1:14" ht="12.75" x14ac:dyDescent="0.25">
      <c r="A59" s="110"/>
      <c r="B59" s="117" t="s">
        <v>103</v>
      </c>
      <c r="C59" s="17"/>
      <c r="D59" s="18">
        <v>0</v>
      </c>
      <c r="E59" s="8">
        <v>0</v>
      </c>
      <c r="F59" s="9"/>
      <c r="G59" s="9"/>
      <c r="H59" s="9"/>
      <c r="I59" s="9"/>
      <c r="J59" s="9"/>
      <c r="K59" s="9"/>
      <c r="L59" s="101">
        <f>+L60</f>
        <v>463936711</v>
      </c>
      <c r="M59" s="257">
        <f t="shared" si="2"/>
        <v>0</v>
      </c>
      <c r="N59" s="101"/>
    </row>
    <row r="60" spans="1:14" ht="12.75" x14ac:dyDescent="0.25">
      <c r="A60" s="4" t="s">
        <v>104</v>
      </c>
      <c r="B60" s="5" t="s">
        <v>105</v>
      </c>
      <c r="C60" s="17" t="s">
        <v>106</v>
      </c>
      <c r="D60" s="18">
        <v>95010.59</v>
      </c>
      <c r="E60" s="8">
        <v>4883</v>
      </c>
      <c r="F60" s="9">
        <v>477775953.50939995</v>
      </c>
      <c r="G60" s="9">
        <v>3581899.2430000002</v>
      </c>
      <c r="H60" s="9">
        <v>72379067.461999997</v>
      </c>
      <c r="I60" s="9"/>
      <c r="J60" s="9">
        <f t="shared" si="4"/>
        <v>553736920.21439993</v>
      </c>
      <c r="K60" s="9"/>
      <c r="L60" s="10">
        <f t="shared" ref="L60" si="13">ROUND(D60*E60,0)</f>
        <v>463936711</v>
      </c>
      <c r="M60" s="257">
        <f t="shared" si="2"/>
        <v>4883</v>
      </c>
      <c r="N60" s="10">
        <v>463936711</v>
      </c>
    </row>
    <row r="61" spans="1:14" ht="12.75" x14ac:dyDescent="0.25">
      <c r="A61" s="87"/>
      <c r="B61" s="100" t="s">
        <v>107</v>
      </c>
      <c r="C61" s="17"/>
      <c r="D61" s="18">
        <v>0</v>
      </c>
      <c r="E61" s="8">
        <v>0</v>
      </c>
      <c r="F61" s="9"/>
      <c r="G61" s="9"/>
      <c r="H61" s="9"/>
      <c r="I61" s="9"/>
      <c r="J61" s="9"/>
      <c r="K61" s="9"/>
      <c r="L61" s="101">
        <f>+L62</f>
        <v>9082343</v>
      </c>
      <c r="M61" s="257">
        <f t="shared" si="2"/>
        <v>0</v>
      </c>
      <c r="N61" s="101"/>
    </row>
    <row r="62" spans="1:14" ht="12.75" x14ac:dyDescent="0.25">
      <c r="A62" s="4" t="s">
        <v>108</v>
      </c>
      <c r="B62" s="5" t="s">
        <v>109</v>
      </c>
      <c r="C62" s="17" t="s">
        <v>20</v>
      </c>
      <c r="D62" s="18">
        <v>174.6</v>
      </c>
      <c r="E62" s="8">
        <v>52018</v>
      </c>
      <c r="F62" s="9">
        <v>10131365.789999999</v>
      </c>
      <c r="G62" s="9">
        <v>79896.960000000006</v>
      </c>
      <c r="H62" s="9">
        <v>1595669.4</v>
      </c>
      <c r="I62" s="9"/>
      <c r="J62" s="9">
        <f t="shared" si="4"/>
        <v>11806932.149999999</v>
      </c>
      <c r="K62" s="9"/>
      <c r="L62" s="10">
        <f t="shared" ref="L62" si="14">ROUND(D62*E62,0)</f>
        <v>9082343</v>
      </c>
      <c r="M62" s="257">
        <f t="shared" si="2"/>
        <v>52018</v>
      </c>
      <c r="N62" s="10">
        <v>9082343</v>
      </c>
    </row>
    <row r="63" spans="1:14" ht="12.75" x14ac:dyDescent="0.25">
      <c r="A63" s="87"/>
      <c r="B63" s="100" t="s">
        <v>110</v>
      </c>
      <c r="C63" s="100"/>
      <c r="D63" s="18">
        <v>0</v>
      </c>
      <c r="E63" s="100">
        <v>0</v>
      </c>
      <c r="F63" s="107"/>
      <c r="G63" s="107"/>
      <c r="H63" s="107"/>
      <c r="I63" s="107"/>
      <c r="J63" s="9"/>
      <c r="K63" s="107"/>
      <c r="L63" s="101">
        <f>SUM(L64:L91)</f>
        <v>49160429</v>
      </c>
      <c r="M63" s="257">
        <f t="shared" si="2"/>
        <v>0</v>
      </c>
      <c r="N63" s="101"/>
    </row>
    <row r="64" spans="1:14" ht="12.75" x14ac:dyDescent="0.25">
      <c r="A64" s="4" t="s">
        <v>111</v>
      </c>
      <c r="B64" s="5" t="s">
        <v>112</v>
      </c>
      <c r="C64" s="17" t="s">
        <v>20</v>
      </c>
      <c r="D64" s="18">
        <v>2.0299999999999998</v>
      </c>
      <c r="E64" s="8">
        <v>3330</v>
      </c>
      <c r="F64" s="9">
        <v>671.63869499999987</v>
      </c>
      <c r="G64" s="9">
        <v>386.50354166666665</v>
      </c>
      <c r="H64" s="9">
        <v>7730.0708333333323</v>
      </c>
      <c r="I64" s="9"/>
      <c r="J64" s="9">
        <f t="shared" si="4"/>
        <v>8788.2130699999998</v>
      </c>
      <c r="K64" s="9"/>
      <c r="L64" s="10">
        <f t="shared" ref="L64:L111" si="15">ROUND(D64*E64,0)</f>
        <v>6760</v>
      </c>
      <c r="M64" s="257">
        <f t="shared" si="2"/>
        <v>3330</v>
      </c>
      <c r="N64" s="10">
        <v>6760</v>
      </c>
    </row>
    <row r="65" spans="1:14" ht="12.75" x14ac:dyDescent="0.25">
      <c r="A65" s="4" t="s">
        <v>113</v>
      </c>
      <c r="B65" s="5" t="s">
        <v>114</v>
      </c>
      <c r="C65" s="6" t="s">
        <v>4</v>
      </c>
      <c r="D65" s="18">
        <v>3</v>
      </c>
      <c r="E65" s="8">
        <v>3016</v>
      </c>
      <c r="F65" s="9">
        <v>992.56949999999995</v>
      </c>
      <c r="G65" s="9">
        <v>979.17857142857156</v>
      </c>
      <c r="H65" s="9">
        <v>9791.7857142857138</v>
      </c>
      <c r="I65" s="9"/>
      <c r="J65" s="9">
        <f t="shared" si="4"/>
        <v>11763.533785714286</v>
      </c>
      <c r="K65" s="9"/>
      <c r="L65" s="10">
        <f t="shared" si="15"/>
        <v>9048</v>
      </c>
      <c r="M65" s="257">
        <f t="shared" si="2"/>
        <v>3016</v>
      </c>
      <c r="N65" s="10">
        <v>9048</v>
      </c>
    </row>
    <row r="66" spans="1:14" ht="27.75" customHeight="1" x14ac:dyDescent="0.25">
      <c r="A66" s="4" t="s">
        <v>115</v>
      </c>
      <c r="B66" s="14" t="s">
        <v>116</v>
      </c>
      <c r="C66" s="12" t="s">
        <v>4</v>
      </c>
      <c r="D66" s="18">
        <v>1</v>
      </c>
      <c r="E66" s="8">
        <v>193325</v>
      </c>
      <c r="F66" s="9">
        <v>0</v>
      </c>
      <c r="G66" s="9">
        <v>22847.5</v>
      </c>
      <c r="H66" s="9">
        <v>228475</v>
      </c>
      <c r="I66" s="9"/>
      <c r="J66" s="9">
        <f t="shared" si="4"/>
        <v>251322.5</v>
      </c>
      <c r="K66" s="9"/>
      <c r="L66" s="10">
        <f t="shared" si="15"/>
        <v>193325</v>
      </c>
      <c r="M66" s="257">
        <f t="shared" si="2"/>
        <v>193325</v>
      </c>
      <c r="N66" s="10">
        <v>193325</v>
      </c>
    </row>
    <row r="67" spans="1:14" ht="12.75" x14ac:dyDescent="0.25">
      <c r="A67" s="4" t="s">
        <v>117</v>
      </c>
      <c r="B67" s="5" t="s">
        <v>118</v>
      </c>
      <c r="C67" s="17" t="s">
        <v>20</v>
      </c>
      <c r="D67" s="18">
        <v>45.45</v>
      </c>
      <c r="E67" s="8">
        <v>8111</v>
      </c>
      <c r="F67" s="9">
        <v>24906.872881799991</v>
      </c>
      <c r="G67" s="9">
        <v>14422.484374999998</v>
      </c>
      <c r="H67" s="9">
        <v>288449.68749999994</v>
      </c>
      <c r="I67" s="9"/>
      <c r="J67" s="9">
        <f t="shared" si="4"/>
        <v>327779.04475679994</v>
      </c>
      <c r="K67" s="9"/>
      <c r="L67" s="10">
        <f t="shared" si="15"/>
        <v>368645</v>
      </c>
      <c r="M67" s="257">
        <f t="shared" si="2"/>
        <v>8111</v>
      </c>
      <c r="N67" s="10">
        <v>368645</v>
      </c>
    </row>
    <row r="68" spans="1:14" ht="12.75" x14ac:dyDescent="0.25">
      <c r="A68" s="4" t="s">
        <v>119</v>
      </c>
      <c r="B68" s="5" t="s">
        <v>120</v>
      </c>
      <c r="C68" s="17" t="s">
        <v>4</v>
      </c>
      <c r="D68" s="18">
        <v>13</v>
      </c>
      <c r="E68" s="8">
        <v>15989</v>
      </c>
      <c r="F68" s="9">
        <v>10322.7228</v>
      </c>
      <c r="G68" s="9">
        <v>12375.729166666666</v>
      </c>
      <c r="H68" s="9">
        <v>247514.58333333331</v>
      </c>
      <c r="I68" s="9"/>
      <c r="J68" s="9">
        <f t="shared" si="4"/>
        <v>270213.03529999999</v>
      </c>
      <c r="K68" s="9"/>
      <c r="L68" s="10">
        <f t="shared" si="15"/>
        <v>207857</v>
      </c>
      <c r="M68" s="257">
        <f t="shared" si="2"/>
        <v>15989</v>
      </c>
      <c r="N68" s="10">
        <v>207857</v>
      </c>
    </row>
    <row r="69" spans="1:14" ht="12.75" x14ac:dyDescent="0.25">
      <c r="A69" s="4" t="s">
        <v>121</v>
      </c>
      <c r="B69" s="5" t="s">
        <v>122</v>
      </c>
      <c r="C69" s="17" t="s">
        <v>4</v>
      </c>
      <c r="D69" s="18">
        <v>17</v>
      </c>
      <c r="E69" s="8">
        <v>16238</v>
      </c>
      <c r="F69" s="9">
        <v>19012.4532</v>
      </c>
      <c r="G69" s="9">
        <v>16183.645833333332</v>
      </c>
      <c r="H69" s="9">
        <v>323672.91666666663</v>
      </c>
      <c r="I69" s="9"/>
      <c r="J69" s="9">
        <f t="shared" si="4"/>
        <v>358869.01569999993</v>
      </c>
      <c r="K69" s="9"/>
      <c r="L69" s="10">
        <f t="shared" si="15"/>
        <v>276046</v>
      </c>
      <c r="M69" s="257">
        <f t="shared" si="2"/>
        <v>16238</v>
      </c>
      <c r="N69" s="10">
        <v>276046</v>
      </c>
    </row>
    <row r="70" spans="1:14" ht="25.5" x14ac:dyDescent="0.25">
      <c r="A70" s="4" t="s">
        <v>123</v>
      </c>
      <c r="B70" s="5" t="s">
        <v>124</v>
      </c>
      <c r="C70" s="17" t="s">
        <v>4</v>
      </c>
      <c r="D70" s="18">
        <v>2</v>
      </c>
      <c r="E70" s="8">
        <v>37768</v>
      </c>
      <c r="F70" s="9">
        <v>2236.7592</v>
      </c>
      <c r="G70" s="9">
        <v>4569.5</v>
      </c>
      <c r="H70" s="9">
        <v>91390</v>
      </c>
      <c r="I70" s="9"/>
      <c r="J70" s="9">
        <f t="shared" si="4"/>
        <v>98196.2592</v>
      </c>
      <c r="K70" s="9"/>
      <c r="L70" s="10">
        <f t="shared" si="15"/>
        <v>75536</v>
      </c>
      <c r="M70" s="257">
        <f t="shared" si="2"/>
        <v>37768</v>
      </c>
      <c r="N70" s="10">
        <v>75536</v>
      </c>
    </row>
    <row r="71" spans="1:14" ht="12.75" x14ac:dyDescent="0.25">
      <c r="A71" s="4" t="s">
        <v>125</v>
      </c>
      <c r="B71" s="5" t="s">
        <v>126</v>
      </c>
      <c r="C71" s="17" t="s">
        <v>4</v>
      </c>
      <c r="D71" s="18">
        <v>16</v>
      </c>
      <c r="E71" s="8">
        <v>23067</v>
      </c>
      <c r="F71" s="9">
        <v>0</v>
      </c>
      <c r="G71" s="9">
        <v>22847.5</v>
      </c>
      <c r="H71" s="9">
        <v>456950</v>
      </c>
      <c r="I71" s="9"/>
      <c r="J71" s="9">
        <f t="shared" si="4"/>
        <v>479797.5</v>
      </c>
      <c r="K71" s="9"/>
      <c r="L71" s="10">
        <f t="shared" si="15"/>
        <v>369072</v>
      </c>
      <c r="M71" s="257">
        <f t="shared" si="2"/>
        <v>23067</v>
      </c>
      <c r="N71" s="10">
        <v>369072</v>
      </c>
    </row>
    <row r="72" spans="1:14" ht="12.75" x14ac:dyDescent="0.25">
      <c r="A72" s="4" t="s">
        <v>127</v>
      </c>
      <c r="B72" s="5" t="s">
        <v>128</v>
      </c>
      <c r="C72" s="17" t="s">
        <v>4</v>
      </c>
      <c r="D72" s="18">
        <v>1</v>
      </c>
      <c r="E72" s="8">
        <v>23067</v>
      </c>
      <c r="F72" s="9">
        <v>0</v>
      </c>
      <c r="G72" s="9">
        <v>1427.96875</v>
      </c>
      <c r="H72" s="9">
        <v>28559.375</v>
      </c>
      <c r="I72" s="9"/>
      <c r="J72" s="9">
        <f t="shared" si="4"/>
        <v>29987.34375</v>
      </c>
      <c r="K72" s="9"/>
      <c r="L72" s="10">
        <f t="shared" si="15"/>
        <v>23067</v>
      </c>
      <c r="M72" s="257">
        <f t="shared" si="2"/>
        <v>23067</v>
      </c>
      <c r="N72" s="10">
        <v>23067</v>
      </c>
    </row>
    <row r="73" spans="1:14" ht="12.75" x14ac:dyDescent="0.25">
      <c r="A73" s="4" t="s">
        <v>129</v>
      </c>
      <c r="B73" s="5" t="s">
        <v>130</v>
      </c>
      <c r="C73" s="17" t="s">
        <v>4</v>
      </c>
      <c r="D73" s="18">
        <v>18</v>
      </c>
      <c r="E73" s="8">
        <v>23067</v>
      </c>
      <c r="F73" s="9">
        <v>0</v>
      </c>
      <c r="G73" s="9">
        <v>25703.4375</v>
      </c>
      <c r="H73" s="9">
        <v>514068.75</v>
      </c>
      <c r="I73" s="9"/>
      <c r="J73" s="9">
        <f t="shared" si="4"/>
        <v>539772.1875</v>
      </c>
      <c r="K73" s="9"/>
      <c r="L73" s="10">
        <f t="shared" si="15"/>
        <v>415206</v>
      </c>
      <c r="M73" s="257">
        <f t="shared" si="2"/>
        <v>23067</v>
      </c>
      <c r="N73" s="10">
        <v>415206</v>
      </c>
    </row>
    <row r="74" spans="1:14" ht="12.75" x14ac:dyDescent="0.25">
      <c r="A74" s="4" t="s">
        <v>131</v>
      </c>
      <c r="B74" s="5" t="s">
        <v>132</v>
      </c>
      <c r="C74" s="17" t="s">
        <v>4</v>
      </c>
      <c r="D74" s="18">
        <v>2</v>
      </c>
      <c r="E74" s="8">
        <v>499500</v>
      </c>
      <c r="F74" s="9">
        <v>0</v>
      </c>
      <c r="G74" s="9">
        <v>1082250</v>
      </c>
      <c r="H74" s="9">
        <v>216450</v>
      </c>
      <c r="I74" s="9"/>
      <c r="J74" s="9">
        <f t="shared" si="4"/>
        <v>1298700</v>
      </c>
      <c r="K74" s="9"/>
      <c r="L74" s="10">
        <f t="shared" si="15"/>
        <v>999000</v>
      </c>
      <c r="M74" s="257">
        <f t="shared" ref="M74:M137" si="16">+ROUND(E74,0)</f>
        <v>499500</v>
      </c>
      <c r="N74" s="10">
        <v>999000</v>
      </c>
    </row>
    <row r="75" spans="1:14" ht="12.75" x14ac:dyDescent="0.25">
      <c r="A75" s="4" t="s">
        <v>133</v>
      </c>
      <c r="B75" s="5" t="s">
        <v>134</v>
      </c>
      <c r="C75" s="17" t="s">
        <v>4</v>
      </c>
      <c r="D75" s="18">
        <v>2</v>
      </c>
      <c r="E75" s="8">
        <v>91575</v>
      </c>
      <c r="F75" s="9">
        <v>0</v>
      </c>
      <c r="G75" s="9">
        <v>21645</v>
      </c>
      <c r="H75" s="9">
        <v>216450</v>
      </c>
      <c r="I75" s="9"/>
      <c r="J75" s="9">
        <f t="shared" si="4"/>
        <v>238095</v>
      </c>
      <c r="K75" s="9"/>
      <c r="L75" s="10">
        <f t="shared" si="15"/>
        <v>183150</v>
      </c>
      <c r="M75" s="257">
        <f t="shared" si="16"/>
        <v>91575</v>
      </c>
      <c r="N75" s="10">
        <v>183150</v>
      </c>
    </row>
    <row r="76" spans="1:14" ht="12.75" x14ac:dyDescent="0.25">
      <c r="A76" s="4" t="s">
        <v>135</v>
      </c>
      <c r="B76" s="19" t="s">
        <v>136</v>
      </c>
      <c r="C76" s="20" t="s">
        <v>4</v>
      </c>
      <c r="D76" s="18">
        <v>1</v>
      </c>
      <c r="E76" s="8">
        <v>259353</v>
      </c>
      <c r="F76" s="9">
        <v>253384.95</v>
      </c>
      <c r="G76" s="9">
        <v>7615.833333333333</v>
      </c>
      <c r="H76" s="9">
        <v>76158.333333333328</v>
      </c>
      <c r="I76" s="9"/>
      <c r="J76" s="9">
        <f t="shared" si="4"/>
        <v>337159.1166666667</v>
      </c>
      <c r="K76" s="9"/>
      <c r="L76" s="10">
        <f t="shared" si="15"/>
        <v>259353</v>
      </c>
      <c r="M76" s="257">
        <f t="shared" si="16"/>
        <v>259353</v>
      </c>
      <c r="N76" s="10">
        <v>259353</v>
      </c>
    </row>
    <row r="77" spans="1:14" ht="15.75" customHeight="1" x14ac:dyDescent="0.25">
      <c r="A77" s="4" t="s">
        <v>137</v>
      </c>
      <c r="B77" s="5" t="s">
        <v>138</v>
      </c>
      <c r="C77" s="17" t="s">
        <v>4</v>
      </c>
      <c r="D77" s="18">
        <v>18</v>
      </c>
      <c r="E77" s="8">
        <v>748819</v>
      </c>
      <c r="F77" s="9">
        <v>15558075</v>
      </c>
      <c r="G77" s="9">
        <v>178571.25</v>
      </c>
      <c r="H77" s="9">
        <v>1785712.5</v>
      </c>
      <c r="I77" s="9"/>
      <c r="J77" s="9">
        <f t="shared" si="4"/>
        <v>17522358.75</v>
      </c>
      <c r="K77" s="9"/>
      <c r="L77" s="10">
        <f t="shared" si="15"/>
        <v>13478742</v>
      </c>
      <c r="M77" s="257">
        <f t="shared" si="16"/>
        <v>748819</v>
      </c>
      <c r="N77" s="10">
        <v>13478742</v>
      </c>
    </row>
    <row r="78" spans="1:14" ht="15" x14ac:dyDescent="0.25">
      <c r="A78" s="82" t="s">
        <v>139</v>
      </c>
      <c r="B78" s="5" t="s">
        <v>140</v>
      </c>
      <c r="C78" s="17" t="s">
        <v>4</v>
      </c>
      <c r="D78" s="18">
        <v>16</v>
      </c>
      <c r="E78" s="8">
        <v>1651828</v>
      </c>
      <c r="F78" s="9">
        <v>33415200</v>
      </c>
      <c r="G78" s="9">
        <v>0</v>
      </c>
      <c r="H78" s="9">
        <v>942820.70844338008</v>
      </c>
      <c r="I78" s="9"/>
      <c r="J78" s="9">
        <f t="shared" si="4"/>
        <v>34358020.708443381</v>
      </c>
      <c r="K78" s="9"/>
      <c r="L78" s="10">
        <f t="shared" si="15"/>
        <v>26429248</v>
      </c>
      <c r="M78" s="257">
        <f t="shared" si="16"/>
        <v>1651828</v>
      </c>
      <c r="N78" s="10">
        <v>26429248</v>
      </c>
    </row>
    <row r="79" spans="1:14" ht="15.75" customHeight="1" x14ac:dyDescent="0.25">
      <c r="A79" s="87"/>
      <c r="B79" s="100" t="s">
        <v>141</v>
      </c>
      <c r="C79" s="11"/>
      <c r="D79" s="18">
        <v>0</v>
      </c>
      <c r="E79" s="8">
        <v>0</v>
      </c>
      <c r="F79" s="9"/>
      <c r="G79" s="9"/>
      <c r="H79" s="9"/>
      <c r="I79" s="9"/>
      <c r="J79" s="9"/>
      <c r="K79" s="9"/>
      <c r="L79" s="10">
        <f t="shared" si="15"/>
        <v>0</v>
      </c>
      <c r="M79" s="257">
        <f t="shared" si="16"/>
        <v>0</v>
      </c>
      <c r="N79" s="10">
        <v>0</v>
      </c>
    </row>
    <row r="80" spans="1:14" ht="15.75" customHeight="1" x14ac:dyDescent="0.25">
      <c r="A80" s="4" t="s">
        <v>142</v>
      </c>
      <c r="B80" s="5" t="s">
        <v>143</v>
      </c>
      <c r="C80" s="11" t="s">
        <v>81</v>
      </c>
      <c r="D80" s="18">
        <v>5.29</v>
      </c>
      <c r="E80" s="8">
        <v>854153</v>
      </c>
      <c r="F80" s="9">
        <v>3982206.9670500001</v>
      </c>
      <c r="G80" s="9">
        <v>407519.55833333341</v>
      </c>
      <c r="H80" s="9">
        <v>1484285.8333333333</v>
      </c>
      <c r="I80" s="9"/>
      <c r="J80" s="9">
        <f t="shared" si="4"/>
        <v>5874012.3587166667</v>
      </c>
      <c r="K80" s="9"/>
      <c r="L80" s="10">
        <f t="shared" si="15"/>
        <v>4518469</v>
      </c>
      <c r="M80" s="257">
        <f t="shared" si="16"/>
        <v>854153</v>
      </c>
      <c r="N80" s="10">
        <v>4518469</v>
      </c>
    </row>
    <row r="81" spans="1:14" ht="12.75" x14ac:dyDescent="0.25">
      <c r="A81" s="87"/>
      <c r="B81" s="100" t="s">
        <v>144</v>
      </c>
      <c r="C81" s="100"/>
      <c r="D81" s="18">
        <v>0</v>
      </c>
      <c r="E81" s="118">
        <v>0</v>
      </c>
      <c r="F81" s="120"/>
      <c r="G81" s="120"/>
      <c r="H81" s="120"/>
      <c r="I81" s="120"/>
      <c r="J81" s="9"/>
      <c r="K81" s="120"/>
      <c r="L81" s="10">
        <f t="shared" si="15"/>
        <v>0</v>
      </c>
      <c r="M81" s="257">
        <f t="shared" si="16"/>
        <v>0</v>
      </c>
      <c r="N81" s="10">
        <v>0</v>
      </c>
    </row>
    <row r="82" spans="1:14" ht="27.75" customHeight="1" x14ac:dyDescent="0.25">
      <c r="A82" s="4" t="s">
        <v>145</v>
      </c>
      <c r="B82" s="21" t="s">
        <v>146</v>
      </c>
      <c r="C82" s="11" t="s">
        <v>20</v>
      </c>
      <c r="D82" s="18">
        <v>22.8</v>
      </c>
      <c r="E82" s="8">
        <v>11020</v>
      </c>
      <c r="F82" s="9">
        <v>0</v>
      </c>
      <c r="G82" s="9">
        <v>15553.654604084561</v>
      </c>
      <c r="H82" s="9">
        <v>311073.09208169114</v>
      </c>
      <c r="I82" s="9"/>
      <c r="J82" s="9">
        <f t="shared" si="4"/>
        <v>326626.7466857757</v>
      </c>
      <c r="K82" s="9"/>
      <c r="L82" s="10">
        <f t="shared" si="15"/>
        <v>251256</v>
      </c>
      <c r="M82" s="257">
        <f t="shared" si="16"/>
        <v>11020</v>
      </c>
      <c r="N82" s="10">
        <v>251256</v>
      </c>
    </row>
    <row r="83" spans="1:14" ht="22.5" x14ac:dyDescent="0.25">
      <c r="A83" s="4" t="s">
        <v>147</v>
      </c>
      <c r="B83" s="21" t="s">
        <v>148</v>
      </c>
      <c r="C83" s="11" t="s">
        <v>20</v>
      </c>
      <c r="D83" s="18">
        <v>16.8</v>
      </c>
      <c r="E83" s="8">
        <v>6591</v>
      </c>
      <c r="F83" s="9">
        <v>0</v>
      </c>
      <c r="G83" s="9">
        <v>6854.2500000000009</v>
      </c>
      <c r="H83" s="9">
        <v>137085</v>
      </c>
      <c r="I83" s="9"/>
      <c r="J83" s="9">
        <f t="shared" si="4"/>
        <v>143939.25</v>
      </c>
      <c r="K83" s="9"/>
      <c r="L83" s="10">
        <f t="shared" si="15"/>
        <v>110729</v>
      </c>
      <c r="M83" s="257">
        <f t="shared" si="16"/>
        <v>6591</v>
      </c>
      <c r="N83" s="10">
        <v>110729</v>
      </c>
    </row>
    <row r="84" spans="1:14" ht="25.5" x14ac:dyDescent="0.25">
      <c r="A84" s="4" t="s">
        <v>149</v>
      </c>
      <c r="B84" s="5" t="s">
        <v>150</v>
      </c>
      <c r="C84" s="11" t="s">
        <v>4</v>
      </c>
      <c r="D84" s="18">
        <v>2</v>
      </c>
      <c r="E84" s="8">
        <v>23067</v>
      </c>
      <c r="F84" s="9">
        <v>0</v>
      </c>
      <c r="G84" s="9">
        <v>2855.9375</v>
      </c>
      <c r="H84" s="9">
        <v>57118.75</v>
      </c>
      <c r="I84" s="9"/>
      <c r="J84" s="9">
        <f t="shared" si="4"/>
        <v>59974.6875</v>
      </c>
      <c r="K84" s="9"/>
      <c r="L84" s="10">
        <f t="shared" si="15"/>
        <v>46134</v>
      </c>
      <c r="M84" s="257">
        <f t="shared" si="16"/>
        <v>23067</v>
      </c>
      <c r="N84" s="10">
        <v>46134</v>
      </c>
    </row>
    <row r="85" spans="1:14" ht="12.75" x14ac:dyDescent="0.25">
      <c r="A85" s="4" t="s">
        <v>151</v>
      </c>
      <c r="B85" s="5" t="s">
        <v>152</v>
      </c>
      <c r="C85" s="6" t="s">
        <v>4</v>
      </c>
      <c r="D85" s="18">
        <v>2</v>
      </c>
      <c r="E85" s="8">
        <v>26224</v>
      </c>
      <c r="F85" s="9">
        <v>0</v>
      </c>
      <c r="G85" s="9">
        <v>3246.75</v>
      </c>
      <c r="H85" s="9">
        <v>64935</v>
      </c>
      <c r="I85" s="9"/>
      <c r="J85" s="9">
        <f t="shared" si="4"/>
        <v>68181.75</v>
      </c>
      <c r="K85" s="9"/>
      <c r="L85" s="10">
        <f t="shared" si="15"/>
        <v>52448</v>
      </c>
      <c r="M85" s="257">
        <f t="shared" si="16"/>
        <v>26224</v>
      </c>
      <c r="N85" s="10">
        <v>52448</v>
      </c>
    </row>
    <row r="86" spans="1:14" s="1" customFormat="1" ht="12.75" x14ac:dyDescent="0.25">
      <c r="A86" s="4" t="s">
        <v>153</v>
      </c>
      <c r="B86" s="5" t="s">
        <v>154</v>
      </c>
      <c r="C86" s="11" t="s">
        <v>4</v>
      </c>
      <c r="D86" s="18">
        <v>2</v>
      </c>
      <c r="E86" s="8">
        <v>30756</v>
      </c>
      <c r="F86" s="9">
        <v>0</v>
      </c>
      <c r="G86" s="9">
        <v>3807.9166666666665</v>
      </c>
      <c r="H86" s="9">
        <v>76158.333333333328</v>
      </c>
      <c r="I86" s="9"/>
      <c r="J86" s="9">
        <f t="shared" si="4"/>
        <v>79966.25</v>
      </c>
      <c r="K86" s="9"/>
      <c r="L86" s="10">
        <f t="shared" si="15"/>
        <v>61512</v>
      </c>
      <c r="M86" s="257">
        <f t="shared" si="16"/>
        <v>30756</v>
      </c>
      <c r="N86" s="10">
        <v>61512</v>
      </c>
    </row>
    <row r="87" spans="1:14" ht="33.75" x14ac:dyDescent="0.25">
      <c r="A87" s="4" t="s">
        <v>155</v>
      </c>
      <c r="B87" s="21" t="s">
        <v>156</v>
      </c>
      <c r="C87" s="11" t="s">
        <v>39</v>
      </c>
      <c r="D87" s="18">
        <v>19</v>
      </c>
      <c r="E87" s="8">
        <v>16390</v>
      </c>
      <c r="F87" s="9">
        <v>0</v>
      </c>
      <c r="G87" s="9">
        <v>19277.578125</v>
      </c>
      <c r="H87" s="9">
        <v>385551.5625</v>
      </c>
      <c r="I87" s="9"/>
      <c r="J87" s="9">
        <f t="shared" si="4"/>
        <v>404829.140625</v>
      </c>
      <c r="K87" s="9"/>
      <c r="L87" s="10">
        <f t="shared" si="15"/>
        <v>311410</v>
      </c>
      <c r="M87" s="257">
        <f t="shared" si="16"/>
        <v>16390</v>
      </c>
      <c r="N87" s="10">
        <v>311410</v>
      </c>
    </row>
    <row r="88" spans="1:14" ht="12.75" x14ac:dyDescent="0.25">
      <c r="A88" s="4" t="s">
        <v>157</v>
      </c>
      <c r="B88" s="5" t="s">
        <v>132</v>
      </c>
      <c r="C88" s="11" t="s">
        <v>4</v>
      </c>
      <c r="D88" s="18">
        <v>4</v>
      </c>
      <c r="E88" s="8">
        <v>87413</v>
      </c>
      <c r="F88" s="9">
        <v>0</v>
      </c>
      <c r="G88" s="9">
        <v>21645</v>
      </c>
      <c r="H88" s="9">
        <v>432900</v>
      </c>
      <c r="I88" s="9"/>
      <c r="J88" s="9">
        <f t="shared" si="4"/>
        <v>454545</v>
      </c>
      <c r="K88" s="9"/>
      <c r="L88" s="10">
        <f t="shared" si="15"/>
        <v>349652</v>
      </c>
      <c r="M88" s="257">
        <f t="shared" si="16"/>
        <v>87413</v>
      </c>
      <c r="N88" s="10">
        <v>349652</v>
      </c>
    </row>
    <row r="89" spans="1:14" ht="12.75" x14ac:dyDescent="0.25">
      <c r="A89" s="4" t="s">
        <v>158</v>
      </c>
      <c r="B89" s="5" t="s">
        <v>159</v>
      </c>
      <c r="C89" s="6" t="s">
        <v>4</v>
      </c>
      <c r="D89" s="18">
        <v>4</v>
      </c>
      <c r="E89" s="8">
        <v>23067</v>
      </c>
      <c r="F89" s="9">
        <v>0</v>
      </c>
      <c r="G89" s="9">
        <v>5711.875</v>
      </c>
      <c r="H89" s="9">
        <v>114237.5</v>
      </c>
      <c r="I89" s="9"/>
      <c r="J89" s="9">
        <f t="shared" si="4"/>
        <v>119949.375</v>
      </c>
      <c r="K89" s="9"/>
      <c r="L89" s="10">
        <f t="shared" si="15"/>
        <v>92268</v>
      </c>
      <c r="M89" s="257">
        <f t="shared" si="16"/>
        <v>23067</v>
      </c>
      <c r="N89" s="10">
        <v>92268</v>
      </c>
    </row>
    <row r="90" spans="1:14" ht="12.75" x14ac:dyDescent="0.25">
      <c r="A90" s="4" t="s">
        <v>160</v>
      </c>
      <c r="B90" s="5" t="s">
        <v>161</v>
      </c>
      <c r="C90" s="6" t="s">
        <v>4</v>
      </c>
      <c r="D90" s="18">
        <v>2</v>
      </c>
      <c r="E90" s="8">
        <v>23067</v>
      </c>
      <c r="F90" s="9">
        <v>0</v>
      </c>
      <c r="G90" s="9">
        <v>2855.9375</v>
      </c>
      <c r="H90" s="9">
        <v>57118.75</v>
      </c>
      <c r="I90" s="9"/>
      <c r="J90" s="9">
        <f t="shared" si="4"/>
        <v>59974.6875</v>
      </c>
      <c r="K90" s="9"/>
      <c r="L90" s="10">
        <f t="shared" si="15"/>
        <v>46134</v>
      </c>
      <c r="M90" s="257">
        <f t="shared" si="16"/>
        <v>23067</v>
      </c>
      <c r="N90" s="10">
        <v>46134</v>
      </c>
    </row>
    <row r="91" spans="1:14" ht="12.75" x14ac:dyDescent="0.25">
      <c r="A91" s="4" t="s">
        <v>162</v>
      </c>
      <c r="B91" s="5" t="s">
        <v>163</v>
      </c>
      <c r="C91" s="6" t="s">
        <v>4</v>
      </c>
      <c r="D91" s="18">
        <v>2</v>
      </c>
      <c r="E91" s="8">
        <v>13181</v>
      </c>
      <c r="F91" s="9">
        <v>0</v>
      </c>
      <c r="G91" s="9">
        <v>1631.9642857142858</v>
      </c>
      <c r="H91" s="9">
        <v>32639.285714285714</v>
      </c>
      <c r="I91" s="9"/>
      <c r="J91" s="9">
        <f t="shared" si="4"/>
        <v>34271.25</v>
      </c>
      <c r="K91" s="9"/>
      <c r="L91" s="10">
        <f t="shared" si="15"/>
        <v>26362</v>
      </c>
      <c r="M91" s="257">
        <f t="shared" si="16"/>
        <v>13181</v>
      </c>
      <c r="N91" s="10">
        <v>26362</v>
      </c>
    </row>
    <row r="92" spans="1:14" ht="16.5" x14ac:dyDescent="0.25">
      <c r="A92" s="87"/>
      <c r="B92" s="100" t="s">
        <v>141</v>
      </c>
      <c r="C92" s="11"/>
      <c r="D92" s="18">
        <v>0</v>
      </c>
      <c r="E92" s="8">
        <v>0</v>
      </c>
      <c r="F92" s="9"/>
      <c r="G92" s="9"/>
      <c r="H92" s="9"/>
      <c r="I92" s="9"/>
      <c r="J92" s="9"/>
      <c r="K92" s="9"/>
      <c r="L92" s="123">
        <f>+L93</f>
        <v>4040144</v>
      </c>
      <c r="M92" s="257">
        <f t="shared" si="16"/>
        <v>0</v>
      </c>
      <c r="N92" s="123"/>
    </row>
    <row r="93" spans="1:14" ht="12.75" x14ac:dyDescent="0.25">
      <c r="A93" s="4" t="s">
        <v>164</v>
      </c>
      <c r="B93" s="5" t="s">
        <v>143</v>
      </c>
      <c r="C93" s="11" t="s">
        <v>81</v>
      </c>
      <c r="D93" s="18">
        <v>4.7300000000000004</v>
      </c>
      <c r="E93" s="8">
        <v>854153</v>
      </c>
      <c r="F93" s="9">
        <v>3560650.0858500004</v>
      </c>
      <c r="G93" s="9">
        <v>364379.49166666676</v>
      </c>
      <c r="H93" s="9">
        <v>1327159.1666666667</v>
      </c>
      <c r="I93" s="9"/>
      <c r="J93" s="9">
        <f t="shared" si="4"/>
        <v>5252188.7441833336</v>
      </c>
      <c r="K93" s="9"/>
      <c r="L93" s="10">
        <f t="shared" si="15"/>
        <v>4040144</v>
      </c>
      <c r="M93" s="257">
        <f t="shared" si="16"/>
        <v>854153</v>
      </c>
      <c r="N93" s="10">
        <v>4040144</v>
      </c>
    </row>
    <row r="94" spans="1:14" ht="16.5" x14ac:dyDescent="0.25">
      <c r="A94" s="87"/>
      <c r="B94" s="100" t="s">
        <v>165</v>
      </c>
      <c r="C94" s="100"/>
      <c r="D94" s="18">
        <v>0</v>
      </c>
      <c r="E94" s="124">
        <v>0</v>
      </c>
      <c r="F94" s="125"/>
      <c r="G94" s="125"/>
      <c r="H94" s="125"/>
      <c r="I94" s="125"/>
      <c r="J94" s="9"/>
      <c r="K94" s="125"/>
      <c r="L94" s="123">
        <f>SUM(L95:L103)</f>
        <v>8876137</v>
      </c>
      <c r="M94" s="257">
        <f t="shared" si="16"/>
        <v>0</v>
      </c>
      <c r="N94" s="123"/>
    </row>
    <row r="95" spans="1:14" ht="13.5" customHeight="1" x14ac:dyDescent="0.25">
      <c r="A95" s="4" t="s">
        <v>166</v>
      </c>
      <c r="B95" s="5" t="s">
        <v>152</v>
      </c>
      <c r="C95" s="6" t="s">
        <v>4</v>
      </c>
      <c r="D95" s="18">
        <v>5</v>
      </c>
      <c r="E95" s="8">
        <v>26224</v>
      </c>
      <c r="F95" s="9">
        <v>0</v>
      </c>
      <c r="G95" s="9">
        <v>8116.875</v>
      </c>
      <c r="H95" s="9">
        <v>162337.5</v>
      </c>
      <c r="I95" s="9"/>
      <c r="J95" s="9">
        <f t="shared" si="4"/>
        <v>170454.375</v>
      </c>
      <c r="K95" s="9"/>
      <c r="L95" s="10">
        <f t="shared" si="15"/>
        <v>131120</v>
      </c>
      <c r="M95" s="257">
        <f t="shared" si="16"/>
        <v>26224</v>
      </c>
      <c r="N95" s="10">
        <v>131120</v>
      </c>
    </row>
    <row r="96" spans="1:14" ht="13.5" customHeight="1" x14ac:dyDescent="0.25">
      <c r="A96" s="4" t="s">
        <v>167</v>
      </c>
      <c r="B96" s="5" t="s">
        <v>154</v>
      </c>
      <c r="C96" s="11" t="s">
        <v>4</v>
      </c>
      <c r="D96" s="18">
        <v>5</v>
      </c>
      <c r="E96" s="8">
        <v>30756</v>
      </c>
      <c r="F96" s="9">
        <v>0</v>
      </c>
      <c r="G96" s="9">
        <v>9519.7916666666661</v>
      </c>
      <c r="H96" s="9">
        <v>190395.83333333331</v>
      </c>
      <c r="I96" s="9"/>
      <c r="J96" s="9">
        <f t="shared" si="4"/>
        <v>199915.62499999997</v>
      </c>
      <c r="K96" s="9"/>
      <c r="L96" s="10">
        <f t="shared" si="15"/>
        <v>153780</v>
      </c>
      <c r="M96" s="257">
        <f t="shared" si="16"/>
        <v>30756</v>
      </c>
      <c r="N96" s="10">
        <v>153780</v>
      </c>
    </row>
    <row r="97" spans="1:14" ht="12.75" customHeight="1" x14ac:dyDescent="0.25">
      <c r="A97" s="4" t="s">
        <v>168</v>
      </c>
      <c r="B97" s="5" t="s">
        <v>150</v>
      </c>
      <c r="C97" s="11" t="s">
        <v>4</v>
      </c>
      <c r="D97" s="18">
        <v>5</v>
      </c>
      <c r="E97" s="8">
        <v>23067</v>
      </c>
      <c r="F97" s="9">
        <v>0</v>
      </c>
      <c r="G97" s="9">
        <v>7139.84375</v>
      </c>
      <c r="H97" s="9">
        <v>142796.875</v>
      </c>
      <c r="I97" s="9"/>
      <c r="J97" s="9">
        <f t="shared" si="4"/>
        <v>149936.71875</v>
      </c>
      <c r="K97" s="9"/>
      <c r="L97" s="10">
        <f t="shared" si="15"/>
        <v>115335</v>
      </c>
      <c r="M97" s="257">
        <f t="shared" si="16"/>
        <v>23067</v>
      </c>
      <c r="N97" s="10">
        <v>115335</v>
      </c>
    </row>
    <row r="98" spans="1:14" ht="12.75" x14ac:dyDescent="0.25">
      <c r="A98" s="4" t="s">
        <v>169</v>
      </c>
      <c r="B98" s="5" t="s">
        <v>170</v>
      </c>
      <c r="C98" s="11" t="s">
        <v>4</v>
      </c>
      <c r="D98" s="18">
        <v>5</v>
      </c>
      <c r="E98" s="8">
        <v>23067</v>
      </c>
      <c r="F98" s="9">
        <v>0</v>
      </c>
      <c r="G98" s="9">
        <v>7139.84375</v>
      </c>
      <c r="H98" s="9">
        <v>142796.875</v>
      </c>
      <c r="I98" s="9"/>
      <c r="J98" s="9">
        <f t="shared" si="4"/>
        <v>149936.71875</v>
      </c>
      <c r="K98" s="9"/>
      <c r="L98" s="10">
        <f t="shared" si="15"/>
        <v>115335</v>
      </c>
      <c r="M98" s="257">
        <f t="shared" si="16"/>
        <v>23067</v>
      </c>
      <c r="N98" s="10">
        <v>115335</v>
      </c>
    </row>
    <row r="99" spans="1:14" s="22" customFormat="1" ht="12.75" x14ac:dyDescent="0.2">
      <c r="A99" s="4" t="s">
        <v>171</v>
      </c>
      <c r="B99" s="5" t="s">
        <v>172</v>
      </c>
      <c r="C99" s="11" t="s">
        <v>4</v>
      </c>
      <c r="D99" s="18">
        <v>1</v>
      </c>
      <c r="E99" s="8">
        <v>23067</v>
      </c>
      <c r="F99" s="9">
        <v>0</v>
      </c>
      <c r="G99" s="9">
        <v>1427.96875</v>
      </c>
      <c r="H99" s="9">
        <v>28559.375</v>
      </c>
      <c r="I99" s="9"/>
      <c r="J99" s="9">
        <f t="shared" si="4"/>
        <v>29987.34375</v>
      </c>
      <c r="K99" s="9"/>
      <c r="L99" s="10">
        <f t="shared" si="15"/>
        <v>23067</v>
      </c>
      <c r="M99" s="257">
        <f t="shared" si="16"/>
        <v>23067</v>
      </c>
      <c r="N99" s="10">
        <v>23067</v>
      </c>
    </row>
    <row r="100" spans="1:14" s="22" customFormat="1" ht="12.75" x14ac:dyDescent="0.2">
      <c r="A100" s="4" t="s">
        <v>173</v>
      </c>
      <c r="B100" s="5" t="s">
        <v>174</v>
      </c>
      <c r="C100" s="11" t="s">
        <v>4</v>
      </c>
      <c r="D100" s="18">
        <v>5</v>
      </c>
      <c r="E100" s="8">
        <v>43706</v>
      </c>
      <c r="F100" s="9">
        <v>0</v>
      </c>
      <c r="G100" s="9">
        <v>13528.125</v>
      </c>
      <c r="H100" s="9">
        <v>270562.5</v>
      </c>
      <c r="I100" s="9"/>
      <c r="J100" s="9">
        <f t="shared" si="4"/>
        <v>284090.625</v>
      </c>
      <c r="K100" s="9"/>
      <c r="L100" s="10">
        <f t="shared" si="15"/>
        <v>218530</v>
      </c>
      <c r="M100" s="257">
        <f t="shared" si="16"/>
        <v>43706</v>
      </c>
      <c r="N100" s="10">
        <v>218530</v>
      </c>
    </row>
    <row r="101" spans="1:14" s="22" customFormat="1" ht="12.75" x14ac:dyDescent="0.2">
      <c r="A101" s="4" t="s">
        <v>175</v>
      </c>
      <c r="B101" s="5" t="s">
        <v>176</v>
      </c>
      <c r="C101" s="11" t="s">
        <v>4</v>
      </c>
      <c r="D101" s="18">
        <v>5</v>
      </c>
      <c r="E101" s="8">
        <v>87413</v>
      </c>
      <c r="F101" s="9">
        <v>0</v>
      </c>
      <c r="G101" s="9">
        <v>27056.25</v>
      </c>
      <c r="H101" s="9">
        <v>541125</v>
      </c>
      <c r="I101" s="9"/>
      <c r="J101" s="9">
        <f t="shared" si="4"/>
        <v>568181.25</v>
      </c>
      <c r="K101" s="9"/>
      <c r="L101" s="10">
        <f t="shared" si="15"/>
        <v>437065</v>
      </c>
      <c r="M101" s="257">
        <f t="shared" si="16"/>
        <v>87413</v>
      </c>
      <c r="N101" s="10">
        <v>437065</v>
      </c>
    </row>
    <row r="102" spans="1:14" s="1" customFormat="1" ht="16.5" customHeight="1" x14ac:dyDescent="0.25">
      <c r="A102" s="4" t="s">
        <v>177</v>
      </c>
      <c r="B102" s="14" t="s">
        <v>178</v>
      </c>
      <c r="C102" s="6" t="s">
        <v>4</v>
      </c>
      <c r="D102" s="18">
        <v>5</v>
      </c>
      <c r="E102" s="8">
        <v>13181</v>
      </c>
      <c r="F102" s="9">
        <v>0</v>
      </c>
      <c r="G102" s="9">
        <v>4079.9107142857147</v>
      </c>
      <c r="H102" s="9">
        <v>81598.21428571429</v>
      </c>
      <c r="I102" s="9"/>
      <c r="J102" s="9">
        <f t="shared" si="4"/>
        <v>85678.125</v>
      </c>
      <c r="K102" s="9"/>
      <c r="L102" s="10">
        <f t="shared" si="15"/>
        <v>65905</v>
      </c>
      <c r="M102" s="257">
        <f t="shared" si="16"/>
        <v>13181</v>
      </c>
      <c r="N102" s="10">
        <v>65905</v>
      </c>
    </row>
    <row r="103" spans="1:14" s="1" customFormat="1" ht="27.75" customHeight="1" x14ac:dyDescent="0.25">
      <c r="A103" s="4" t="s">
        <v>179</v>
      </c>
      <c r="B103" s="14" t="s">
        <v>180</v>
      </c>
      <c r="C103" s="12" t="s">
        <v>4</v>
      </c>
      <c r="D103" s="18">
        <v>1</v>
      </c>
      <c r="E103" s="8">
        <v>7616000</v>
      </c>
      <c r="F103" s="9">
        <v>0</v>
      </c>
      <c r="G103" s="9">
        <v>0</v>
      </c>
      <c r="H103" s="9">
        <v>9900800</v>
      </c>
      <c r="I103" s="9"/>
      <c r="J103" s="9">
        <f t="shared" si="4"/>
        <v>9900800</v>
      </c>
      <c r="K103" s="9"/>
      <c r="L103" s="10">
        <f t="shared" si="15"/>
        <v>7616000</v>
      </c>
      <c r="M103" s="257">
        <f t="shared" si="16"/>
        <v>7616000</v>
      </c>
      <c r="N103" s="10">
        <v>7616000</v>
      </c>
    </row>
    <row r="104" spans="1:14" s="1" customFormat="1" ht="16.5" x14ac:dyDescent="0.25">
      <c r="A104" s="87"/>
      <c r="B104" s="100" t="s">
        <v>141</v>
      </c>
      <c r="C104" s="11"/>
      <c r="D104" s="18">
        <v>0</v>
      </c>
      <c r="E104" s="8">
        <v>0</v>
      </c>
      <c r="F104" s="9"/>
      <c r="G104" s="9"/>
      <c r="H104" s="9"/>
      <c r="I104" s="9"/>
      <c r="J104" s="9"/>
      <c r="K104" s="9"/>
      <c r="L104" s="123">
        <f>+L105</f>
        <v>1990176</v>
      </c>
      <c r="M104" s="257">
        <f t="shared" si="16"/>
        <v>0</v>
      </c>
      <c r="N104" s="123"/>
    </row>
    <row r="105" spans="1:14" s="1" customFormat="1" ht="12.75" x14ac:dyDescent="0.25">
      <c r="A105" s="4" t="s">
        <v>181</v>
      </c>
      <c r="B105" s="5" t="s">
        <v>143</v>
      </c>
      <c r="C105" s="11" t="s">
        <v>81</v>
      </c>
      <c r="D105" s="18">
        <v>2.33</v>
      </c>
      <c r="E105" s="8">
        <v>854153</v>
      </c>
      <c r="F105" s="9">
        <v>1753977.7378500002</v>
      </c>
      <c r="G105" s="9">
        <v>179493.4916666667</v>
      </c>
      <c r="H105" s="9">
        <v>653759.16666666663</v>
      </c>
      <c r="I105" s="9"/>
      <c r="J105" s="9">
        <f t="shared" si="4"/>
        <v>2587230.3961833334</v>
      </c>
      <c r="K105" s="9"/>
      <c r="L105" s="10">
        <f t="shared" si="15"/>
        <v>1990176</v>
      </c>
      <c r="M105" s="257">
        <f t="shared" si="16"/>
        <v>854153</v>
      </c>
      <c r="N105" s="10">
        <v>1990176</v>
      </c>
    </row>
    <row r="106" spans="1:14" s="1" customFormat="1" ht="16.5" x14ac:dyDescent="0.25">
      <c r="A106" s="126"/>
      <c r="B106" s="117" t="s">
        <v>182</v>
      </c>
      <c r="C106" s="17"/>
      <c r="D106" s="18">
        <v>0</v>
      </c>
      <c r="E106" s="124">
        <v>0</v>
      </c>
      <c r="F106" s="125"/>
      <c r="G106" s="125"/>
      <c r="H106" s="125"/>
      <c r="I106" s="125"/>
      <c r="J106" s="9"/>
      <c r="K106" s="125"/>
      <c r="L106" s="123">
        <f>SUM(L107:L109)</f>
        <v>28876435</v>
      </c>
      <c r="M106" s="257">
        <f t="shared" si="16"/>
        <v>0</v>
      </c>
      <c r="N106" s="123"/>
    </row>
    <row r="107" spans="1:14" s="1" customFormat="1" ht="25.5" x14ac:dyDescent="0.25">
      <c r="A107" s="82" t="s">
        <v>183</v>
      </c>
      <c r="B107" s="5" t="s">
        <v>184</v>
      </c>
      <c r="C107" s="17" t="s">
        <v>81</v>
      </c>
      <c r="D107" s="18">
        <v>7.91</v>
      </c>
      <c r="E107" s="8">
        <v>1851036</v>
      </c>
      <c r="F107" s="9">
        <v>18717939.240000002</v>
      </c>
      <c r="G107" s="9">
        <v>15060.310416666667</v>
      </c>
      <c r="H107" s="9">
        <v>301206.20833333331</v>
      </c>
      <c r="I107" s="9"/>
      <c r="J107" s="9">
        <f t="shared" ref="J107:J143" si="17">+I107+H107+G107+F107</f>
        <v>19034205.758750003</v>
      </c>
      <c r="K107" s="9"/>
      <c r="L107" s="10">
        <f t="shared" si="15"/>
        <v>14641695</v>
      </c>
      <c r="M107" s="257">
        <f t="shared" si="16"/>
        <v>1851036</v>
      </c>
      <c r="N107" s="10">
        <v>14641695</v>
      </c>
    </row>
    <row r="108" spans="1:14" s="1" customFormat="1" ht="15" x14ac:dyDescent="0.25">
      <c r="A108" s="82" t="s">
        <v>185</v>
      </c>
      <c r="B108" s="5" t="s">
        <v>186</v>
      </c>
      <c r="C108" s="17" t="s">
        <v>81</v>
      </c>
      <c r="D108" s="18">
        <v>5.0999999999999996</v>
      </c>
      <c r="E108" s="8">
        <v>1652376</v>
      </c>
      <c r="F108" s="9">
        <v>10751340.6</v>
      </c>
      <c r="G108" s="9">
        <v>9710.1874999999982</v>
      </c>
      <c r="H108" s="9">
        <v>194203.74999999997</v>
      </c>
      <c r="I108" s="9"/>
      <c r="J108" s="9">
        <f t="shared" si="17"/>
        <v>10955254.5375</v>
      </c>
      <c r="K108" s="9"/>
      <c r="L108" s="10">
        <f t="shared" si="15"/>
        <v>8427118</v>
      </c>
      <c r="M108" s="257">
        <f t="shared" si="16"/>
        <v>1652376</v>
      </c>
      <c r="N108" s="10">
        <v>8427118</v>
      </c>
    </row>
    <row r="109" spans="1:14" s="1" customFormat="1" ht="25.5" x14ac:dyDescent="0.25">
      <c r="A109" s="4" t="s">
        <v>187</v>
      </c>
      <c r="B109" s="14" t="s">
        <v>188</v>
      </c>
      <c r="C109" s="11" t="s">
        <v>81</v>
      </c>
      <c r="D109" s="18">
        <v>3.57</v>
      </c>
      <c r="E109" s="8">
        <v>1626785</v>
      </c>
      <c r="F109" s="9">
        <v>7487928.6299999999</v>
      </c>
      <c r="G109" s="9">
        <v>2951.3859374999997</v>
      </c>
      <c r="H109" s="9">
        <v>59027.71875</v>
      </c>
      <c r="I109" s="9"/>
      <c r="J109" s="9">
        <f t="shared" si="17"/>
        <v>7549907.7346874997</v>
      </c>
      <c r="K109" s="9"/>
      <c r="L109" s="10">
        <f t="shared" si="15"/>
        <v>5807622</v>
      </c>
      <c r="M109" s="257">
        <f t="shared" si="16"/>
        <v>1626785</v>
      </c>
      <c r="N109" s="10">
        <v>5807622</v>
      </c>
    </row>
    <row r="110" spans="1:14" s="1" customFormat="1" ht="16.5" x14ac:dyDescent="0.25">
      <c r="A110" s="87"/>
      <c r="B110" s="117" t="s">
        <v>189</v>
      </c>
      <c r="C110" s="100"/>
      <c r="D110" s="100">
        <v>0</v>
      </c>
      <c r="E110" s="124">
        <v>0</v>
      </c>
      <c r="F110" s="125"/>
      <c r="G110" s="125"/>
      <c r="H110" s="125"/>
      <c r="I110" s="125"/>
      <c r="J110" s="9"/>
      <c r="K110" s="125"/>
      <c r="L110" s="123">
        <f>+L111</f>
        <v>26025618</v>
      </c>
      <c r="M110" s="257">
        <f t="shared" si="16"/>
        <v>0</v>
      </c>
      <c r="N110" s="123"/>
    </row>
    <row r="111" spans="1:14" s="1" customFormat="1" ht="25.5" x14ac:dyDescent="0.25">
      <c r="A111" s="4" t="s">
        <v>190</v>
      </c>
      <c r="B111" s="5" t="s">
        <v>191</v>
      </c>
      <c r="C111" s="17" t="s">
        <v>20</v>
      </c>
      <c r="D111" s="18">
        <v>110.6</v>
      </c>
      <c r="E111" s="8">
        <v>235313</v>
      </c>
      <c r="F111" s="9">
        <v>23045921.080000002</v>
      </c>
      <c r="G111" s="9">
        <v>8214707.3493333338</v>
      </c>
      <c r="H111" s="9">
        <v>2572703.4023534413</v>
      </c>
      <c r="I111" s="9"/>
      <c r="J111" s="9">
        <f t="shared" si="17"/>
        <v>33833331.83168678</v>
      </c>
      <c r="K111" s="9"/>
      <c r="L111" s="10">
        <f t="shared" si="15"/>
        <v>26025618</v>
      </c>
      <c r="M111" s="257">
        <f t="shared" si="16"/>
        <v>235313</v>
      </c>
      <c r="N111" s="10">
        <v>26025618</v>
      </c>
    </row>
    <row r="112" spans="1:14" s="1" customFormat="1" ht="16.5" x14ac:dyDescent="0.25">
      <c r="A112" s="126"/>
      <c r="B112" s="117" t="s">
        <v>192</v>
      </c>
      <c r="C112" s="17"/>
      <c r="D112" s="18">
        <v>0</v>
      </c>
      <c r="E112" s="8">
        <v>0</v>
      </c>
      <c r="F112" s="9"/>
      <c r="G112" s="9"/>
      <c r="H112" s="9"/>
      <c r="I112" s="9"/>
      <c r="J112" s="9"/>
      <c r="K112" s="9"/>
      <c r="L112" s="123">
        <f>+L113</f>
        <v>1173024</v>
      </c>
      <c r="M112" s="257">
        <f t="shared" si="16"/>
        <v>0</v>
      </c>
      <c r="N112" s="123"/>
    </row>
    <row r="113" spans="1:14" s="1" customFormat="1" ht="25.5" x14ac:dyDescent="0.25">
      <c r="A113" s="4" t="s">
        <v>193</v>
      </c>
      <c r="B113" s="5" t="s">
        <v>194</v>
      </c>
      <c r="C113" s="17" t="s">
        <v>4</v>
      </c>
      <c r="D113" s="18">
        <v>2</v>
      </c>
      <c r="E113" s="8">
        <v>586512</v>
      </c>
      <c r="F113" s="9">
        <v>1045134.0484000001</v>
      </c>
      <c r="G113" s="9">
        <v>22847.5</v>
      </c>
      <c r="H113" s="9">
        <v>456950</v>
      </c>
      <c r="I113" s="9"/>
      <c r="J113" s="9">
        <f t="shared" si="17"/>
        <v>1524931.5484000002</v>
      </c>
      <c r="K113" s="9"/>
      <c r="L113" s="10">
        <f t="shared" ref="L113" si="18">ROUND(D113*E113,0)</f>
        <v>1173024</v>
      </c>
      <c r="M113" s="257">
        <f t="shared" si="16"/>
        <v>586512</v>
      </c>
      <c r="N113" s="10">
        <v>1173024</v>
      </c>
    </row>
    <row r="114" spans="1:14" s="1" customFormat="1" ht="13.5" x14ac:dyDescent="0.25">
      <c r="A114" s="126"/>
      <c r="B114" s="117" t="s">
        <v>195</v>
      </c>
      <c r="C114" s="17"/>
      <c r="D114" s="18">
        <v>0</v>
      </c>
      <c r="E114" s="124">
        <v>0</v>
      </c>
      <c r="F114" s="125"/>
      <c r="G114" s="125"/>
      <c r="H114" s="125"/>
      <c r="I114" s="125"/>
      <c r="J114" s="9"/>
      <c r="K114" s="125"/>
      <c r="L114" s="127">
        <f>SUM(L115:L128)</f>
        <v>12069983</v>
      </c>
      <c r="M114" s="257">
        <f t="shared" si="16"/>
        <v>0</v>
      </c>
      <c r="N114" s="127"/>
    </row>
    <row r="115" spans="1:14" s="1" customFormat="1" ht="12.75" x14ac:dyDescent="0.25">
      <c r="A115" s="4" t="s">
        <v>196</v>
      </c>
      <c r="B115" s="5" t="s">
        <v>197</v>
      </c>
      <c r="C115" s="17" t="s">
        <v>81</v>
      </c>
      <c r="D115" s="18">
        <v>1.4</v>
      </c>
      <c r="E115" s="8">
        <v>577121</v>
      </c>
      <c r="F115" s="9">
        <v>811219.5</v>
      </c>
      <c r="G115" s="9">
        <v>42731.78</v>
      </c>
      <c r="H115" s="9">
        <v>196408.94</v>
      </c>
      <c r="I115" s="9"/>
      <c r="J115" s="9">
        <f t="shared" si="17"/>
        <v>1050360.22</v>
      </c>
      <c r="K115" s="9"/>
      <c r="L115" s="10">
        <f t="shared" ref="L115:L169" si="19">ROUND(D115*E115,0)</f>
        <v>807969</v>
      </c>
      <c r="M115" s="257">
        <f t="shared" si="16"/>
        <v>577121</v>
      </c>
      <c r="N115" s="10">
        <v>807969</v>
      </c>
    </row>
    <row r="116" spans="1:14" s="1" customFormat="1" ht="12.75" x14ac:dyDescent="0.25">
      <c r="A116" s="4" t="s">
        <v>198</v>
      </c>
      <c r="B116" s="5" t="s">
        <v>199</v>
      </c>
      <c r="C116" s="17" t="s">
        <v>81</v>
      </c>
      <c r="D116" s="18">
        <v>1.35</v>
      </c>
      <c r="E116" s="8">
        <v>686174</v>
      </c>
      <c r="F116" s="9">
        <v>788947.96499999997</v>
      </c>
      <c r="G116" s="9">
        <v>99631.349999999991</v>
      </c>
      <c r="H116" s="9">
        <v>315656.05499999999</v>
      </c>
      <c r="I116" s="9"/>
      <c r="J116" s="9">
        <f t="shared" si="17"/>
        <v>1204235.3699999999</v>
      </c>
      <c r="K116" s="9"/>
      <c r="L116" s="10">
        <f t="shared" si="19"/>
        <v>926335</v>
      </c>
      <c r="M116" s="257">
        <f t="shared" si="16"/>
        <v>686174</v>
      </c>
      <c r="N116" s="10">
        <v>926335</v>
      </c>
    </row>
    <row r="117" spans="1:14" s="1" customFormat="1" ht="12.75" x14ac:dyDescent="0.25">
      <c r="A117" s="4" t="s">
        <v>200</v>
      </c>
      <c r="B117" s="5" t="s">
        <v>201</v>
      </c>
      <c r="C117" s="17" t="s">
        <v>81</v>
      </c>
      <c r="D117" s="18">
        <v>0.48</v>
      </c>
      <c r="E117" s="8">
        <v>722708</v>
      </c>
      <c r="F117" s="9">
        <v>290442.67200000008</v>
      </c>
      <c r="G117" s="9">
        <v>45087.12000000001</v>
      </c>
      <c r="H117" s="9">
        <v>115440.00000000003</v>
      </c>
      <c r="I117" s="9"/>
      <c r="J117" s="9">
        <f t="shared" si="17"/>
        <v>450969.79200000013</v>
      </c>
      <c r="K117" s="9"/>
      <c r="L117" s="10">
        <f t="shared" si="19"/>
        <v>346900</v>
      </c>
      <c r="M117" s="257">
        <f t="shared" si="16"/>
        <v>722708</v>
      </c>
      <c r="N117" s="10">
        <v>346900</v>
      </c>
    </row>
    <row r="118" spans="1:14" s="1" customFormat="1" ht="12.75" x14ac:dyDescent="0.25">
      <c r="A118" s="4" t="s">
        <v>202</v>
      </c>
      <c r="B118" s="5" t="s">
        <v>203</v>
      </c>
      <c r="C118" s="17" t="s">
        <v>81</v>
      </c>
      <c r="D118" s="18">
        <v>0.56000000000000005</v>
      </c>
      <c r="E118" s="8">
        <v>765228</v>
      </c>
      <c r="F118" s="9">
        <v>340362.50625000003</v>
      </c>
      <c r="G118" s="9">
        <v>61382.587500000001</v>
      </c>
      <c r="H118" s="9">
        <v>157827.88125000001</v>
      </c>
      <c r="I118" s="9"/>
      <c r="J118" s="9">
        <f t="shared" si="17"/>
        <v>559572.97500000009</v>
      </c>
      <c r="K118" s="9"/>
      <c r="L118" s="10">
        <f t="shared" si="19"/>
        <v>428528</v>
      </c>
      <c r="M118" s="257">
        <f t="shared" si="16"/>
        <v>765228</v>
      </c>
      <c r="N118" s="10">
        <v>428528</v>
      </c>
    </row>
    <row r="119" spans="1:14" s="1" customFormat="1" ht="12.75" x14ac:dyDescent="0.25">
      <c r="A119" s="4" t="s">
        <v>204</v>
      </c>
      <c r="B119" s="5" t="s">
        <v>205</v>
      </c>
      <c r="C119" s="17" t="s">
        <v>106</v>
      </c>
      <c r="D119" s="18">
        <v>328.1</v>
      </c>
      <c r="E119" s="8">
        <v>4883</v>
      </c>
      <c r="F119" s="9">
        <v>1649899.3230719999</v>
      </c>
      <c r="G119" s="9">
        <v>12369.339840000001</v>
      </c>
      <c r="H119" s="9">
        <v>249945.97056000002</v>
      </c>
      <c r="I119" s="9"/>
      <c r="J119" s="9">
        <f t="shared" si="17"/>
        <v>1912214.633472</v>
      </c>
      <c r="K119" s="9"/>
      <c r="L119" s="10">
        <f t="shared" si="19"/>
        <v>1602112</v>
      </c>
      <c r="M119" s="257">
        <f t="shared" si="16"/>
        <v>4883</v>
      </c>
      <c r="N119" s="10">
        <v>1602112</v>
      </c>
    </row>
    <row r="120" spans="1:14" s="1" customFormat="1" ht="12.75" x14ac:dyDescent="0.25">
      <c r="A120" s="4" t="s">
        <v>206</v>
      </c>
      <c r="B120" s="5" t="s">
        <v>207</v>
      </c>
      <c r="C120" s="17" t="s">
        <v>39</v>
      </c>
      <c r="D120" s="18">
        <v>30</v>
      </c>
      <c r="E120" s="8">
        <v>35428</v>
      </c>
      <c r="F120" s="9">
        <v>709176</v>
      </c>
      <c r="G120" s="9">
        <v>101322</v>
      </c>
      <c r="H120" s="9">
        <v>571194</v>
      </c>
      <c r="I120" s="9"/>
      <c r="J120" s="9">
        <f t="shared" si="17"/>
        <v>1381692</v>
      </c>
      <c r="K120" s="9"/>
      <c r="L120" s="10">
        <f t="shared" si="19"/>
        <v>1062840</v>
      </c>
      <c r="M120" s="257">
        <f t="shared" si="16"/>
        <v>35428</v>
      </c>
      <c r="N120" s="10">
        <v>1062840</v>
      </c>
    </row>
    <row r="121" spans="1:14" s="1" customFormat="1" ht="12.75" x14ac:dyDescent="0.25">
      <c r="A121" s="4" t="s">
        <v>208</v>
      </c>
      <c r="B121" s="5" t="s">
        <v>209</v>
      </c>
      <c r="C121" s="17" t="s">
        <v>39</v>
      </c>
      <c r="D121" s="18">
        <v>13.79</v>
      </c>
      <c r="E121" s="8">
        <v>134461</v>
      </c>
      <c r="F121" s="9">
        <v>1892644.3690699998</v>
      </c>
      <c r="G121" s="9">
        <v>124306.81808999997</v>
      </c>
      <c r="H121" s="9">
        <v>393898.23836999992</v>
      </c>
      <c r="I121" s="9"/>
      <c r="J121" s="9">
        <f t="shared" si="17"/>
        <v>2410849.4255299997</v>
      </c>
      <c r="K121" s="9"/>
      <c r="L121" s="10">
        <f t="shared" si="19"/>
        <v>1854217</v>
      </c>
      <c r="M121" s="257">
        <f t="shared" si="16"/>
        <v>134461</v>
      </c>
      <c r="N121" s="10">
        <v>1854217</v>
      </c>
    </row>
    <row r="122" spans="1:14" s="1" customFormat="1" ht="12.75" x14ac:dyDescent="0.25">
      <c r="A122" s="4" t="s">
        <v>210</v>
      </c>
      <c r="B122" s="5" t="s">
        <v>211</v>
      </c>
      <c r="C122" s="17" t="s">
        <v>81</v>
      </c>
      <c r="D122" s="18">
        <v>4.2</v>
      </c>
      <c r="E122" s="8">
        <v>24606</v>
      </c>
      <c r="F122" s="9">
        <v>0</v>
      </c>
      <c r="G122" s="9">
        <v>6399.1200000000008</v>
      </c>
      <c r="H122" s="9">
        <v>127949.64000000001</v>
      </c>
      <c r="I122" s="9"/>
      <c r="J122" s="9">
        <f t="shared" si="17"/>
        <v>134348.76</v>
      </c>
      <c r="K122" s="9"/>
      <c r="L122" s="10">
        <f t="shared" si="19"/>
        <v>103345</v>
      </c>
      <c r="M122" s="257">
        <f t="shared" si="16"/>
        <v>24606</v>
      </c>
      <c r="N122" s="10">
        <v>103345</v>
      </c>
    </row>
    <row r="123" spans="1:14" s="1" customFormat="1" ht="14.25" customHeight="1" x14ac:dyDescent="0.25">
      <c r="A123" s="4" t="s">
        <v>212</v>
      </c>
      <c r="B123" s="5" t="s">
        <v>213</v>
      </c>
      <c r="C123" s="17" t="s">
        <v>81</v>
      </c>
      <c r="D123" s="18">
        <v>2.64</v>
      </c>
      <c r="E123" s="8">
        <v>153434</v>
      </c>
      <c r="F123" s="9">
        <v>468557.23200000008</v>
      </c>
      <c r="G123" s="9">
        <v>15701.400000000001</v>
      </c>
      <c r="H123" s="9">
        <v>42326.856000000007</v>
      </c>
      <c r="I123" s="9"/>
      <c r="J123" s="9">
        <f t="shared" si="17"/>
        <v>526585.48800000013</v>
      </c>
      <c r="K123" s="9"/>
      <c r="L123" s="10">
        <f t="shared" si="19"/>
        <v>405066</v>
      </c>
      <c r="M123" s="257">
        <f t="shared" si="16"/>
        <v>153434</v>
      </c>
      <c r="N123" s="10">
        <v>405066</v>
      </c>
    </row>
    <row r="124" spans="1:14" s="1" customFormat="1" ht="12.75" customHeight="1" x14ac:dyDescent="0.25">
      <c r="A124" s="4" t="s">
        <v>214</v>
      </c>
      <c r="B124" s="5" t="s">
        <v>215</v>
      </c>
      <c r="C124" s="17" t="s">
        <v>39</v>
      </c>
      <c r="D124" s="18">
        <v>60</v>
      </c>
      <c r="E124" s="8">
        <v>18611</v>
      </c>
      <c r="F124" s="9">
        <v>809562</v>
      </c>
      <c r="G124" s="9">
        <v>93756.000000000015</v>
      </c>
      <c r="H124" s="9">
        <v>548340</v>
      </c>
      <c r="I124" s="9"/>
      <c r="J124" s="9">
        <f t="shared" si="17"/>
        <v>1451658</v>
      </c>
      <c r="K124" s="9"/>
      <c r="L124" s="10">
        <f t="shared" si="19"/>
        <v>1116660</v>
      </c>
      <c r="M124" s="257">
        <f t="shared" si="16"/>
        <v>18611</v>
      </c>
      <c r="N124" s="10">
        <v>1116660</v>
      </c>
    </row>
    <row r="125" spans="1:14" s="1" customFormat="1" ht="11.25" customHeight="1" x14ac:dyDescent="0.25">
      <c r="A125" s="4" t="s">
        <v>216</v>
      </c>
      <c r="B125" s="5" t="s">
        <v>217</v>
      </c>
      <c r="C125" s="17" t="s">
        <v>39</v>
      </c>
      <c r="D125" s="18">
        <v>60</v>
      </c>
      <c r="E125" s="8">
        <v>9438</v>
      </c>
      <c r="F125" s="9">
        <v>270036</v>
      </c>
      <c r="G125" s="9">
        <v>85332</v>
      </c>
      <c r="H125" s="9">
        <v>380796</v>
      </c>
      <c r="I125" s="9"/>
      <c r="J125" s="9">
        <f t="shared" si="17"/>
        <v>736164</v>
      </c>
      <c r="K125" s="9"/>
      <c r="L125" s="10">
        <f t="shared" si="19"/>
        <v>566280</v>
      </c>
      <c r="M125" s="257">
        <f t="shared" si="16"/>
        <v>9438</v>
      </c>
      <c r="N125" s="10">
        <v>566280</v>
      </c>
    </row>
    <row r="126" spans="1:14" s="1" customFormat="1" ht="12.75" x14ac:dyDescent="0.25">
      <c r="A126" s="4" t="s">
        <v>218</v>
      </c>
      <c r="B126" s="5" t="s">
        <v>219</v>
      </c>
      <c r="C126" s="17" t="s">
        <v>39</v>
      </c>
      <c r="D126" s="18">
        <v>27</v>
      </c>
      <c r="E126" s="8">
        <v>53936</v>
      </c>
      <c r="F126" s="9">
        <v>1496242.8</v>
      </c>
      <c r="G126" s="9">
        <v>54178.80000000001</v>
      </c>
      <c r="H126" s="9">
        <v>342716.4</v>
      </c>
      <c r="I126" s="9"/>
      <c r="J126" s="9">
        <f t="shared" si="17"/>
        <v>1893138</v>
      </c>
      <c r="K126" s="9"/>
      <c r="L126" s="10">
        <f t="shared" si="19"/>
        <v>1456272</v>
      </c>
      <c r="M126" s="257">
        <f t="shared" si="16"/>
        <v>53936</v>
      </c>
      <c r="N126" s="10">
        <v>1456272</v>
      </c>
    </row>
    <row r="127" spans="1:14" s="1" customFormat="1" ht="14.25" customHeight="1" x14ac:dyDescent="0.25">
      <c r="A127" s="4" t="s">
        <v>220</v>
      </c>
      <c r="B127" s="5" t="s">
        <v>221</v>
      </c>
      <c r="C127" s="17" t="s">
        <v>39</v>
      </c>
      <c r="D127" s="18">
        <v>13.79</v>
      </c>
      <c r="E127" s="8">
        <v>42002</v>
      </c>
      <c r="F127" s="9">
        <v>532512.98099999991</v>
      </c>
      <c r="G127" s="9">
        <v>10506.821779999998</v>
      </c>
      <c r="H127" s="9">
        <v>210064.71667999998</v>
      </c>
      <c r="I127" s="9"/>
      <c r="J127" s="9">
        <f t="shared" si="17"/>
        <v>753084.51945999986</v>
      </c>
      <c r="K127" s="9"/>
      <c r="L127" s="10">
        <f t="shared" si="19"/>
        <v>579208</v>
      </c>
      <c r="M127" s="257">
        <f t="shared" si="16"/>
        <v>42002</v>
      </c>
      <c r="N127" s="10">
        <v>579208</v>
      </c>
    </row>
    <row r="128" spans="1:14" s="1" customFormat="1" ht="24" customHeight="1" x14ac:dyDescent="0.25">
      <c r="A128" s="4" t="s">
        <v>222</v>
      </c>
      <c r="B128" s="5" t="s">
        <v>223</v>
      </c>
      <c r="C128" s="17" t="s">
        <v>4</v>
      </c>
      <c r="D128" s="18">
        <v>1</v>
      </c>
      <c r="E128" s="8">
        <v>814251</v>
      </c>
      <c r="F128" s="9">
        <v>993710.9</v>
      </c>
      <c r="G128" s="9">
        <v>5892.25</v>
      </c>
      <c r="H128" s="9">
        <v>58922.5</v>
      </c>
      <c r="I128" s="9"/>
      <c r="J128" s="9">
        <f t="shared" si="17"/>
        <v>1058525.6499999999</v>
      </c>
      <c r="K128" s="9"/>
      <c r="L128" s="10">
        <f t="shared" si="19"/>
        <v>814251</v>
      </c>
      <c r="M128" s="257">
        <f t="shared" si="16"/>
        <v>814251</v>
      </c>
      <c r="N128" s="10">
        <v>814251</v>
      </c>
    </row>
    <row r="129" spans="1:14" s="1" customFormat="1" ht="13.5" x14ac:dyDescent="0.25">
      <c r="A129" s="128"/>
      <c r="B129" s="117" t="s">
        <v>224</v>
      </c>
      <c r="C129" s="12"/>
      <c r="D129" s="12">
        <v>0</v>
      </c>
      <c r="E129" s="125">
        <v>0</v>
      </c>
      <c r="F129" s="125"/>
      <c r="G129" s="125"/>
      <c r="H129" s="125"/>
      <c r="I129" s="125"/>
      <c r="J129" s="9"/>
      <c r="K129" s="125"/>
      <c r="L129" s="129">
        <f>SUM(L130:L141)</f>
        <v>5738718</v>
      </c>
      <c r="M129" s="257">
        <f t="shared" si="16"/>
        <v>0</v>
      </c>
      <c r="N129" s="129"/>
    </row>
    <row r="130" spans="1:14" s="1" customFormat="1" ht="12.75" customHeight="1" x14ac:dyDescent="0.25">
      <c r="A130" s="4" t="s">
        <v>225</v>
      </c>
      <c r="B130" s="5" t="s">
        <v>226</v>
      </c>
      <c r="C130" s="12" t="s">
        <v>4</v>
      </c>
      <c r="D130" s="7">
        <v>1</v>
      </c>
      <c r="E130" s="8">
        <v>123025</v>
      </c>
      <c r="F130" s="9">
        <v>0</v>
      </c>
      <c r="G130" s="9">
        <v>7615.833333333333</v>
      </c>
      <c r="H130" s="9">
        <v>152316.66666666666</v>
      </c>
      <c r="I130" s="9"/>
      <c r="J130" s="9">
        <f t="shared" si="17"/>
        <v>159932.5</v>
      </c>
      <c r="K130" s="9"/>
      <c r="L130" s="10">
        <f t="shared" si="19"/>
        <v>123025</v>
      </c>
      <c r="M130" s="257">
        <f t="shared" si="16"/>
        <v>123025</v>
      </c>
      <c r="N130" s="10">
        <v>123025</v>
      </c>
    </row>
    <row r="131" spans="1:14" s="1" customFormat="1" ht="12" customHeight="1" x14ac:dyDescent="0.25">
      <c r="A131" s="4" t="s">
        <v>227</v>
      </c>
      <c r="B131" s="5" t="s">
        <v>112</v>
      </c>
      <c r="C131" s="17" t="s">
        <v>20</v>
      </c>
      <c r="D131" s="7">
        <v>101.33</v>
      </c>
      <c r="E131" s="8">
        <v>3330</v>
      </c>
      <c r="F131" s="9">
        <v>33525.689144999997</v>
      </c>
      <c r="G131" s="9">
        <v>19292.809791666667</v>
      </c>
      <c r="H131" s="9">
        <v>385856.1958333333</v>
      </c>
      <c r="I131" s="9"/>
      <c r="J131" s="9">
        <f t="shared" si="17"/>
        <v>438674.69477</v>
      </c>
      <c r="K131" s="9"/>
      <c r="L131" s="10">
        <f t="shared" si="19"/>
        <v>337429</v>
      </c>
      <c r="M131" s="257">
        <f t="shared" si="16"/>
        <v>3330</v>
      </c>
      <c r="N131" s="10">
        <v>337429</v>
      </c>
    </row>
    <row r="132" spans="1:14" s="1" customFormat="1" ht="14.25" customHeight="1" x14ac:dyDescent="0.25">
      <c r="A132" s="4" t="s">
        <v>228</v>
      </c>
      <c r="B132" s="5" t="s">
        <v>229</v>
      </c>
      <c r="C132" s="6" t="s">
        <v>4</v>
      </c>
      <c r="D132" s="7">
        <v>9</v>
      </c>
      <c r="E132" s="8">
        <v>4020</v>
      </c>
      <c r="F132" s="9">
        <v>11046.534408000001</v>
      </c>
      <c r="G132" s="9">
        <v>1713.5625</v>
      </c>
      <c r="H132" s="9">
        <v>34271.25</v>
      </c>
      <c r="I132" s="9"/>
      <c r="J132" s="9">
        <f t="shared" si="17"/>
        <v>47031.346908</v>
      </c>
      <c r="K132" s="9"/>
      <c r="L132" s="10">
        <f t="shared" si="19"/>
        <v>36180</v>
      </c>
      <c r="M132" s="257">
        <f t="shared" si="16"/>
        <v>4020</v>
      </c>
      <c r="N132" s="10">
        <v>36180</v>
      </c>
    </row>
    <row r="133" spans="1:14" s="1" customFormat="1" ht="24" customHeight="1" x14ac:dyDescent="0.25">
      <c r="A133" s="4" t="s">
        <v>230</v>
      </c>
      <c r="B133" s="5" t="s">
        <v>231</v>
      </c>
      <c r="C133" s="12" t="s">
        <v>4</v>
      </c>
      <c r="D133" s="7">
        <v>3</v>
      </c>
      <c r="E133" s="8">
        <v>96663</v>
      </c>
      <c r="F133" s="9">
        <v>0</v>
      </c>
      <c r="G133" s="9">
        <v>34271.25</v>
      </c>
      <c r="H133" s="9">
        <v>342712.5</v>
      </c>
      <c r="I133" s="9"/>
      <c r="J133" s="9">
        <f t="shared" si="17"/>
        <v>376983.75</v>
      </c>
      <c r="K133" s="9"/>
      <c r="L133" s="10">
        <f t="shared" si="19"/>
        <v>289989</v>
      </c>
      <c r="M133" s="257">
        <f t="shared" si="16"/>
        <v>96663</v>
      </c>
      <c r="N133" s="10">
        <v>289989</v>
      </c>
    </row>
    <row r="134" spans="1:14" s="1" customFormat="1" ht="14.25" customHeight="1" x14ac:dyDescent="0.25">
      <c r="A134" s="4" t="s">
        <v>232</v>
      </c>
      <c r="B134" s="5" t="s">
        <v>233</v>
      </c>
      <c r="C134" s="12" t="s">
        <v>4</v>
      </c>
      <c r="D134" s="7">
        <v>7</v>
      </c>
      <c r="E134" s="8">
        <v>6444</v>
      </c>
      <c r="F134" s="9">
        <v>0</v>
      </c>
      <c r="G134" s="9">
        <v>5331.0833333333339</v>
      </c>
      <c r="H134" s="9">
        <v>53310.833333333328</v>
      </c>
      <c r="I134" s="9"/>
      <c r="J134" s="9">
        <f t="shared" si="17"/>
        <v>58641.916666666664</v>
      </c>
      <c r="K134" s="9"/>
      <c r="L134" s="10">
        <f t="shared" si="19"/>
        <v>45108</v>
      </c>
      <c r="M134" s="257">
        <f t="shared" si="16"/>
        <v>6444</v>
      </c>
      <c r="N134" s="10">
        <v>45108</v>
      </c>
    </row>
    <row r="135" spans="1:14" s="1" customFormat="1" ht="12.75" x14ac:dyDescent="0.25">
      <c r="A135" s="4" t="s">
        <v>234</v>
      </c>
      <c r="B135" s="14" t="s">
        <v>36</v>
      </c>
      <c r="C135" s="11" t="s">
        <v>20</v>
      </c>
      <c r="D135" s="7">
        <v>76</v>
      </c>
      <c r="E135" s="8">
        <v>34183</v>
      </c>
      <c r="F135" s="9">
        <v>2642622.125</v>
      </c>
      <c r="G135" s="9">
        <v>66785.000000000015</v>
      </c>
      <c r="H135" s="9">
        <v>667850</v>
      </c>
      <c r="I135" s="9"/>
      <c r="J135" s="9">
        <f t="shared" si="17"/>
        <v>3377257.125</v>
      </c>
      <c r="K135" s="9"/>
      <c r="L135" s="10">
        <f t="shared" si="19"/>
        <v>2597908</v>
      </c>
      <c r="M135" s="257">
        <f t="shared" si="16"/>
        <v>34183</v>
      </c>
      <c r="N135" s="10">
        <v>2597908</v>
      </c>
    </row>
    <row r="136" spans="1:14" s="1" customFormat="1" ht="12.75" x14ac:dyDescent="0.25">
      <c r="A136" s="4" t="s">
        <v>235</v>
      </c>
      <c r="B136" s="5" t="s">
        <v>236</v>
      </c>
      <c r="C136" s="12" t="s">
        <v>39</v>
      </c>
      <c r="D136" s="7">
        <v>15</v>
      </c>
      <c r="E136" s="8">
        <v>149428</v>
      </c>
      <c r="F136" s="9">
        <v>0</v>
      </c>
      <c r="G136" s="9">
        <v>0</v>
      </c>
      <c r="H136" s="9">
        <v>2913846</v>
      </c>
      <c r="I136" s="9"/>
      <c r="J136" s="9">
        <f t="shared" si="17"/>
        <v>2913846</v>
      </c>
      <c r="K136" s="9"/>
      <c r="L136" s="10">
        <f t="shared" si="19"/>
        <v>2241420</v>
      </c>
      <c r="M136" s="257">
        <f t="shared" si="16"/>
        <v>149428</v>
      </c>
      <c r="N136" s="10">
        <v>2241420</v>
      </c>
    </row>
    <row r="137" spans="1:14" s="1" customFormat="1" ht="12.75" x14ac:dyDescent="0.25">
      <c r="A137" s="4" t="s">
        <v>237</v>
      </c>
      <c r="B137" s="5" t="s">
        <v>238</v>
      </c>
      <c r="C137" s="12" t="s">
        <v>20</v>
      </c>
      <c r="D137" s="7">
        <v>3</v>
      </c>
      <c r="E137" s="8">
        <v>6577</v>
      </c>
      <c r="F137" s="9">
        <v>0</v>
      </c>
      <c r="G137" s="9">
        <v>0</v>
      </c>
      <c r="H137" s="9">
        <v>25650.300000000003</v>
      </c>
      <c r="I137" s="9"/>
      <c r="J137" s="9">
        <f t="shared" si="17"/>
        <v>25650.300000000003</v>
      </c>
      <c r="K137" s="9"/>
      <c r="L137" s="10">
        <f t="shared" si="19"/>
        <v>19731</v>
      </c>
      <c r="M137" s="257">
        <f t="shared" si="16"/>
        <v>6577</v>
      </c>
      <c r="N137" s="10">
        <v>19731</v>
      </c>
    </row>
    <row r="138" spans="1:14" s="1" customFormat="1" ht="12.75" x14ac:dyDescent="0.25">
      <c r="A138" s="4" t="s">
        <v>239</v>
      </c>
      <c r="B138" s="5" t="s">
        <v>240</v>
      </c>
      <c r="C138" s="12" t="s">
        <v>20</v>
      </c>
      <c r="D138" s="7">
        <v>3</v>
      </c>
      <c r="E138" s="8">
        <v>3222</v>
      </c>
      <c r="F138" s="9">
        <v>0</v>
      </c>
      <c r="G138" s="9">
        <v>0</v>
      </c>
      <c r="H138" s="9">
        <v>12565.800000000001</v>
      </c>
      <c r="I138" s="9"/>
      <c r="J138" s="9">
        <f t="shared" si="17"/>
        <v>12565.800000000001</v>
      </c>
      <c r="K138" s="9"/>
      <c r="L138" s="10">
        <f t="shared" si="19"/>
        <v>9666</v>
      </c>
      <c r="M138" s="257">
        <f t="shared" ref="M138:M201" si="20">+ROUND(E138,0)</f>
        <v>3222</v>
      </c>
      <c r="N138" s="10">
        <v>9666</v>
      </c>
    </row>
    <row r="139" spans="1:14" s="1" customFormat="1" ht="12.75" x14ac:dyDescent="0.25">
      <c r="A139" s="4" t="s">
        <v>241</v>
      </c>
      <c r="B139" s="5" t="s">
        <v>242</v>
      </c>
      <c r="C139" s="12" t="s">
        <v>4</v>
      </c>
      <c r="D139" s="7">
        <v>2</v>
      </c>
      <c r="E139" s="8">
        <v>6444</v>
      </c>
      <c r="F139" s="9">
        <v>0</v>
      </c>
      <c r="G139" s="9">
        <v>0</v>
      </c>
      <c r="H139" s="9">
        <v>16754.400000000001</v>
      </c>
      <c r="I139" s="9"/>
      <c r="J139" s="9">
        <f t="shared" si="17"/>
        <v>16754.400000000001</v>
      </c>
      <c r="K139" s="9"/>
      <c r="L139" s="10">
        <f t="shared" si="19"/>
        <v>12888</v>
      </c>
      <c r="M139" s="257">
        <f t="shared" si="20"/>
        <v>6444</v>
      </c>
      <c r="N139" s="10">
        <v>12888</v>
      </c>
    </row>
    <row r="140" spans="1:14" s="1" customFormat="1" ht="12.75" x14ac:dyDescent="0.25">
      <c r="A140" s="4" t="s">
        <v>243</v>
      </c>
      <c r="B140" s="5" t="s">
        <v>244</v>
      </c>
      <c r="C140" s="12" t="s">
        <v>4</v>
      </c>
      <c r="D140" s="7">
        <v>1</v>
      </c>
      <c r="E140" s="8">
        <v>6041</v>
      </c>
      <c r="F140" s="9">
        <v>0</v>
      </c>
      <c r="G140" s="9">
        <v>0</v>
      </c>
      <c r="H140" s="9">
        <v>7853.3</v>
      </c>
      <c r="I140" s="9"/>
      <c r="J140" s="9">
        <f t="shared" si="17"/>
        <v>7853.3</v>
      </c>
      <c r="K140" s="9"/>
      <c r="L140" s="10">
        <f t="shared" si="19"/>
        <v>6041</v>
      </c>
      <c r="M140" s="257">
        <f t="shared" si="20"/>
        <v>6041</v>
      </c>
      <c r="N140" s="10">
        <v>6041</v>
      </c>
    </row>
    <row r="141" spans="1:14" s="1" customFormat="1" ht="13.5" customHeight="1" x14ac:dyDescent="0.25">
      <c r="A141" s="4" t="s">
        <v>245</v>
      </c>
      <c r="B141" s="5" t="s">
        <v>246</v>
      </c>
      <c r="C141" s="12" t="s">
        <v>4</v>
      </c>
      <c r="D141" s="7">
        <v>1</v>
      </c>
      <c r="E141" s="8">
        <v>19333</v>
      </c>
      <c r="F141" s="9">
        <v>0</v>
      </c>
      <c r="G141" s="9">
        <v>0</v>
      </c>
      <c r="H141" s="9">
        <v>25132.9</v>
      </c>
      <c r="I141" s="9"/>
      <c r="J141" s="9">
        <f t="shared" si="17"/>
        <v>25132.9</v>
      </c>
      <c r="K141" s="9"/>
      <c r="L141" s="10">
        <f t="shared" si="19"/>
        <v>19333</v>
      </c>
      <c r="M141" s="257">
        <f t="shared" si="20"/>
        <v>19333</v>
      </c>
      <c r="N141" s="10">
        <v>19333</v>
      </c>
    </row>
    <row r="142" spans="1:14" s="1" customFormat="1" ht="12.75" x14ac:dyDescent="0.25">
      <c r="A142" s="126"/>
      <c r="B142" s="117" t="s">
        <v>247</v>
      </c>
      <c r="C142" s="17"/>
      <c r="D142" s="18">
        <v>0</v>
      </c>
      <c r="E142" s="8">
        <v>0</v>
      </c>
      <c r="F142" s="9"/>
      <c r="G142" s="9"/>
      <c r="H142" s="9"/>
      <c r="I142" s="9"/>
      <c r="J142" s="9"/>
      <c r="K142" s="9"/>
      <c r="L142" s="101">
        <f>+L143</f>
        <v>5380500</v>
      </c>
      <c r="M142" s="257">
        <f t="shared" si="20"/>
        <v>0</v>
      </c>
      <c r="N142" s="101"/>
    </row>
    <row r="143" spans="1:14" s="1" customFormat="1" ht="12.75" x14ac:dyDescent="0.25">
      <c r="A143" s="4" t="s">
        <v>248</v>
      </c>
      <c r="B143" s="5" t="s">
        <v>249</v>
      </c>
      <c r="C143" s="17" t="s">
        <v>4</v>
      </c>
      <c r="D143" s="18">
        <v>1</v>
      </c>
      <c r="E143" s="8">
        <v>5380500</v>
      </c>
      <c r="F143" s="9">
        <v>6743327.5</v>
      </c>
      <c r="G143" s="9">
        <v>22847.5</v>
      </c>
      <c r="H143" s="9">
        <v>228475</v>
      </c>
      <c r="I143" s="9"/>
      <c r="J143" s="9">
        <f t="shared" si="17"/>
        <v>6994650</v>
      </c>
      <c r="K143" s="9"/>
      <c r="L143" s="10">
        <f t="shared" si="19"/>
        <v>5380500</v>
      </c>
      <c r="M143" s="257">
        <f t="shared" si="20"/>
        <v>5380500</v>
      </c>
      <c r="N143" s="10">
        <v>5380500</v>
      </c>
    </row>
    <row r="144" spans="1:14" s="1" customFormat="1" ht="12.75" x14ac:dyDescent="0.25">
      <c r="A144" s="4"/>
      <c r="B144" s="5"/>
      <c r="C144" s="17"/>
      <c r="D144" s="18">
        <v>0</v>
      </c>
      <c r="E144" s="8">
        <v>0</v>
      </c>
      <c r="F144" s="16">
        <f>SUM(F41:F143)</f>
        <v>1095464069.6949871</v>
      </c>
      <c r="G144" s="16">
        <f>SUM(G41:G143)</f>
        <v>70164077.096642673</v>
      </c>
      <c r="H144" s="16">
        <f>SUM(H41:H143)</f>
        <v>326665597.10233331</v>
      </c>
      <c r="I144" s="16"/>
      <c r="J144" s="9"/>
      <c r="K144" s="9"/>
      <c r="L144" s="10"/>
      <c r="M144" s="257">
        <f t="shared" si="20"/>
        <v>0</v>
      </c>
      <c r="N144" s="10"/>
    </row>
    <row r="145" spans="1:15" s="1" customFormat="1" ht="12.75" x14ac:dyDescent="0.25">
      <c r="A145" s="4"/>
      <c r="B145" s="5"/>
      <c r="C145" s="17"/>
      <c r="D145" s="18">
        <v>0</v>
      </c>
      <c r="E145" s="102" t="e">
        <v>#VALUE!</v>
      </c>
      <c r="F145" s="16">
        <f>1087000183.26+75.17</f>
        <v>1087000258.4300001</v>
      </c>
      <c r="G145" s="16">
        <v>70164077.090000004</v>
      </c>
      <c r="H145" s="16">
        <v>326664996.5</v>
      </c>
      <c r="I145" s="9"/>
      <c r="J145" s="9"/>
      <c r="K145" s="16">
        <f>SUM(F145:J145)</f>
        <v>1483829332.02</v>
      </c>
      <c r="L145" s="10"/>
      <c r="M145" s="257" t="e">
        <f t="shared" si="20"/>
        <v>#VALUE!</v>
      </c>
      <c r="N145" s="262">
        <f>SUM(N40:N143)</f>
        <v>1186146876</v>
      </c>
      <c r="O145" s="267">
        <f>+N145-L39</f>
        <v>0</v>
      </c>
    </row>
    <row r="146" spans="1:15" s="1" customFormat="1" ht="13.5" customHeight="1" x14ac:dyDescent="0.25">
      <c r="A146" s="130"/>
      <c r="B146" s="95" t="s">
        <v>250</v>
      </c>
      <c r="C146" s="131"/>
      <c r="D146" s="132">
        <v>0</v>
      </c>
      <c r="E146" s="133">
        <v>0</v>
      </c>
      <c r="F146" s="134"/>
      <c r="G146" s="134"/>
      <c r="H146" s="134"/>
      <c r="I146" s="134"/>
      <c r="J146" s="134"/>
      <c r="K146" s="134"/>
      <c r="L146" s="135">
        <f>L147+L160+L171+L180+L187</f>
        <v>301891550</v>
      </c>
      <c r="M146" s="257">
        <f t="shared" si="20"/>
        <v>0</v>
      </c>
      <c r="N146" s="135"/>
    </row>
    <row r="147" spans="1:15" s="1" customFormat="1" ht="12.75" x14ac:dyDescent="0.25">
      <c r="A147" s="87"/>
      <c r="B147" s="100" t="s">
        <v>110</v>
      </c>
      <c r="C147" s="100"/>
      <c r="D147" s="100">
        <v>0</v>
      </c>
      <c r="E147" s="118">
        <v>0</v>
      </c>
      <c r="F147" s="120"/>
      <c r="G147" s="120"/>
      <c r="H147" s="120"/>
      <c r="I147" s="120"/>
      <c r="J147" s="120"/>
      <c r="K147" s="120"/>
      <c r="L147" s="101">
        <f>SUM(L148:L159)</f>
        <v>98288328</v>
      </c>
      <c r="M147" s="257">
        <f t="shared" si="20"/>
        <v>0</v>
      </c>
      <c r="N147" s="101"/>
    </row>
    <row r="148" spans="1:15" s="1" customFormat="1" ht="12.75" x14ac:dyDescent="0.25">
      <c r="A148" s="4" t="s">
        <v>251</v>
      </c>
      <c r="B148" s="5" t="s">
        <v>252</v>
      </c>
      <c r="C148" s="17" t="s">
        <v>20</v>
      </c>
      <c r="D148" s="18">
        <v>2.0299999999999998</v>
      </c>
      <c r="E148" s="8">
        <v>3330</v>
      </c>
      <c r="F148" s="9"/>
      <c r="G148" s="9"/>
      <c r="H148" s="9"/>
      <c r="I148" s="9"/>
      <c r="J148" s="9"/>
      <c r="K148" s="9"/>
      <c r="L148" s="10">
        <f t="shared" si="19"/>
        <v>6760</v>
      </c>
      <c r="M148" s="257">
        <f t="shared" si="20"/>
        <v>3330</v>
      </c>
      <c r="N148" s="10"/>
    </row>
    <row r="149" spans="1:15" s="1" customFormat="1" ht="12.75" x14ac:dyDescent="0.25">
      <c r="A149" s="4" t="s">
        <v>253</v>
      </c>
      <c r="B149" s="5" t="s">
        <v>254</v>
      </c>
      <c r="C149" s="6" t="s">
        <v>4</v>
      </c>
      <c r="D149" s="18">
        <v>3</v>
      </c>
      <c r="E149" s="8">
        <v>17580</v>
      </c>
      <c r="F149" s="9"/>
      <c r="G149" s="9"/>
      <c r="H149" s="9"/>
      <c r="I149" s="9"/>
      <c r="J149" s="9"/>
      <c r="K149" s="9"/>
      <c r="L149" s="10">
        <f t="shared" si="19"/>
        <v>52740</v>
      </c>
      <c r="M149" s="257">
        <f t="shared" si="20"/>
        <v>17580</v>
      </c>
      <c r="N149" s="10"/>
    </row>
    <row r="150" spans="1:15" s="1" customFormat="1" ht="26.25" customHeight="1" x14ac:dyDescent="0.25">
      <c r="A150" s="4" t="s">
        <v>255</v>
      </c>
      <c r="B150" s="14" t="s">
        <v>256</v>
      </c>
      <c r="C150" s="12" t="s">
        <v>4</v>
      </c>
      <c r="D150" s="18">
        <v>1</v>
      </c>
      <c r="E150" s="8">
        <v>3211342</v>
      </c>
      <c r="F150" s="9"/>
      <c r="G150" s="9"/>
      <c r="H150" s="9"/>
      <c r="I150" s="9"/>
      <c r="J150" s="9"/>
      <c r="K150" s="9"/>
      <c r="L150" s="10">
        <f t="shared" si="19"/>
        <v>3211342</v>
      </c>
      <c r="M150" s="257">
        <f t="shared" si="20"/>
        <v>3211342</v>
      </c>
      <c r="N150" s="10"/>
    </row>
    <row r="151" spans="1:15" s="1" customFormat="1" ht="12.75" x14ac:dyDescent="0.25">
      <c r="A151" s="4" t="s">
        <v>257</v>
      </c>
      <c r="B151" s="5" t="s">
        <v>258</v>
      </c>
      <c r="C151" s="17" t="s">
        <v>20</v>
      </c>
      <c r="D151" s="18">
        <v>45.45</v>
      </c>
      <c r="E151" s="8">
        <v>85858</v>
      </c>
      <c r="F151" s="9"/>
      <c r="G151" s="9"/>
      <c r="H151" s="9"/>
      <c r="I151" s="9"/>
      <c r="J151" s="9"/>
      <c r="K151" s="9"/>
      <c r="L151" s="10">
        <f t="shared" si="19"/>
        <v>3902246</v>
      </c>
      <c r="M151" s="257">
        <f t="shared" si="20"/>
        <v>85858</v>
      </c>
      <c r="N151" s="10"/>
    </row>
    <row r="152" spans="1:15" s="1" customFormat="1" ht="12.75" x14ac:dyDescent="0.25">
      <c r="A152" s="4" t="s">
        <v>259</v>
      </c>
      <c r="B152" s="5" t="s">
        <v>260</v>
      </c>
      <c r="C152" s="17" t="s">
        <v>4</v>
      </c>
      <c r="D152" s="18">
        <v>13</v>
      </c>
      <c r="E152" s="8">
        <v>778355</v>
      </c>
      <c r="F152" s="9"/>
      <c r="G152" s="9"/>
      <c r="H152" s="9"/>
      <c r="I152" s="9"/>
      <c r="J152" s="9"/>
      <c r="K152" s="9"/>
      <c r="L152" s="10">
        <f t="shared" si="19"/>
        <v>10118615</v>
      </c>
      <c r="M152" s="257">
        <f t="shared" si="20"/>
        <v>778355</v>
      </c>
      <c r="N152" s="10"/>
    </row>
    <row r="153" spans="1:15" s="1" customFormat="1" ht="12.75" x14ac:dyDescent="0.25">
      <c r="A153" s="4" t="s">
        <v>261</v>
      </c>
      <c r="B153" s="5" t="s">
        <v>262</v>
      </c>
      <c r="C153" s="17" t="s">
        <v>4</v>
      </c>
      <c r="D153" s="18">
        <v>17</v>
      </c>
      <c r="E153" s="8">
        <v>1007597</v>
      </c>
      <c r="F153" s="9"/>
      <c r="G153" s="9"/>
      <c r="H153" s="9"/>
      <c r="I153" s="9"/>
      <c r="J153" s="9"/>
      <c r="K153" s="9"/>
      <c r="L153" s="10">
        <f t="shared" si="19"/>
        <v>17129149</v>
      </c>
      <c r="M153" s="257">
        <f t="shared" si="20"/>
        <v>1007597</v>
      </c>
      <c r="N153" s="10"/>
    </row>
    <row r="154" spans="1:15" s="1" customFormat="1" ht="12.75" x14ac:dyDescent="0.25">
      <c r="A154" s="4" t="s">
        <v>263</v>
      </c>
      <c r="B154" s="5" t="s">
        <v>264</v>
      </c>
      <c r="C154" s="17" t="s">
        <v>4</v>
      </c>
      <c r="D154" s="18">
        <v>2</v>
      </c>
      <c r="E154" s="8">
        <v>2159136</v>
      </c>
      <c r="F154" s="9"/>
      <c r="G154" s="9"/>
      <c r="H154" s="9"/>
      <c r="I154" s="9"/>
      <c r="J154" s="9"/>
      <c r="K154" s="9"/>
      <c r="L154" s="10">
        <f t="shared" si="19"/>
        <v>4318272</v>
      </c>
      <c r="M154" s="257">
        <f t="shared" si="20"/>
        <v>2159136</v>
      </c>
      <c r="N154" s="10"/>
    </row>
    <row r="155" spans="1:15" s="1" customFormat="1" ht="12.75" x14ac:dyDescent="0.25">
      <c r="A155" s="4" t="s">
        <v>251</v>
      </c>
      <c r="B155" s="5" t="s">
        <v>265</v>
      </c>
      <c r="C155" s="17" t="s">
        <v>4</v>
      </c>
      <c r="D155" s="18">
        <v>16</v>
      </c>
      <c r="E155" s="8">
        <v>819487</v>
      </c>
      <c r="F155" s="9"/>
      <c r="G155" s="9"/>
      <c r="H155" s="9"/>
      <c r="I155" s="9"/>
      <c r="J155" s="9"/>
      <c r="K155" s="9"/>
      <c r="L155" s="10">
        <f t="shared" si="19"/>
        <v>13111792</v>
      </c>
      <c r="M155" s="257">
        <f t="shared" si="20"/>
        <v>819487</v>
      </c>
      <c r="N155" s="10"/>
    </row>
    <row r="156" spans="1:15" s="1" customFormat="1" ht="12.75" x14ac:dyDescent="0.25">
      <c r="A156" s="4" t="s">
        <v>251</v>
      </c>
      <c r="B156" s="5" t="s">
        <v>266</v>
      </c>
      <c r="C156" s="17" t="s">
        <v>4</v>
      </c>
      <c r="D156" s="18">
        <v>1</v>
      </c>
      <c r="E156" s="8">
        <v>1315326</v>
      </c>
      <c r="F156" s="9"/>
      <c r="G156" s="9"/>
      <c r="H156" s="9"/>
      <c r="I156" s="9"/>
      <c r="J156" s="9"/>
      <c r="K156" s="9"/>
      <c r="L156" s="10">
        <f t="shared" si="19"/>
        <v>1315326</v>
      </c>
      <c r="M156" s="257">
        <f t="shared" si="20"/>
        <v>1315326</v>
      </c>
      <c r="N156" s="10"/>
    </row>
    <row r="157" spans="1:15" s="1" customFormat="1" ht="12.75" x14ac:dyDescent="0.25">
      <c r="A157" s="4" t="s">
        <v>251</v>
      </c>
      <c r="B157" s="5" t="s">
        <v>267</v>
      </c>
      <c r="C157" s="17" t="s">
        <v>4</v>
      </c>
      <c r="D157" s="18">
        <v>18</v>
      </c>
      <c r="E157" s="8">
        <v>1151921</v>
      </c>
      <c r="F157" s="9"/>
      <c r="G157" s="9"/>
      <c r="H157" s="9"/>
      <c r="I157" s="9"/>
      <c r="J157" s="9"/>
      <c r="K157" s="9"/>
      <c r="L157" s="10">
        <f t="shared" si="19"/>
        <v>20734578</v>
      </c>
      <c r="M157" s="257">
        <f t="shared" si="20"/>
        <v>1151921</v>
      </c>
      <c r="N157" s="10"/>
    </row>
    <row r="158" spans="1:15" s="1" customFormat="1" ht="12.75" x14ac:dyDescent="0.25">
      <c r="A158" s="4" t="s">
        <v>251</v>
      </c>
      <c r="B158" s="5" t="s">
        <v>268</v>
      </c>
      <c r="C158" s="17" t="s">
        <v>4</v>
      </c>
      <c r="D158" s="18">
        <v>2</v>
      </c>
      <c r="E158" s="8">
        <v>5443060</v>
      </c>
      <c r="F158" s="9"/>
      <c r="G158" s="9"/>
      <c r="H158" s="9"/>
      <c r="I158" s="9"/>
      <c r="J158" s="9"/>
      <c r="K158" s="9"/>
      <c r="L158" s="10">
        <f t="shared" si="19"/>
        <v>10886120</v>
      </c>
      <c r="M158" s="257">
        <f t="shared" si="20"/>
        <v>5443060</v>
      </c>
      <c r="N158" s="10"/>
    </row>
    <row r="159" spans="1:15" s="1" customFormat="1" ht="12.75" x14ac:dyDescent="0.25">
      <c r="A159" s="4" t="s">
        <v>251</v>
      </c>
      <c r="B159" s="5" t="s">
        <v>269</v>
      </c>
      <c r="C159" s="17" t="s">
        <v>4</v>
      </c>
      <c r="D159" s="18">
        <v>2</v>
      </c>
      <c r="E159" s="8">
        <v>6750694</v>
      </c>
      <c r="F159" s="9"/>
      <c r="G159" s="9"/>
      <c r="H159" s="9"/>
      <c r="I159" s="9"/>
      <c r="J159" s="9"/>
      <c r="K159" s="9"/>
      <c r="L159" s="10">
        <f t="shared" si="19"/>
        <v>13501388</v>
      </c>
      <c r="M159" s="257">
        <f t="shared" si="20"/>
        <v>6750694</v>
      </c>
      <c r="N159" s="10"/>
    </row>
    <row r="160" spans="1:15" s="1" customFormat="1" ht="16.5" x14ac:dyDescent="0.25">
      <c r="A160" s="4" t="s">
        <v>251</v>
      </c>
      <c r="B160" s="100" t="s">
        <v>144</v>
      </c>
      <c r="C160" s="100"/>
      <c r="D160" s="100">
        <v>0</v>
      </c>
      <c r="E160" s="8">
        <v>0</v>
      </c>
      <c r="F160" s="9"/>
      <c r="G160" s="9"/>
      <c r="H160" s="9"/>
      <c r="I160" s="9"/>
      <c r="J160" s="9"/>
      <c r="K160" s="9"/>
      <c r="L160" s="123">
        <f>SUM(L161:L170)</f>
        <v>59569084</v>
      </c>
      <c r="M160" s="257">
        <f t="shared" si="20"/>
        <v>0</v>
      </c>
      <c r="N160" s="123"/>
    </row>
    <row r="161" spans="1:14" s="1" customFormat="1" ht="22.5" x14ac:dyDescent="0.25">
      <c r="A161" s="4" t="s">
        <v>251</v>
      </c>
      <c r="B161" s="21" t="s">
        <v>270</v>
      </c>
      <c r="C161" s="11" t="s">
        <v>20</v>
      </c>
      <c r="D161" s="18">
        <v>22.8</v>
      </c>
      <c r="E161" s="8">
        <v>271068</v>
      </c>
      <c r="F161" s="9"/>
      <c r="G161" s="9"/>
      <c r="H161" s="9"/>
      <c r="I161" s="9"/>
      <c r="J161" s="9"/>
      <c r="K161" s="9"/>
      <c r="L161" s="10">
        <f t="shared" si="19"/>
        <v>6180350</v>
      </c>
      <c r="M161" s="257">
        <f t="shared" si="20"/>
        <v>271068</v>
      </c>
      <c r="N161" s="10"/>
    </row>
    <row r="162" spans="1:14" s="1" customFormat="1" ht="22.5" x14ac:dyDescent="0.25">
      <c r="A162" s="4" t="s">
        <v>251</v>
      </c>
      <c r="B162" s="21" t="s">
        <v>271</v>
      </c>
      <c r="C162" s="11" t="s">
        <v>20</v>
      </c>
      <c r="D162" s="18">
        <v>16.8</v>
      </c>
      <c r="E162" s="8">
        <v>112922</v>
      </c>
      <c r="F162" s="9"/>
      <c r="G162" s="9"/>
      <c r="H162" s="9"/>
      <c r="I162" s="9"/>
      <c r="J162" s="9"/>
      <c r="K162" s="9"/>
      <c r="L162" s="10">
        <f t="shared" si="19"/>
        <v>1897090</v>
      </c>
      <c r="M162" s="257">
        <f t="shared" si="20"/>
        <v>112922</v>
      </c>
      <c r="N162" s="10"/>
    </row>
    <row r="163" spans="1:14" s="1" customFormat="1" ht="12.75" x14ac:dyDescent="0.25">
      <c r="A163" s="4" t="s">
        <v>251</v>
      </c>
      <c r="B163" s="5" t="s">
        <v>272</v>
      </c>
      <c r="C163" s="11" t="s">
        <v>4</v>
      </c>
      <c r="D163" s="18">
        <v>2</v>
      </c>
      <c r="E163" s="8">
        <v>568024</v>
      </c>
      <c r="F163" s="9"/>
      <c r="G163" s="9"/>
      <c r="H163" s="9"/>
      <c r="I163" s="9"/>
      <c r="J163" s="9"/>
      <c r="K163" s="9"/>
      <c r="L163" s="10">
        <f t="shared" si="19"/>
        <v>1136048</v>
      </c>
      <c r="M163" s="257">
        <f t="shared" si="20"/>
        <v>568024</v>
      </c>
      <c r="N163" s="10"/>
    </row>
    <row r="164" spans="1:14" s="1" customFormat="1" ht="12.75" x14ac:dyDescent="0.25">
      <c r="A164" s="4" t="s">
        <v>251</v>
      </c>
      <c r="B164" s="5" t="s">
        <v>273</v>
      </c>
      <c r="C164" s="6" t="s">
        <v>4</v>
      </c>
      <c r="D164" s="18">
        <v>2</v>
      </c>
      <c r="E164" s="8">
        <v>447756</v>
      </c>
      <c r="F164" s="9"/>
      <c r="G164" s="9"/>
      <c r="H164" s="9"/>
      <c r="I164" s="9"/>
      <c r="J164" s="9"/>
      <c r="K164" s="9"/>
      <c r="L164" s="10">
        <f t="shared" si="19"/>
        <v>895512</v>
      </c>
      <c r="M164" s="257">
        <f t="shared" si="20"/>
        <v>447756</v>
      </c>
      <c r="N164" s="10"/>
    </row>
    <row r="165" spans="1:14" s="1" customFormat="1" ht="12.75" x14ac:dyDescent="0.25">
      <c r="A165" s="4" t="s">
        <v>251</v>
      </c>
      <c r="B165" s="5" t="s">
        <v>274</v>
      </c>
      <c r="C165" s="11" t="s">
        <v>4</v>
      </c>
      <c r="D165" s="18">
        <v>2</v>
      </c>
      <c r="E165" s="8">
        <v>1092831</v>
      </c>
      <c r="F165" s="9"/>
      <c r="G165" s="9"/>
      <c r="H165" s="9"/>
      <c r="I165" s="9"/>
      <c r="J165" s="9"/>
      <c r="K165" s="9"/>
      <c r="L165" s="10">
        <f t="shared" si="19"/>
        <v>2185662</v>
      </c>
      <c r="M165" s="257">
        <f t="shared" si="20"/>
        <v>1092831</v>
      </c>
      <c r="N165" s="10"/>
    </row>
    <row r="166" spans="1:14" s="1" customFormat="1" ht="22.5" x14ac:dyDescent="0.25">
      <c r="A166" s="4" t="s">
        <v>251</v>
      </c>
      <c r="B166" s="21" t="s">
        <v>275</v>
      </c>
      <c r="C166" s="11" t="s">
        <v>39</v>
      </c>
      <c r="D166" s="18">
        <v>19</v>
      </c>
      <c r="E166" s="8">
        <v>892040</v>
      </c>
      <c r="F166" s="9"/>
      <c r="G166" s="9"/>
      <c r="H166" s="9"/>
      <c r="I166" s="9"/>
      <c r="J166" s="9"/>
      <c r="K166" s="9"/>
      <c r="L166" s="10">
        <f t="shared" si="19"/>
        <v>16948760</v>
      </c>
      <c r="M166" s="257">
        <f t="shared" si="20"/>
        <v>892040</v>
      </c>
      <c r="N166" s="10"/>
    </row>
    <row r="167" spans="1:14" s="1" customFormat="1" ht="12.75" x14ac:dyDescent="0.25">
      <c r="A167" s="4" t="s">
        <v>276</v>
      </c>
      <c r="B167" s="5" t="s">
        <v>268</v>
      </c>
      <c r="C167" s="11" t="s">
        <v>4</v>
      </c>
      <c r="D167" s="18">
        <v>4</v>
      </c>
      <c r="E167" s="8">
        <v>4907560</v>
      </c>
      <c r="F167" s="9"/>
      <c r="G167" s="9"/>
      <c r="H167" s="9"/>
      <c r="I167" s="9"/>
      <c r="J167" s="9"/>
      <c r="K167" s="9"/>
      <c r="L167" s="10">
        <f t="shared" si="19"/>
        <v>19630240</v>
      </c>
      <c r="M167" s="257">
        <f t="shared" si="20"/>
        <v>4907560</v>
      </c>
      <c r="N167" s="10"/>
    </row>
    <row r="168" spans="1:14" s="1" customFormat="1" ht="12.75" x14ac:dyDescent="0.25">
      <c r="A168" s="4" t="s">
        <v>277</v>
      </c>
      <c r="B168" s="5" t="s">
        <v>278</v>
      </c>
      <c r="C168" s="6" t="s">
        <v>4</v>
      </c>
      <c r="D168" s="18">
        <v>4</v>
      </c>
      <c r="E168" s="8">
        <v>946844</v>
      </c>
      <c r="F168" s="9"/>
      <c r="G168" s="9"/>
      <c r="H168" s="9"/>
      <c r="I168" s="9"/>
      <c r="J168" s="9"/>
      <c r="K168" s="9"/>
      <c r="L168" s="10">
        <f t="shared" si="19"/>
        <v>3787376</v>
      </c>
      <c r="M168" s="257">
        <f t="shared" si="20"/>
        <v>946844</v>
      </c>
      <c r="N168" s="10"/>
    </row>
    <row r="169" spans="1:14" s="1" customFormat="1" ht="12.75" x14ac:dyDescent="0.25">
      <c r="A169" s="4" t="s">
        <v>279</v>
      </c>
      <c r="B169" s="5" t="s">
        <v>280</v>
      </c>
      <c r="C169" s="6" t="s">
        <v>4</v>
      </c>
      <c r="D169" s="18">
        <v>2</v>
      </c>
      <c r="E169" s="8">
        <v>3111565</v>
      </c>
      <c r="F169" s="9"/>
      <c r="G169" s="9"/>
      <c r="H169" s="9"/>
      <c r="I169" s="9"/>
      <c r="J169" s="9"/>
      <c r="K169" s="9"/>
      <c r="L169" s="10">
        <f t="shared" si="19"/>
        <v>6223130</v>
      </c>
      <c r="M169" s="257">
        <f t="shared" si="20"/>
        <v>3111565</v>
      </c>
      <c r="N169" s="10"/>
    </row>
    <row r="170" spans="1:14" s="1" customFormat="1" ht="12.75" x14ac:dyDescent="0.25">
      <c r="A170" s="4" t="s">
        <v>281</v>
      </c>
      <c r="B170" s="5" t="s">
        <v>282</v>
      </c>
      <c r="C170" s="6" t="s">
        <v>4</v>
      </c>
      <c r="D170" s="18">
        <v>2</v>
      </c>
      <c r="E170" s="8">
        <v>342458</v>
      </c>
      <c r="F170" s="9"/>
      <c r="G170" s="9"/>
      <c r="H170" s="9"/>
      <c r="I170" s="9"/>
      <c r="J170" s="9"/>
      <c r="K170" s="9"/>
      <c r="L170" s="10">
        <f t="shared" ref="L170" si="21">ROUND(D170*E170,2)</f>
        <v>684916</v>
      </c>
      <c r="M170" s="257">
        <f t="shared" si="20"/>
        <v>342458</v>
      </c>
      <c r="N170" s="10"/>
    </row>
    <row r="171" spans="1:14" s="1" customFormat="1" ht="16.5" x14ac:dyDescent="0.25">
      <c r="A171" s="87"/>
      <c r="B171" s="100" t="s">
        <v>165</v>
      </c>
      <c r="C171" s="100"/>
      <c r="D171" s="100">
        <v>0</v>
      </c>
      <c r="E171" s="8">
        <v>0</v>
      </c>
      <c r="F171" s="9"/>
      <c r="G171" s="9"/>
      <c r="H171" s="9"/>
      <c r="I171" s="9"/>
      <c r="J171" s="9"/>
      <c r="K171" s="9"/>
      <c r="L171" s="123">
        <f>SUM(L172:L179)</f>
        <v>78181392</v>
      </c>
      <c r="M171" s="257">
        <f t="shared" si="20"/>
        <v>0</v>
      </c>
      <c r="N171" s="123"/>
    </row>
    <row r="172" spans="1:14" s="1" customFormat="1" ht="15" x14ac:dyDescent="0.25">
      <c r="A172" s="82" t="s">
        <v>283</v>
      </c>
      <c r="B172" s="5" t="s">
        <v>273</v>
      </c>
      <c r="C172" s="6" t="s">
        <v>4</v>
      </c>
      <c r="D172" s="18">
        <v>5</v>
      </c>
      <c r="E172" s="8">
        <v>447756</v>
      </c>
      <c r="F172" s="9"/>
      <c r="G172" s="9"/>
      <c r="H172" s="9"/>
      <c r="I172" s="9"/>
      <c r="J172" s="9"/>
      <c r="K172" s="9"/>
      <c r="L172" s="10">
        <f t="shared" ref="L172:L197" si="22">ROUND(D172*E172,0)</f>
        <v>2238780</v>
      </c>
      <c r="M172" s="257">
        <f t="shared" si="20"/>
        <v>447756</v>
      </c>
      <c r="N172" s="10"/>
    </row>
    <row r="173" spans="1:14" s="1" customFormat="1" ht="15" x14ac:dyDescent="0.25">
      <c r="A173" s="82" t="s">
        <v>284</v>
      </c>
      <c r="B173" s="5" t="s">
        <v>274</v>
      </c>
      <c r="C173" s="11" t="s">
        <v>4</v>
      </c>
      <c r="D173" s="18">
        <v>5</v>
      </c>
      <c r="E173" s="8">
        <v>1092831</v>
      </c>
      <c r="F173" s="9"/>
      <c r="G173" s="9"/>
      <c r="H173" s="9"/>
      <c r="I173" s="9"/>
      <c r="J173" s="9"/>
      <c r="K173" s="9"/>
      <c r="L173" s="10">
        <f t="shared" si="22"/>
        <v>5464155</v>
      </c>
      <c r="M173" s="257">
        <f t="shared" si="20"/>
        <v>1092831</v>
      </c>
      <c r="N173" s="10"/>
    </row>
    <row r="174" spans="1:14" s="1" customFormat="1" ht="15" x14ac:dyDescent="0.25">
      <c r="A174" s="82" t="s">
        <v>285</v>
      </c>
      <c r="B174" s="5" t="s">
        <v>272</v>
      </c>
      <c r="C174" s="11" t="s">
        <v>4</v>
      </c>
      <c r="D174" s="18">
        <v>5</v>
      </c>
      <c r="E174" s="8">
        <v>568024</v>
      </c>
      <c r="F174" s="9"/>
      <c r="G174" s="9"/>
      <c r="H174" s="9"/>
      <c r="I174" s="9"/>
      <c r="J174" s="9"/>
      <c r="K174" s="9"/>
      <c r="L174" s="10">
        <f t="shared" si="22"/>
        <v>2840120</v>
      </c>
      <c r="M174" s="257">
        <f t="shared" si="20"/>
        <v>568024</v>
      </c>
      <c r="N174" s="10"/>
    </row>
    <row r="175" spans="1:14" s="1" customFormat="1" ht="15" x14ac:dyDescent="0.25">
      <c r="A175" s="82" t="s">
        <v>286</v>
      </c>
      <c r="B175" s="5" t="s">
        <v>287</v>
      </c>
      <c r="C175" s="11" t="s">
        <v>4</v>
      </c>
      <c r="D175" s="18">
        <v>5</v>
      </c>
      <c r="E175" s="8">
        <v>1934207</v>
      </c>
      <c r="F175" s="9"/>
      <c r="G175" s="9"/>
      <c r="H175" s="9"/>
      <c r="I175" s="9"/>
      <c r="J175" s="9"/>
      <c r="K175" s="9"/>
      <c r="L175" s="10">
        <f t="shared" si="22"/>
        <v>9671035</v>
      </c>
      <c r="M175" s="257">
        <f t="shared" si="20"/>
        <v>1934207</v>
      </c>
      <c r="N175" s="10"/>
    </row>
    <row r="176" spans="1:14" s="1" customFormat="1" ht="15" x14ac:dyDescent="0.25">
      <c r="A176" s="82" t="s">
        <v>288</v>
      </c>
      <c r="B176" s="5" t="s">
        <v>289</v>
      </c>
      <c r="C176" s="11" t="s">
        <v>4</v>
      </c>
      <c r="D176" s="18">
        <v>1</v>
      </c>
      <c r="E176" s="8">
        <v>1731418</v>
      </c>
      <c r="F176" s="9"/>
      <c r="G176" s="9"/>
      <c r="H176" s="9"/>
      <c r="I176" s="9"/>
      <c r="J176" s="9"/>
      <c r="K176" s="9"/>
      <c r="L176" s="10">
        <f t="shared" si="22"/>
        <v>1731418</v>
      </c>
      <c r="M176" s="257">
        <f t="shared" si="20"/>
        <v>1731418</v>
      </c>
      <c r="N176" s="10"/>
    </row>
    <row r="177" spans="1:14" s="1" customFormat="1" ht="15" x14ac:dyDescent="0.25">
      <c r="A177" s="82" t="s">
        <v>290</v>
      </c>
      <c r="B177" s="5" t="s">
        <v>291</v>
      </c>
      <c r="C177" s="11" t="s">
        <v>4</v>
      </c>
      <c r="D177" s="18">
        <v>5</v>
      </c>
      <c r="E177" s="8">
        <v>6417047</v>
      </c>
      <c r="F177" s="9"/>
      <c r="G177" s="9"/>
      <c r="H177" s="9"/>
      <c r="I177" s="9"/>
      <c r="J177" s="9"/>
      <c r="K177" s="9"/>
      <c r="L177" s="10">
        <f t="shared" si="22"/>
        <v>32085235</v>
      </c>
      <c r="M177" s="257">
        <f t="shared" si="20"/>
        <v>6417047</v>
      </c>
      <c r="N177" s="10"/>
    </row>
    <row r="178" spans="1:14" s="1" customFormat="1" ht="15" x14ac:dyDescent="0.25">
      <c r="A178" s="82" t="s">
        <v>292</v>
      </c>
      <c r="B178" s="5" t="s">
        <v>293</v>
      </c>
      <c r="C178" s="11" t="s">
        <v>4</v>
      </c>
      <c r="D178" s="18">
        <v>5</v>
      </c>
      <c r="E178" s="8">
        <v>4727116</v>
      </c>
      <c r="F178" s="9"/>
      <c r="G178" s="9"/>
      <c r="H178" s="9"/>
      <c r="I178" s="9"/>
      <c r="J178" s="9"/>
      <c r="K178" s="9"/>
      <c r="L178" s="10">
        <f t="shared" si="22"/>
        <v>23635580</v>
      </c>
      <c r="M178" s="257">
        <f t="shared" si="20"/>
        <v>4727116</v>
      </c>
      <c r="N178" s="10"/>
    </row>
    <row r="179" spans="1:14" s="1" customFormat="1" ht="12.75" x14ac:dyDescent="0.25">
      <c r="A179" s="4" t="s">
        <v>294</v>
      </c>
      <c r="B179" s="14" t="s">
        <v>295</v>
      </c>
      <c r="C179" s="12" t="s">
        <v>4</v>
      </c>
      <c r="D179" s="18">
        <v>1</v>
      </c>
      <c r="E179" s="8">
        <v>515069</v>
      </c>
      <c r="F179" s="9"/>
      <c r="G179" s="9"/>
      <c r="H179" s="9"/>
      <c r="I179" s="9"/>
      <c r="J179" s="9"/>
      <c r="K179" s="9"/>
      <c r="L179" s="10">
        <f t="shared" si="22"/>
        <v>515069</v>
      </c>
      <c r="M179" s="257">
        <f t="shared" si="20"/>
        <v>515069</v>
      </c>
      <c r="N179" s="10"/>
    </row>
    <row r="180" spans="1:14" s="1" customFormat="1" ht="16.5" x14ac:dyDescent="0.25">
      <c r="A180" s="136"/>
      <c r="B180" s="137" t="s">
        <v>296</v>
      </c>
      <c r="C180" s="12"/>
      <c r="D180" s="12">
        <v>0</v>
      </c>
      <c r="E180" s="8">
        <v>0</v>
      </c>
      <c r="F180" s="9"/>
      <c r="G180" s="9"/>
      <c r="H180" s="9"/>
      <c r="I180" s="9"/>
      <c r="J180" s="9"/>
      <c r="K180" s="9"/>
      <c r="L180" s="123">
        <f>SUM(L181:L186)</f>
        <v>47236008</v>
      </c>
      <c r="M180" s="257">
        <f t="shared" si="20"/>
        <v>0</v>
      </c>
      <c r="N180" s="123"/>
    </row>
    <row r="181" spans="1:14" s="1" customFormat="1" ht="15" customHeight="1" x14ac:dyDescent="0.25">
      <c r="A181" s="4" t="s">
        <v>297</v>
      </c>
      <c r="B181" s="14" t="s">
        <v>298</v>
      </c>
      <c r="C181" s="12" t="s">
        <v>4</v>
      </c>
      <c r="D181" s="18">
        <v>1</v>
      </c>
      <c r="E181" s="8">
        <v>23533440</v>
      </c>
      <c r="F181" s="9"/>
      <c r="G181" s="9"/>
      <c r="H181" s="9"/>
      <c r="I181" s="9"/>
      <c r="J181" s="9"/>
      <c r="K181" s="9"/>
      <c r="L181" s="10">
        <f t="shared" si="22"/>
        <v>23533440</v>
      </c>
      <c r="M181" s="257">
        <f t="shared" si="20"/>
        <v>23533440</v>
      </c>
      <c r="N181" s="10"/>
    </row>
    <row r="182" spans="1:14" s="1" customFormat="1" ht="25.5" x14ac:dyDescent="0.25">
      <c r="A182" s="4" t="s">
        <v>299</v>
      </c>
      <c r="B182" s="14" t="s">
        <v>300</v>
      </c>
      <c r="C182" s="12" t="s">
        <v>4</v>
      </c>
      <c r="D182" s="18">
        <v>2</v>
      </c>
      <c r="E182" s="8">
        <v>2070914</v>
      </c>
      <c r="F182" s="9"/>
      <c r="G182" s="9"/>
      <c r="H182" s="9"/>
      <c r="I182" s="9"/>
      <c r="J182" s="9"/>
      <c r="K182" s="9"/>
      <c r="L182" s="10">
        <f t="shared" si="22"/>
        <v>4141828</v>
      </c>
      <c r="M182" s="257">
        <f t="shared" si="20"/>
        <v>2070914</v>
      </c>
      <c r="N182" s="10"/>
    </row>
    <row r="183" spans="1:14" s="1" customFormat="1" ht="12.75" x14ac:dyDescent="0.25">
      <c r="A183" s="4" t="s">
        <v>301</v>
      </c>
      <c r="B183" s="14" t="s">
        <v>302</v>
      </c>
      <c r="C183" s="12" t="s">
        <v>4</v>
      </c>
      <c r="D183" s="18">
        <v>1</v>
      </c>
      <c r="E183" s="8">
        <v>6898439</v>
      </c>
      <c r="F183" s="9"/>
      <c r="G183" s="9"/>
      <c r="H183" s="9"/>
      <c r="I183" s="9"/>
      <c r="J183" s="9"/>
      <c r="K183" s="9"/>
      <c r="L183" s="10">
        <f t="shared" si="22"/>
        <v>6898439</v>
      </c>
      <c r="M183" s="257">
        <f t="shared" si="20"/>
        <v>6898439</v>
      </c>
      <c r="N183" s="10"/>
    </row>
    <row r="184" spans="1:14" s="1" customFormat="1" ht="12.75" x14ac:dyDescent="0.25">
      <c r="A184" s="4" t="s">
        <v>303</v>
      </c>
      <c r="B184" s="14" t="s">
        <v>304</v>
      </c>
      <c r="C184" s="12" t="s">
        <v>4</v>
      </c>
      <c r="D184" s="18">
        <v>2</v>
      </c>
      <c r="E184" s="8">
        <v>556188</v>
      </c>
      <c r="F184" s="9"/>
      <c r="G184" s="9"/>
      <c r="H184" s="9"/>
      <c r="I184" s="9"/>
      <c r="J184" s="9"/>
      <c r="K184" s="9"/>
      <c r="L184" s="10">
        <f t="shared" si="22"/>
        <v>1112376</v>
      </c>
      <c r="M184" s="257">
        <f t="shared" si="20"/>
        <v>556188</v>
      </c>
      <c r="N184" s="10"/>
    </row>
    <row r="185" spans="1:14" s="1" customFormat="1" ht="12.75" x14ac:dyDescent="0.25">
      <c r="A185" s="4" t="s">
        <v>305</v>
      </c>
      <c r="B185" s="14" t="s">
        <v>306</v>
      </c>
      <c r="C185" s="12" t="s">
        <v>4</v>
      </c>
      <c r="D185" s="18">
        <v>1</v>
      </c>
      <c r="E185" s="8">
        <v>544500</v>
      </c>
      <c r="F185" s="9"/>
      <c r="G185" s="9"/>
      <c r="H185" s="9"/>
      <c r="I185" s="9"/>
      <c r="J185" s="9"/>
      <c r="K185" s="9"/>
      <c r="L185" s="10">
        <f t="shared" si="22"/>
        <v>544500</v>
      </c>
      <c r="M185" s="257">
        <f t="shared" si="20"/>
        <v>544500</v>
      </c>
      <c r="N185" s="10"/>
    </row>
    <row r="186" spans="1:14" s="1" customFormat="1" ht="13.5" thickBot="1" x14ac:dyDescent="0.3">
      <c r="A186" s="4" t="s">
        <v>307</v>
      </c>
      <c r="B186" s="23" t="s">
        <v>308</v>
      </c>
      <c r="C186" s="24" t="s">
        <v>4</v>
      </c>
      <c r="D186" s="25">
        <v>3</v>
      </c>
      <c r="E186" s="26">
        <v>3668475</v>
      </c>
      <c r="F186" s="27"/>
      <c r="G186" s="27"/>
      <c r="H186" s="27"/>
      <c r="I186" s="27"/>
      <c r="J186" s="27"/>
      <c r="K186" s="27"/>
      <c r="L186" s="10">
        <f t="shared" si="22"/>
        <v>11005425</v>
      </c>
      <c r="M186" s="257">
        <f t="shared" si="20"/>
        <v>3668475</v>
      </c>
      <c r="N186" s="10"/>
    </row>
    <row r="187" spans="1:14" s="1" customFormat="1" ht="12.75" x14ac:dyDescent="0.25">
      <c r="A187" s="137"/>
      <c r="B187" s="137" t="s">
        <v>224</v>
      </c>
      <c r="C187" s="137"/>
      <c r="D187" s="137">
        <v>0</v>
      </c>
      <c r="E187" s="137">
        <v>0</v>
      </c>
      <c r="F187" s="138"/>
      <c r="G187" s="138"/>
      <c r="H187" s="138"/>
      <c r="I187" s="138"/>
      <c r="J187" s="138"/>
      <c r="K187" s="138"/>
      <c r="L187" s="129">
        <f>SUM(L188:L197)</f>
        <v>18616738</v>
      </c>
      <c r="M187" s="257">
        <f t="shared" si="20"/>
        <v>0</v>
      </c>
      <c r="N187" s="129"/>
    </row>
    <row r="188" spans="1:14" s="1" customFormat="1" ht="38.25" x14ac:dyDescent="0.25">
      <c r="A188" s="4" t="s">
        <v>309</v>
      </c>
      <c r="B188" s="5" t="s">
        <v>226</v>
      </c>
      <c r="C188" s="12" t="s">
        <v>4</v>
      </c>
      <c r="D188" s="7">
        <v>1</v>
      </c>
      <c r="E188" s="8">
        <v>3365745</v>
      </c>
      <c r="F188" s="9"/>
      <c r="G188" s="9"/>
      <c r="H188" s="9"/>
      <c r="I188" s="9"/>
      <c r="J188" s="9"/>
      <c r="K188" s="9"/>
      <c r="L188" s="10">
        <f t="shared" si="22"/>
        <v>3365745</v>
      </c>
      <c r="M188" s="257">
        <f t="shared" si="20"/>
        <v>3365745</v>
      </c>
      <c r="N188" s="10"/>
    </row>
    <row r="189" spans="1:14" s="1" customFormat="1" ht="12.75" x14ac:dyDescent="0.25">
      <c r="A189" s="4" t="s">
        <v>310</v>
      </c>
      <c r="B189" s="5" t="s">
        <v>311</v>
      </c>
      <c r="C189" s="17" t="s">
        <v>20</v>
      </c>
      <c r="D189" s="7">
        <v>101.33</v>
      </c>
      <c r="E189" s="8">
        <v>31691</v>
      </c>
      <c r="F189" s="9"/>
      <c r="G189" s="9"/>
      <c r="H189" s="9"/>
      <c r="I189" s="9"/>
      <c r="J189" s="9"/>
      <c r="K189" s="9"/>
      <c r="L189" s="10">
        <f t="shared" si="22"/>
        <v>3211249</v>
      </c>
      <c r="M189" s="257">
        <f t="shared" si="20"/>
        <v>31691</v>
      </c>
      <c r="N189" s="10"/>
    </row>
    <row r="190" spans="1:14" s="1" customFormat="1" ht="12.75" x14ac:dyDescent="0.25">
      <c r="A190" s="4" t="s">
        <v>312</v>
      </c>
      <c r="B190" s="5" t="s">
        <v>313</v>
      </c>
      <c r="C190" s="6" t="s">
        <v>4</v>
      </c>
      <c r="D190" s="7">
        <v>9</v>
      </c>
      <c r="E190" s="8">
        <v>34187</v>
      </c>
      <c r="F190" s="9"/>
      <c r="G190" s="9"/>
      <c r="H190" s="9"/>
      <c r="I190" s="9"/>
      <c r="J190" s="9"/>
      <c r="K190" s="9"/>
      <c r="L190" s="10">
        <f t="shared" si="22"/>
        <v>307683</v>
      </c>
      <c r="M190" s="257">
        <f t="shared" si="20"/>
        <v>34187</v>
      </c>
      <c r="N190" s="10"/>
    </row>
    <row r="191" spans="1:14" s="1" customFormat="1" ht="14.25" customHeight="1" x14ac:dyDescent="0.25">
      <c r="A191" s="4" t="s">
        <v>314</v>
      </c>
      <c r="B191" s="5" t="s">
        <v>315</v>
      </c>
      <c r="C191" s="12" t="s">
        <v>4</v>
      </c>
      <c r="D191" s="7">
        <v>3</v>
      </c>
      <c r="E191" s="8">
        <v>3724340</v>
      </c>
      <c r="F191" s="9"/>
      <c r="G191" s="9"/>
      <c r="H191" s="9"/>
      <c r="I191" s="9"/>
      <c r="J191" s="9"/>
      <c r="K191" s="9"/>
      <c r="L191" s="10">
        <f t="shared" si="22"/>
        <v>11173020</v>
      </c>
      <c r="M191" s="257">
        <f t="shared" si="20"/>
        <v>3724340</v>
      </c>
      <c r="N191" s="10"/>
    </row>
    <row r="192" spans="1:14" s="1" customFormat="1" ht="12.75" x14ac:dyDescent="0.25">
      <c r="A192" s="4" t="s">
        <v>316</v>
      </c>
      <c r="B192" s="5" t="s">
        <v>317</v>
      </c>
      <c r="C192" s="12" t="s">
        <v>4</v>
      </c>
      <c r="D192" s="7">
        <v>4</v>
      </c>
      <c r="E192" s="8">
        <v>14209</v>
      </c>
      <c r="F192" s="9"/>
      <c r="G192" s="9"/>
      <c r="H192" s="9"/>
      <c r="I192" s="9"/>
      <c r="J192" s="9"/>
      <c r="K192" s="9"/>
      <c r="L192" s="10">
        <f t="shared" si="22"/>
        <v>56836</v>
      </c>
      <c r="M192" s="257">
        <f t="shared" si="20"/>
        <v>14209</v>
      </c>
      <c r="N192" s="10"/>
    </row>
    <row r="193" spans="1:14" s="1" customFormat="1" ht="12" customHeight="1" x14ac:dyDescent="0.25">
      <c r="A193" s="4" t="s">
        <v>318</v>
      </c>
      <c r="B193" s="5" t="s">
        <v>319</v>
      </c>
      <c r="C193" s="12" t="s">
        <v>20</v>
      </c>
      <c r="D193" s="7">
        <v>3</v>
      </c>
      <c r="E193" s="8">
        <v>17986</v>
      </c>
      <c r="F193" s="9"/>
      <c r="G193" s="9"/>
      <c r="H193" s="9"/>
      <c r="I193" s="9"/>
      <c r="J193" s="9"/>
      <c r="K193" s="9"/>
      <c r="L193" s="10">
        <f t="shared" si="22"/>
        <v>53958</v>
      </c>
      <c r="M193" s="257">
        <f t="shared" si="20"/>
        <v>17986</v>
      </c>
      <c r="N193" s="10"/>
    </row>
    <row r="194" spans="1:14" s="1" customFormat="1" ht="12.75" x14ac:dyDescent="0.25">
      <c r="A194" s="4" t="s">
        <v>320</v>
      </c>
      <c r="B194" s="5" t="s">
        <v>321</v>
      </c>
      <c r="C194" s="12" t="s">
        <v>20</v>
      </c>
      <c r="D194" s="7">
        <v>3</v>
      </c>
      <c r="E194" s="8">
        <v>4019</v>
      </c>
      <c r="F194" s="9"/>
      <c r="G194" s="9"/>
      <c r="H194" s="9"/>
      <c r="I194" s="9"/>
      <c r="J194" s="9"/>
      <c r="K194" s="9"/>
      <c r="L194" s="10">
        <f t="shared" si="22"/>
        <v>12057</v>
      </c>
      <c r="M194" s="257">
        <f t="shared" si="20"/>
        <v>4019</v>
      </c>
      <c r="N194" s="10"/>
    </row>
    <row r="195" spans="1:14" s="1" customFormat="1" ht="14.25" customHeight="1" x14ac:dyDescent="0.25">
      <c r="A195" s="4" t="s">
        <v>322</v>
      </c>
      <c r="B195" s="5" t="s">
        <v>323</v>
      </c>
      <c r="C195" s="12" t="s">
        <v>4</v>
      </c>
      <c r="D195" s="7">
        <v>1</v>
      </c>
      <c r="E195" s="8">
        <v>9278</v>
      </c>
      <c r="F195" s="9"/>
      <c r="G195" s="9"/>
      <c r="H195" s="9"/>
      <c r="I195" s="9"/>
      <c r="J195" s="9"/>
      <c r="K195" s="9"/>
      <c r="L195" s="10">
        <f t="shared" si="22"/>
        <v>9278</v>
      </c>
      <c r="M195" s="257">
        <f t="shared" si="20"/>
        <v>9278</v>
      </c>
      <c r="N195" s="10"/>
    </row>
    <row r="196" spans="1:14" s="1" customFormat="1" ht="12.75" x14ac:dyDescent="0.25">
      <c r="A196" s="4" t="s">
        <v>324</v>
      </c>
      <c r="B196" s="5" t="s">
        <v>325</v>
      </c>
      <c r="C196" s="12" t="s">
        <v>4</v>
      </c>
      <c r="D196" s="7">
        <v>3</v>
      </c>
      <c r="E196" s="8">
        <v>92304</v>
      </c>
      <c r="F196" s="9"/>
      <c r="G196" s="9"/>
      <c r="H196" s="9"/>
      <c r="I196" s="9"/>
      <c r="J196" s="9"/>
      <c r="K196" s="9"/>
      <c r="L196" s="10">
        <f t="shared" si="22"/>
        <v>276912</v>
      </c>
      <c r="M196" s="257">
        <f t="shared" si="20"/>
        <v>92304</v>
      </c>
      <c r="N196" s="10"/>
    </row>
    <row r="197" spans="1:14" s="1" customFormat="1" ht="12" customHeight="1" x14ac:dyDescent="0.25">
      <c r="A197" s="4" t="s">
        <v>326</v>
      </c>
      <c r="B197" s="5" t="s">
        <v>327</v>
      </c>
      <c r="C197" s="12" t="s">
        <v>4</v>
      </c>
      <c r="D197" s="7">
        <v>1</v>
      </c>
      <c r="E197" s="8">
        <v>150000</v>
      </c>
      <c r="F197" s="9"/>
      <c r="G197" s="9"/>
      <c r="H197" s="9"/>
      <c r="I197" s="9"/>
      <c r="J197" s="9"/>
      <c r="K197" s="9"/>
      <c r="L197" s="10">
        <f t="shared" si="22"/>
        <v>150000</v>
      </c>
      <c r="M197" s="257">
        <f t="shared" si="20"/>
        <v>150000</v>
      </c>
      <c r="N197" s="10"/>
    </row>
    <row r="198" spans="1:14" s="1" customFormat="1" ht="18" x14ac:dyDescent="0.25">
      <c r="A198" s="91" t="s">
        <v>328</v>
      </c>
      <c r="B198" s="139" t="s">
        <v>329</v>
      </c>
      <c r="C198" s="108"/>
      <c r="D198" s="108">
        <v>0</v>
      </c>
      <c r="E198" s="108">
        <v>0</v>
      </c>
      <c r="F198" s="109"/>
      <c r="G198" s="109"/>
      <c r="H198" s="109"/>
      <c r="I198" s="109"/>
      <c r="J198" s="109"/>
      <c r="K198" s="109"/>
      <c r="L198" s="140">
        <f>SUM(L199+L255)</f>
        <v>759292367</v>
      </c>
      <c r="M198" s="257">
        <f t="shared" si="20"/>
        <v>0</v>
      </c>
      <c r="N198" s="140"/>
    </row>
    <row r="199" spans="1:14" s="1" customFormat="1" ht="11.25" customHeight="1" x14ac:dyDescent="0.25">
      <c r="A199" s="141" t="s">
        <v>330</v>
      </c>
      <c r="B199" s="111" t="s">
        <v>331</v>
      </c>
      <c r="C199" s="141"/>
      <c r="D199" s="11">
        <v>0</v>
      </c>
      <c r="E199" s="11">
        <v>0</v>
      </c>
      <c r="F199" s="142"/>
      <c r="G199" s="142"/>
      <c r="H199" s="142"/>
      <c r="I199" s="142"/>
      <c r="J199" s="142"/>
      <c r="K199" s="143">
        <f>+K254</f>
        <v>823782938.58000004</v>
      </c>
      <c r="L199" s="52">
        <f>L200+L218+L220+L222+L224+L226+L228+L230+L232+L234+L236+L239+L241+L251</f>
        <v>664129026</v>
      </c>
      <c r="M199" s="257">
        <f t="shared" si="20"/>
        <v>0</v>
      </c>
      <c r="N199" s="52"/>
    </row>
    <row r="200" spans="1:14" s="1" customFormat="1" ht="25.5" x14ac:dyDescent="0.25">
      <c r="A200" s="144"/>
      <c r="B200" s="117" t="s">
        <v>329</v>
      </c>
      <c r="C200" s="141"/>
      <c r="D200" s="145">
        <v>0</v>
      </c>
      <c r="E200" s="11">
        <v>0</v>
      </c>
      <c r="F200" s="9" t="s">
        <v>14</v>
      </c>
      <c r="G200" s="9" t="s">
        <v>15</v>
      </c>
      <c r="H200" s="9" t="s">
        <v>16</v>
      </c>
      <c r="I200" s="9" t="s">
        <v>17</v>
      </c>
      <c r="J200" s="119">
        <f>SUM(J201:J252)</f>
        <v>827537004.42571497</v>
      </c>
      <c r="K200" s="146"/>
      <c r="L200" s="147">
        <f>SUM(L201:L217)</f>
        <v>12219364</v>
      </c>
      <c r="M200" s="257">
        <f t="shared" si="20"/>
        <v>0</v>
      </c>
      <c r="N200" s="147"/>
    </row>
    <row r="201" spans="1:14" s="1" customFormat="1" ht="12.75" customHeight="1" x14ac:dyDescent="0.25">
      <c r="A201" s="4" t="s">
        <v>332</v>
      </c>
      <c r="B201" s="14" t="s">
        <v>333</v>
      </c>
      <c r="C201" s="12" t="s">
        <v>4</v>
      </c>
      <c r="D201" s="7">
        <v>7</v>
      </c>
      <c r="E201" s="8">
        <v>23067</v>
      </c>
      <c r="F201" s="9">
        <v>0</v>
      </c>
      <c r="G201" s="9">
        <v>9995.78125</v>
      </c>
      <c r="H201" s="9">
        <v>199915.625</v>
      </c>
      <c r="I201" s="9"/>
      <c r="J201" s="9">
        <f>+I201+H201+G201+F201</f>
        <v>209911.40625</v>
      </c>
      <c r="K201" s="9"/>
      <c r="L201" s="10">
        <f t="shared" ref="L201:L249" si="23">ROUND(D201*E201,0)</f>
        <v>161469</v>
      </c>
      <c r="M201" s="257">
        <f t="shared" si="20"/>
        <v>23067</v>
      </c>
      <c r="N201" s="10">
        <v>161469</v>
      </c>
    </row>
    <row r="202" spans="1:14" s="1" customFormat="1" ht="12.75" x14ac:dyDescent="0.25">
      <c r="A202" s="4" t="s">
        <v>334</v>
      </c>
      <c r="B202" s="14" t="s">
        <v>335</v>
      </c>
      <c r="C202" s="12" t="s">
        <v>4</v>
      </c>
      <c r="D202" s="7">
        <v>1</v>
      </c>
      <c r="E202" s="8">
        <v>23067</v>
      </c>
      <c r="F202" s="9">
        <v>0</v>
      </c>
      <c r="G202" s="9">
        <v>1427.96875</v>
      </c>
      <c r="H202" s="9">
        <v>28559.375</v>
      </c>
      <c r="I202" s="9"/>
      <c r="J202" s="9">
        <f t="shared" ref="J202:J252" si="24">+I202+H202+G202+F202</f>
        <v>29987.34375</v>
      </c>
      <c r="K202" s="9"/>
      <c r="L202" s="10">
        <f t="shared" si="23"/>
        <v>23067</v>
      </c>
      <c r="M202" s="257">
        <f t="shared" ref="M202:M265" si="25">+ROUND(E202,0)</f>
        <v>23067</v>
      </c>
      <c r="N202" s="10">
        <v>23067</v>
      </c>
    </row>
    <row r="203" spans="1:14" s="1" customFormat="1" ht="11.25" customHeight="1" x14ac:dyDescent="0.25">
      <c r="A203" s="4" t="s">
        <v>336</v>
      </c>
      <c r="B203" s="5" t="s">
        <v>337</v>
      </c>
      <c r="C203" s="12" t="s">
        <v>4</v>
      </c>
      <c r="D203" s="7">
        <v>2</v>
      </c>
      <c r="E203" s="8">
        <v>15378</v>
      </c>
      <c r="F203" s="9">
        <v>0</v>
      </c>
      <c r="G203" s="9">
        <v>1903.9583333333333</v>
      </c>
      <c r="H203" s="9">
        <v>38079.166666666664</v>
      </c>
      <c r="I203" s="9"/>
      <c r="J203" s="9">
        <f t="shared" si="24"/>
        <v>39983.125</v>
      </c>
      <c r="K203" s="9"/>
      <c r="L203" s="10">
        <f t="shared" si="23"/>
        <v>30756</v>
      </c>
      <c r="M203" s="257">
        <f t="shared" si="25"/>
        <v>15378</v>
      </c>
      <c r="N203" s="10">
        <v>30756</v>
      </c>
    </row>
    <row r="204" spans="1:14" s="1" customFormat="1" ht="12.75" x14ac:dyDescent="0.25">
      <c r="A204" s="4" t="s">
        <v>338</v>
      </c>
      <c r="B204" s="14" t="s">
        <v>339</v>
      </c>
      <c r="C204" s="12" t="s">
        <v>4</v>
      </c>
      <c r="D204" s="7">
        <v>5</v>
      </c>
      <c r="E204" s="8">
        <v>87413</v>
      </c>
      <c r="F204" s="9">
        <v>0</v>
      </c>
      <c r="G204" s="9">
        <v>27056.25</v>
      </c>
      <c r="H204" s="9">
        <v>541125</v>
      </c>
      <c r="I204" s="9"/>
      <c r="J204" s="9">
        <f t="shared" si="24"/>
        <v>568181.25</v>
      </c>
      <c r="K204" s="9"/>
      <c r="L204" s="10">
        <f t="shared" si="23"/>
        <v>437065</v>
      </c>
      <c r="M204" s="257">
        <f t="shared" si="25"/>
        <v>87413</v>
      </c>
      <c r="N204" s="10">
        <v>437065</v>
      </c>
    </row>
    <row r="205" spans="1:14" s="1" customFormat="1" ht="12.75" x14ac:dyDescent="0.25">
      <c r="A205" s="4" t="s">
        <v>340</v>
      </c>
      <c r="B205" s="5" t="s">
        <v>120</v>
      </c>
      <c r="C205" s="12" t="s">
        <v>4</v>
      </c>
      <c r="D205" s="7">
        <v>2</v>
      </c>
      <c r="E205" s="8">
        <v>19142</v>
      </c>
      <c r="F205" s="9">
        <v>9785.8215</v>
      </c>
      <c r="G205" s="9">
        <v>1903.9583333333333</v>
      </c>
      <c r="H205" s="9">
        <v>38079.166666666664</v>
      </c>
      <c r="I205" s="9"/>
      <c r="J205" s="9">
        <f t="shared" si="24"/>
        <v>49768.946499999998</v>
      </c>
      <c r="K205" s="9"/>
      <c r="L205" s="10">
        <f t="shared" si="23"/>
        <v>38284</v>
      </c>
      <c r="M205" s="257">
        <f t="shared" si="25"/>
        <v>19142</v>
      </c>
      <c r="N205" s="10">
        <v>38284</v>
      </c>
    </row>
    <row r="206" spans="1:14" s="1" customFormat="1" ht="12.75" x14ac:dyDescent="0.25">
      <c r="A206" s="4" t="s">
        <v>341</v>
      </c>
      <c r="B206" s="5" t="s">
        <v>122</v>
      </c>
      <c r="C206" s="12" t="s">
        <v>4</v>
      </c>
      <c r="D206" s="7">
        <v>4</v>
      </c>
      <c r="E206" s="8">
        <v>22218</v>
      </c>
      <c r="F206" s="9">
        <v>19571.643</v>
      </c>
      <c r="G206" s="9">
        <v>4569.5</v>
      </c>
      <c r="H206" s="9">
        <v>91390</v>
      </c>
      <c r="I206" s="9"/>
      <c r="J206" s="9">
        <f t="shared" si="24"/>
        <v>115531.143</v>
      </c>
      <c r="K206" s="9"/>
      <c r="L206" s="10">
        <f t="shared" si="23"/>
        <v>88872</v>
      </c>
      <c r="M206" s="257">
        <f t="shared" si="25"/>
        <v>22218</v>
      </c>
      <c r="N206" s="10">
        <v>88872</v>
      </c>
    </row>
    <row r="207" spans="1:14" s="1" customFormat="1" ht="12.75" x14ac:dyDescent="0.25">
      <c r="A207" s="4" t="s">
        <v>342</v>
      </c>
      <c r="B207" s="5" t="s">
        <v>343</v>
      </c>
      <c r="C207" s="12" t="s">
        <v>20</v>
      </c>
      <c r="D207" s="7">
        <v>5.9</v>
      </c>
      <c r="E207" s="8">
        <v>8111</v>
      </c>
      <c r="F207" s="9">
        <v>3233.2354236000001</v>
      </c>
      <c r="G207" s="9">
        <v>2808.3385416666665</v>
      </c>
      <c r="H207" s="9">
        <v>56166.770833333336</v>
      </c>
      <c r="I207" s="9"/>
      <c r="J207" s="9">
        <f t="shared" si="24"/>
        <v>62208.344798600003</v>
      </c>
      <c r="K207" s="9"/>
      <c r="L207" s="10">
        <f t="shared" si="23"/>
        <v>47855</v>
      </c>
      <c r="M207" s="257">
        <f t="shared" si="25"/>
        <v>8111</v>
      </c>
      <c r="N207" s="10">
        <v>47855</v>
      </c>
    </row>
    <row r="208" spans="1:14" s="1" customFormat="1" ht="12.75" customHeight="1" x14ac:dyDescent="0.25">
      <c r="A208" s="4" t="s">
        <v>344</v>
      </c>
      <c r="B208" s="5" t="s">
        <v>345</v>
      </c>
      <c r="C208" s="12" t="s">
        <v>20</v>
      </c>
      <c r="D208" s="7">
        <v>36.450000000000003</v>
      </c>
      <c r="E208" s="8">
        <v>10062</v>
      </c>
      <c r="F208" s="9">
        <v>39592.944497925004</v>
      </c>
      <c r="G208" s="9">
        <v>20819.784375000003</v>
      </c>
      <c r="H208" s="9">
        <v>416395.68750000006</v>
      </c>
      <c r="I208" s="9"/>
      <c r="J208" s="9">
        <f t="shared" si="24"/>
        <v>476808.41637292504</v>
      </c>
      <c r="K208" s="9"/>
      <c r="L208" s="10">
        <f t="shared" si="23"/>
        <v>366760</v>
      </c>
      <c r="M208" s="257">
        <f t="shared" si="25"/>
        <v>10062</v>
      </c>
      <c r="N208" s="10">
        <v>366760</v>
      </c>
    </row>
    <row r="209" spans="1:14" s="1" customFormat="1" ht="12.75" x14ac:dyDescent="0.25">
      <c r="A209" s="4" t="s">
        <v>346</v>
      </c>
      <c r="B209" s="5" t="s">
        <v>347</v>
      </c>
      <c r="C209" s="12" t="s">
        <v>20</v>
      </c>
      <c r="D209" s="7">
        <v>15.17</v>
      </c>
      <c r="E209" s="8">
        <v>15378</v>
      </c>
      <c r="F209" s="9">
        <v>0</v>
      </c>
      <c r="G209" s="9">
        <v>14441.523958333335</v>
      </c>
      <c r="H209" s="9">
        <v>288830.47916666669</v>
      </c>
      <c r="I209" s="9"/>
      <c r="J209" s="9">
        <f t="shared" si="24"/>
        <v>303272.00312500005</v>
      </c>
      <c r="K209" s="9"/>
      <c r="L209" s="10">
        <f t="shared" si="23"/>
        <v>233284</v>
      </c>
      <c r="M209" s="257">
        <f t="shared" si="25"/>
        <v>15378</v>
      </c>
      <c r="N209" s="10">
        <v>233284</v>
      </c>
    </row>
    <row r="210" spans="1:14" s="1" customFormat="1" ht="25.5" customHeight="1" x14ac:dyDescent="0.25">
      <c r="A210" s="4" t="s">
        <v>348</v>
      </c>
      <c r="B210" s="5" t="s">
        <v>349</v>
      </c>
      <c r="C210" s="12" t="s">
        <v>4</v>
      </c>
      <c r="D210" s="7">
        <v>2</v>
      </c>
      <c r="E210" s="8">
        <v>61513</v>
      </c>
      <c r="F210" s="9">
        <v>0</v>
      </c>
      <c r="G210" s="9">
        <v>7615.833333333333</v>
      </c>
      <c r="H210" s="9">
        <v>152316.66666666666</v>
      </c>
      <c r="I210" s="9"/>
      <c r="J210" s="9">
        <f t="shared" si="24"/>
        <v>159932.5</v>
      </c>
      <c r="K210" s="9"/>
      <c r="L210" s="10">
        <f t="shared" si="23"/>
        <v>123026</v>
      </c>
      <c r="M210" s="257">
        <f t="shared" si="25"/>
        <v>61513</v>
      </c>
      <c r="N210" s="10">
        <v>123026</v>
      </c>
    </row>
    <row r="211" spans="1:14" s="1" customFormat="1" ht="16.5" customHeight="1" x14ac:dyDescent="0.25">
      <c r="A211" s="4" t="s">
        <v>350</v>
      </c>
      <c r="B211" s="5" t="s">
        <v>351</v>
      </c>
      <c r="C211" s="12" t="s">
        <v>4</v>
      </c>
      <c r="D211" s="7">
        <v>1</v>
      </c>
      <c r="E211" s="8">
        <v>123025</v>
      </c>
      <c r="F211" s="9">
        <v>0</v>
      </c>
      <c r="G211" s="9">
        <v>7615.833333333333</v>
      </c>
      <c r="H211" s="9">
        <v>152316.66666666666</v>
      </c>
      <c r="I211" s="9"/>
      <c r="J211" s="9">
        <f t="shared" si="24"/>
        <v>159932.5</v>
      </c>
      <c r="K211" s="9"/>
      <c r="L211" s="10">
        <f t="shared" si="23"/>
        <v>123025</v>
      </c>
      <c r="M211" s="257">
        <f t="shared" si="25"/>
        <v>123025</v>
      </c>
      <c r="N211" s="10">
        <v>123025</v>
      </c>
    </row>
    <row r="212" spans="1:14" ht="12.75" x14ac:dyDescent="0.25">
      <c r="A212" s="4" t="s">
        <v>352</v>
      </c>
      <c r="B212" s="5" t="s">
        <v>353</v>
      </c>
      <c r="C212" s="12" t="s">
        <v>20</v>
      </c>
      <c r="D212" s="7">
        <v>861</v>
      </c>
      <c r="E212" s="8">
        <v>6172</v>
      </c>
      <c r="F212" s="9">
        <v>1006462.0238400002</v>
      </c>
      <c r="G212" s="9">
        <v>281024.25</v>
      </c>
      <c r="H212" s="9">
        <v>5620485</v>
      </c>
      <c r="I212" s="9"/>
      <c r="J212" s="9">
        <f t="shared" si="24"/>
        <v>6907971.2738399999</v>
      </c>
      <c r="K212" s="9"/>
      <c r="L212" s="10">
        <f t="shared" si="23"/>
        <v>5314092</v>
      </c>
      <c r="M212" s="257">
        <f t="shared" si="25"/>
        <v>6172</v>
      </c>
      <c r="N212" s="10">
        <v>5314092</v>
      </c>
    </row>
    <row r="213" spans="1:14" ht="12.75" x14ac:dyDescent="0.25">
      <c r="A213" s="4" t="s">
        <v>354</v>
      </c>
      <c r="B213" s="5" t="s">
        <v>355</v>
      </c>
      <c r="C213" s="12" t="s">
        <v>4</v>
      </c>
      <c r="D213" s="7">
        <v>2</v>
      </c>
      <c r="E213" s="8">
        <v>5273</v>
      </c>
      <c r="F213" s="9">
        <v>0</v>
      </c>
      <c r="G213" s="9">
        <v>652.78571428571433</v>
      </c>
      <c r="H213" s="9">
        <v>13055.714285714286</v>
      </c>
      <c r="I213" s="9"/>
      <c r="J213" s="9">
        <f t="shared" si="24"/>
        <v>13708.5</v>
      </c>
      <c r="K213" s="9"/>
      <c r="L213" s="10">
        <f t="shared" si="23"/>
        <v>10546</v>
      </c>
      <c r="M213" s="257">
        <f t="shared" si="25"/>
        <v>5273</v>
      </c>
      <c r="N213" s="10">
        <v>10546</v>
      </c>
    </row>
    <row r="214" spans="1:14" ht="15" customHeight="1" x14ac:dyDescent="0.25">
      <c r="A214" s="4" t="s">
        <v>356</v>
      </c>
      <c r="B214" s="5" t="s">
        <v>357</v>
      </c>
      <c r="C214" s="12" t="s">
        <v>20</v>
      </c>
      <c r="D214" s="7">
        <v>15.25</v>
      </c>
      <c r="E214" s="8">
        <v>296014</v>
      </c>
      <c r="F214" s="9">
        <v>4881906.2499999991</v>
      </c>
      <c r="G214" s="9">
        <v>89689.04454432473</v>
      </c>
      <c r="H214" s="9">
        <v>896890.44544324733</v>
      </c>
      <c r="I214" s="9"/>
      <c r="J214" s="9">
        <f t="shared" si="24"/>
        <v>5868485.7399875708</v>
      </c>
      <c r="K214" s="9"/>
      <c r="L214" s="10">
        <f t="shared" si="23"/>
        <v>4514214</v>
      </c>
      <c r="M214" s="257">
        <f t="shared" si="25"/>
        <v>296014</v>
      </c>
      <c r="N214" s="10">
        <v>4514214</v>
      </c>
    </row>
    <row r="215" spans="1:14" ht="12.75" x14ac:dyDescent="0.25">
      <c r="A215" s="4" t="s">
        <v>358</v>
      </c>
      <c r="B215" s="5" t="s">
        <v>359</v>
      </c>
      <c r="C215" s="12" t="s">
        <v>4</v>
      </c>
      <c r="D215" s="7">
        <v>9</v>
      </c>
      <c r="E215" s="8">
        <v>23067</v>
      </c>
      <c r="F215" s="9">
        <v>0</v>
      </c>
      <c r="G215" s="9">
        <v>12851.71875</v>
      </c>
      <c r="H215" s="9">
        <v>257034.375</v>
      </c>
      <c r="I215" s="9"/>
      <c r="J215" s="9">
        <f t="shared" si="24"/>
        <v>269886.09375</v>
      </c>
      <c r="K215" s="9"/>
      <c r="L215" s="10">
        <f t="shared" si="23"/>
        <v>207603</v>
      </c>
      <c r="M215" s="257">
        <f t="shared" si="25"/>
        <v>23067</v>
      </c>
      <c r="N215" s="10">
        <v>207603</v>
      </c>
    </row>
    <row r="216" spans="1:14" ht="25.5" x14ac:dyDescent="0.25">
      <c r="A216" s="4" t="s">
        <v>360</v>
      </c>
      <c r="B216" s="5" t="s">
        <v>361</v>
      </c>
      <c r="C216" s="12" t="s">
        <v>4</v>
      </c>
      <c r="D216" s="7">
        <v>22</v>
      </c>
      <c r="E216" s="8">
        <v>9227</v>
      </c>
      <c r="F216" s="9">
        <v>0</v>
      </c>
      <c r="G216" s="9">
        <v>12566.125</v>
      </c>
      <c r="H216" s="9">
        <v>251322.5</v>
      </c>
      <c r="I216" s="9"/>
      <c r="J216" s="9">
        <f t="shared" si="24"/>
        <v>263888.625</v>
      </c>
      <c r="K216" s="9"/>
      <c r="L216" s="10">
        <f t="shared" si="23"/>
        <v>202994</v>
      </c>
      <c r="M216" s="257">
        <f t="shared" si="25"/>
        <v>9227</v>
      </c>
      <c r="N216" s="10">
        <v>202994</v>
      </c>
    </row>
    <row r="217" spans="1:14" ht="12.75" x14ac:dyDescent="0.25">
      <c r="A217" s="4" t="s">
        <v>362</v>
      </c>
      <c r="B217" s="5" t="s">
        <v>236</v>
      </c>
      <c r="C217" s="6" t="s">
        <v>39</v>
      </c>
      <c r="D217" s="7">
        <v>2</v>
      </c>
      <c r="E217" s="8">
        <v>148226</v>
      </c>
      <c r="F217" s="9">
        <v>325413.95250000001</v>
      </c>
      <c r="G217" s="9">
        <v>2855.9375</v>
      </c>
      <c r="H217" s="9">
        <v>57118.75</v>
      </c>
      <c r="I217" s="9"/>
      <c r="J217" s="9">
        <f t="shared" si="24"/>
        <v>385388.64</v>
      </c>
      <c r="K217" s="9"/>
      <c r="L217" s="10">
        <f t="shared" si="23"/>
        <v>296452</v>
      </c>
      <c r="M217" s="257">
        <f t="shared" si="25"/>
        <v>148226</v>
      </c>
      <c r="N217" s="10">
        <v>296452</v>
      </c>
    </row>
    <row r="218" spans="1:14" ht="12.75" x14ac:dyDescent="0.25">
      <c r="A218" s="87"/>
      <c r="B218" s="100" t="s">
        <v>363</v>
      </c>
      <c r="C218" s="12"/>
      <c r="D218" s="7">
        <v>0</v>
      </c>
      <c r="E218" s="8">
        <v>0</v>
      </c>
      <c r="F218" s="9"/>
      <c r="G218" s="9"/>
      <c r="H218" s="9"/>
      <c r="I218" s="9"/>
      <c r="J218" s="9"/>
      <c r="K218" s="9"/>
      <c r="L218" s="101">
        <f>SUM(L219)</f>
        <v>455583</v>
      </c>
      <c r="M218" s="257">
        <f t="shared" si="25"/>
        <v>0</v>
      </c>
      <c r="N218" s="101"/>
    </row>
    <row r="219" spans="1:14" ht="12.75" x14ac:dyDescent="0.25">
      <c r="A219" s="4" t="s">
        <v>364</v>
      </c>
      <c r="B219" s="5" t="s">
        <v>74</v>
      </c>
      <c r="C219" s="12" t="s">
        <v>39</v>
      </c>
      <c r="D219" s="7">
        <v>153.55000000000001</v>
      </c>
      <c r="E219" s="8">
        <v>2967</v>
      </c>
      <c r="F219" s="9">
        <v>78318.295465410003</v>
      </c>
      <c r="G219" s="9">
        <v>242670.15414809177</v>
      </c>
      <c r="H219" s="9">
        <v>271361.33296183497</v>
      </c>
      <c r="I219" s="9"/>
      <c r="J219" s="9">
        <f t="shared" si="24"/>
        <v>592349.78257533675</v>
      </c>
      <c r="K219" s="9"/>
      <c r="L219" s="10">
        <f t="shared" si="23"/>
        <v>455583</v>
      </c>
      <c r="M219" s="257">
        <f t="shared" si="25"/>
        <v>2967</v>
      </c>
      <c r="N219" s="10">
        <v>455583</v>
      </c>
    </row>
    <row r="220" spans="1:14" ht="12.75" x14ac:dyDescent="0.25">
      <c r="A220" s="87"/>
      <c r="B220" s="100" t="s">
        <v>82</v>
      </c>
      <c r="C220" s="12"/>
      <c r="D220" s="7">
        <v>0</v>
      </c>
      <c r="E220" s="8">
        <v>0</v>
      </c>
      <c r="F220" s="9"/>
      <c r="G220" s="9"/>
      <c r="H220" s="9"/>
      <c r="I220" s="9"/>
      <c r="J220" s="9"/>
      <c r="K220" s="9"/>
      <c r="L220" s="101">
        <f>SUM(L221)</f>
        <v>10711515</v>
      </c>
      <c r="M220" s="257">
        <f t="shared" si="25"/>
        <v>0</v>
      </c>
      <c r="N220" s="101"/>
    </row>
    <row r="221" spans="1:14" ht="12.75" x14ac:dyDescent="0.25">
      <c r="A221" s="4" t="s">
        <v>365</v>
      </c>
      <c r="B221" s="14" t="s">
        <v>84</v>
      </c>
      <c r="C221" s="11" t="s">
        <v>81</v>
      </c>
      <c r="D221" s="7">
        <v>123.22</v>
      </c>
      <c r="E221" s="8">
        <v>86930</v>
      </c>
      <c r="F221" s="9">
        <v>0</v>
      </c>
      <c r="G221" s="9">
        <v>2494529.922857143</v>
      </c>
      <c r="H221" s="9">
        <v>11430044.228571428</v>
      </c>
      <c r="I221" s="9"/>
      <c r="J221" s="9">
        <f t="shared" si="24"/>
        <v>13924574.151428571</v>
      </c>
      <c r="K221" s="9"/>
      <c r="L221" s="10">
        <f t="shared" si="23"/>
        <v>10711515</v>
      </c>
      <c r="M221" s="257">
        <f t="shared" si="25"/>
        <v>86930</v>
      </c>
      <c r="N221" s="10">
        <v>10711515</v>
      </c>
    </row>
    <row r="222" spans="1:14" ht="12.75" x14ac:dyDescent="0.25">
      <c r="A222" s="87"/>
      <c r="B222" s="100" t="s">
        <v>85</v>
      </c>
      <c r="C222" s="11"/>
      <c r="D222" s="7">
        <v>0</v>
      </c>
      <c r="E222" s="8">
        <v>0</v>
      </c>
      <c r="F222" s="9"/>
      <c r="G222" s="9"/>
      <c r="H222" s="9"/>
      <c r="I222" s="9"/>
      <c r="J222" s="9"/>
      <c r="K222" s="9"/>
      <c r="L222" s="101">
        <f>SUM(L223)</f>
        <v>110650821</v>
      </c>
      <c r="M222" s="257">
        <f t="shared" si="25"/>
        <v>0</v>
      </c>
      <c r="N222" s="101"/>
    </row>
    <row r="223" spans="1:14" ht="25.5" x14ac:dyDescent="0.25">
      <c r="A223" s="4" t="s">
        <v>366</v>
      </c>
      <c r="B223" s="5" t="s">
        <v>367</v>
      </c>
      <c r="C223" s="11" t="s">
        <v>81</v>
      </c>
      <c r="D223" s="7">
        <v>123.22</v>
      </c>
      <c r="E223" s="8">
        <v>897994</v>
      </c>
      <c r="F223" s="9">
        <v>91661100.133200005</v>
      </c>
      <c r="G223" s="9">
        <v>9705621.6400000006</v>
      </c>
      <c r="H223" s="9">
        <v>42474608.799999997</v>
      </c>
      <c r="I223" s="9"/>
      <c r="J223" s="9">
        <f t="shared" si="24"/>
        <v>143841330.57319999</v>
      </c>
      <c r="K223" s="9"/>
      <c r="L223" s="10">
        <f t="shared" si="23"/>
        <v>110650821</v>
      </c>
      <c r="M223" s="257">
        <f t="shared" si="25"/>
        <v>897994</v>
      </c>
      <c r="N223" s="10">
        <v>110650821</v>
      </c>
    </row>
    <row r="224" spans="1:14" ht="12.75" x14ac:dyDescent="0.25">
      <c r="A224" s="87"/>
      <c r="B224" s="100" t="s">
        <v>368</v>
      </c>
      <c r="C224" s="11"/>
      <c r="D224" s="7">
        <v>0</v>
      </c>
      <c r="E224" s="8">
        <v>0</v>
      </c>
      <c r="F224" s="9"/>
      <c r="G224" s="9"/>
      <c r="H224" s="9"/>
      <c r="I224" s="9"/>
      <c r="J224" s="9"/>
      <c r="K224" s="9"/>
      <c r="L224" s="101">
        <f>SUM(L225)</f>
        <v>13859569</v>
      </c>
      <c r="M224" s="257">
        <f t="shared" si="25"/>
        <v>0</v>
      </c>
      <c r="N224" s="101"/>
    </row>
    <row r="225" spans="1:14" ht="12.75" x14ac:dyDescent="0.25">
      <c r="A225" s="4" t="s">
        <v>369</v>
      </c>
      <c r="B225" s="5" t="s">
        <v>368</v>
      </c>
      <c r="C225" s="17" t="s">
        <v>81</v>
      </c>
      <c r="D225" s="7">
        <v>32.020000000000003</v>
      </c>
      <c r="E225" s="8">
        <v>432841</v>
      </c>
      <c r="F225" s="9">
        <v>14154215.739300001</v>
      </c>
      <c r="G225" s="9">
        <v>183963.79444444447</v>
      </c>
      <c r="H225" s="9">
        <v>3679275.8888888895</v>
      </c>
      <c r="I225" s="9"/>
      <c r="J225" s="9">
        <f t="shared" si="24"/>
        <v>18017455.422633335</v>
      </c>
      <c r="K225" s="9"/>
      <c r="L225" s="10">
        <f t="shared" si="23"/>
        <v>13859569</v>
      </c>
      <c r="M225" s="257">
        <f t="shared" si="25"/>
        <v>432841</v>
      </c>
      <c r="N225" s="10">
        <v>13859569</v>
      </c>
    </row>
    <row r="226" spans="1:14" ht="15" customHeight="1" x14ac:dyDescent="0.25">
      <c r="A226" s="87"/>
      <c r="B226" s="100" t="s">
        <v>88</v>
      </c>
      <c r="C226" s="11"/>
      <c r="D226" s="7">
        <v>0</v>
      </c>
      <c r="E226" s="8">
        <v>0</v>
      </c>
      <c r="F226" s="9"/>
      <c r="G226" s="9"/>
      <c r="H226" s="9"/>
      <c r="I226" s="9"/>
      <c r="J226" s="9"/>
      <c r="K226" s="9"/>
      <c r="L226" s="101">
        <f>SUM(L227)</f>
        <v>12838493</v>
      </c>
      <c r="M226" s="257">
        <f t="shared" si="25"/>
        <v>0</v>
      </c>
      <c r="N226" s="101"/>
    </row>
    <row r="227" spans="1:14" ht="12" customHeight="1" x14ac:dyDescent="0.25">
      <c r="A227" s="4" t="s">
        <v>370</v>
      </c>
      <c r="B227" s="5" t="s">
        <v>90</v>
      </c>
      <c r="C227" s="11" t="s">
        <v>81</v>
      </c>
      <c r="D227" s="7">
        <v>16.98</v>
      </c>
      <c r="E227" s="8">
        <v>756095</v>
      </c>
      <c r="F227" s="9">
        <v>12375571.617128573</v>
      </c>
      <c r="G227" s="9">
        <v>802500.27</v>
      </c>
      <c r="H227" s="9">
        <v>3511973.4</v>
      </c>
      <c r="I227" s="9"/>
      <c r="J227" s="9">
        <f t="shared" si="24"/>
        <v>16690045.287128573</v>
      </c>
      <c r="K227" s="9"/>
      <c r="L227" s="10">
        <f t="shared" si="23"/>
        <v>12838493</v>
      </c>
      <c r="M227" s="257">
        <f t="shared" si="25"/>
        <v>756095</v>
      </c>
      <c r="N227" s="10">
        <v>12838493</v>
      </c>
    </row>
    <row r="228" spans="1:14" ht="12.75" x14ac:dyDescent="0.25">
      <c r="A228" s="87"/>
      <c r="B228" s="100" t="s">
        <v>91</v>
      </c>
      <c r="C228" s="11"/>
      <c r="D228" s="7">
        <v>0</v>
      </c>
      <c r="E228" s="8">
        <v>0</v>
      </c>
      <c r="F228" s="9"/>
      <c r="G228" s="9"/>
      <c r="H228" s="9"/>
      <c r="I228" s="9"/>
      <c r="J228" s="9"/>
      <c r="K228" s="9"/>
      <c r="L228" s="101">
        <f>SUM(L229)</f>
        <v>22632071</v>
      </c>
      <c r="M228" s="257">
        <f t="shared" si="25"/>
        <v>0</v>
      </c>
      <c r="N228" s="101"/>
    </row>
    <row r="229" spans="1:14" ht="15" x14ac:dyDescent="0.25">
      <c r="A229" s="82" t="s">
        <v>371</v>
      </c>
      <c r="B229" s="5" t="s">
        <v>93</v>
      </c>
      <c r="C229" s="11" t="s">
        <v>81</v>
      </c>
      <c r="D229" s="7">
        <v>27.4</v>
      </c>
      <c r="E229" s="8">
        <v>825988</v>
      </c>
      <c r="F229" s="9">
        <v>19856669.632800002</v>
      </c>
      <c r="G229" s="9">
        <v>1789192.5999999999</v>
      </c>
      <c r="H229" s="9">
        <v>7775846</v>
      </c>
      <c r="I229" s="9"/>
      <c r="J229" s="9">
        <f t="shared" si="24"/>
        <v>29421708.232799999</v>
      </c>
      <c r="K229" s="9"/>
      <c r="L229" s="10">
        <f t="shared" si="23"/>
        <v>22632071</v>
      </c>
      <c r="M229" s="257">
        <f t="shared" si="25"/>
        <v>825988</v>
      </c>
      <c r="N229" s="10">
        <v>22632071</v>
      </c>
    </row>
    <row r="230" spans="1:14" ht="12.75" x14ac:dyDescent="0.25">
      <c r="A230" s="87"/>
      <c r="B230" s="100" t="s">
        <v>94</v>
      </c>
      <c r="C230" s="11"/>
      <c r="D230" s="7">
        <v>0</v>
      </c>
      <c r="E230" s="8">
        <v>0</v>
      </c>
      <c r="F230" s="9"/>
      <c r="G230" s="9"/>
      <c r="H230" s="9"/>
      <c r="I230" s="9"/>
      <c r="J230" s="9"/>
      <c r="K230" s="9"/>
      <c r="L230" s="101">
        <f>SUM(L231)</f>
        <v>71278190</v>
      </c>
      <c r="M230" s="257">
        <f t="shared" si="25"/>
        <v>0</v>
      </c>
      <c r="N230" s="101"/>
    </row>
    <row r="231" spans="1:14" ht="12.75" x14ac:dyDescent="0.25">
      <c r="A231" s="4" t="s">
        <v>372</v>
      </c>
      <c r="B231" s="5" t="s">
        <v>373</v>
      </c>
      <c r="C231" s="11" t="s">
        <v>81</v>
      </c>
      <c r="D231" s="7">
        <v>87.25</v>
      </c>
      <c r="E231" s="8">
        <v>816942</v>
      </c>
      <c r="F231" s="9">
        <v>67381442.651250005</v>
      </c>
      <c r="G231" s="9">
        <v>4773516.9034090908</v>
      </c>
      <c r="H231" s="9">
        <v>20506724.43181818</v>
      </c>
      <c r="I231" s="9"/>
      <c r="J231" s="9">
        <f t="shared" si="24"/>
        <v>92661683.986477271</v>
      </c>
      <c r="K231" s="9"/>
      <c r="L231" s="10">
        <f t="shared" si="23"/>
        <v>71278190</v>
      </c>
      <c r="M231" s="257">
        <f t="shared" si="25"/>
        <v>816942</v>
      </c>
      <c r="N231" s="10">
        <v>71278190</v>
      </c>
    </row>
    <row r="232" spans="1:14" ht="12.75" x14ac:dyDescent="0.25">
      <c r="A232" s="87"/>
      <c r="B232" s="100" t="s">
        <v>374</v>
      </c>
      <c r="C232" s="11"/>
      <c r="D232" s="7">
        <v>0</v>
      </c>
      <c r="E232" s="8">
        <v>0</v>
      </c>
      <c r="F232" s="9"/>
      <c r="G232" s="9"/>
      <c r="H232" s="9"/>
      <c r="I232" s="9"/>
      <c r="J232" s="9"/>
      <c r="K232" s="9"/>
      <c r="L232" s="101">
        <f>SUM(L233)</f>
        <v>27006328</v>
      </c>
      <c r="M232" s="257">
        <f t="shared" si="25"/>
        <v>0</v>
      </c>
      <c r="N232" s="101"/>
    </row>
    <row r="233" spans="1:14" ht="12.75" x14ac:dyDescent="0.25">
      <c r="A233" s="4" t="s">
        <v>375</v>
      </c>
      <c r="B233" s="5" t="s">
        <v>376</v>
      </c>
      <c r="C233" s="11" t="s">
        <v>81</v>
      </c>
      <c r="D233" s="7">
        <v>31.75</v>
      </c>
      <c r="E233" s="8">
        <v>850593</v>
      </c>
      <c r="F233" s="9">
        <v>24988887.982500002</v>
      </c>
      <c r="G233" s="9">
        <v>1910774.53125</v>
      </c>
      <c r="H233" s="9">
        <v>8208565.625</v>
      </c>
      <c r="I233" s="9"/>
      <c r="J233" s="9">
        <f t="shared" si="24"/>
        <v>35108228.138750002</v>
      </c>
      <c r="K233" s="9"/>
      <c r="L233" s="10">
        <f t="shared" si="23"/>
        <v>27006328</v>
      </c>
      <c r="M233" s="257">
        <f t="shared" si="25"/>
        <v>850593</v>
      </c>
      <c r="N233" s="10">
        <v>27006328</v>
      </c>
    </row>
    <row r="234" spans="1:14" ht="12.75" x14ac:dyDescent="0.25">
      <c r="A234" s="87"/>
      <c r="B234" s="100" t="s">
        <v>377</v>
      </c>
      <c r="C234" s="11"/>
      <c r="D234" s="7">
        <v>0</v>
      </c>
      <c r="E234" s="7">
        <v>0</v>
      </c>
      <c r="F234" s="148"/>
      <c r="G234" s="148"/>
      <c r="H234" s="148"/>
      <c r="I234" s="148"/>
      <c r="J234" s="9"/>
      <c r="K234" s="148"/>
      <c r="L234" s="101">
        <f>SUM(L235)</f>
        <v>336580307</v>
      </c>
      <c r="M234" s="257">
        <f t="shared" si="25"/>
        <v>0</v>
      </c>
      <c r="N234" s="101"/>
    </row>
    <row r="235" spans="1:14" ht="12.75" x14ac:dyDescent="0.25">
      <c r="A235" s="4" t="s">
        <v>378</v>
      </c>
      <c r="B235" s="5" t="s">
        <v>377</v>
      </c>
      <c r="C235" s="11" t="s">
        <v>106</v>
      </c>
      <c r="D235" s="7">
        <v>68929</v>
      </c>
      <c r="E235" s="8">
        <v>4883</v>
      </c>
      <c r="F235" s="9">
        <v>346620505.13999999</v>
      </c>
      <c r="G235" s="9">
        <v>2598623.3000000003</v>
      </c>
      <c r="H235" s="9">
        <v>52510112.200000003</v>
      </c>
      <c r="I235" s="9"/>
      <c r="J235" s="9">
        <f t="shared" si="24"/>
        <v>401729240.63999999</v>
      </c>
      <c r="K235" s="9"/>
      <c r="L235" s="10">
        <f t="shared" si="23"/>
        <v>336580307</v>
      </c>
      <c r="M235" s="257">
        <f t="shared" si="25"/>
        <v>4883</v>
      </c>
      <c r="N235" s="10">
        <v>336580307</v>
      </c>
    </row>
    <row r="236" spans="1:14" ht="12.75" x14ac:dyDescent="0.25">
      <c r="A236" s="87"/>
      <c r="B236" s="100" t="s">
        <v>379</v>
      </c>
      <c r="C236" s="11"/>
      <c r="D236" s="7">
        <v>0</v>
      </c>
      <c r="E236" s="8">
        <v>0</v>
      </c>
      <c r="F236" s="9"/>
      <c r="G236" s="9"/>
      <c r="H236" s="9"/>
      <c r="I236" s="9"/>
      <c r="J236" s="9"/>
      <c r="K236" s="9"/>
      <c r="L236" s="101">
        <f>SUM(L237:L238)</f>
        <v>11984640</v>
      </c>
      <c r="M236" s="257">
        <f t="shared" si="25"/>
        <v>0</v>
      </c>
      <c r="N236" s="101"/>
    </row>
    <row r="237" spans="1:14" ht="12.75" x14ac:dyDescent="0.25">
      <c r="A237" s="4" t="s">
        <v>380</v>
      </c>
      <c r="B237" s="5" t="s">
        <v>80</v>
      </c>
      <c r="C237" s="17" t="s">
        <v>81</v>
      </c>
      <c r="D237" s="7">
        <v>56</v>
      </c>
      <c r="E237" s="8">
        <v>143764</v>
      </c>
      <c r="F237" s="9">
        <v>0</v>
      </c>
      <c r="G237" s="9">
        <v>7570381</v>
      </c>
      <c r="H237" s="9">
        <v>2895620</v>
      </c>
      <c r="I237" s="9"/>
      <c r="J237" s="9">
        <f t="shared" si="24"/>
        <v>10466001</v>
      </c>
      <c r="K237" s="9"/>
      <c r="L237" s="10">
        <f t="shared" si="23"/>
        <v>8050784</v>
      </c>
      <c r="M237" s="257">
        <f t="shared" si="25"/>
        <v>143764</v>
      </c>
      <c r="N237" s="10">
        <v>8050784</v>
      </c>
    </row>
    <row r="238" spans="1:14" ht="25.5" x14ac:dyDescent="0.25">
      <c r="A238" s="4" t="s">
        <v>381</v>
      </c>
      <c r="B238" s="5" t="s">
        <v>77</v>
      </c>
      <c r="C238" s="17" t="s">
        <v>78</v>
      </c>
      <c r="D238" s="7">
        <v>1721.6</v>
      </c>
      <c r="E238" s="8">
        <v>2285</v>
      </c>
      <c r="F238" s="9">
        <v>0</v>
      </c>
      <c r="G238" s="9">
        <v>2269510.427826087</v>
      </c>
      <c r="H238" s="9">
        <v>2844307.7565217391</v>
      </c>
      <c r="I238" s="9"/>
      <c r="J238" s="9">
        <f t="shared" si="24"/>
        <v>5113818.1843478261</v>
      </c>
      <c r="K238" s="9"/>
      <c r="L238" s="10">
        <f t="shared" si="23"/>
        <v>3933856</v>
      </c>
      <c r="M238" s="257">
        <f t="shared" si="25"/>
        <v>2285</v>
      </c>
      <c r="N238" s="10">
        <v>3933856</v>
      </c>
    </row>
    <row r="239" spans="1:14" ht="12.75" x14ac:dyDescent="0.25">
      <c r="A239" s="87"/>
      <c r="B239" s="100" t="s">
        <v>107</v>
      </c>
      <c r="C239" s="17"/>
      <c r="D239" s="7">
        <v>0</v>
      </c>
      <c r="E239" s="8">
        <v>0</v>
      </c>
      <c r="F239" s="9"/>
      <c r="G239" s="9"/>
      <c r="H239" s="9"/>
      <c r="I239" s="9"/>
      <c r="J239" s="9"/>
      <c r="K239" s="9"/>
      <c r="L239" s="101">
        <f>SUM(L240)</f>
        <v>5305836</v>
      </c>
      <c r="M239" s="257">
        <f t="shared" si="25"/>
        <v>0</v>
      </c>
      <c r="N239" s="101"/>
    </row>
    <row r="240" spans="1:14" ht="12.75" x14ac:dyDescent="0.25">
      <c r="A240" s="4" t="s">
        <v>382</v>
      </c>
      <c r="B240" s="5" t="s">
        <v>383</v>
      </c>
      <c r="C240" s="18" t="s">
        <v>20</v>
      </c>
      <c r="D240" s="7">
        <v>102</v>
      </c>
      <c r="E240" s="8">
        <v>52018</v>
      </c>
      <c r="F240" s="9">
        <v>5918667.2999999998</v>
      </c>
      <c r="G240" s="9">
        <v>46675.200000000004</v>
      </c>
      <c r="H240" s="9">
        <v>932178</v>
      </c>
      <c r="I240" s="9"/>
      <c r="J240" s="9">
        <f t="shared" si="24"/>
        <v>6897520.5</v>
      </c>
      <c r="K240" s="9"/>
      <c r="L240" s="10">
        <f t="shared" si="23"/>
        <v>5305836</v>
      </c>
      <c r="M240" s="257">
        <f t="shared" si="25"/>
        <v>52018</v>
      </c>
      <c r="N240" s="10">
        <v>5305836</v>
      </c>
    </row>
    <row r="241" spans="1:14" ht="12.75" x14ac:dyDescent="0.25">
      <c r="A241" s="87"/>
      <c r="B241" s="100" t="s">
        <v>384</v>
      </c>
      <c r="C241" s="100"/>
      <c r="D241" s="7">
        <v>0</v>
      </c>
      <c r="E241" s="8">
        <v>0</v>
      </c>
      <c r="F241" s="9"/>
      <c r="G241" s="9"/>
      <c r="H241" s="9"/>
      <c r="I241" s="9"/>
      <c r="J241" s="9"/>
      <c r="K241" s="9"/>
      <c r="L241" s="101">
        <f>SUM(L242:L250)</f>
        <v>588934</v>
      </c>
      <c r="M241" s="257">
        <f t="shared" si="25"/>
        <v>0</v>
      </c>
      <c r="N241" s="101"/>
    </row>
    <row r="242" spans="1:14" ht="12.75" x14ac:dyDescent="0.25">
      <c r="A242" s="4" t="s">
        <v>385</v>
      </c>
      <c r="B242" s="5" t="s">
        <v>386</v>
      </c>
      <c r="C242" s="12" t="s">
        <v>4</v>
      </c>
      <c r="D242" s="7">
        <v>2</v>
      </c>
      <c r="E242" s="8">
        <v>11533</v>
      </c>
      <c r="F242" s="9">
        <v>0</v>
      </c>
      <c r="G242" s="9">
        <v>1427.4</v>
      </c>
      <c r="H242" s="9">
        <v>28558.400000000001</v>
      </c>
      <c r="I242" s="9"/>
      <c r="J242" s="9">
        <f t="shared" si="24"/>
        <v>29985.800000000003</v>
      </c>
      <c r="K242" s="9"/>
      <c r="L242" s="10">
        <f t="shared" si="23"/>
        <v>23066</v>
      </c>
      <c r="M242" s="257">
        <f t="shared" si="25"/>
        <v>11533</v>
      </c>
      <c r="N242" s="10">
        <v>23066</v>
      </c>
    </row>
    <row r="243" spans="1:14" ht="12.75" x14ac:dyDescent="0.25">
      <c r="A243" s="4" t="s">
        <v>387</v>
      </c>
      <c r="B243" s="5" t="s">
        <v>152</v>
      </c>
      <c r="C243" s="12" t="s">
        <v>4</v>
      </c>
      <c r="D243" s="7">
        <v>2</v>
      </c>
      <c r="E243" s="8">
        <v>15378</v>
      </c>
      <c r="F243" s="9">
        <v>0</v>
      </c>
      <c r="G243" s="9">
        <v>1903.9583333333333</v>
      </c>
      <c r="H243" s="9">
        <v>38079.166666666664</v>
      </c>
      <c r="I243" s="9"/>
      <c r="J243" s="9">
        <f t="shared" si="24"/>
        <v>39983.125</v>
      </c>
      <c r="K243" s="9"/>
      <c r="L243" s="10">
        <f t="shared" si="23"/>
        <v>30756</v>
      </c>
      <c r="M243" s="257">
        <f t="shared" si="25"/>
        <v>15378</v>
      </c>
      <c r="N243" s="10">
        <v>30756</v>
      </c>
    </row>
    <row r="244" spans="1:14" ht="12.75" x14ac:dyDescent="0.25">
      <c r="A244" s="4" t="s">
        <v>388</v>
      </c>
      <c r="B244" s="5" t="s">
        <v>389</v>
      </c>
      <c r="C244" s="12" t="s">
        <v>4</v>
      </c>
      <c r="D244" s="7">
        <v>2</v>
      </c>
      <c r="E244" s="8">
        <v>30756</v>
      </c>
      <c r="F244" s="9">
        <v>0</v>
      </c>
      <c r="G244" s="9">
        <v>3807.9166666666665</v>
      </c>
      <c r="H244" s="9">
        <v>76158.333333333328</v>
      </c>
      <c r="I244" s="9"/>
      <c r="J244" s="9">
        <f t="shared" si="24"/>
        <v>79966.25</v>
      </c>
      <c r="K244" s="9"/>
      <c r="L244" s="10">
        <f t="shared" si="23"/>
        <v>61512</v>
      </c>
      <c r="M244" s="257">
        <f t="shared" si="25"/>
        <v>30756</v>
      </c>
      <c r="N244" s="10">
        <v>61512</v>
      </c>
    </row>
    <row r="245" spans="1:14" ht="12.75" x14ac:dyDescent="0.25">
      <c r="A245" s="4" t="s">
        <v>390</v>
      </c>
      <c r="B245" s="5" t="s">
        <v>154</v>
      </c>
      <c r="C245" s="12" t="s">
        <v>4</v>
      </c>
      <c r="D245" s="7">
        <v>2</v>
      </c>
      <c r="E245" s="8">
        <v>30756</v>
      </c>
      <c r="F245" s="9">
        <v>0</v>
      </c>
      <c r="G245" s="9">
        <v>3807.9166666666665</v>
      </c>
      <c r="H245" s="9">
        <v>76158.333333333328</v>
      </c>
      <c r="I245" s="9"/>
      <c r="J245" s="9">
        <f t="shared" si="24"/>
        <v>79966.25</v>
      </c>
      <c r="K245" s="9"/>
      <c r="L245" s="10">
        <f t="shared" si="23"/>
        <v>61512</v>
      </c>
      <c r="M245" s="257">
        <f t="shared" si="25"/>
        <v>30756</v>
      </c>
      <c r="N245" s="10">
        <v>61512</v>
      </c>
    </row>
    <row r="246" spans="1:14" ht="12.75" x14ac:dyDescent="0.25">
      <c r="A246" s="4" t="s">
        <v>391</v>
      </c>
      <c r="B246" s="5" t="s">
        <v>392</v>
      </c>
      <c r="C246" s="12" t="s">
        <v>4</v>
      </c>
      <c r="D246" s="7">
        <v>2</v>
      </c>
      <c r="E246" s="8">
        <v>15378</v>
      </c>
      <c r="F246" s="9">
        <v>0</v>
      </c>
      <c r="G246" s="9">
        <v>1903.9583333333333</v>
      </c>
      <c r="H246" s="9">
        <v>38079.166666666664</v>
      </c>
      <c r="I246" s="9"/>
      <c r="J246" s="9">
        <f t="shared" si="24"/>
        <v>39983.125</v>
      </c>
      <c r="K246" s="9"/>
      <c r="L246" s="10">
        <f t="shared" si="23"/>
        <v>30756</v>
      </c>
      <c r="M246" s="257">
        <f t="shared" si="25"/>
        <v>15378</v>
      </c>
      <c r="N246" s="10">
        <v>30756</v>
      </c>
    </row>
    <row r="247" spans="1:14" ht="12.75" x14ac:dyDescent="0.25">
      <c r="A247" s="4" t="s">
        <v>393</v>
      </c>
      <c r="B247" s="5" t="s">
        <v>394</v>
      </c>
      <c r="C247" s="12" t="s">
        <v>4</v>
      </c>
      <c r="D247" s="7">
        <v>2</v>
      </c>
      <c r="E247" s="8">
        <v>15378</v>
      </c>
      <c r="F247" s="9">
        <v>0</v>
      </c>
      <c r="G247" s="9">
        <v>1903.9583333333333</v>
      </c>
      <c r="H247" s="9">
        <v>38079.166666666664</v>
      </c>
      <c r="I247" s="9"/>
      <c r="J247" s="9">
        <f t="shared" si="24"/>
        <v>39983.125</v>
      </c>
      <c r="K247" s="9"/>
      <c r="L247" s="10">
        <f t="shared" si="23"/>
        <v>30756</v>
      </c>
      <c r="M247" s="257">
        <f t="shared" si="25"/>
        <v>15378</v>
      </c>
      <c r="N247" s="10">
        <v>30756</v>
      </c>
    </row>
    <row r="248" spans="1:14" ht="12.75" x14ac:dyDescent="0.25">
      <c r="A248" s="4" t="s">
        <v>395</v>
      </c>
      <c r="B248" s="5" t="s">
        <v>396</v>
      </c>
      <c r="C248" s="12" t="s">
        <v>4</v>
      </c>
      <c r="D248" s="7">
        <v>2</v>
      </c>
      <c r="E248" s="8">
        <v>26363</v>
      </c>
      <c r="F248" s="9">
        <v>0</v>
      </c>
      <c r="G248" s="9">
        <v>3263.9285714285716</v>
      </c>
      <c r="H248" s="9">
        <v>65278.571428571428</v>
      </c>
      <c r="I248" s="9"/>
      <c r="J248" s="9">
        <f t="shared" si="24"/>
        <v>68542.5</v>
      </c>
      <c r="K248" s="9"/>
      <c r="L248" s="10">
        <f t="shared" si="23"/>
        <v>52726</v>
      </c>
      <c r="M248" s="257">
        <f t="shared" si="25"/>
        <v>26363</v>
      </c>
      <c r="N248" s="10">
        <v>52726</v>
      </c>
    </row>
    <row r="249" spans="1:14" ht="12.75" x14ac:dyDescent="0.25">
      <c r="A249" s="4" t="s">
        <v>397</v>
      </c>
      <c r="B249" s="5" t="s">
        <v>398</v>
      </c>
      <c r="C249" s="12" t="s">
        <v>4</v>
      </c>
      <c r="D249" s="7">
        <v>2</v>
      </c>
      <c r="E249" s="8">
        <v>133547</v>
      </c>
      <c r="F249" s="9">
        <v>0</v>
      </c>
      <c r="G249" s="9">
        <v>16534.375</v>
      </c>
      <c r="H249" s="9">
        <v>330687.5</v>
      </c>
      <c r="I249" s="9"/>
      <c r="J249" s="9">
        <f t="shared" si="24"/>
        <v>347221.875</v>
      </c>
      <c r="K249" s="9"/>
      <c r="L249" s="10">
        <f t="shared" si="23"/>
        <v>267094</v>
      </c>
      <c r="M249" s="257">
        <f t="shared" si="25"/>
        <v>133547</v>
      </c>
      <c r="N249" s="10">
        <v>267094</v>
      </c>
    </row>
    <row r="250" spans="1:14" ht="12.75" x14ac:dyDescent="0.25">
      <c r="A250" s="4" t="s">
        <v>399</v>
      </c>
      <c r="B250" s="5" t="s">
        <v>347</v>
      </c>
      <c r="C250" s="12" t="s">
        <v>20</v>
      </c>
      <c r="D250" s="7">
        <v>2</v>
      </c>
      <c r="E250" s="8">
        <v>15378</v>
      </c>
      <c r="F250" s="9">
        <v>0</v>
      </c>
      <c r="G250" s="9">
        <v>1903.9583333333333</v>
      </c>
      <c r="H250" s="9">
        <v>38079.166666666664</v>
      </c>
      <c r="I250" s="9"/>
      <c r="J250" s="9">
        <f t="shared" si="24"/>
        <v>39983.125</v>
      </c>
      <c r="K250" s="9"/>
      <c r="L250" s="10">
        <f t="shared" ref="L250:L252" si="26">ROUND(D250*E250,2)</f>
        <v>30756</v>
      </c>
      <c r="M250" s="257">
        <f t="shared" si="25"/>
        <v>15378</v>
      </c>
      <c r="N250" s="10">
        <v>30756</v>
      </c>
    </row>
    <row r="251" spans="1:14" ht="12.75" x14ac:dyDescent="0.25">
      <c r="A251" s="110"/>
      <c r="B251" s="100" t="s">
        <v>400</v>
      </c>
      <c r="C251" s="17"/>
      <c r="D251" s="7">
        <v>0</v>
      </c>
      <c r="E251" s="8">
        <v>0</v>
      </c>
      <c r="F251" s="9"/>
      <c r="G251" s="9"/>
      <c r="H251" s="9"/>
      <c r="I251" s="9"/>
      <c r="J251" s="9"/>
      <c r="K251" s="9"/>
      <c r="L251" s="101">
        <f>SUM(L252)</f>
        <v>28017375</v>
      </c>
      <c r="M251" s="257">
        <f t="shared" si="25"/>
        <v>0</v>
      </c>
      <c r="N251" s="101"/>
    </row>
    <row r="252" spans="1:14" ht="43.5" customHeight="1" x14ac:dyDescent="0.25">
      <c r="A252" s="4" t="s">
        <v>401</v>
      </c>
      <c r="B252" s="5" t="s">
        <v>402</v>
      </c>
      <c r="C252" s="17" t="s">
        <v>403</v>
      </c>
      <c r="D252" s="7">
        <v>3</v>
      </c>
      <c r="E252" s="8">
        <v>9339125</v>
      </c>
      <c r="F252" s="9">
        <v>32652750</v>
      </c>
      <c r="G252" s="9">
        <v>342712.5</v>
      </c>
      <c r="H252" s="9">
        <v>3427125</v>
      </c>
      <c r="I252" s="9"/>
      <c r="J252" s="9">
        <f t="shared" si="24"/>
        <v>36422587.5</v>
      </c>
      <c r="K252" s="9"/>
      <c r="L252" s="10">
        <f t="shared" si="26"/>
        <v>28017375</v>
      </c>
      <c r="M252" s="257">
        <f t="shared" si="25"/>
        <v>9339125</v>
      </c>
      <c r="N252" s="10">
        <v>28017375</v>
      </c>
    </row>
    <row r="253" spans="1:14" ht="27.75" customHeight="1" x14ac:dyDescent="0.25">
      <c r="A253" s="4"/>
      <c r="B253" s="5"/>
      <c r="C253" s="17"/>
      <c r="D253" s="15">
        <v>0</v>
      </c>
      <c r="E253" s="8">
        <v>0</v>
      </c>
      <c r="F253" s="16">
        <f>SUM(F201:F252)</f>
        <v>621974094.36240554</v>
      </c>
      <c r="G253" s="16">
        <f>SUM(G201:G252)</f>
        <v>35266928.205889896</v>
      </c>
      <c r="H253" s="16">
        <f>SUM(H201:H252)</f>
        <v>170295981.85741958</v>
      </c>
      <c r="I253" s="16"/>
      <c r="J253" s="9"/>
      <c r="K253" s="9"/>
      <c r="L253" s="10"/>
      <c r="M253" s="257">
        <f t="shared" si="25"/>
        <v>0</v>
      </c>
      <c r="N253" s="10"/>
    </row>
    <row r="254" spans="1:14" ht="27.75" customHeight="1" x14ac:dyDescent="0.25">
      <c r="A254" s="4"/>
      <c r="B254" s="5"/>
      <c r="C254" s="17"/>
      <c r="D254" s="15">
        <v>0</v>
      </c>
      <c r="E254" s="102" t="e">
        <v>#VALUE!</v>
      </c>
      <c r="F254" s="16">
        <f>618220344.77-316.26</f>
        <v>618220028.50999999</v>
      </c>
      <c r="G254" s="16">
        <v>35266928.210000001</v>
      </c>
      <c r="H254" s="16">
        <v>170295981.86000001</v>
      </c>
      <c r="I254" s="9"/>
      <c r="J254" s="9"/>
      <c r="K254" s="16">
        <f>SUM(F254:J254)</f>
        <v>823782938.58000004</v>
      </c>
      <c r="L254" s="10"/>
      <c r="M254" s="257" t="e">
        <f t="shared" si="25"/>
        <v>#VALUE!</v>
      </c>
      <c r="N254" s="10"/>
    </row>
    <row r="255" spans="1:14" s="1" customFormat="1" ht="16.5" x14ac:dyDescent="0.25">
      <c r="A255" s="103"/>
      <c r="B255" s="95" t="s">
        <v>404</v>
      </c>
      <c r="C255" s="149"/>
      <c r="D255" s="149">
        <v>0</v>
      </c>
      <c r="E255" s="150">
        <v>0</v>
      </c>
      <c r="F255" s="151"/>
      <c r="G255" s="151"/>
      <c r="H255" s="151"/>
      <c r="I255" s="151"/>
      <c r="J255" s="151"/>
      <c r="K255" s="151"/>
      <c r="L255" s="152">
        <f>SUM(L256+L272)</f>
        <v>95163341</v>
      </c>
      <c r="M255" s="257">
        <f t="shared" si="25"/>
        <v>0</v>
      </c>
      <c r="N255" s="152"/>
    </row>
    <row r="256" spans="1:14" s="1" customFormat="1" ht="12.75" x14ac:dyDescent="0.25">
      <c r="A256" s="87"/>
      <c r="B256" s="117" t="s">
        <v>405</v>
      </c>
      <c r="C256" s="100"/>
      <c r="D256" s="153">
        <v>0</v>
      </c>
      <c r="E256" s="154">
        <v>0</v>
      </c>
      <c r="F256" s="155"/>
      <c r="G256" s="155"/>
      <c r="H256" s="155"/>
      <c r="I256" s="155"/>
      <c r="J256" s="155"/>
      <c r="K256" s="155"/>
      <c r="L256" s="101">
        <f>SUM(L257:L271)</f>
        <v>74924923</v>
      </c>
      <c r="M256" s="257">
        <f t="shared" si="25"/>
        <v>0</v>
      </c>
      <c r="N256" s="101"/>
    </row>
    <row r="257" spans="1:14" s="1" customFormat="1" ht="12.75" x14ac:dyDescent="0.25">
      <c r="A257" s="4" t="s">
        <v>406</v>
      </c>
      <c r="B257" s="14" t="s">
        <v>407</v>
      </c>
      <c r="C257" s="12" t="s">
        <v>4</v>
      </c>
      <c r="D257" s="7">
        <v>7</v>
      </c>
      <c r="E257" s="8">
        <v>1400020</v>
      </c>
      <c r="F257" s="9"/>
      <c r="G257" s="9"/>
      <c r="H257" s="9"/>
      <c r="I257" s="9"/>
      <c r="J257" s="9"/>
      <c r="K257" s="9"/>
      <c r="L257" s="10">
        <f t="shared" ref="L257:L281" si="27">ROUND(D257*E257,0)</f>
        <v>9800140</v>
      </c>
      <c r="M257" s="257">
        <f t="shared" si="25"/>
        <v>1400020</v>
      </c>
      <c r="N257" s="10"/>
    </row>
    <row r="258" spans="1:14" s="1" customFormat="1" ht="24.75" customHeight="1" x14ac:dyDescent="0.25">
      <c r="A258" s="4" t="s">
        <v>408</v>
      </c>
      <c r="B258" s="14" t="s">
        <v>409</v>
      </c>
      <c r="C258" s="12" t="s">
        <v>4</v>
      </c>
      <c r="D258" s="7">
        <v>1</v>
      </c>
      <c r="E258" s="8">
        <v>1820421</v>
      </c>
      <c r="F258" s="9"/>
      <c r="G258" s="9"/>
      <c r="H258" s="9"/>
      <c r="I258" s="9"/>
      <c r="J258" s="9"/>
      <c r="K258" s="9"/>
      <c r="L258" s="10">
        <f t="shared" si="27"/>
        <v>1820421</v>
      </c>
      <c r="M258" s="257">
        <f t="shared" si="25"/>
        <v>1820421</v>
      </c>
      <c r="N258" s="10"/>
    </row>
    <row r="259" spans="1:14" s="1" customFormat="1" ht="12.75" x14ac:dyDescent="0.25">
      <c r="A259" s="4" t="s">
        <v>410</v>
      </c>
      <c r="B259" s="5" t="s">
        <v>411</v>
      </c>
      <c r="C259" s="12" t="s">
        <v>4</v>
      </c>
      <c r="D259" s="7">
        <v>2</v>
      </c>
      <c r="E259" s="8">
        <v>1401345</v>
      </c>
      <c r="F259" s="9"/>
      <c r="G259" s="9"/>
      <c r="H259" s="9"/>
      <c r="I259" s="9"/>
      <c r="J259" s="9"/>
      <c r="K259" s="9"/>
      <c r="L259" s="10">
        <f t="shared" si="27"/>
        <v>2802690</v>
      </c>
      <c r="M259" s="257">
        <f t="shared" si="25"/>
        <v>1401345</v>
      </c>
      <c r="N259" s="10"/>
    </row>
    <row r="260" spans="1:14" s="1" customFormat="1" ht="12.75" x14ac:dyDescent="0.25">
      <c r="A260" s="4" t="s">
        <v>412</v>
      </c>
      <c r="B260" s="14" t="s">
        <v>413</v>
      </c>
      <c r="C260" s="12" t="s">
        <v>4</v>
      </c>
      <c r="D260" s="7">
        <v>5</v>
      </c>
      <c r="E260" s="8">
        <v>5608223</v>
      </c>
      <c r="F260" s="9"/>
      <c r="G260" s="9"/>
      <c r="H260" s="9"/>
      <c r="I260" s="9"/>
      <c r="J260" s="9"/>
      <c r="K260" s="9"/>
      <c r="L260" s="10">
        <f t="shared" si="27"/>
        <v>28041115</v>
      </c>
      <c r="M260" s="257">
        <f t="shared" si="25"/>
        <v>5608223</v>
      </c>
      <c r="N260" s="10"/>
    </row>
    <row r="261" spans="1:14" s="1" customFormat="1" ht="12.75" x14ac:dyDescent="0.25">
      <c r="A261" s="4" t="s">
        <v>414</v>
      </c>
      <c r="B261" s="5" t="s">
        <v>260</v>
      </c>
      <c r="C261" s="12" t="s">
        <v>4</v>
      </c>
      <c r="D261" s="7">
        <v>2</v>
      </c>
      <c r="E261" s="8">
        <v>779070</v>
      </c>
      <c r="F261" s="9"/>
      <c r="G261" s="9"/>
      <c r="H261" s="9"/>
      <c r="I261" s="9"/>
      <c r="J261" s="9"/>
      <c r="K261" s="9"/>
      <c r="L261" s="10">
        <f t="shared" si="27"/>
        <v>1558140</v>
      </c>
      <c r="M261" s="257">
        <f t="shared" si="25"/>
        <v>779070</v>
      </c>
      <c r="N261" s="10"/>
    </row>
    <row r="262" spans="1:14" s="1" customFormat="1" ht="12.75" x14ac:dyDescent="0.25">
      <c r="A262" s="4" t="s">
        <v>415</v>
      </c>
      <c r="B262" s="5" t="s">
        <v>262</v>
      </c>
      <c r="C262" s="12" t="s">
        <v>4</v>
      </c>
      <c r="D262" s="7">
        <v>4</v>
      </c>
      <c r="E262" s="8">
        <v>1009743</v>
      </c>
      <c r="F262" s="9"/>
      <c r="G262" s="9"/>
      <c r="H262" s="9"/>
      <c r="I262" s="9"/>
      <c r="J262" s="9"/>
      <c r="K262" s="9"/>
      <c r="L262" s="10">
        <f t="shared" si="27"/>
        <v>4038972</v>
      </c>
      <c r="M262" s="257">
        <f t="shared" si="25"/>
        <v>1009743</v>
      </c>
      <c r="N262" s="10"/>
    </row>
    <row r="263" spans="1:14" s="1" customFormat="1" ht="12.75" x14ac:dyDescent="0.25">
      <c r="A263" s="4" t="s">
        <v>416</v>
      </c>
      <c r="B263" s="5" t="s">
        <v>417</v>
      </c>
      <c r="C263" s="12" t="s">
        <v>20</v>
      </c>
      <c r="D263" s="7">
        <v>5.9</v>
      </c>
      <c r="E263" s="8">
        <v>85858</v>
      </c>
      <c r="F263" s="9"/>
      <c r="G263" s="9"/>
      <c r="H263" s="9"/>
      <c r="I263" s="9"/>
      <c r="J263" s="9"/>
      <c r="K263" s="9"/>
      <c r="L263" s="10">
        <f t="shared" si="27"/>
        <v>506562</v>
      </c>
      <c r="M263" s="257">
        <f t="shared" si="25"/>
        <v>85858</v>
      </c>
      <c r="N263" s="10"/>
    </row>
    <row r="264" spans="1:14" s="1" customFormat="1" ht="11.25" customHeight="1" x14ac:dyDescent="0.25">
      <c r="A264" s="4" t="s">
        <v>418</v>
      </c>
      <c r="B264" s="5" t="s">
        <v>48</v>
      </c>
      <c r="C264" s="12" t="s">
        <v>20</v>
      </c>
      <c r="D264" s="7">
        <v>36.450000000000003</v>
      </c>
      <c r="E264" s="8">
        <v>187793</v>
      </c>
      <c r="F264" s="9"/>
      <c r="G264" s="9"/>
      <c r="H264" s="9"/>
      <c r="I264" s="9"/>
      <c r="J264" s="9"/>
      <c r="K264" s="9"/>
      <c r="L264" s="10">
        <f t="shared" si="27"/>
        <v>6845055</v>
      </c>
      <c r="M264" s="257">
        <f t="shared" si="25"/>
        <v>187793</v>
      </c>
      <c r="N264" s="10"/>
    </row>
    <row r="265" spans="1:14" s="1" customFormat="1" ht="24" customHeight="1" x14ac:dyDescent="0.25">
      <c r="A265" s="4" t="s">
        <v>419</v>
      </c>
      <c r="B265" s="5" t="s">
        <v>420</v>
      </c>
      <c r="C265" s="12" t="s">
        <v>20</v>
      </c>
      <c r="D265" s="7">
        <v>15.17</v>
      </c>
      <c r="E265" s="8">
        <v>271776</v>
      </c>
      <c r="F265" s="9"/>
      <c r="G265" s="9"/>
      <c r="H265" s="9"/>
      <c r="I265" s="9"/>
      <c r="J265" s="9"/>
      <c r="K265" s="9"/>
      <c r="L265" s="10">
        <f t="shared" si="27"/>
        <v>4122842</v>
      </c>
      <c r="M265" s="257">
        <f t="shared" si="25"/>
        <v>271776</v>
      </c>
      <c r="N265" s="10"/>
    </row>
    <row r="266" spans="1:14" s="1" customFormat="1" ht="12.75" customHeight="1" x14ac:dyDescent="0.25">
      <c r="A266" s="4" t="s">
        <v>421</v>
      </c>
      <c r="B266" s="5" t="s">
        <v>422</v>
      </c>
      <c r="C266" s="12" t="s">
        <v>4</v>
      </c>
      <c r="D266" s="7">
        <v>2</v>
      </c>
      <c r="E266" s="8">
        <v>3668475</v>
      </c>
      <c r="F266" s="9"/>
      <c r="G266" s="9"/>
      <c r="H266" s="9"/>
      <c r="I266" s="9"/>
      <c r="J266" s="9"/>
      <c r="K266" s="9"/>
      <c r="L266" s="10">
        <f t="shared" si="27"/>
        <v>7336950</v>
      </c>
      <c r="M266" s="257">
        <f t="shared" ref="M266:M329" si="28">+ROUND(E266,0)</f>
        <v>3668475</v>
      </c>
      <c r="N266" s="10"/>
    </row>
    <row r="267" spans="1:14" s="1" customFormat="1" ht="16.5" customHeight="1" x14ac:dyDescent="0.25">
      <c r="A267" s="4" t="s">
        <v>423</v>
      </c>
      <c r="B267" s="5" t="s">
        <v>351</v>
      </c>
      <c r="C267" s="12" t="s">
        <v>4</v>
      </c>
      <c r="D267" s="7">
        <v>1</v>
      </c>
      <c r="E267" s="8">
        <v>595586</v>
      </c>
      <c r="F267" s="9"/>
      <c r="G267" s="9"/>
      <c r="H267" s="9"/>
      <c r="I267" s="9"/>
      <c r="J267" s="9"/>
      <c r="K267" s="9"/>
      <c r="L267" s="10">
        <f t="shared" si="27"/>
        <v>595586</v>
      </c>
      <c r="M267" s="257">
        <f t="shared" si="28"/>
        <v>595586</v>
      </c>
      <c r="N267" s="10"/>
    </row>
    <row r="268" spans="1:14" s="1" customFormat="1" ht="11.25" customHeight="1" x14ac:dyDescent="0.25">
      <c r="A268" s="4" t="s">
        <v>424</v>
      </c>
      <c r="B268" s="5" t="s">
        <v>425</v>
      </c>
      <c r="C268" s="12" t="s">
        <v>20</v>
      </c>
      <c r="D268" s="7">
        <v>8.61</v>
      </c>
      <c r="E268" s="8">
        <v>7954</v>
      </c>
      <c r="F268" s="9"/>
      <c r="G268" s="9"/>
      <c r="H268" s="9"/>
      <c r="I268" s="9"/>
      <c r="J268" s="9"/>
      <c r="K268" s="9"/>
      <c r="L268" s="10">
        <f t="shared" si="27"/>
        <v>68484</v>
      </c>
      <c r="M268" s="257">
        <f t="shared" si="28"/>
        <v>7954</v>
      </c>
      <c r="N268" s="10"/>
    </row>
    <row r="269" spans="1:14" s="1" customFormat="1" ht="12.75" x14ac:dyDescent="0.25">
      <c r="A269" s="4" t="s">
        <v>426</v>
      </c>
      <c r="B269" s="5" t="s">
        <v>427</v>
      </c>
      <c r="C269" s="12" t="s">
        <v>4</v>
      </c>
      <c r="D269" s="7">
        <v>2</v>
      </c>
      <c r="E269" s="8">
        <v>11441</v>
      </c>
      <c r="F269" s="9"/>
      <c r="G269" s="9"/>
      <c r="H269" s="9"/>
      <c r="I269" s="9"/>
      <c r="J269" s="9"/>
      <c r="K269" s="9"/>
      <c r="L269" s="10">
        <f t="shared" si="27"/>
        <v>22882</v>
      </c>
      <c r="M269" s="257">
        <f t="shared" si="28"/>
        <v>11441</v>
      </c>
      <c r="N269" s="10"/>
    </row>
    <row r="270" spans="1:14" s="1" customFormat="1" ht="15" customHeight="1" x14ac:dyDescent="0.25">
      <c r="A270" s="4" t="s">
        <v>428</v>
      </c>
      <c r="B270" s="5" t="s">
        <v>429</v>
      </c>
      <c r="C270" s="12" t="s">
        <v>4</v>
      </c>
      <c r="D270" s="7">
        <v>9</v>
      </c>
      <c r="E270" s="8">
        <v>202196</v>
      </c>
      <c r="F270" s="9"/>
      <c r="G270" s="9"/>
      <c r="H270" s="9"/>
      <c r="I270" s="9"/>
      <c r="J270" s="9"/>
      <c r="K270" s="9"/>
      <c r="L270" s="10">
        <f t="shared" si="27"/>
        <v>1819764</v>
      </c>
      <c r="M270" s="257">
        <f t="shared" si="28"/>
        <v>202196</v>
      </c>
      <c r="N270" s="10"/>
    </row>
    <row r="271" spans="1:14" s="1" customFormat="1" ht="16.5" customHeight="1" x14ac:dyDescent="0.25">
      <c r="A271" s="4" t="s">
        <v>430</v>
      </c>
      <c r="B271" s="5" t="s">
        <v>431</v>
      </c>
      <c r="C271" s="12" t="s">
        <v>4</v>
      </c>
      <c r="D271" s="7">
        <v>22</v>
      </c>
      <c r="E271" s="8">
        <v>252060</v>
      </c>
      <c r="F271" s="9"/>
      <c r="G271" s="9"/>
      <c r="H271" s="9"/>
      <c r="I271" s="9"/>
      <c r="J271" s="9"/>
      <c r="K271" s="9"/>
      <c r="L271" s="10">
        <f t="shared" si="27"/>
        <v>5545320</v>
      </c>
      <c r="M271" s="257">
        <f t="shared" si="28"/>
        <v>252060</v>
      </c>
      <c r="N271" s="10"/>
    </row>
    <row r="272" spans="1:14" s="1" customFormat="1" ht="16.5" customHeight="1" x14ac:dyDescent="0.25">
      <c r="A272" s="87"/>
      <c r="B272" s="100" t="s">
        <v>432</v>
      </c>
      <c r="C272" s="100"/>
      <c r="D272" s="7">
        <v>0</v>
      </c>
      <c r="E272" s="154">
        <v>0</v>
      </c>
      <c r="F272" s="155"/>
      <c r="G272" s="155"/>
      <c r="H272" s="155"/>
      <c r="I272" s="155"/>
      <c r="J272" s="155"/>
      <c r="K272" s="155"/>
      <c r="L272" s="101">
        <f>SUM(L273:L281)</f>
        <v>20238418</v>
      </c>
      <c r="M272" s="257">
        <f t="shared" si="28"/>
        <v>0</v>
      </c>
      <c r="N272" s="101"/>
    </row>
    <row r="273" spans="1:14" s="1" customFormat="1" ht="16.5" customHeight="1" x14ac:dyDescent="0.25">
      <c r="A273" s="4" t="s">
        <v>433</v>
      </c>
      <c r="B273" s="5" t="s">
        <v>434</v>
      </c>
      <c r="C273" s="12" t="s">
        <v>4</v>
      </c>
      <c r="D273" s="7">
        <v>2</v>
      </c>
      <c r="E273" s="8">
        <v>137278</v>
      </c>
      <c r="F273" s="9"/>
      <c r="G273" s="9"/>
      <c r="H273" s="9"/>
      <c r="I273" s="9"/>
      <c r="J273" s="9"/>
      <c r="K273" s="9"/>
      <c r="L273" s="10">
        <f t="shared" si="27"/>
        <v>274556</v>
      </c>
      <c r="M273" s="257">
        <f t="shared" si="28"/>
        <v>137278</v>
      </c>
      <c r="N273" s="10"/>
    </row>
    <row r="274" spans="1:14" s="1" customFormat="1" ht="16.5" customHeight="1" x14ac:dyDescent="0.25">
      <c r="A274" s="4" t="s">
        <v>435</v>
      </c>
      <c r="B274" s="5" t="s">
        <v>273</v>
      </c>
      <c r="C274" s="12" t="s">
        <v>4</v>
      </c>
      <c r="D274" s="7">
        <v>6</v>
      </c>
      <c r="E274" s="8">
        <v>447756</v>
      </c>
      <c r="F274" s="9"/>
      <c r="G274" s="9"/>
      <c r="H274" s="9"/>
      <c r="I274" s="9"/>
      <c r="J274" s="9"/>
      <c r="K274" s="9"/>
      <c r="L274" s="10">
        <f t="shared" si="27"/>
        <v>2686536</v>
      </c>
      <c r="M274" s="257">
        <f t="shared" si="28"/>
        <v>447756</v>
      </c>
      <c r="N274" s="10"/>
    </row>
    <row r="275" spans="1:14" ht="12.75" x14ac:dyDescent="0.25">
      <c r="A275" s="4" t="s">
        <v>436</v>
      </c>
      <c r="B275" s="5" t="s">
        <v>437</v>
      </c>
      <c r="C275" s="12" t="s">
        <v>4</v>
      </c>
      <c r="D275" s="7">
        <v>2</v>
      </c>
      <c r="E275" s="8">
        <v>1092831</v>
      </c>
      <c r="F275" s="9"/>
      <c r="G275" s="9"/>
      <c r="H275" s="9"/>
      <c r="I275" s="9"/>
      <c r="J275" s="9"/>
      <c r="K275" s="9"/>
      <c r="L275" s="10">
        <f t="shared" si="27"/>
        <v>2185662</v>
      </c>
      <c r="M275" s="257">
        <f t="shared" si="28"/>
        <v>1092831</v>
      </c>
      <c r="N275" s="10"/>
    </row>
    <row r="276" spans="1:14" ht="12.75" x14ac:dyDescent="0.25">
      <c r="A276" s="4" t="s">
        <v>438</v>
      </c>
      <c r="B276" s="5" t="s">
        <v>274</v>
      </c>
      <c r="C276" s="12" t="s">
        <v>4</v>
      </c>
      <c r="D276" s="7">
        <v>2</v>
      </c>
      <c r="E276" s="8">
        <v>1092831</v>
      </c>
      <c r="F276" s="9"/>
      <c r="G276" s="9"/>
      <c r="H276" s="9"/>
      <c r="I276" s="9"/>
      <c r="J276" s="9"/>
      <c r="K276" s="9"/>
      <c r="L276" s="10">
        <f t="shared" si="27"/>
        <v>2185662</v>
      </c>
      <c r="M276" s="257">
        <f t="shared" si="28"/>
        <v>1092831</v>
      </c>
      <c r="N276" s="10"/>
    </row>
    <row r="277" spans="1:14" ht="12.75" x14ac:dyDescent="0.25">
      <c r="A277" s="4" t="s">
        <v>439</v>
      </c>
      <c r="B277" s="5" t="s">
        <v>440</v>
      </c>
      <c r="C277" s="12" t="s">
        <v>4</v>
      </c>
      <c r="D277" s="7">
        <v>1</v>
      </c>
      <c r="E277" s="8">
        <v>447756</v>
      </c>
      <c r="F277" s="9"/>
      <c r="G277" s="9"/>
      <c r="H277" s="9"/>
      <c r="I277" s="9"/>
      <c r="J277" s="9"/>
      <c r="K277" s="9"/>
      <c r="L277" s="10">
        <f t="shared" si="27"/>
        <v>447756</v>
      </c>
      <c r="M277" s="257">
        <f t="shared" si="28"/>
        <v>447756</v>
      </c>
      <c r="N277" s="10"/>
    </row>
    <row r="278" spans="1:14" ht="12.75" x14ac:dyDescent="0.25">
      <c r="A278" s="4" t="s">
        <v>441</v>
      </c>
      <c r="B278" s="5" t="s">
        <v>442</v>
      </c>
      <c r="C278" s="12" t="s">
        <v>4</v>
      </c>
      <c r="D278" s="7">
        <v>1</v>
      </c>
      <c r="E278" s="8">
        <v>1080836</v>
      </c>
      <c r="F278" s="9"/>
      <c r="G278" s="9"/>
      <c r="H278" s="9"/>
      <c r="I278" s="9"/>
      <c r="J278" s="9"/>
      <c r="K278" s="9"/>
      <c r="L278" s="10">
        <f t="shared" si="27"/>
        <v>1080836</v>
      </c>
      <c r="M278" s="257">
        <f t="shared" si="28"/>
        <v>1080836</v>
      </c>
      <c r="N278" s="10"/>
    </row>
    <row r="279" spans="1:14" ht="12.75" x14ac:dyDescent="0.25">
      <c r="A279" s="4" t="s">
        <v>443</v>
      </c>
      <c r="B279" s="5" t="s">
        <v>444</v>
      </c>
      <c r="C279" s="12" t="s">
        <v>4</v>
      </c>
      <c r="D279" s="7">
        <v>3</v>
      </c>
      <c r="E279" s="8">
        <v>343825</v>
      </c>
      <c r="F279" s="9"/>
      <c r="G279" s="9"/>
      <c r="H279" s="9"/>
      <c r="I279" s="9"/>
      <c r="J279" s="9"/>
      <c r="K279" s="9"/>
      <c r="L279" s="10">
        <f t="shared" si="27"/>
        <v>1031475</v>
      </c>
      <c r="M279" s="257">
        <f t="shared" si="28"/>
        <v>343825</v>
      </c>
      <c r="N279" s="10"/>
    </row>
    <row r="280" spans="1:14" ht="12.75" x14ac:dyDescent="0.25">
      <c r="A280" s="4" t="s">
        <v>445</v>
      </c>
      <c r="B280" s="5" t="s">
        <v>446</v>
      </c>
      <c r="C280" s="12" t="s">
        <v>4</v>
      </c>
      <c r="D280" s="7">
        <v>2</v>
      </c>
      <c r="E280" s="8">
        <v>3786813</v>
      </c>
      <c r="F280" s="9"/>
      <c r="G280" s="9"/>
      <c r="H280" s="9"/>
      <c r="I280" s="9"/>
      <c r="J280" s="9"/>
      <c r="K280" s="9"/>
      <c r="L280" s="10">
        <f t="shared" si="27"/>
        <v>7573626</v>
      </c>
      <c r="M280" s="257">
        <f t="shared" si="28"/>
        <v>3786813</v>
      </c>
      <c r="N280" s="10"/>
    </row>
    <row r="281" spans="1:14" ht="12.75" x14ac:dyDescent="0.25">
      <c r="A281" s="4" t="s">
        <v>447</v>
      </c>
      <c r="B281" s="5" t="s">
        <v>420</v>
      </c>
      <c r="C281" s="12" t="s">
        <v>20</v>
      </c>
      <c r="D281" s="7">
        <v>10.34</v>
      </c>
      <c r="E281" s="8">
        <v>268115</v>
      </c>
      <c r="F281" s="9"/>
      <c r="G281" s="9"/>
      <c r="H281" s="9"/>
      <c r="I281" s="9"/>
      <c r="J281" s="9"/>
      <c r="K281" s="9"/>
      <c r="L281" s="10">
        <f t="shared" si="27"/>
        <v>2772309</v>
      </c>
      <c r="M281" s="257">
        <f t="shared" si="28"/>
        <v>268115</v>
      </c>
      <c r="N281" s="10"/>
    </row>
    <row r="282" spans="1:14" ht="23.25" customHeight="1" x14ac:dyDescent="0.25">
      <c r="A282" s="28"/>
      <c r="B282" s="29"/>
      <c r="C282" s="30"/>
      <c r="D282" s="31">
        <v>0</v>
      </c>
      <c r="E282" s="32">
        <v>0</v>
      </c>
      <c r="F282" s="32"/>
      <c r="G282" s="32"/>
      <c r="H282" s="32"/>
      <c r="I282" s="32"/>
      <c r="J282" s="32"/>
      <c r="K282" s="32"/>
      <c r="L282" s="33"/>
      <c r="M282" s="257">
        <f t="shared" si="28"/>
        <v>0</v>
      </c>
      <c r="N282" s="261">
        <f>SUM(N7:N281)</f>
        <v>3046625540</v>
      </c>
    </row>
    <row r="283" spans="1:14" ht="36" x14ac:dyDescent="0.25">
      <c r="A283" s="91" t="s">
        <v>448</v>
      </c>
      <c r="B283" s="139" t="s">
        <v>449</v>
      </c>
      <c r="C283" s="17"/>
      <c r="D283" s="7">
        <v>0</v>
      </c>
      <c r="E283" s="8">
        <v>0</v>
      </c>
      <c r="F283" s="9"/>
      <c r="G283" s="9"/>
      <c r="H283" s="9"/>
      <c r="I283" s="9"/>
      <c r="J283" s="9"/>
      <c r="K283" s="9"/>
      <c r="L283" s="156">
        <f>ROUND(SUM(L284+L335),0)</f>
        <v>2273166807</v>
      </c>
      <c r="M283" s="257">
        <f t="shared" si="28"/>
        <v>0</v>
      </c>
      <c r="N283" s="156"/>
    </row>
    <row r="284" spans="1:14" ht="16.5" x14ac:dyDescent="0.25">
      <c r="A284" s="126"/>
      <c r="B284" s="111" t="s">
        <v>450</v>
      </c>
      <c r="C284" s="17"/>
      <c r="D284" s="7">
        <v>0</v>
      </c>
      <c r="E284" s="8">
        <v>0</v>
      </c>
      <c r="F284" s="142"/>
      <c r="G284" s="142"/>
      <c r="H284" s="142"/>
      <c r="I284" s="142"/>
      <c r="J284" s="142"/>
      <c r="K284" s="143">
        <f>+K334</f>
        <v>2455178897.25</v>
      </c>
      <c r="L284" s="156">
        <f>L285+L287+L290+L292+L294+L296+L298+L300+L303+L306+L308</f>
        <v>1933072742</v>
      </c>
      <c r="M284" s="257">
        <f t="shared" si="28"/>
        <v>0</v>
      </c>
      <c r="N284" s="156"/>
    </row>
    <row r="285" spans="1:14" ht="21.75" customHeight="1" x14ac:dyDescent="0.25">
      <c r="A285" s="110"/>
      <c r="B285" s="117" t="s">
        <v>72</v>
      </c>
      <c r="C285" s="17"/>
      <c r="D285" s="7">
        <v>0</v>
      </c>
      <c r="E285" s="8">
        <v>0</v>
      </c>
      <c r="F285" s="9" t="s">
        <v>14</v>
      </c>
      <c r="G285" s="9" t="s">
        <v>15</v>
      </c>
      <c r="H285" s="9" t="s">
        <v>16</v>
      </c>
      <c r="I285" s="9" t="s">
        <v>17</v>
      </c>
      <c r="J285" s="119">
        <f>SUM(J286:J332)</f>
        <v>2464488031.471138</v>
      </c>
      <c r="K285" s="146"/>
      <c r="L285" s="101">
        <f>SUM(L286)</f>
        <v>1046787</v>
      </c>
      <c r="M285" s="257">
        <f t="shared" si="28"/>
        <v>0</v>
      </c>
      <c r="N285" s="101"/>
    </row>
    <row r="286" spans="1:14" ht="12.75" x14ac:dyDescent="0.25">
      <c r="A286" s="4" t="s">
        <v>451</v>
      </c>
      <c r="B286" s="5" t="s">
        <v>452</v>
      </c>
      <c r="C286" s="17" t="s">
        <v>39</v>
      </c>
      <c r="D286" s="7">
        <v>352.81</v>
      </c>
      <c r="E286" s="8">
        <v>2967</v>
      </c>
      <c r="F286" s="9">
        <v>179949.63322245001</v>
      </c>
      <c r="G286" s="9">
        <v>557576.04239830619</v>
      </c>
      <c r="H286" s="9">
        <v>623498.91614794091</v>
      </c>
      <c r="I286" s="9"/>
      <c r="J286" s="9">
        <f>+I286+H286+G286+F286</f>
        <v>1361024.5917686971</v>
      </c>
      <c r="K286" s="9"/>
      <c r="L286" s="10">
        <f t="shared" ref="L286" si="29">ROUND(D286*E286,0)</f>
        <v>1046787</v>
      </c>
      <c r="M286" s="257">
        <f t="shared" si="28"/>
        <v>2967</v>
      </c>
      <c r="N286" s="10">
        <v>1046787</v>
      </c>
    </row>
    <row r="287" spans="1:14" ht="12.75" x14ac:dyDescent="0.25">
      <c r="A287" s="110"/>
      <c r="B287" s="117" t="s">
        <v>75</v>
      </c>
      <c r="C287" s="17"/>
      <c r="D287" s="7">
        <v>0</v>
      </c>
      <c r="E287" s="8">
        <v>0</v>
      </c>
      <c r="F287" s="9"/>
      <c r="G287" s="9"/>
      <c r="H287" s="9"/>
      <c r="I287" s="9"/>
      <c r="J287" s="9">
        <f t="shared" ref="J287:J332" si="30">+I287+H287+G287+F287</f>
        <v>0</v>
      </c>
      <c r="K287" s="9"/>
      <c r="L287" s="101">
        <f>SUM(L288:L289)</f>
        <v>185102895</v>
      </c>
      <c r="M287" s="257">
        <f t="shared" si="28"/>
        <v>0</v>
      </c>
      <c r="N287" s="101"/>
    </row>
    <row r="288" spans="1:14" ht="25.5" x14ac:dyDescent="0.25">
      <c r="A288" s="4" t="s">
        <v>453</v>
      </c>
      <c r="B288" s="5" t="s">
        <v>77</v>
      </c>
      <c r="C288" s="17" t="s">
        <v>78</v>
      </c>
      <c r="D288" s="7">
        <v>31316.45</v>
      </c>
      <c r="E288" s="8">
        <v>2285</v>
      </c>
      <c r="F288" s="9">
        <v>0</v>
      </c>
      <c r="G288" s="9">
        <v>41283114.450217396</v>
      </c>
      <c r="H288" s="9">
        <v>51738860.15434783</v>
      </c>
      <c r="I288" s="9"/>
      <c r="J288" s="9">
        <f t="shared" si="30"/>
        <v>93021974.604565233</v>
      </c>
      <c r="K288" s="9"/>
      <c r="L288" s="10">
        <f t="shared" ref="L288:L289" si="31">ROUND(D288*E288,0)</f>
        <v>71558088</v>
      </c>
      <c r="M288" s="257">
        <f t="shared" si="28"/>
        <v>2285</v>
      </c>
      <c r="N288" s="10">
        <v>71558088</v>
      </c>
    </row>
    <row r="289" spans="1:14" ht="12.75" x14ac:dyDescent="0.25">
      <c r="A289" s="4" t="s">
        <v>454</v>
      </c>
      <c r="B289" s="5" t="s">
        <v>80</v>
      </c>
      <c r="C289" s="17" t="s">
        <v>81</v>
      </c>
      <c r="D289" s="7">
        <v>789.8</v>
      </c>
      <c r="E289" s="8">
        <v>143764</v>
      </c>
      <c r="F289" s="9">
        <v>0</v>
      </c>
      <c r="G289" s="9">
        <v>106768733.24812502</v>
      </c>
      <c r="H289" s="9">
        <v>40838324.962500006</v>
      </c>
      <c r="I289" s="9"/>
      <c r="J289" s="9">
        <f t="shared" si="30"/>
        <v>147607058.21062502</v>
      </c>
      <c r="K289" s="9"/>
      <c r="L289" s="10">
        <f t="shared" si="31"/>
        <v>113544807</v>
      </c>
      <c r="M289" s="257">
        <f t="shared" si="28"/>
        <v>143764</v>
      </c>
      <c r="N289" s="10">
        <v>113544807</v>
      </c>
    </row>
    <row r="290" spans="1:14" ht="12.75" x14ac:dyDescent="0.25">
      <c r="A290" s="87"/>
      <c r="B290" s="100" t="s">
        <v>455</v>
      </c>
      <c r="C290" s="12"/>
      <c r="D290" s="7">
        <v>0</v>
      </c>
      <c r="E290" s="8">
        <v>0</v>
      </c>
      <c r="F290" s="9"/>
      <c r="G290" s="9"/>
      <c r="H290" s="9"/>
      <c r="I290" s="9"/>
      <c r="J290" s="9"/>
      <c r="K290" s="9"/>
      <c r="L290" s="101">
        <f>SUM(L291)</f>
        <v>26460375</v>
      </c>
      <c r="M290" s="257">
        <f t="shared" si="28"/>
        <v>0</v>
      </c>
      <c r="N290" s="101"/>
    </row>
    <row r="291" spans="1:14" ht="12.75" x14ac:dyDescent="0.25">
      <c r="A291" s="4" t="s">
        <v>456</v>
      </c>
      <c r="B291" s="5" t="s">
        <v>457</v>
      </c>
      <c r="C291" s="12" t="s">
        <v>81</v>
      </c>
      <c r="D291" s="7">
        <v>2822.44</v>
      </c>
      <c r="E291" s="8">
        <v>9375</v>
      </c>
      <c r="F291" s="9">
        <v>0</v>
      </c>
      <c r="G291" s="9">
        <v>34398487.5</v>
      </c>
      <c r="H291" s="9">
        <v>0</v>
      </c>
      <c r="I291" s="9"/>
      <c r="J291" s="9">
        <f t="shared" si="30"/>
        <v>34398487.5</v>
      </c>
      <c r="K291" s="9"/>
      <c r="L291" s="10">
        <f t="shared" ref="L291" si="32">ROUND(D291*E291,0)</f>
        <v>26460375</v>
      </c>
      <c r="M291" s="257">
        <f t="shared" si="28"/>
        <v>9375</v>
      </c>
      <c r="N291" s="10">
        <v>26460375</v>
      </c>
    </row>
    <row r="292" spans="1:14" ht="12.75" x14ac:dyDescent="0.25">
      <c r="A292" s="87"/>
      <c r="B292" s="100" t="s">
        <v>91</v>
      </c>
      <c r="C292" s="11"/>
      <c r="D292" s="7">
        <v>0</v>
      </c>
      <c r="E292" s="8">
        <v>0</v>
      </c>
      <c r="F292" s="9"/>
      <c r="G292" s="9"/>
      <c r="H292" s="9"/>
      <c r="I292" s="9"/>
      <c r="J292" s="9"/>
      <c r="K292" s="9"/>
      <c r="L292" s="101">
        <f>SUM(L293)</f>
        <v>54680790</v>
      </c>
      <c r="M292" s="257">
        <f t="shared" si="28"/>
        <v>0</v>
      </c>
      <c r="N292" s="101"/>
    </row>
    <row r="293" spans="1:14" ht="12.75" x14ac:dyDescent="0.25">
      <c r="A293" s="4" t="s">
        <v>458</v>
      </c>
      <c r="B293" s="5" t="s">
        <v>93</v>
      </c>
      <c r="C293" s="11" t="s">
        <v>81</v>
      </c>
      <c r="D293" s="7">
        <v>72.319999999999993</v>
      </c>
      <c r="E293" s="8">
        <v>756095</v>
      </c>
      <c r="F293" s="9">
        <v>52707690.707155719</v>
      </c>
      <c r="G293" s="9">
        <v>3417857.1570000001</v>
      </c>
      <c r="H293" s="9">
        <v>14957531.939999999</v>
      </c>
      <c r="I293" s="9"/>
      <c r="J293" s="9">
        <f t="shared" si="30"/>
        <v>71083079.804155722</v>
      </c>
      <c r="K293" s="9"/>
      <c r="L293" s="10">
        <f t="shared" ref="L293" si="33">ROUND(D293*E293,0)</f>
        <v>54680790</v>
      </c>
      <c r="M293" s="257">
        <f t="shared" si="28"/>
        <v>756095</v>
      </c>
      <c r="N293" s="10">
        <v>54680790</v>
      </c>
    </row>
    <row r="294" spans="1:14" ht="15" customHeight="1" x14ac:dyDescent="0.25">
      <c r="A294" s="87"/>
      <c r="B294" s="100" t="s">
        <v>94</v>
      </c>
      <c r="C294" s="11"/>
      <c r="D294" s="7">
        <v>0</v>
      </c>
      <c r="E294" s="8">
        <v>0</v>
      </c>
      <c r="F294" s="9"/>
      <c r="G294" s="9"/>
      <c r="H294" s="9"/>
      <c r="I294" s="9"/>
      <c r="J294" s="9"/>
      <c r="K294" s="9"/>
      <c r="L294" s="101">
        <f>SUM(L295)</f>
        <v>140048367</v>
      </c>
      <c r="M294" s="257">
        <f t="shared" si="28"/>
        <v>0</v>
      </c>
      <c r="N294" s="101"/>
    </row>
    <row r="295" spans="1:14" s="1" customFormat="1" ht="11.25" customHeight="1" x14ac:dyDescent="0.25">
      <c r="A295" s="4" t="s">
        <v>459</v>
      </c>
      <c r="B295" s="5" t="s">
        <v>373</v>
      </c>
      <c r="C295" s="11" t="s">
        <v>81</v>
      </c>
      <c r="D295" s="7">
        <v>171.43</v>
      </c>
      <c r="E295" s="8">
        <v>816942</v>
      </c>
      <c r="F295" s="9">
        <v>132395383.289988</v>
      </c>
      <c r="G295" s="9">
        <v>9379312.3922727257</v>
      </c>
      <c r="H295" s="9">
        <v>40292928.354545444</v>
      </c>
      <c r="I295" s="9"/>
      <c r="J295" s="9">
        <f t="shared" si="30"/>
        <v>182067624.03680617</v>
      </c>
      <c r="K295" s="9"/>
      <c r="L295" s="10">
        <f t="shared" ref="L295" si="34">ROUND(D295*E295,0)</f>
        <v>140048367</v>
      </c>
      <c r="M295" s="257">
        <f t="shared" si="28"/>
        <v>816942</v>
      </c>
      <c r="N295" s="10">
        <v>140048367</v>
      </c>
    </row>
    <row r="296" spans="1:14" s="1" customFormat="1" ht="12.75" x14ac:dyDescent="0.25">
      <c r="A296" s="87"/>
      <c r="B296" s="100" t="s">
        <v>374</v>
      </c>
      <c r="C296" s="11"/>
      <c r="D296" s="7">
        <v>0</v>
      </c>
      <c r="E296" s="8">
        <v>0</v>
      </c>
      <c r="F296" s="9"/>
      <c r="G296" s="9"/>
      <c r="H296" s="9"/>
      <c r="I296" s="9"/>
      <c r="J296" s="9"/>
      <c r="K296" s="9"/>
      <c r="L296" s="101">
        <f>SUM(L297)</f>
        <v>61514886</v>
      </c>
      <c r="M296" s="257">
        <f t="shared" si="28"/>
        <v>0</v>
      </c>
      <c r="N296" s="101"/>
    </row>
    <row r="297" spans="1:14" s="1" customFormat="1" ht="12.75" customHeight="1" x14ac:dyDescent="0.25">
      <c r="A297" s="4" t="s">
        <v>460</v>
      </c>
      <c r="B297" s="5" t="s">
        <v>376</v>
      </c>
      <c r="C297" s="11" t="s">
        <v>81</v>
      </c>
      <c r="D297" s="7">
        <v>72.319999999999993</v>
      </c>
      <c r="E297" s="8">
        <v>850593</v>
      </c>
      <c r="F297" s="9">
        <v>56917996.885620005</v>
      </c>
      <c r="G297" s="9">
        <v>4352232.8362499997</v>
      </c>
      <c r="H297" s="9">
        <v>18696914.925000001</v>
      </c>
      <c r="I297" s="9"/>
      <c r="J297" s="9">
        <f t="shared" si="30"/>
        <v>79967144.646870002</v>
      </c>
      <c r="K297" s="9"/>
      <c r="L297" s="10">
        <f t="shared" ref="L297" si="35">ROUND(D297*E297,0)</f>
        <v>61514886</v>
      </c>
      <c r="M297" s="257">
        <f t="shared" si="28"/>
        <v>850593</v>
      </c>
      <c r="N297" s="10">
        <v>61514886</v>
      </c>
    </row>
    <row r="298" spans="1:14" s="1" customFormat="1" ht="12.75" x14ac:dyDescent="0.25">
      <c r="A298" s="87"/>
      <c r="B298" s="100" t="s">
        <v>368</v>
      </c>
      <c r="C298" s="11"/>
      <c r="D298" s="7">
        <v>0</v>
      </c>
      <c r="E298" s="8">
        <v>0</v>
      </c>
      <c r="F298" s="9"/>
      <c r="G298" s="9"/>
      <c r="H298" s="9"/>
      <c r="I298" s="9"/>
      <c r="J298" s="9"/>
      <c r="K298" s="9"/>
      <c r="L298" s="101">
        <f>SUM(L299)</f>
        <v>162608647</v>
      </c>
      <c r="M298" s="257">
        <f t="shared" si="28"/>
        <v>0</v>
      </c>
      <c r="N298" s="101"/>
    </row>
    <row r="299" spans="1:14" s="1" customFormat="1" ht="11.25" customHeight="1" x14ac:dyDescent="0.25">
      <c r="A299" s="4" t="s">
        <v>461</v>
      </c>
      <c r="B299" s="5" t="s">
        <v>368</v>
      </c>
      <c r="C299" s="17" t="s">
        <v>81</v>
      </c>
      <c r="D299" s="7">
        <v>369.44</v>
      </c>
      <c r="E299" s="8">
        <v>440149</v>
      </c>
      <c r="F299" s="9">
        <v>156073662.04335362</v>
      </c>
      <c r="G299" s="9">
        <v>5028701.4088116009</v>
      </c>
      <c r="H299" s="9">
        <v>50287014.088116005</v>
      </c>
      <c r="I299" s="9"/>
      <c r="J299" s="9">
        <f t="shared" si="30"/>
        <v>211389377.54028124</v>
      </c>
      <c r="K299" s="9"/>
      <c r="L299" s="10">
        <f t="shared" ref="L299" si="36">ROUND(D299*E299,0)</f>
        <v>162608647</v>
      </c>
      <c r="M299" s="257">
        <f t="shared" si="28"/>
        <v>440149</v>
      </c>
      <c r="N299" s="10">
        <v>162608647</v>
      </c>
    </row>
    <row r="300" spans="1:14" s="1" customFormat="1" ht="16.5" customHeight="1" x14ac:dyDescent="0.25">
      <c r="A300" s="87"/>
      <c r="B300" s="100" t="s">
        <v>462</v>
      </c>
      <c r="C300" s="17"/>
      <c r="D300" s="7">
        <v>0</v>
      </c>
      <c r="E300" s="8">
        <v>0</v>
      </c>
      <c r="F300" s="9"/>
      <c r="G300" s="9"/>
      <c r="H300" s="9"/>
      <c r="I300" s="9"/>
      <c r="J300" s="9"/>
      <c r="K300" s="9"/>
      <c r="L300" s="101">
        <f>SUM(L301:L302)</f>
        <v>826404731</v>
      </c>
      <c r="M300" s="257">
        <f t="shared" si="28"/>
        <v>0</v>
      </c>
      <c r="N300" s="101"/>
    </row>
    <row r="301" spans="1:14" s="1" customFormat="1" ht="12" customHeight="1" x14ac:dyDescent="0.25">
      <c r="A301" s="4" t="s">
        <v>463</v>
      </c>
      <c r="B301" s="5" t="s">
        <v>464</v>
      </c>
      <c r="C301" s="17" t="s">
        <v>465</v>
      </c>
      <c r="D301" s="7">
        <v>4</v>
      </c>
      <c r="E301" s="8">
        <v>7331081</v>
      </c>
      <c r="F301" s="9">
        <v>0</v>
      </c>
      <c r="G301" s="9">
        <v>20483783.783783782</v>
      </c>
      <c r="H301" s="9">
        <v>17637837.837837838</v>
      </c>
      <c r="I301" s="9"/>
      <c r="J301" s="9">
        <f t="shared" si="30"/>
        <v>38121621.621621624</v>
      </c>
      <c r="K301" s="9"/>
      <c r="L301" s="10">
        <f t="shared" ref="L301:L305" si="37">ROUND(D301*E301,0)</f>
        <v>29324324</v>
      </c>
      <c r="M301" s="257">
        <f t="shared" si="28"/>
        <v>7331081</v>
      </c>
      <c r="N301" s="10">
        <v>29324324</v>
      </c>
    </row>
    <row r="302" spans="1:14" s="1" customFormat="1" ht="12.75" x14ac:dyDescent="0.25">
      <c r="A302" s="4" t="s">
        <v>466</v>
      </c>
      <c r="B302" s="5" t="s">
        <v>467</v>
      </c>
      <c r="C302" s="17" t="s">
        <v>468</v>
      </c>
      <c r="D302" s="7">
        <v>2554.09</v>
      </c>
      <c r="E302" s="8">
        <v>312080</v>
      </c>
      <c r="F302" s="9">
        <v>696089880.81022513</v>
      </c>
      <c r="G302" s="9">
        <v>340113366.80051762</v>
      </c>
      <c r="H302" s="9">
        <v>0</v>
      </c>
      <c r="I302" s="9"/>
      <c r="J302" s="9">
        <f t="shared" si="30"/>
        <v>1036203247.6107428</v>
      </c>
      <c r="K302" s="9"/>
      <c r="L302" s="10">
        <f t="shared" si="37"/>
        <v>797080407</v>
      </c>
      <c r="M302" s="257">
        <f t="shared" si="28"/>
        <v>312080</v>
      </c>
      <c r="N302" s="10">
        <v>797080407</v>
      </c>
    </row>
    <row r="303" spans="1:14" s="1" customFormat="1" ht="12.75" x14ac:dyDescent="0.25">
      <c r="A303" s="110"/>
      <c r="B303" s="117" t="s">
        <v>469</v>
      </c>
      <c r="C303" s="17"/>
      <c r="D303" s="7">
        <v>0</v>
      </c>
      <c r="E303" s="8">
        <v>0</v>
      </c>
      <c r="F303" s="9"/>
      <c r="G303" s="9"/>
      <c r="H303" s="9"/>
      <c r="I303" s="9"/>
      <c r="J303" s="9"/>
      <c r="K303" s="9"/>
      <c r="L303" s="101">
        <f>SUM(L304:L305)</f>
        <v>15245955</v>
      </c>
      <c r="M303" s="257">
        <f t="shared" si="28"/>
        <v>0</v>
      </c>
      <c r="N303" s="101"/>
    </row>
    <row r="304" spans="1:14" s="1" customFormat="1" ht="12.75" x14ac:dyDescent="0.25">
      <c r="A304" s="4" t="s">
        <v>470</v>
      </c>
      <c r="B304" s="5" t="s">
        <v>471</v>
      </c>
      <c r="C304" s="17" t="s">
        <v>81</v>
      </c>
      <c r="D304" s="7">
        <v>17.64</v>
      </c>
      <c r="E304" s="8">
        <v>536959</v>
      </c>
      <c r="F304" s="9">
        <v>10221503.6809275</v>
      </c>
      <c r="G304" s="9">
        <v>236131.28398437501</v>
      </c>
      <c r="H304" s="9">
        <v>1856085.0546875002</v>
      </c>
      <c r="I304" s="9"/>
      <c r="J304" s="9">
        <f t="shared" si="30"/>
        <v>12313720.019599374</v>
      </c>
      <c r="K304" s="9"/>
      <c r="L304" s="10">
        <f t="shared" si="37"/>
        <v>9471957</v>
      </c>
      <c r="M304" s="257">
        <f t="shared" si="28"/>
        <v>536959</v>
      </c>
      <c r="N304" s="10">
        <v>9471957</v>
      </c>
    </row>
    <row r="305" spans="1:14" ht="12.75" x14ac:dyDescent="0.25">
      <c r="A305" s="4" t="s">
        <v>472</v>
      </c>
      <c r="B305" s="5" t="s">
        <v>109</v>
      </c>
      <c r="C305" s="17" t="s">
        <v>20</v>
      </c>
      <c r="D305" s="7">
        <v>111</v>
      </c>
      <c r="E305" s="8">
        <v>52018</v>
      </c>
      <c r="F305" s="9">
        <v>6440902.6500000004</v>
      </c>
      <c r="G305" s="9">
        <v>50793.600000000006</v>
      </c>
      <c r="H305" s="9">
        <v>1014429</v>
      </c>
      <c r="I305" s="9"/>
      <c r="J305" s="9">
        <f t="shared" si="30"/>
        <v>7506125.25</v>
      </c>
      <c r="K305" s="9"/>
      <c r="L305" s="10">
        <f t="shared" si="37"/>
        <v>5773998</v>
      </c>
      <c r="M305" s="257">
        <f t="shared" si="28"/>
        <v>52018</v>
      </c>
      <c r="N305" s="10">
        <v>5773998</v>
      </c>
    </row>
    <row r="306" spans="1:14" ht="12.75" x14ac:dyDescent="0.25">
      <c r="A306" s="110"/>
      <c r="B306" s="117" t="s">
        <v>103</v>
      </c>
      <c r="C306" s="17"/>
      <c r="D306" s="7">
        <v>0</v>
      </c>
      <c r="E306" s="7">
        <v>0</v>
      </c>
      <c r="F306" s="148"/>
      <c r="G306" s="148"/>
      <c r="H306" s="148"/>
      <c r="I306" s="148"/>
      <c r="J306" s="9"/>
      <c r="K306" s="148"/>
      <c r="L306" s="101">
        <f>SUM(L307)</f>
        <v>455092328</v>
      </c>
      <c r="M306" s="257">
        <f t="shared" si="28"/>
        <v>0</v>
      </c>
      <c r="N306" s="101"/>
    </row>
    <row r="307" spans="1:14" ht="12.75" x14ac:dyDescent="0.25">
      <c r="A307" s="4" t="s">
        <v>473</v>
      </c>
      <c r="B307" s="5" t="s">
        <v>105</v>
      </c>
      <c r="C307" s="17" t="s">
        <v>106</v>
      </c>
      <c r="D307" s="7">
        <v>93199.33</v>
      </c>
      <c r="E307" s="8">
        <v>4883</v>
      </c>
      <c r="F307" s="9">
        <v>468667736.96455437</v>
      </c>
      <c r="G307" s="9">
        <v>3513614.6972680003</v>
      </c>
      <c r="H307" s="9">
        <v>70999248.710312009</v>
      </c>
      <c r="I307" s="9"/>
      <c r="J307" s="9">
        <f t="shared" si="30"/>
        <v>543180600.37213433</v>
      </c>
      <c r="K307" s="9"/>
      <c r="L307" s="10">
        <f t="shared" ref="L307" si="38">ROUND(D307*E307,0)</f>
        <v>455092328</v>
      </c>
      <c r="M307" s="257">
        <f t="shared" si="28"/>
        <v>4883</v>
      </c>
      <c r="N307" s="10">
        <v>455092328</v>
      </c>
    </row>
    <row r="308" spans="1:14" ht="12.75" x14ac:dyDescent="0.25">
      <c r="A308" s="87"/>
      <c r="B308" s="100" t="s">
        <v>474</v>
      </c>
      <c r="C308" s="100"/>
      <c r="D308" s="100">
        <v>0</v>
      </c>
      <c r="E308" s="8">
        <v>0</v>
      </c>
      <c r="F308" s="9"/>
      <c r="G308" s="9"/>
      <c r="H308" s="9"/>
      <c r="I308" s="9"/>
      <c r="J308" s="9"/>
      <c r="K308" s="9"/>
      <c r="L308" s="101">
        <f>SUM(L309:L332)</f>
        <v>4866981</v>
      </c>
      <c r="M308" s="257">
        <f t="shared" si="28"/>
        <v>0</v>
      </c>
      <c r="N308" s="101"/>
    </row>
    <row r="309" spans="1:14" ht="12.75" x14ac:dyDescent="0.25">
      <c r="A309" s="4" t="s">
        <v>475</v>
      </c>
      <c r="B309" s="5" t="s">
        <v>476</v>
      </c>
      <c r="C309" s="12" t="s">
        <v>4</v>
      </c>
      <c r="D309" s="7">
        <v>3</v>
      </c>
      <c r="E309" s="8">
        <v>16110</v>
      </c>
      <c r="F309" s="9">
        <v>0</v>
      </c>
      <c r="G309" s="9">
        <v>5711.875</v>
      </c>
      <c r="H309" s="9">
        <v>57118.75</v>
      </c>
      <c r="I309" s="9"/>
      <c r="J309" s="9">
        <f t="shared" si="30"/>
        <v>62830.625</v>
      </c>
      <c r="K309" s="9"/>
      <c r="L309" s="10">
        <f t="shared" ref="L309:L332" si="39">ROUND(D309*E309,0)</f>
        <v>48330</v>
      </c>
      <c r="M309" s="257">
        <f t="shared" si="28"/>
        <v>16110</v>
      </c>
      <c r="N309" s="10">
        <v>48330</v>
      </c>
    </row>
    <row r="310" spans="1:14" ht="12.75" x14ac:dyDescent="0.25">
      <c r="A310" s="4" t="s">
        <v>477</v>
      </c>
      <c r="B310" s="5" t="s">
        <v>478</v>
      </c>
      <c r="C310" s="12" t="s">
        <v>4</v>
      </c>
      <c r="D310" s="7">
        <v>1</v>
      </c>
      <c r="E310" s="8">
        <v>16110</v>
      </c>
      <c r="F310" s="9">
        <v>0</v>
      </c>
      <c r="G310" s="9">
        <v>1903.9583333333333</v>
      </c>
      <c r="H310" s="9">
        <v>19039.583333333332</v>
      </c>
      <c r="I310" s="9"/>
      <c r="J310" s="9">
        <f t="shared" si="30"/>
        <v>20943.541666666664</v>
      </c>
      <c r="K310" s="9"/>
      <c r="L310" s="10">
        <f t="shared" si="39"/>
        <v>16110</v>
      </c>
      <c r="M310" s="257">
        <f t="shared" si="28"/>
        <v>16110</v>
      </c>
      <c r="N310" s="10">
        <v>16110</v>
      </c>
    </row>
    <row r="311" spans="1:14" ht="12.75" x14ac:dyDescent="0.25">
      <c r="A311" s="4" t="s">
        <v>479</v>
      </c>
      <c r="B311" s="5" t="s">
        <v>480</v>
      </c>
      <c r="C311" s="12" t="s">
        <v>4</v>
      </c>
      <c r="D311" s="7">
        <v>6</v>
      </c>
      <c r="E311" s="8">
        <v>45788</v>
      </c>
      <c r="F311" s="9">
        <v>0</v>
      </c>
      <c r="G311" s="9">
        <v>32467.5</v>
      </c>
      <c r="H311" s="9">
        <v>324675</v>
      </c>
      <c r="I311" s="9"/>
      <c r="J311" s="9">
        <f t="shared" si="30"/>
        <v>357142.5</v>
      </c>
      <c r="K311" s="9"/>
      <c r="L311" s="10">
        <f t="shared" si="39"/>
        <v>274728</v>
      </c>
      <c r="M311" s="257">
        <f t="shared" si="28"/>
        <v>45788</v>
      </c>
      <c r="N311" s="10">
        <v>274728</v>
      </c>
    </row>
    <row r="312" spans="1:14" ht="12.75" x14ac:dyDescent="0.25">
      <c r="A312" s="4" t="s">
        <v>481</v>
      </c>
      <c r="B312" s="5" t="s">
        <v>482</v>
      </c>
      <c r="C312" s="12" t="s">
        <v>4</v>
      </c>
      <c r="D312" s="7">
        <v>3</v>
      </c>
      <c r="E312" s="8">
        <v>24166</v>
      </c>
      <c r="F312" s="9">
        <v>0</v>
      </c>
      <c r="G312" s="9">
        <v>8567.8125</v>
      </c>
      <c r="H312" s="9">
        <v>85678.125</v>
      </c>
      <c r="I312" s="9"/>
      <c r="J312" s="9">
        <f t="shared" si="30"/>
        <v>94245.9375</v>
      </c>
      <c r="K312" s="9"/>
      <c r="L312" s="10">
        <f t="shared" si="39"/>
        <v>72498</v>
      </c>
      <c r="M312" s="257">
        <f t="shared" si="28"/>
        <v>24166</v>
      </c>
      <c r="N312" s="10">
        <v>72498</v>
      </c>
    </row>
    <row r="313" spans="1:14" ht="12.75" x14ac:dyDescent="0.25">
      <c r="A313" s="4" t="s">
        <v>483</v>
      </c>
      <c r="B313" s="5" t="s">
        <v>484</v>
      </c>
      <c r="C313" s="12" t="s">
        <v>4</v>
      </c>
      <c r="D313" s="7">
        <v>2</v>
      </c>
      <c r="E313" s="8">
        <v>19333</v>
      </c>
      <c r="F313" s="9">
        <v>0</v>
      </c>
      <c r="G313" s="9">
        <v>4569.5</v>
      </c>
      <c r="H313" s="9">
        <v>45695</v>
      </c>
      <c r="I313" s="9"/>
      <c r="J313" s="9">
        <f t="shared" si="30"/>
        <v>50264.5</v>
      </c>
      <c r="K313" s="9"/>
      <c r="L313" s="10">
        <f t="shared" si="39"/>
        <v>38666</v>
      </c>
      <c r="M313" s="257">
        <f t="shared" si="28"/>
        <v>19333</v>
      </c>
      <c r="N313" s="10">
        <v>38666</v>
      </c>
    </row>
    <row r="314" spans="1:14" ht="12.75" x14ac:dyDescent="0.25">
      <c r="A314" s="4" t="s">
        <v>485</v>
      </c>
      <c r="B314" s="5" t="s">
        <v>486</v>
      </c>
      <c r="C314" s="12" t="s">
        <v>4</v>
      </c>
      <c r="D314" s="7">
        <v>7</v>
      </c>
      <c r="E314" s="8">
        <v>19333</v>
      </c>
      <c r="F314" s="9">
        <v>0</v>
      </c>
      <c r="G314" s="9">
        <v>15993.25</v>
      </c>
      <c r="H314" s="9">
        <v>159932.5</v>
      </c>
      <c r="I314" s="9"/>
      <c r="J314" s="9">
        <f t="shared" si="30"/>
        <v>175925.75</v>
      </c>
      <c r="K314" s="9"/>
      <c r="L314" s="10">
        <f t="shared" si="39"/>
        <v>135331</v>
      </c>
      <c r="M314" s="257">
        <f t="shared" si="28"/>
        <v>19333</v>
      </c>
      <c r="N314" s="10">
        <v>135331</v>
      </c>
    </row>
    <row r="315" spans="1:14" ht="12.75" x14ac:dyDescent="0.25">
      <c r="A315" s="4" t="s">
        <v>487</v>
      </c>
      <c r="B315" s="5" t="s">
        <v>488</v>
      </c>
      <c r="C315" s="12" t="s">
        <v>4</v>
      </c>
      <c r="D315" s="7">
        <v>6</v>
      </c>
      <c r="E315" s="8">
        <v>32221</v>
      </c>
      <c r="F315" s="9">
        <v>0</v>
      </c>
      <c r="G315" s="9">
        <v>22847.5</v>
      </c>
      <c r="H315" s="9">
        <v>228475</v>
      </c>
      <c r="I315" s="9"/>
      <c r="J315" s="9">
        <f t="shared" si="30"/>
        <v>251322.5</v>
      </c>
      <c r="K315" s="9"/>
      <c r="L315" s="10">
        <f t="shared" si="39"/>
        <v>193326</v>
      </c>
      <c r="M315" s="257">
        <f t="shared" si="28"/>
        <v>32221</v>
      </c>
      <c r="N315" s="10">
        <v>193326</v>
      </c>
    </row>
    <row r="316" spans="1:14" ht="12.75" x14ac:dyDescent="0.25">
      <c r="A316" s="4" t="s">
        <v>489</v>
      </c>
      <c r="B316" s="5" t="s">
        <v>490</v>
      </c>
      <c r="C316" s="12" t="s">
        <v>4</v>
      </c>
      <c r="D316" s="7">
        <v>16</v>
      </c>
      <c r="E316" s="8">
        <v>16110</v>
      </c>
      <c r="F316" s="9">
        <v>0</v>
      </c>
      <c r="G316" s="9">
        <v>30463.333333333332</v>
      </c>
      <c r="H316" s="9">
        <v>304633.33333333331</v>
      </c>
      <c r="I316" s="9"/>
      <c r="J316" s="9">
        <f t="shared" si="30"/>
        <v>335096.66666666663</v>
      </c>
      <c r="K316" s="9"/>
      <c r="L316" s="10">
        <f t="shared" si="39"/>
        <v>257760</v>
      </c>
      <c r="M316" s="257">
        <f t="shared" si="28"/>
        <v>16110</v>
      </c>
      <c r="N316" s="10">
        <v>257760</v>
      </c>
    </row>
    <row r="317" spans="1:14" ht="15" customHeight="1" x14ac:dyDescent="0.25">
      <c r="A317" s="4" t="s">
        <v>491</v>
      </c>
      <c r="B317" s="5" t="s">
        <v>492</v>
      </c>
      <c r="C317" s="12" t="s">
        <v>4</v>
      </c>
      <c r="D317" s="7">
        <v>5</v>
      </c>
      <c r="E317" s="8">
        <v>19333</v>
      </c>
      <c r="F317" s="9">
        <v>0</v>
      </c>
      <c r="G317" s="9">
        <v>11423.75</v>
      </c>
      <c r="H317" s="9">
        <v>114237.5</v>
      </c>
      <c r="I317" s="9"/>
      <c r="J317" s="9">
        <f t="shared" si="30"/>
        <v>125661.25</v>
      </c>
      <c r="K317" s="9"/>
      <c r="L317" s="10">
        <f t="shared" si="39"/>
        <v>96665</v>
      </c>
      <c r="M317" s="257">
        <f t="shared" si="28"/>
        <v>19333</v>
      </c>
      <c r="N317" s="10">
        <v>96665</v>
      </c>
    </row>
    <row r="318" spans="1:14" ht="15" customHeight="1" x14ac:dyDescent="0.25">
      <c r="A318" s="4" t="s">
        <v>493</v>
      </c>
      <c r="B318" s="5" t="s">
        <v>494</v>
      </c>
      <c r="C318" s="12" t="s">
        <v>4</v>
      </c>
      <c r="D318" s="7">
        <v>6</v>
      </c>
      <c r="E318" s="8">
        <v>24166</v>
      </c>
      <c r="F318" s="9">
        <v>0</v>
      </c>
      <c r="G318" s="9">
        <v>17135.625</v>
      </c>
      <c r="H318" s="9">
        <v>171356.25</v>
      </c>
      <c r="I318" s="9"/>
      <c r="J318" s="9">
        <f t="shared" si="30"/>
        <v>188491.875</v>
      </c>
      <c r="K318" s="9"/>
      <c r="L318" s="10">
        <f t="shared" si="39"/>
        <v>144996</v>
      </c>
      <c r="M318" s="257">
        <f t="shared" si="28"/>
        <v>24166</v>
      </c>
      <c r="N318" s="10">
        <v>144996</v>
      </c>
    </row>
    <row r="319" spans="1:14" ht="15" customHeight="1" x14ac:dyDescent="0.25">
      <c r="A319" s="4" t="s">
        <v>495</v>
      </c>
      <c r="B319" s="5" t="s">
        <v>496</v>
      </c>
      <c r="C319" s="12" t="s">
        <v>4</v>
      </c>
      <c r="D319" s="7">
        <v>1</v>
      </c>
      <c r="E319" s="8">
        <v>13809</v>
      </c>
      <c r="F319" s="9">
        <v>0</v>
      </c>
      <c r="G319" s="9">
        <v>1631.9642857142858</v>
      </c>
      <c r="H319" s="9">
        <v>16319.642857142857</v>
      </c>
      <c r="I319" s="9"/>
      <c r="J319" s="9">
        <f t="shared" si="30"/>
        <v>17951.607142857141</v>
      </c>
      <c r="K319" s="9"/>
      <c r="L319" s="10">
        <f t="shared" si="39"/>
        <v>13809</v>
      </c>
      <c r="M319" s="257">
        <f t="shared" si="28"/>
        <v>13809</v>
      </c>
      <c r="N319" s="10">
        <v>13809</v>
      </c>
    </row>
    <row r="320" spans="1:14" ht="12.75" x14ac:dyDescent="0.25">
      <c r="A320" s="4" t="s">
        <v>497</v>
      </c>
      <c r="B320" s="5" t="s">
        <v>498</v>
      </c>
      <c r="C320" s="12" t="s">
        <v>4</v>
      </c>
      <c r="D320" s="7">
        <v>2</v>
      </c>
      <c r="E320" s="8">
        <v>17170</v>
      </c>
      <c r="F320" s="9">
        <v>0</v>
      </c>
      <c r="G320" s="9">
        <v>4058.4375</v>
      </c>
      <c r="H320" s="9">
        <v>40584.375</v>
      </c>
      <c r="I320" s="9"/>
      <c r="J320" s="9">
        <f t="shared" si="30"/>
        <v>44642.8125</v>
      </c>
      <c r="K320" s="9"/>
      <c r="L320" s="10">
        <f t="shared" si="39"/>
        <v>34340</v>
      </c>
      <c r="M320" s="257">
        <f t="shared" si="28"/>
        <v>17170</v>
      </c>
      <c r="N320" s="10">
        <v>34340</v>
      </c>
    </row>
    <row r="321" spans="1:14" ht="15" customHeight="1" x14ac:dyDescent="0.25">
      <c r="A321" s="4" t="s">
        <v>499</v>
      </c>
      <c r="B321" s="5" t="s">
        <v>500</v>
      </c>
      <c r="C321" s="12" t="s">
        <v>4</v>
      </c>
      <c r="D321" s="7">
        <v>1</v>
      </c>
      <c r="E321" s="8">
        <v>96663</v>
      </c>
      <c r="F321" s="9">
        <v>0</v>
      </c>
      <c r="G321" s="9">
        <v>11423.75</v>
      </c>
      <c r="H321" s="9">
        <v>114237.5</v>
      </c>
      <c r="I321" s="9"/>
      <c r="J321" s="9">
        <f t="shared" si="30"/>
        <v>125661.25</v>
      </c>
      <c r="K321" s="9"/>
      <c r="L321" s="10">
        <f t="shared" si="39"/>
        <v>96663</v>
      </c>
      <c r="M321" s="257">
        <f t="shared" si="28"/>
        <v>96663</v>
      </c>
      <c r="N321" s="10">
        <v>96663</v>
      </c>
    </row>
    <row r="322" spans="1:14" ht="12.75" x14ac:dyDescent="0.25">
      <c r="A322" s="4" t="s">
        <v>501</v>
      </c>
      <c r="B322" s="5" t="s">
        <v>502</v>
      </c>
      <c r="C322" s="12" t="s">
        <v>4</v>
      </c>
      <c r="D322" s="7">
        <v>1</v>
      </c>
      <c r="E322" s="8">
        <v>113721</v>
      </c>
      <c r="F322" s="9">
        <v>0</v>
      </c>
      <c r="G322" s="9">
        <v>13439.705882352944</v>
      </c>
      <c r="H322" s="9">
        <v>134397.05882352943</v>
      </c>
      <c r="I322" s="9"/>
      <c r="J322" s="9">
        <f t="shared" si="30"/>
        <v>147836.76470588238</v>
      </c>
      <c r="K322" s="9"/>
      <c r="L322" s="10">
        <f t="shared" si="39"/>
        <v>113721</v>
      </c>
      <c r="M322" s="257">
        <f t="shared" si="28"/>
        <v>113721</v>
      </c>
      <c r="N322" s="10">
        <v>113721</v>
      </c>
    </row>
    <row r="323" spans="1:14" ht="12.75" x14ac:dyDescent="0.25">
      <c r="A323" s="4" t="s">
        <v>503</v>
      </c>
      <c r="B323" s="5" t="s">
        <v>504</v>
      </c>
      <c r="C323" s="12" t="s">
        <v>4</v>
      </c>
      <c r="D323" s="7">
        <v>4</v>
      </c>
      <c r="E323" s="8">
        <v>38665</v>
      </c>
      <c r="F323" s="9">
        <v>0</v>
      </c>
      <c r="G323" s="9">
        <v>18278</v>
      </c>
      <c r="H323" s="9">
        <v>182780</v>
      </c>
      <c r="I323" s="9"/>
      <c r="J323" s="9">
        <f t="shared" si="30"/>
        <v>201058</v>
      </c>
      <c r="K323" s="9"/>
      <c r="L323" s="10">
        <f t="shared" si="39"/>
        <v>154660</v>
      </c>
      <c r="M323" s="257">
        <f t="shared" si="28"/>
        <v>38665</v>
      </c>
      <c r="N323" s="10">
        <v>154660</v>
      </c>
    </row>
    <row r="324" spans="1:14" ht="12.75" x14ac:dyDescent="0.25">
      <c r="A324" s="4" t="s">
        <v>505</v>
      </c>
      <c r="B324" s="5" t="s">
        <v>506</v>
      </c>
      <c r="C324" s="12" t="s">
        <v>4</v>
      </c>
      <c r="D324" s="7">
        <v>9</v>
      </c>
      <c r="E324" s="8">
        <v>13809</v>
      </c>
      <c r="F324" s="9">
        <v>0</v>
      </c>
      <c r="G324" s="9">
        <v>14687.678571428572</v>
      </c>
      <c r="H324" s="9">
        <v>146876.78571428571</v>
      </c>
      <c r="I324" s="9"/>
      <c r="J324" s="9">
        <f t="shared" si="30"/>
        <v>161564.46428571429</v>
      </c>
      <c r="K324" s="9"/>
      <c r="L324" s="10">
        <f t="shared" si="39"/>
        <v>124281</v>
      </c>
      <c r="M324" s="257">
        <f t="shared" si="28"/>
        <v>13809</v>
      </c>
      <c r="N324" s="10">
        <v>124281</v>
      </c>
    </row>
    <row r="325" spans="1:14" ht="12.75" x14ac:dyDescent="0.25">
      <c r="A325" s="4" t="s">
        <v>507</v>
      </c>
      <c r="B325" s="5" t="s">
        <v>508</v>
      </c>
      <c r="C325" s="12" t="s">
        <v>4</v>
      </c>
      <c r="D325" s="7">
        <v>3</v>
      </c>
      <c r="E325" s="8">
        <v>16110</v>
      </c>
      <c r="F325" s="9">
        <v>0</v>
      </c>
      <c r="G325" s="9">
        <v>5711.875</v>
      </c>
      <c r="H325" s="9">
        <v>57118.75</v>
      </c>
      <c r="I325" s="9"/>
      <c r="J325" s="9">
        <f t="shared" si="30"/>
        <v>62830.625</v>
      </c>
      <c r="K325" s="9"/>
      <c r="L325" s="10">
        <f t="shared" si="39"/>
        <v>48330</v>
      </c>
      <c r="M325" s="257">
        <f t="shared" si="28"/>
        <v>16110</v>
      </c>
      <c r="N325" s="10">
        <v>48330</v>
      </c>
    </row>
    <row r="326" spans="1:14" ht="12.75" x14ac:dyDescent="0.25">
      <c r="A326" s="4" t="s">
        <v>509</v>
      </c>
      <c r="B326" s="5" t="s">
        <v>343</v>
      </c>
      <c r="C326" s="12" t="s">
        <v>20</v>
      </c>
      <c r="D326" s="7">
        <v>46.93</v>
      </c>
      <c r="E326" s="8">
        <v>8111</v>
      </c>
      <c r="F326" s="9">
        <v>0</v>
      </c>
      <c r="G326" s="9">
        <v>41239.73750000001</v>
      </c>
      <c r="H326" s="9">
        <v>412397.37500000006</v>
      </c>
      <c r="I326" s="9"/>
      <c r="J326" s="9">
        <f t="shared" si="30"/>
        <v>453637.11250000005</v>
      </c>
      <c r="K326" s="9"/>
      <c r="L326" s="10">
        <f t="shared" si="39"/>
        <v>380649</v>
      </c>
      <c r="M326" s="257">
        <f t="shared" si="28"/>
        <v>8111</v>
      </c>
      <c r="N326" s="10">
        <v>380649</v>
      </c>
    </row>
    <row r="327" spans="1:14" ht="12.75" x14ac:dyDescent="0.25">
      <c r="A327" s="4" t="s">
        <v>510</v>
      </c>
      <c r="B327" s="5" t="s">
        <v>345</v>
      </c>
      <c r="C327" s="12" t="s">
        <v>20</v>
      </c>
      <c r="D327" s="7">
        <v>36.76</v>
      </c>
      <c r="E327" s="8">
        <v>10062</v>
      </c>
      <c r="F327" s="9">
        <v>0</v>
      </c>
      <c r="G327" s="9">
        <v>41993.704999999994</v>
      </c>
      <c r="H327" s="9">
        <v>419937.05</v>
      </c>
      <c r="I327" s="9"/>
      <c r="J327" s="9">
        <f t="shared" si="30"/>
        <v>461930.755</v>
      </c>
      <c r="K327" s="9"/>
      <c r="L327" s="10">
        <f t="shared" si="39"/>
        <v>369879</v>
      </c>
      <c r="M327" s="257">
        <f t="shared" si="28"/>
        <v>10062</v>
      </c>
      <c r="N327" s="10">
        <v>369879</v>
      </c>
    </row>
    <row r="328" spans="1:14" ht="12.75" x14ac:dyDescent="0.25">
      <c r="A328" s="4" t="s">
        <v>511</v>
      </c>
      <c r="B328" s="5" t="s">
        <v>359</v>
      </c>
      <c r="C328" s="12" t="s">
        <v>4</v>
      </c>
      <c r="D328" s="7">
        <v>6</v>
      </c>
      <c r="E328" s="8">
        <v>24166</v>
      </c>
      <c r="F328" s="9">
        <v>0</v>
      </c>
      <c r="G328" s="9">
        <v>17135.625</v>
      </c>
      <c r="H328" s="9">
        <v>171356.25</v>
      </c>
      <c r="I328" s="9"/>
      <c r="J328" s="9">
        <f t="shared" si="30"/>
        <v>188491.875</v>
      </c>
      <c r="K328" s="9"/>
      <c r="L328" s="10">
        <f t="shared" si="39"/>
        <v>144996</v>
      </c>
      <c r="M328" s="257">
        <f t="shared" si="28"/>
        <v>24166</v>
      </c>
      <c r="N328" s="10">
        <v>144996</v>
      </c>
    </row>
    <row r="329" spans="1:14" ht="25.5" x14ac:dyDescent="0.25">
      <c r="A329" s="4" t="s">
        <v>512</v>
      </c>
      <c r="B329" s="5" t="s">
        <v>513</v>
      </c>
      <c r="C329" s="12" t="s">
        <v>4</v>
      </c>
      <c r="D329" s="7">
        <v>19</v>
      </c>
      <c r="E329" s="8">
        <v>19333</v>
      </c>
      <c r="F329" s="9">
        <v>0</v>
      </c>
      <c r="G329" s="9">
        <v>43410.25</v>
      </c>
      <c r="H329" s="9">
        <v>434102.5</v>
      </c>
      <c r="I329" s="9"/>
      <c r="J329" s="9">
        <f t="shared" si="30"/>
        <v>477512.75</v>
      </c>
      <c r="K329" s="9"/>
      <c r="L329" s="10">
        <f t="shared" si="39"/>
        <v>367327</v>
      </c>
      <c r="M329" s="257">
        <f t="shared" si="28"/>
        <v>19333</v>
      </c>
      <c r="N329" s="10">
        <v>367327</v>
      </c>
    </row>
    <row r="330" spans="1:14" ht="12.75" x14ac:dyDescent="0.25">
      <c r="A330" s="4" t="s">
        <v>514</v>
      </c>
      <c r="B330" s="5" t="s">
        <v>515</v>
      </c>
      <c r="C330" s="12" t="s">
        <v>4</v>
      </c>
      <c r="D330" s="7">
        <v>27</v>
      </c>
      <c r="E330" s="8">
        <v>24166</v>
      </c>
      <c r="F330" s="9">
        <v>0</v>
      </c>
      <c r="G330" s="9">
        <v>77110.3125</v>
      </c>
      <c r="H330" s="9">
        <v>771103.125</v>
      </c>
      <c r="I330" s="9"/>
      <c r="J330" s="9">
        <f t="shared" si="30"/>
        <v>848213.4375</v>
      </c>
      <c r="K330" s="9"/>
      <c r="L330" s="10">
        <f t="shared" si="39"/>
        <v>652482</v>
      </c>
      <c r="M330" s="257">
        <f t="shared" ref="M330:M393" si="40">+ROUND(E330,0)</f>
        <v>24166</v>
      </c>
      <c r="N330" s="10">
        <v>652482</v>
      </c>
    </row>
    <row r="331" spans="1:14" ht="12.75" x14ac:dyDescent="0.25">
      <c r="A331" s="4" t="s">
        <v>516</v>
      </c>
      <c r="B331" s="5" t="s">
        <v>517</v>
      </c>
      <c r="C331" s="12" t="s">
        <v>4</v>
      </c>
      <c r="D331" s="7">
        <v>54</v>
      </c>
      <c r="E331" s="8">
        <v>16110</v>
      </c>
      <c r="F331" s="9">
        <v>0</v>
      </c>
      <c r="G331" s="9">
        <v>102813.75</v>
      </c>
      <c r="H331" s="9">
        <v>1028137.4999999999</v>
      </c>
      <c r="I331" s="9"/>
      <c r="J331" s="9">
        <f t="shared" si="30"/>
        <v>1130951.25</v>
      </c>
      <c r="K331" s="9"/>
      <c r="L331" s="10">
        <f t="shared" si="39"/>
        <v>869940</v>
      </c>
      <c r="M331" s="257">
        <f t="shared" si="40"/>
        <v>16110</v>
      </c>
      <c r="N331" s="10">
        <v>869940</v>
      </c>
    </row>
    <row r="332" spans="1:14" ht="12.75" x14ac:dyDescent="0.25">
      <c r="A332" s="4" t="s">
        <v>518</v>
      </c>
      <c r="B332" s="5" t="s">
        <v>519</v>
      </c>
      <c r="C332" s="12" t="s">
        <v>4</v>
      </c>
      <c r="D332" s="7">
        <v>9</v>
      </c>
      <c r="E332" s="8">
        <v>24166</v>
      </c>
      <c r="F332" s="9">
        <v>0</v>
      </c>
      <c r="G332" s="9">
        <v>25703.4375</v>
      </c>
      <c r="H332" s="9">
        <v>257034.375</v>
      </c>
      <c r="I332" s="9"/>
      <c r="J332" s="9">
        <f t="shared" si="30"/>
        <v>282737.8125</v>
      </c>
      <c r="K332" s="9"/>
      <c r="L332" s="10">
        <f t="shared" si="39"/>
        <v>217494</v>
      </c>
      <c r="M332" s="257">
        <f t="shared" si="40"/>
        <v>24166</v>
      </c>
      <c r="N332" s="10">
        <v>217494</v>
      </c>
    </row>
    <row r="333" spans="1:14" ht="12.75" x14ac:dyDescent="0.25">
      <c r="A333" s="4"/>
      <c r="B333" s="5"/>
      <c r="C333" s="12"/>
      <c r="D333" s="7">
        <v>0</v>
      </c>
      <c r="E333" s="8">
        <v>0</v>
      </c>
      <c r="F333" s="16">
        <f>SUM(F286:F332)</f>
        <v>1579694706.6650469</v>
      </c>
      <c r="G333" s="16">
        <f>SUM(G286:G332)</f>
        <v>570153427.53353512</v>
      </c>
      <c r="H333" s="16">
        <f>SUM(H286:H332)</f>
        <v>314639897.27255613</v>
      </c>
      <c r="I333" s="16"/>
      <c r="J333" s="9"/>
      <c r="K333" s="9"/>
      <c r="L333" s="10"/>
      <c r="M333" s="257">
        <f t="shared" si="40"/>
        <v>0</v>
      </c>
      <c r="N333" s="10"/>
    </row>
    <row r="334" spans="1:14" ht="12.75" x14ac:dyDescent="0.25">
      <c r="A334" s="4"/>
      <c r="B334" s="5"/>
      <c r="C334" s="12"/>
      <c r="D334" s="7">
        <v>0</v>
      </c>
      <c r="E334" s="102" t="e">
        <v>#VALUE!</v>
      </c>
      <c r="F334" s="16">
        <f>1858145345.77+3389.86</f>
        <v>1858148735.6299999</v>
      </c>
      <c r="G334" s="16">
        <v>282390264.35000002</v>
      </c>
      <c r="H334" s="16">
        <v>314639897.26999998</v>
      </c>
      <c r="I334" s="9"/>
      <c r="J334" s="9"/>
      <c r="K334" s="16">
        <f>SUM(F334:J334)</f>
        <v>2455178897.25</v>
      </c>
      <c r="L334" s="10"/>
      <c r="M334" s="257"/>
      <c r="N334" s="262">
        <f>SUM(N284:N333)</f>
        <v>1933072742</v>
      </c>
    </row>
    <row r="335" spans="1:14" ht="12.75" x14ac:dyDescent="0.25">
      <c r="A335" s="157"/>
      <c r="B335" s="158" t="s">
        <v>520</v>
      </c>
      <c r="C335" s="159"/>
      <c r="D335" s="160">
        <v>0</v>
      </c>
      <c r="E335" s="161">
        <v>0</v>
      </c>
      <c r="F335" s="162"/>
      <c r="G335" s="162"/>
      <c r="H335" s="162"/>
      <c r="I335" s="162"/>
      <c r="J335" s="162"/>
      <c r="K335" s="162"/>
      <c r="L335" s="129">
        <f>L336</f>
        <v>340094065</v>
      </c>
      <c r="M335" s="257">
        <f t="shared" si="40"/>
        <v>0</v>
      </c>
      <c r="N335" s="129"/>
    </row>
    <row r="336" spans="1:14" ht="12.75" x14ac:dyDescent="0.25">
      <c r="A336" s="87"/>
      <c r="B336" s="100" t="s">
        <v>521</v>
      </c>
      <c r="C336" s="100"/>
      <c r="D336" s="100">
        <v>0</v>
      </c>
      <c r="E336" s="154">
        <v>0</v>
      </c>
      <c r="F336" s="155"/>
      <c r="G336" s="155"/>
      <c r="H336" s="155"/>
      <c r="I336" s="155"/>
      <c r="J336" s="155"/>
      <c r="K336" s="155"/>
      <c r="L336" s="101">
        <f>SUM(L337:L360)</f>
        <v>340094065</v>
      </c>
      <c r="M336" s="257">
        <f t="shared" si="40"/>
        <v>0</v>
      </c>
      <c r="N336" s="101"/>
    </row>
    <row r="337" spans="1:14" ht="12.75" x14ac:dyDescent="0.25">
      <c r="A337" s="4" t="s">
        <v>522</v>
      </c>
      <c r="B337" s="5" t="s">
        <v>523</v>
      </c>
      <c r="C337" s="12" t="s">
        <v>4</v>
      </c>
      <c r="D337" s="7">
        <v>3</v>
      </c>
      <c r="E337" s="8">
        <v>1785952</v>
      </c>
      <c r="F337" s="9"/>
      <c r="G337" s="9"/>
      <c r="H337" s="9"/>
      <c r="I337" s="9"/>
      <c r="J337" s="9"/>
      <c r="K337" s="9"/>
      <c r="L337" s="10">
        <f t="shared" ref="L337:L360" si="41">ROUND(D337*E337,0)</f>
        <v>5357856</v>
      </c>
      <c r="M337" s="257">
        <f t="shared" si="40"/>
        <v>1785952</v>
      </c>
      <c r="N337" s="10"/>
    </row>
    <row r="338" spans="1:14" ht="12.75" x14ac:dyDescent="0.25">
      <c r="A338" s="4" t="s">
        <v>524</v>
      </c>
      <c r="B338" s="5" t="s">
        <v>525</v>
      </c>
      <c r="C338" s="12" t="s">
        <v>4</v>
      </c>
      <c r="D338" s="7">
        <v>1</v>
      </c>
      <c r="E338" s="8">
        <v>3839797</v>
      </c>
      <c r="F338" s="9"/>
      <c r="G338" s="9"/>
      <c r="H338" s="9"/>
      <c r="I338" s="9"/>
      <c r="J338" s="9"/>
      <c r="K338" s="9"/>
      <c r="L338" s="10">
        <f t="shared" si="41"/>
        <v>3839797</v>
      </c>
      <c r="M338" s="257">
        <f t="shared" si="40"/>
        <v>3839797</v>
      </c>
      <c r="N338" s="10"/>
    </row>
    <row r="339" spans="1:14" ht="12.75" x14ac:dyDescent="0.25">
      <c r="A339" s="4" t="s">
        <v>526</v>
      </c>
      <c r="B339" s="5" t="s">
        <v>527</v>
      </c>
      <c r="C339" s="12" t="s">
        <v>4</v>
      </c>
      <c r="D339" s="7">
        <v>6</v>
      </c>
      <c r="E339" s="8">
        <v>5037984</v>
      </c>
      <c r="F339" s="9"/>
      <c r="G339" s="9"/>
      <c r="H339" s="9"/>
      <c r="I339" s="9"/>
      <c r="J339" s="9"/>
      <c r="K339" s="9"/>
      <c r="L339" s="10">
        <f t="shared" si="41"/>
        <v>30227904</v>
      </c>
      <c r="M339" s="257">
        <f t="shared" si="40"/>
        <v>5037984</v>
      </c>
      <c r="N339" s="10"/>
    </row>
    <row r="340" spans="1:14" ht="12.75" x14ac:dyDescent="0.25">
      <c r="A340" s="4" t="s">
        <v>528</v>
      </c>
      <c r="B340" s="5" t="s">
        <v>529</v>
      </c>
      <c r="C340" s="12" t="s">
        <v>4</v>
      </c>
      <c r="D340" s="7">
        <v>3</v>
      </c>
      <c r="E340" s="8">
        <v>2283014</v>
      </c>
      <c r="F340" s="9"/>
      <c r="G340" s="9"/>
      <c r="H340" s="9"/>
      <c r="I340" s="9"/>
      <c r="J340" s="9"/>
      <c r="K340" s="9"/>
      <c r="L340" s="10">
        <f t="shared" si="41"/>
        <v>6849042</v>
      </c>
      <c r="M340" s="257">
        <f t="shared" si="40"/>
        <v>2283014</v>
      </c>
      <c r="N340" s="10"/>
    </row>
    <row r="341" spans="1:14" ht="12.75" x14ac:dyDescent="0.25">
      <c r="A341" s="4" t="s">
        <v>530</v>
      </c>
      <c r="B341" s="5" t="s">
        <v>531</v>
      </c>
      <c r="C341" s="12" t="s">
        <v>4</v>
      </c>
      <c r="D341" s="7">
        <v>2</v>
      </c>
      <c r="E341" s="8">
        <v>3670531</v>
      </c>
      <c r="F341" s="9"/>
      <c r="G341" s="9"/>
      <c r="H341" s="9"/>
      <c r="I341" s="9"/>
      <c r="J341" s="9"/>
      <c r="K341" s="9"/>
      <c r="L341" s="10">
        <f t="shared" si="41"/>
        <v>7341062</v>
      </c>
      <c r="M341" s="257">
        <f t="shared" si="40"/>
        <v>3670531</v>
      </c>
      <c r="N341" s="10"/>
    </row>
    <row r="342" spans="1:14" ht="12.75" x14ac:dyDescent="0.25">
      <c r="A342" s="4" t="s">
        <v>532</v>
      </c>
      <c r="B342" s="5" t="s">
        <v>533</v>
      </c>
      <c r="C342" s="12" t="s">
        <v>4</v>
      </c>
      <c r="D342" s="7">
        <v>7</v>
      </c>
      <c r="E342" s="8">
        <v>2590963</v>
      </c>
      <c r="F342" s="9"/>
      <c r="G342" s="9"/>
      <c r="H342" s="9"/>
      <c r="I342" s="9"/>
      <c r="J342" s="9"/>
      <c r="K342" s="9"/>
      <c r="L342" s="10">
        <f t="shared" si="41"/>
        <v>18136741</v>
      </c>
      <c r="M342" s="257">
        <f t="shared" si="40"/>
        <v>2590963</v>
      </c>
      <c r="N342" s="10"/>
    </row>
    <row r="343" spans="1:14" ht="12.75" x14ac:dyDescent="0.25">
      <c r="A343" s="4" t="s">
        <v>534</v>
      </c>
      <c r="B343" s="5" t="s">
        <v>535</v>
      </c>
      <c r="C343" s="12" t="s">
        <v>4</v>
      </c>
      <c r="D343" s="7">
        <v>6</v>
      </c>
      <c r="E343" s="8">
        <v>4065703</v>
      </c>
      <c r="F343" s="9"/>
      <c r="G343" s="9"/>
      <c r="H343" s="9"/>
      <c r="I343" s="9"/>
      <c r="J343" s="9"/>
      <c r="K343" s="9"/>
      <c r="L343" s="10">
        <f t="shared" si="41"/>
        <v>24394218</v>
      </c>
      <c r="M343" s="257">
        <f t="shared" si="40"/>
        <v>4065703</v>
      </c>
      <c r="N343" s="10"/>
    </row>
    <row r="344" spans="1:14" ht="12.75" x14ac:dyDescent="0.25">
      <c r="A344" s="4" t="s">
        <v>536</v>
      </c>
      <c r="B344" s="5" t="s">
        <v>537</v>
      </c>
      <c r="C344" s="12" t="s">
        <v>4</v>
      </c>
      <c r="D344" s="7">
        <v>16</v>
      </c>
      <c r="E344" s="8">
        <v>779070</v>
      </c>
      <c r="F344" s="9"/>
      <c r="G344" s="9"/>
      <c r="H344" s="9"/>
      <c r="I344" s="9"/>
      <c r="J344" s="9"/>
      <c r="K344" s="9"/>
      <c r="L344" s="10">
        <f t="shared" si="41"/>
        <v>12465120</v>
      </c>
      <c r="M344" s="257">
        <f t="shared" si="40"/>
        <v>779070</v>
      </c>
      <c r="N344" s="10"/>
    </row>
    <row r="345" spans="1:14" ht="12.75" x14ac:dyDescent="0.25">
      <c r="A345" s="4" t="s">
        <v>538</v>
      </c>
      <c r="B345" s="5" t="s">
        <v>539</v>
      </c>
      <c r="C345" s="12" t="s">
        <v>4</v>
      </c>
      <c r="D345" s="7">
        <v>5</v>
      </c>
      <c r="E345" s="8">
        <v>1009743</v>
      </c>
      <c r="F345" s="9"/>
      <c r="G345" s="9"/>
      <c r="H345" s="9"/>
      <c r="I345" s="9"/>
      <c r="J345" s="9"/>
      <c r="K345" s="9"/>
      <c r="L345" s="10">
        <f t="shared" si="41"/>
        <v>5048715</v>
      </c>
      <c r="M345" s="257">
        <f t="shared" si="40"/>
        <v>1009743</v>
      </c>
      <c r="N345" s="10"/>
    </row>
    <row r="346" spans="1:14" ht="12.75" x14ac:dyDescent="0.25">
      <c r="A346" s="4" t="s">
        <v>540</v>
      </c>
      <c r="B346" s="5" t="s">
        <v>541</v>
      </c>
      <c r="C346" s="12" t="s">
        <v>4</v>
      </c>
      <c r="D346" s="7">
        <v>6</v>
      </c>
      <c r="E346" s="8">
        <v>1045060</v>
      </c>
      <c r="F346" s="9"/>
      <c r="G346" s="9"/>
      <c r="H346" s="9"/>
      <c r="I346" s="9"/>
      <c r="J346" s="9"/>
      <c r="K346" s="9"/>
      <c r="L346" s="10">
        <f t="shared" si="41"/>
        <v>6270360</v>
      </c>
      <c r="M346" s="257">
        <f t="shared" si="40"/>
        <v>1045060</v>
      </c>
      <c r="N346" s="10"/>
    </row>
    <row r="347" spans="1:14" ht="12.75" x14ac:dyDescent="0.25">
      <c r="A347" s="4" t="s">
        <v>542</v>
      </c>
      <c r="B347" s="5" t="s">
        <v>543</v>
      </c>
      <c r="C347" s="12" t="s">
        <v>4</v>
      </c>
      <c r="D347" s="7">
        <v>1</v>
      </c>
      <c r="E347" s="8">
        <v>528583</v>
      </c>
      <c r="F347" s="9"/>
      <c r="G347" s="9"/>
      <c r="H347" s="9"/>
      <c r="I347" s="9"/>
      <c r="J347" s="9"/>
      <c r="K347" s="9"/>
      <c r="L347" s="10">
        <f t="shared" si="41"/>
        <v>528583</v>
      </c>
      <c r="M347" s="257">
        <f t="shared" si="40"/>
        <v>528583</v>
      </c>
      <c r="N347" s="10"/>
    </row>
    <row r="348" spans="1:14" ht="12.75" x14ac:dyDescent="0.25">
      <c r="A348" s="4" t="s">
        <v>544</v>
      </c>
      <c r="B348" s="5" t="s">
        <v>545</v>
      </c>
      <c r="C348" s="12" t="s">
        <v>4</v>
      </c>
      <c r="D348" s="7">
        <v>2</v>
      </c>
      <c r="E348" s="8">
        <v>969188</v>
      </c>
      <c r="F348" s="9"/>
      <c r="G348" s="9"/>
      <c r="H348" s="9"/>
      <c r="I348" s="9"/>
      <c r="J348" s="9"/>
      <c r="K348" s="9"/>
      <c r="L348" s="10">
        <f t="shared" si="41"/>
        <v>1938376</v>
      </c>
      <c r="M348" s="257">
        <f t="shared" si="40"/>
        <v>969188</v>
      </c>
      <c r="N348" s="10"/>
    </row>
    <row r="349" spans="1:14" ht="12.75" x14ac:dyDescent="0.25">
      <c r="A349" s="4" t="s">
        <v>546</v>
      </c>
      <c r="B349" s="5" t="s">
        <v>547</v>
      </c>
      <c r="C349" s="12" t="s">
        <v>4</v>
      </c>
      <c r="D349" s="7">
        <v>1</v>
      </c>
      <c r="E349" s="8">
        <v>26523308</v>
      </c>
      <c r="F349" s="9"/>
      <c r="G349" s="9"/>
      <c r="H349" s="9"/>
      <c r="I349" s="9"/>
      <c r="J349" s="9"/>
      <c r="K349" s="9"/>
      <c r="L349" s="10">
        <f t="shared" si="41"/>
        <v>26523308</v>
      </c>
      <c r="M349" s="257">
        <f t="shared" si="40"/>
        <v>26523308</v>
      </c>
      <c r="N349" s="10"/>
    </row>
    <row r="350" spans="1:14" ht="12.75" x14ac:dyDescent="0.25">
      <c r="A350" s="4" t="s">
        <v>548</v>
      </c>
      <c r="B350" s="5" t="s">
        <v>549</v>
      </c>
      <c r="C350" s="12" t="s">
        <v>4</v>
      </c>
      <c r="D350" s="7">
        <v>1</v>
      </c>
      <c r="E350" s="8">
        <v>1330057</v>
      </c>
      <c r="F350" s="9"/>
      <c r="G350" s="9"/>
      <c r="H350" s="9"/>
      <c r="I350" s="9"/>
      <c r="J350" s="9"/>
      <c r="K350" s="9"/>
      <c r="L350" s="10">
        <f t="shared" si="41"/>
        <v>1330057</v>
      </c>
      <c r="M350" s="257">
        <f t="shared" si="40"/>
        <v>1330057</v>
      </c>
      <c r="N350" s="10"/>
    </row>
    <row r="351" spans="1:14" ht="12.75" x14ac:dyDescent="0.25">
      <c r="A351" s="4" t="s">
        <v>550</v>
      </c>
      <c r="B351" s="5" t="s">
        <v>551</v>
      </c>
      <c r="C351" s="12" t="s">
        <v>4</v>
      </c>
      <c r="D351" s="7">
        <v>4</v>
      </c>
      <c r="E351" s="8">
        <v>2159136</v>
      </c>
      <c r="F351" s="9"/>
      <c r="G351" s="9"/>
      <c r="H351" s="9"/>
      <c r="I351" s="9"/>
      <c r="J351" s="9"/>
      <c r="K351" s="9"/>
      <c r="L351" s="10">
        <f t="shared" si="41"/>
        <v>8636544</v>
      </c>
      <c r="M351" s="257">
        <f t="shared" si="40"/>
        <v>2159136</v>
      </c>
      <c r="N351" s="10"/>
    </row>
    <row r="352" spans="1:14" ht="12.75" x14ac:dyDescent="0.25">
      <c r="A352" s="4" t="s">
        <v>552</v>
      </c>
      <c r="B352" s="5" t="s">
        <v>553</v>
      </c>
      <c r="C352" s="12" t="s">
        <v>4</v>
      </c>
      <c r="D352" s="7">
        <v>9</v>
      </c>
      <c r="E352" s="8">
        <v>276911</v>
      </c>
      <c r="F352" s="9"/>
      <c r="G352" s="9"/>
      <c r="H352" s="9"/>
      <c r="I352" s="9"/>
      <c r="J352" s="9"/>
      <c r="K352" s="9"/>
      <c r="L352" s="10">
        <f t="shared" si="41"/>
        <v>2492199</v>
      </c>
      <c r="M352" s="257">
        <f t="shared" si="40"/>
        <v>276911</v>
      </c>
      <c r="N352" s="10"/>
    </row>
    <row r="353" spans="1:14" ht="12.75" x14ac:dyDescent="0.25">
      <c r="A353" s="4" t="s">
        <v>554</v>
      </c>
      <c r="B353" s="5" t="s">
        <v>555</v>
      </c>
      <c r="C353" s="12" t="s">
        <v>4</v>
      </c>
      <c r="D353" s="7">
        <v>3</v>
      </c>
      <c r="E353" s="8">
        <v>1526056</v>
      </c>
      <c r="F353" s="9"/>
      <c r="G353" s="9"/>
      <c r="H353" s="9"/>
      <c r="I353" s="9"/>
      <c r="J353" s="9"/>
      <c r="K353" s="9"/>
      <c r="L353" s="10">
        <f t="shared" si="41"/>
        <v>4578168</v>
      </c>
      <c r="M353" s="257">
        <f t="shared" si="40"/>
        <v>1526056</v>
      </c>
      <c r="N353" s="10"/>
    </row>
    <row r="354" spans="1:14" ht="12.75" x14ac:dyDescent="0.25">
      <c r="A354" s="4" t="s">
        <v>556</v>
      </c>
      <c r="B354" s="5" t="s">
        <v>557</v>
      </c>
      <c r="C354" s="12" t="s">
        <v>20</v>
      </c>
      <c r="D354" s="7">
        <v>46.93</v>
      </c>
      <c r="E354" s="8">
        <v>156722</v>
      </c>
      <c r="F354" s="9"/>
      <c r="G354" s="9"/>
      <c r="H354" s="9"/>
      <c r="I354" s="9"/>
      <c r="J354" s="9"/>
      <c r="K354" s="9"/>
      <c r="L354" s="10">
        <f t="shared" si="41"/>
        <v>7354963</v>
      </c>
      <c r="M354" s="257">
        <f t="shared" si="40"/>
        <v>156722</v>
      </c>
      <c r="N354" s="10"/>
    </row>
    <row r="355" spans="1:14" ht="12.75" x14ac:dyDescent="0.25">
      <c r="A355" s="4" t="s">
        <v>558</v>
      </c>
      <c r="B355" s="5" t="s">
        <v>559</v>
      </c>
      <c r="C355" s="12" t="s">
        <v>20</v>
      </c>
      <c r="D355" s="7">
        <v>36.76</v>
      </c>
      <c r="E355" s="8">
        <v>340829</v>
      </c>
      <c r="F355" s="9"/>
      <c r="G355" s="9"/>
      <c r="H355" s="9"/>
      <c r="I355" s="9"/>
      <c r="J355" s="9"/>
      <c r="K355" s="9"/>
      <c r="L355" s="10">
        <f t="shared" si="41"/>
        <v>12528874</v>
      </c>
      <c r="M355" s="257">
        <f t="shared" si="40"/>
        <v>340829</v>
      </c>
      <c r="N355" s="10"/>
    </row>
    <row r="356" spans="1:14" ht="12.75" x14ac:dyDescent="0.25">
      <c r="A356" s="4" t="s">
        <v>560</v>
      </c>
      <c r="B356" s="34" t="s">
        <v>429</v>
      </c>
      <c r="C356" s="5" t="s">
        <v>4</v>
      </c>
      <c r="D356" s="7">
        <v>6</v>
      </c>
      <c r="E356" s="8">
        <v>202196</v>
      </c>
      <c r="F356" s="9"/>
      <c r="G356" s="9"/>
      <c r="H356" s="9"/>
      <c r="I356" s="9"/>
      <c r="J356" s="9"/>
      <c r="K356" s="9"/>
      <c r="L356" s="10">
        <f t="shared" si="41"/>
        <v>1213176</v>
      </c>
      <c r="M356" s="257">
        <f t="shared" si="40"/>
        <v>202196</v>
      </c>
      <c r="N356" s="10"/>
    </row>
    <row r="357" spans="1:14" ht="12.75" x14ac:dyDescent="0.25">
      <c r="A357" s="4" t="s">
        <v>561</v>
      </c>
      <c r="B357" s="5" t="s">
        <v>562</v>
      </c>
      <c r="C357" s="12" t="s">
        <v>4</v>
      </c>
      <c r="D357" s="7">
        <v>19</v>
      </c>
      <c r="E357" s="8">
        <v>892268</v>
      </c>
      <c r="F357" s="9"/>
      <c r="G357" s="9"/>
      <c r="H357" s="9"/>
      <c r="I357" s="9"/>
      <c r="J357" s="9"/>
      <c r="K357" s="9"/>
      <c r="L357" s="10">
        <f t="shared" si="41"/>
        <v>16953092</v>
      </c>
      <c r="M357" s="257">
        <f t="shared" si="40"/>
        <v>892268</v>
      </c>
      <c r="N357" s="10"/>
    </row>
    <row r="358" spans="1:14" ht="16.5" customHeight="1" x14ac:dyDescent="0.25">
      <c r="A358" s="4" t="s">
        <v>563</v>
      </c>
      <c r="B358" s="5" t="s">
        <v>564</v>
      </c>
      <c r="C358" s="12" t="s">
        <v>4</v>
      </c>
      <c r="D358" s="7">
        <v>27</v>
      </c>
      <c r="E358" s="8">
        <v>561514</v>
      </c>
      <c r="F358" s="9"/>
      <c r="G358" s="9"/>
      <c r="H358" s="9"/>
      <c r="I358" s="9"/>
      <c r="J358" s="9"/>
      <c r="K358" s="9"/>
      <c r="L358" s="10">
        <f t="shared" si="41"/>
        <v>15160878</v>
      </c>
      <c r="M358" s="257">
        <f t="shared" si="40"/>
        <v>561514</v>
      </c>
      <c r="N358" s="10"/>
    </row>
    <row r="359" spans="1:14" ht="12.75" x14ac:dyDescent="0.25">
      <c r="A359" s="4" t="s">
        <v>565</v>
      </c>
      <c r="B359" s="5" t="s">
        <v>566</v>
      </c>
      <c r="C359" s="12" t="s">
        <v>4</v>
      </c>
      <c r="D359" s="7">
        <v>54</v>
      </c>
      <c r="E359" s="8">
        <v>2226401</v>
      </c>
      <c r="F359" s="9"/>
      <c r="G359" s="9"/>
      <c r="H359" s="9"/>
      <c r="I359" s="9"/>
      <c r="J359" s="9"/>
      <c r="K359" s="9"/>
      <c r="L359" s="10">
        <f t="shared" si="41"/>
        <v>120225654</v>
      </c>
      <c r="M359" s="257">
        <f t="shared" si="40"/>
        <v>2226401</v>
      </c>
      <c r="N359" s="10"/>
    </row>
    <row r="360" spans="1:14" ht="16.5" customHeight="1" x14ac:dyDescent="0.25">
      <c r="A360" s="4" t="s">
        <v>567</v>
      </c>
      <c r="B360" s="5" t="s">
        <v>568</v>
      </c>
      <c r="C360" s="12" t="s">
        <v>4</v>
      </c>
      <c r="D360" s="7">
        <v>3</v>
      </c>
      <c r="E360" s="8">
        <v>233126</v>
      </c>
      <c r="F360" s="9"/>
      <c r="G360" s="9"/>
      <c r="H360" s="9"/>
      <c r="I360" s="9"/>
      <c r="J360" s="9"/>
      <c r="K360" s="9"/>
      <c r="L360" s="10">
        <f t="shared" si="41"/>
        <v>699378</v>
      </c>
      <c r="M360" s="257">
        <f t="shared" si="40"/>
        <v>233126</v>
      </c>
      <c r="N360" s="10"/>
    </row>
    <row r="361" spans="1:14" ht="12.75" customHeight="1" x14ac:dyDescent="0.25">
      <c r="A361" s="91" t="s">
        <v>569</v>
      </c>
      <c r="B361" s="139" t="s">
        <v>570</v>
      </c>
      <c r="C361" s="12"/>
      <c r="D361" s="15">
        <v>0</v>
      </c>
      <c r="E361" s="8">
        <v>0</v>
      </c>
      <c r="F361" s="142"/>
      <c r="G361" s="142"/>
      <c r="H361" s="142"/>
      <c r="I361" s="142"/>
      <c r="J361" s="142"/>
      <c r="K361" s="143">
        <f>+K409</f>
        <v>808406135</v>
      </c>
      <c r="L361" s="163">
        <f>L362+L410</f>
        <v>1277002745</v>
      </c>
      <c r="M361" s="257">
        <f t="shared" si="40"/>
        <v>0</v>
      </c>
      <c r="N361" s="163"/>
    </row>
    <row r="362" spans="1:14" ht="25.5" customHeight="1" x14ac:dyDescent="0.25">
      <c r="A362" s="87"/>
      <c r="B362" s="164" t="s">
        <v>571</v>
      </c>
      <c r="C362" s="100"/>
      <c r="D362" s="100">
        <v>0</v>
      </c>
      <c r="E362" s="8">
        <v>0</v>
      </c>
      <c r="F362" s="9" t="s">
        <v>14</v>
      </c>
      <c r="G362" s="9" t="s">
        <v>15</v>
      </c>
      <c r="H362" s="9" t="s">
        <v>16</v>
      </c>
      <c r="I362" s="9" t="s">
        <v>17</v>
      </c>
      <c r="J362" s="119">
        <f>SUM(J363:J407)</f>
        <v>818092538.16370833</v>
      </c>
      <c r="K362" s="146"/>
      <c r="L362" s="165">
        <f>SUM(L363:L380)+(L381+L383+L385+L387+L389+L391)</f>
        <v>629304470</v>
      </c>
      <c r="M362" s="257">
        <f t="shared" si="40"/>
        <v>0</v>
      </c>
      <c r="N362" s="165"/>
    </row>
    <row r="363" spans="1:14" ht="12.75" x14ac:dyDescent="0.25">
      <c r="A363" s="4" t="s">
        <v>572</v>
      </c>
      <c r="B363" s="5" t="s">
        <v>573</v>
      </c>
      <c r="C363" s="12" t="s">
        <v>4</v>
      </c>
      <c r="D363" s="7">
        <v>9</v>
      </c>
      <c r="E363" s="8">
        <v>19333</v>
      </c>
      <c r="F363" s="9">
        <v>0</v>
      </c>
      <c r="G363" s="9">
        <v>20562.75</v>
      </c>
      <c r="H363" s="9">
        <v>205627.5</v>
      </c>
      <c r="I363" s="9"/>
      <c r="J363" s="9">
        <f>+I363+H363+G363+F363</f>
        <v>226190.25</v>
      </c>
      <c r="K363" s="9"/>
      <c r="L363" s="10">
        <f t="shared" ref="L363:L407" si="42">ROUND(D363*E363,0)</f>
        <v>173997</v>
      </c>
      <c r="M363" s="257">
        <f>+ROUND(E363,0)</f>
        <v>19333</v>
      </c>
      <c r="N363" s="10">
        <v>173997</v>
      </c>
    </row>
    <row r="364" spans="1:14" ht="12.75" x14ac:dyDescent="0.25">
      <c r="A364" s="4" t="s">
        <v>574</v>
      </c>
      <c r="B364" s="5" t="s">
        <v>575</v>
      </c>
      <c r="C364" s="12" t="s">
        <v>4</v>
      </c>
      <c r="D364" s="7">
        <v>9</v>
      </c>
      <c r="E364" s="8">
        <v>16110</v>
      </c>
      <c r="F364" s="9">
        <v>0</v>
      </c>
      <c r="G364" s="9">
        <v>17135.625</v>
      </c>
      <c r="H364" s="9">
        <v>171356.25</v>
      </c>
      <c r="I364" s="9"/>
      <c r="J364" s="9">
        <f t="shared" ref="J364:J407" si="43">+I364+H364+G364+F364</f>
        <v>188491.875</v>
      </c>
      <c r="K364" s="9"/>
      <c r="L364" s="10">
        <f t="shared" si="42"/>
        <v>144990</v>
      </c>
      <c r="M364" s="257">
        <f t="shared" si="40"/>
        <v>16110</v>
      </c>
      <c r="N364" s="10">
        <v>144990</v>
      </c>
    </row>
    <row r="365" spans="1:14" ht="18.75" customHeight="1" x14ac:dyDescent="0.25">
      <c r="A365" s="4" t="s">
        <v>576</v>
      </c>
      <c r="B365" s="5" t="s">
        <v>577</v>
      </c>
      <c r="C365" s="12" t="s">
        <v>4</v>
      </c>
      <c r="D365" s="7">
        <v>9</v>
      </c>
      <c r="E365" s="8">
        <v>38665</v>
      </c>
      <c r="F365" s="9">
        <v>0</v>
      </c>
      <c r="G365" s="9">
        <v>41125.5</v>
      </c>
      <c r="H365" s="9">
        <v>411255</v>
      </c>
      <c r="I365" s="9"/>
      <c r="J365" s="9">
        <f t="shared" si="43"/>
        <v>452380.5</v>
      </c>
      <c r="K365" s="9"/>
      <c r="L365" s="10">
        <f t="shared" si="42"/>
        <v>347985</v>
      </c>
      <c r="M365" s="257">
        <f t="shared" si="40"/>
        <v>38665</v>
      </c>
      <c r="N365" s="10">
        <v>347985</v>
      </c>
    </row>
    <row r="366" spans="1:14" ht="12.75" x14ac:dyDescent="0.25">
      <c r="A366" s="4" t="s">
        <v>578</v>
      </c>
      <c r="B366" s="5" t="s">
        <v>579</v>
      </c>
      <c r="C366" s="12" t="s">
        <v>4</v>
      </c>
      <c r="D366" s="7">
        <v>9</v>
      </c>
      <c r="E366" s="8">
        <v>12083</v>
      </c>
      <c r="F366" s="9">
        <v>0</v>
      </c>
      <c r="G366" s="9">
        <v>12851.71875</v>
      </c>
      <c r="H366" s="9">
        <v>128517.1875</v>
      </c>
      <c r="I366" s="9"/>
      <c r="J366" s="9">
        <f t="shared" si="43"/>
        <v>141368.90625</v>
      </c>
      <c r="K366" s="9"/>
      <c r="L366" s="10">
        <f t="shared" si="42"/>
        <v>108747</v>
      </c>
      <c r="M366" s="257">
        <f t="shared" si="40"/>
        <v>12083</v>
      </c>
      <c r="N366" s="10">
        <v>108747</v>
      </c>
    </row>
    <row r="367" spans="1:14" ht="12.75" x14ac:dyDescent="0.25">
      <c r="A367" s="4" t="s">
        <v>580</v>
      </c>
      <c r="B367" s="5" t="s">
        <v>581</v>
      </c>
      <c r="C367" s="12" t="s">
        <v>4</v>
      </c>
      <c r="D367" s="7">
        <v>9</v>
      </c>
      <c r="E367" s="8">
        <v>12083</v>
      </c>
      <c r="F367" s="9">
        <v>0</v>
      </c>
      <c r="G367" s="9">
        <v>12851.71875</v>
      </c>
      <c r="H367" s="9">
        <v>128517.1875</v>
      </c>
      <c r="I367" s="9"/>
      <c r="J367" s="9">
        <f t="shared" si="43"/>
        <v>141368.90625</v>
      </c>
      <c r="K367" s="9"/>
      <c r="L367" s="10">
        <f t="shared" si="42"/>
        <v>108747</v>
      </c>
      <c r="M367" s="257">
        <f t="shared" si="40"/>
        <v>12083</v>
      </c>
      <c r="N367" s="10">
        <v>108747</v>
      </c>
    </row>
    <row r="368" spans="1:14" ht="12.75" x14ac:dyDescent="0.25">
      <c r="A368" s="4" t="s">
        <v>582</v>
      </c>
      <c r="B368" s="5" t="s">
        <v>583</v>
      </c>
      <c r="C368" s="12" t="s">
        <v>4</v>
      </c>
      <c r="D368" s="7">
        <v>9</v>
      </c>
      <c r="E368" s="8">
        <v>16110</v>
      </c>
      <c r="F368" s="9">
        <v>0</v>
      </c>
      <c r="G368" s="9">
        <v>17135.625</v>
      </c>
      <c r="H368" s="9">
        <v>171356.25</v>
      </c>
      <c r="I368" s="9"/>
      <c r="J368" s="9">
        <f t="shared" si="43"/>
        <v>188491.875</v>
      </c>
      <c r="K368" s="9"/>
      <c r="L368" s="10">
        <f t="shared" si="42"/>
        <v>144990</v>
      </c>
      <c r="M368" s="257">
        <f t="shared" si="40"/>
        <v>16110</v>
      </c>
      <c r="N368" s="10">
        <v>144990</v>
      </c>
    </row>
    <row r="369" spans="1:14" ht="12.75" x14ac:dyDescent="0.25">
      <c r="A369" s="4" t="s">
        <v>584</v>
      </c>
      <c r="B369" s="5" t="s">
        <v>585</v>
      </c>
      <c r="C369" s="12" t="s">
        <v>4</v>
      </c>
      <c r="D369" s="7">
        <v>9</v>
      </c>
      <c r="E369" s="8">
        <v>32221</v>
      </c>
      <c r="F369" s="9">
        <v>0</v>
      </c>
      <c r="G369" s="9">
        <v>34271.25</v>
      </c>
      <c r="H369" s="9">
        <v>342712.5</v>
      </c>
      <c r="I369" s="9"/>
      <c r="J369" s="9">
        <f t="shared" si="43"/>
        <v>376983.75</v>
      </c>
      <c r="K369" s="9"/>
      <c r="L369" s="10">
        <f t="shared" si="42"/>
        <v>289989</v>
      </c>
      <c r="M369" s="257">
        <f t="shared" si="40"/>
        <v>32221</v>
      </c>
      <c r="N369" s="10">
        <v>289989</v>
      </c>
    </row>
    <row r="370" spans="1:14" ht="13.5" customHeight="1" x14ac:dyDescent="0.25">
      <c r="A370" s="4" t="s">
        <v>586</v>
      </c>
      <c r="B370" s="5" t="s">
        <v>587</v>
      </c>
      <c r="C370" s="12" t="s">
        <v>4</v>
      </c>
      <c r="D370" s="7">
        <v>15</v>
      </c>
      <c r="E370" s="8">
        <v>16110</v>
      </c>
      <c r="F370" s="9">
        <v>0</v>
      </c>
      <c r="G370" s="9">
        <v>28559.375</v>
      </c>
      <c r="H370" s="9">
        <v>285593.75</v>
      </c>
      <c r="I370" s="9"/>
      <c r="J370" s="9">
        <f t="shared" si="43"/>
        <v>314153.125</v>
      </c>
      <c r="K370" s="9"/>
      <c r="L370" s="10">
        <f t="shared" si="42"/>
        <v>241650</v>
      </c>
      <c r="M370" s="257">
        <f t="shared" si="40"/>
        <v>16110</v>
      </c>
      <c r="N370" s="10">
        <v>241650</v>
      </c>
    </row>
    <row r="371" spans="1:14" ht="11.25" customHeight="1" x14ac:dyDescent="0.25">
      <c r="A371" s="4" t="s">
        <v>588</v>
      </c>
      <c r="B371" s="5" t="s">
        <v>589</v>
      </c>
      <c r="C371" s="12" t="s">
        <v>4</v>
      </c>
      <c r="D371" s="7">
        <v>9</v>
      </c>
      <c r="E371" s="8">
        <v>38665</v>
      </c>
      <c r="F371" s="9">
        <v>0</v>
      </c>
      <c r="G371" s="9">
        <v>41125.5</v>
      </c>
      <c r="H371" s="9">
        <v>411255</v>
      </c>
      <c r="I371" s="9"/>
      <c r="J371" s="9">
        <f t="shared" si="43"/>
        <v>452380.5</v>
      </c>
      <c r="K371" s="9"/>
      <c r="L371" s="10">
        <f t="shared" si="42"/>
        <v>347985</v>
      </c>
      <c r="M371" s="257">
        <f t="shared" si="40"/>
        <v>38665</v>
      </c>
      <c r="N371" s="10">
        <v>347985</v>
      </c>
    </row>
    <row r="372" spans="1:14" ht="12.75" x14ac:dyDescent="0.25">
      <c r="A372" s="4" t="s">
        <v>590</v>
      </c>
      <c r="B372" s="5" t="s">
        <v>591</v>
      </c>
      <c r="C372" s="12" t="s">
        <v>4</v>
      </c>
      <c r="D372" s="7">
        <v>15</v>
      </c>
      <c r="E372" s="8">
        <v>16110</v>
      </c>
      <c r="F372" s="9">
        <v>0</v>
      </c>
      <c r="G372" s="9">
        <v>28559.375</v>
      </c>
      <c r="H372" s="9">
        <v>285593.75</v>
      </c>
      <c r="I372" s="9"/>
      <c r="J372" s="9">
        <f t="shared" si="43"/>
        <v>314153.125</v>
      </c>
      <c r="K372" s="9"/>
      <c r="L372" s="10">
        <f t="shared" si="42"/>
        <v>241650</v>
      </c>
      <c r="M372" s="257">
        <f t="shared" si="40"/>
        <v>16110</v>
      </c>
      <c r="N372" s="10">
        <v>241650</v>
      </c>
    </row>
    <row r="373" spans="1:14" ht="12.75" x14ac:dyDescent="0.25">
      <c r="A373" s="4" t="s">
        <v>592</v>
      </c>
      <c r="B373" s="5" t="s">
        <v>593</v>
      </c>
      <c r="C373" s="12" t="s">
        <v>4</v>
      </c>
      <c r="D373" s="7">
        <v>3</v>
      </c>
      <c r="E373" s="8">
        <v>16110</v>
      </c>
      <c r="F373" s="9">
        <v>0</v>
      </c>
      <c r="G373" s="9">
        <v>5711.875</v>
      </c>
      <c r="H373" s="9">
        <v>57118.75</v>
      </c>
      <c r="I373" s="9"/>
      <c r="J373" s="9">
        <f t="shared" si="43"/>
        <v>62830.625</v>
      </c>
      <c r="K373" s="9"/>
      <c r="L373" s="10">
        <f t="shared" si="42"/>
        <v>48330</v>
      </c>
      <c r="M373" s="257">
        <f t="shared" si="40"/>
        <v>16110</v>
      </c>
      <c r="N373" s="10">
        <v>48330</v>
      </c>
    </row>
    <row r="374" spans="1:14" ht="12.75" x14ac:dyDescent="0.25">
      <c r="A374" s="4" t="s">
        <v>594</v>
      </c>
      <c r="B374" s="5" t="s">
        <v>595</v>
      </c>
      <c r="C374" s="12" t="s">
        <v>4</v>
      </c>
      <c r="D374" s="7">
        <v>6</v>
      </c>
      <c r="E374" s="8">
        <v>16110</v>
      </c>
      <c r="F374" s="9">
        <v>0</v>
      </c>
      <c r="G374" s="9">
        <v>11423.75</v>
      </c>
      <c r="H374" s="9">
        <v>114237.5</v>
      </c>
      <c r="I374" s="9"/>
      <c r="J374" s="9">
        <f t="shared" si="43"/>
        <v>125661.25</v>
      </c>
      <c r="K374" s="9"/>
      <c r="L374" s="10">
        <f t="shared" si="42"/>
        <v>96660</v>
      </c>
      <c r="M374" s="257">
        <f t="shared" si="40"/>
        <v>16110</v>
      </c>
      <c r="N374" s="10">
        <v>96660</v>
      </c>
    </row>
    <row r="375" spans="1:14" ht="12.75" x14ac:dyDescent="0.25">
      <c r="A375" s="4" t="s">
        <v>596</v>
      </c>
      <c r="B375" s="5" t="s">
        <v>597</v>
      </c>
      <c r="C375" s="12" t="s">
        <v>4</v>
      </c>
      <c r="D375" s="7">
        <v>5</v>
      </c>
      <c r="E375" s="8">
        <v>16110</v>
      </c>
      <c r="F375" s="9">
        <v>0</v>
      </c>
      <c r="G375" s="9">
        <v>9519.7916666666661</v>
      </c>
      <c r="H375" s="9">
        <v>95197.916666666657</v>
      </c>
      <c r="I375" s="9"/>
      <c r="J375" s="9">
        <f t="shared" si="43"/>
        <v>104717.70833333333</v>
      </c>
      <c r="K375" s="9"/>
      <c r="L375" s="10">
        <f t="shared" si="42"/>
        <v>80550</v>
      </c>
      <c r="M375" s="257">
        <f t="shared" si="40"/>
        <v>16110</v>
      </c>
      <c r="N375" s="10">
        <v>80550</v>
      </c>
    </row>
    <row r="376" spans="1:14" ht="12.75" x14ac:dyDescent="0.25">
      <c r="A376" s="4" t="s">
        <v>598</v>
      </c>
      <c r="B376" s="5" t="s">
        <v>599</v>
      </c>
      <c r="C376" s="12" t="s">
        <v>4</v>
      </c>
      <c r="D376" s="7">
        <v>6</v>
      </c>
      <c r="E376" s="8">
        <v>32221</v>
      </c>
      <c r="F376" s="9">
        <v>0</v>
      </c>
      <c r="G376" s="9">
        <v>22847.5</v>
      </c>
      <c r="H376" s="9">
        <v>228475</v>
      </c>
      <c r="I376" s="9"/>
      <c r="J376" s="9">
        <f t="shared" si="43"/>
        <v>251322.5</v>
      </c>
      <c r="K376" s="9"/>
      <c r="L376" s="10">
        <f t="shared" si="42"/>
        <v>193326</v>
      </c>
      <c r="M376" s="257">
        <f t="shared" si="40"/>
        <v>32221</v>
      </c>
      <c r="N376" s="10">
        <v>193326</v>
      </c>
    </row>
    <row r="377" spans="1:14" ht="25.5" x14ac:dyDescent="0.25">
      <c r="A377" s="4" t="s">
        <v>600</v>
      </c>
      <c r="B377" s="5" t="s">
        <v>601</v>
      </c>
      <c r="C377" s="12" t="s">
        <v>4</v>
      </c>
      <c r="D377" s="7">
        <v>12</v>
      </c>
      <c r="E377" s="8">
        <v>19333</v>
      </c>
      <c r="F377" s="9">
        <v>0</v>
      </c>
      <c r="G377" s="9">
        <v>27417</v>
      </c>
      <c r="H377" s="9">
        <v>274170</v>
      </c>
      <c r="I377" s="9"/>
      <c r="J377" s="9">
        <f t="shared" si="43"/>
        <v>301587</v>
      </c>
      <c r="K377" s="9"/>
      <c r="L377" s="10">
        <f t="shared" si="42"/>
        <v>231996</v>
      </c>
      <c r="M377" s="257">
        <f t="shared" si="40"/>
        <v>19333</v>
      </c>
      <c r="N377" s="10">
        <v>231996</v>
      </c>
    </row>
    <row r="378" spans="1:14" ht="25.5" x14ac:dyDescent="0.25">
      <c r="A378" s="4" t="s">
        <v>602</v>
      </c>
      <c r="B378" s="5" t="s">
        <v>603</v>
      </c>
      <c r="C378" s="12" t="s">
        <v>4</v>
      </c>
      <c r="D378" s="7">
        <v>3</v>
      </c>
      <c r="E378" s="8">
        <v>19333</v>
      </c>
      <c r="F378" s="9">
        <v>0</v>
      </c>
      <c r="G378" s="9">
        <v>6854.25</v>
      </c>
      <c r="H378" s="9">
        <v>68542.5</v>
      </c>
      <c r="I378" s="9"/>
      <c r="J378" s="9">
        <f t="shared" si="43"/>
        <v>75396.75</v>
      </c>
      <c r="K378" s="9"/>
      <c r="L378" s="10">
        <f t="shared" si="42"/>
        <v>57999</v>
      </c>
      <c r="M378" s="257">
        <f t="shared" si="40"/>
        <v>19333</v>
      </c>
      <c r="N378" s="10">
        <v>57999</v>
      </c>
    </row>
    <row r="379" spans="1:14" ht="40.5" customHeight="1" x14ac:dyDescent="0.25">
      <c r="A379" s="4" t="s">
        <v>604</v>
      </c>
      <c r="B379" s="5" t="s">
        <v>605</v>
      </c>
      <c r="C379" s="12" t="s">
        <v>4</v>
      </c>
      <c r="D379" s="7">
        <v>9</v>
      </c>
      <c r="E379" s="8">
        <v>120828</v>
      </c>
      <c r="F379" s="9">
        <v>0</v>
      </c>
      <c r="G379" s="9">
        <v>128517.1875</v>
      </c>
      <c r="H379" s="9">
        <v>1285171.875</v>
      </c>
      <c r="I379" s="9"/>
      <c r="J379" s="9">
        <f t="shared" si="43"/>
        <v>1413689.0625</v>
      </c>
      <c r="K379" s="9"/>
      <c r="L379" s="10">
        <f t="shared" si="42"/>
        <v>1087452</v>
      </c>
      <c r="M379" s="257">
        <f t="shared" si="40"/>
        <v>120828</v>
      </c>
      <c r="N379" s="10">
        <v>1087452</v>
      </c>
    </row>
    <row r="380" spans="1:14" ht="12.75" x14ac:dyDescent="0.25">
      <c r="A380" s="4" t="s">
        <v>606</v>
      </c>
      <c r="B380" s="5" t="s">
        <v>607</v>
      </c>
      <c r="C380" s="11" t="s">
        <v>20</v>
      </c>
      <c r="D380" s="7">
        <v>108</v>
      </c>
      <c r="E380" s="8">
        <v>8055</v>
      </c>
      <c r="F380" s="9">
        <v>0</v>
      </c>
      <c r="G380" s="9">
        <v>102813.75</v>
      </c>
      <c r="H380" s="9">
        <v>1028137.4999999999</v>
      </c>
      <c r="I380" s="9"/>
      <c r="J380" s="9">
        <f t="shared" si="43"/>
        <v>1130951.25</v>
      </c>
      <c r="K380" s="9"/>
      <c r="L380" s="10">
        <f t="shared" si="42"/>
        <v>869940</v>
      </c>
      <c r="M380" s="257">
        <f t="shared" si="40"/>
        <v>8055</v>
      </c>
      <c r="N380" s="10">
        <v>869940</v>
      </c>
    </row>
    <row r="381" spans="1:14" ht="12.75" x14ac:dyDescent="0.25">
      <c r="A381" s="4"/>
      <c r="B381" s="100" t="s">
        <v>91</v>
      </c>
      <c r="C381" s="11"/>
      <c r="D381" s="7">
        <v>0</v>
      </c>
      <c r="E381" s="8">
        <v>0</v>
      </c>
      <c r="F381" s="9"/>
      <c r="G381" s="9"/>
      <c r="H381" s="9"/>
      <c r="I381" s="9"/>
      <c r="J381" s="9"/>
      <c r="K381" s="9"/>
      <c r="L381" s="101">
        <f>SUM(L382)</f>
        <v>59735452</v>
      </c>
      <c r="M381" s="257">
        <f t="shared" si="40"/>
        <v>0</v>
      </c>
      <c r="N381" s="101"/>
    </row>
    <row r="382" spans="1:14" ht="12.75" x14ac:dyDescent="0.25">
      <c r="A382" s="4" t="s">
        <v>608</v>
      </c>
      <c r="B382" s="5" t="s">
        <v>93</v>
      </c>
      <c r="C382" s="11" t="s">
        <v>81</v>
      </c>
      <c r="D382" s="7">
        <v>72.319999999999993</v>
      </c>
      <c r="E382" s="8">
        <v>825988</v>
      </c>
      <c r="F382" s="9">
        <v>52408563.303096004</v>
      </c>
      <c r="G382" s="9">
        <v>4722293.0819999995</v>
      </c>
      <c r="H382" s="9">
        <v>20523125.219999999</v>
      </c>
      <c r="I382" s="9"/>
      <c r="J382" s="9">
        <f t="shared" si="43"/>
        <v>77653981.605095997</v>
      </c>
      <c r="K382" s="9"/>
      <c r="L382" s="10">
        <f t="shared" si="42"/>
        <v>59735452</v>
      </c>
      <c r="M382" s="257">
        <f t="shared" si="40"/>
        <v>825988</v>
      </c>
      <c r="N382" s="10">
        <v>59735452</v>
      </c>
    </row>
    <row r="383" spans="1:14" ht="12.75" x14ac:dyDescent="0.25">
      <c r="A383" s="4"/>
      <c r="B383" s="100" t="s">
        <v>94</v>
      </c>
      <c r="C383" s="11"/>
      <c r="D383" s="7">
        <v>0</v>
      </c>
      <c r="E383" s="8">
        <v>0</v>
      </c>
      <c r="F383" s="9"/>
      <c r="G383" s="9"/>
      <c r="H383" s="9"/>
      <c r="I383" s="9"/>
      <c r="J383" s="9"/>
      <c r="K383" s="9"/>
      <c r="L383" s="101">
        <f>SUM(L384)</f>
        <v>71049446</v>
      </c>
      <c r="M383" s="257">
        <f t="shared" si="40"/>
        <v>0</v>
      </c>
      <c r="N383" s="101"/>
    </row>
    <row r="384" spans="1:14" ht="12.75" x14ac:dyDescent="0.25">
      <c r="A384" s="4" t="s">
        <v>609</v>
      </c>
      <c r="B384" s="5" t="s">
        <v>373</v>
      </c>
      <c r="C384" s="11" t="s">
        <v>81</v>
      </c>
      <c r="D384" s="7">
        <v>86.97</v>
      </c>
      <c r="E384" s="8">
        <v>816942</v>
      </c>
      <c r="F384" s="9">
        <v>67167984.419172004</v>
      </c>
      <c r="G384" s="9">
        <v>4758394.8395454539</v>
      </c>
      <c r="H384" s="9">
        <v>20441761.009090908</v>
      </c>
      <c r="I384" s="9"/>
      <c r="J384" s="9">
        <f t="shared" si="43"/>
        <v>92368140.267808363</v>
      </c>
      <c r="K384" s="9"/>
      <c r="L384" s="10">
        <f t="shared" si="42"/>
        <v>71049446</v>
      </c>
      <c r="M384" s="257">
        <f t="shared" si="40"/>
        <v>816942</v>
      </c>
      <c r="N384" s="10">
        <v>71049446</v>
      </c>
    </row>
    <row r="385" spans="1:14" ht="11.25" customHeight="1" x14ac:dyDescent="0.25">
      <c r="A385" s="4"/>
      <c r="B385" s="100" t="s">
        <v>374</v>
      </c>
      <c r="C385" s="11"/>
      <c r="D385" s="7">
        <v>0</v>
      </c>
      <c r="E385" s="8">
        <v>0</v>
      </c>
      <c r="F385" s="9"/>
      <c r="G385" s="9"/>
      <c r="H385" s="9"/>
      <c r="I385" s="9"/>
      <c r="J385" s="9"/>
      <c r="K385" s="9"/>
      <c r="L385" s="101">
        <f>SUM(L386)</f>
        <v>71756025</v>
      </c>
      <c r="M385" s="257">
        <f t="shared" si="40"/>
        <v>0</v>
      </c>
      <c r="N385" s="101"/>
    </row>
    <row r="386" spans="1:14" ht="12.75" x14ac:dyDescent="0.25">
      <c r="A386" s="4" t="s">
        <v>610</v>
      </c>
      <c r="B386" s="5" t="s">
        <v>376</v>
      </c>
      <c r="C386" s="11" t="s">
        <v>81</v>
      </c>
      <c r="D386" s="7">
        <v>84.36</v>
      </c>
      <c r="E386" s="8">
        <v>850593</v>
      </c>
      <c r="F386" s="9">
        <v>66395672.132400006</v>
      </c>
      <c r="G386" s="9">
        <v>5076942.9749999996</v>
      </c>
      <c r="H386" s="9">
        <v>21810223.5</v>
      </c>
      <c r="I386" s="9"/>
      <c r="J386" s="9">
        <f t="shared" si="43"/>
        <v>93282838.6074</v>
      </c>
      <c r="K386" s="9"/>
      <c r="L386" s="10">
        <f t="shared" si="42"/>
        <v>71756025</v>
      </c>
      <c r="M386" s="257">
        <f t="shared" si="40"/>
        <v>850593</v>
      </c>
      <c r="N386" s="10">
        <v>71756025</v>
      </c>
    </row>
    <row r="387" spans="1:14" ht="12.75" x14ac:dyDescent="0.25">
      <c r="A387" s="4"/>
      <c r="B387" s="100" t="s">
        <v>611</v>
      </c>
      <c r="C387" s="11"/>
      <c r="D387" s="7">
        <v>0</v>
      </c>
      <c r="E387" s="8">
        <v>0</v>
      </c>
      <c r="F387" s="9"/>
      <c r="G387" s="9"/>
      <c r="H387" s="9"/>
      <c r="I387" s="9"/>
      <c r="J387" s="9"/>
      <c r="K387" s="9"/>
      <c r="L387" s="101">
        <f>SUM(L388)</f>
        <v>242041336</v>
      </c>
      <c r="M387" s="257">
        <f t="shared" si="40"/>
        <v>0</v>
      </c>
      <c r="N387" s="101"/>
    </row>
    <row r="388" spans="1:14" ht="11.25" customHeight="1" x14ac:dyDescent="0.25">
      <c r="A388" s="4" t="s">
        <v>612</v>
      </c>
      <c r="B388" s="5" t="s">
        <v>613</v>
      </c>
      <c r="C388" s="11" t="s">
        <v>81</v>
      </c>
      <c r="D388" s="7">
        <v>283.37</v>
      </c>
      <c r="E388" s="8">
        <v>854153</v>
      </c>
      <c r="F388" s="9">
        <v>213313201.90424398</v>
      </c>
      <c r="G388" s="9">
        <v>21829428.391333334</v>
      </c>
      <c r="H388" s="9">
        <v>79508113.533333316</v>
      </c>
      <c r="I388" s="9"/>
      <c r="J388" s="9">
        <f t="shared" si="43"/>
        <v>314650743.82891059</v>
      </c>
      <c r="K388" s="9"/>
      <c r="L388" s="10">
        <f t="shared" si="42"/>
        <v>242041336</v>
      </c>
      <c r="M388" s="257">
        <f t="shared" si="40"/>
        <v>854153</v>
      </c>
      <c r="N388" s="10">
        <v>242041336</v>
      </c>
    </row>
    <row r="389" spans="1:14" ht="12.75" x14ac:dyDescent="0.25">
      <c r="A389" s="87"/>
      <c r="B389" s="100" t="s">
        <v>141</v>
      </c>
      <c r="C389" s="11"/>
      <c r="D389" s="7">
        <v>0</v>
      </c>
      <c r="E389" s="8">
        <v>0</v>
      </c>
      <c r="F389" s="9"/>
      <c r="G389" s="9"/>
      <c r="H389" s="9"/>
      <c r="I389" s="9"/>
      <c r="J389" s="9"/>
      <c r="K389" s="9"/>
      <c r="L389" s="101">
        <f>SUM(L390)</f>
        <v>177672366</v>
      </c>
      <c r="M389" s="257">
        <f t="shared" si="40"/>
        <v>0</v>
      </c>
      <c r="N389" s="101"/>
    </row>
    <row r="390" spans="1:14" ht="12.75" customHeight="1" x14ac:dyDescent="0.25">
      <c r="A390" s="4" t="s">
        <v>614</v>
      </c>
      <c r="B390" s="5" t="s">
        <v>143</v>
      </c>
      <c r="C390" s="11" t="s">
        <v>81</v>
      </c>
      <c r="D390" s="7">
        <v>208.01</v>
      </c>
      <c r="E390" s="8">
        <v>854153</v>
      </c>
      <c r="F390" s="9">
        <v>156584292.40116</v>
      </c>
      <c r="G390" s="9">
        <v>16024069.620000001</v>
      </c>
      <c r="H390" s="9">
        <v>58363577.999999993</v>
      </c>
      <c r="I390" s="9"/>
      <c r="J390" s="9">
        <f t="shared" si="43"/>
        <v>230971940.02116001</v>
      </c>
      <c r="K390" s="9"/>
      <c r="L390" s="10">
        <f t="shared" si="42"/>
        <v>177672366</v>
      </c>
      <c r="M390" s="257">
        <f t="shared" si="40"/>
        <v>854153</v>
      </c>
      <c r="N390" s="10">
        <v>177672366</v>
      </c>
    </row>
    <row r="391" spans="1:14" ht="11.25" customHeight="1" x14ac:dyDescent="0.25">
      <c r="A391" s="87"/>
      <c r="B391" s="100" t="s">
        <v>615</v>
      </c>
      <c r="C391" s="100"/>
      <c r="D391" s="100">
        <v>0</v>
      </c>
      <c r="E391" s="8">
        <v>0</v>
      </c>
      <c r="F391" s="9"/>
      <c r="G391" s="9"/>
      <c r="H391" s="9"/>
      <c r="I391" s="9"/>
      <c r="J391" s="9"/>
      <c r="K391" s="9"/>
      <c r="L391" s="101">
        <f>+SUM(L392:L407)</f>
        <v>2232862</v>
      </c>
      <c r="M391" s="257">
        <f t="shared" si="40"/>
        <v>0</v>
      </c>
      <c r="N391" s="101"/>
    </row>
    <row r="392" spans="1:14" ht="12.75" x14ac:dyDescent="0.25">
      <c r="A392" s="4" t="s">
        <v>616</v>
      </c>
      <c r="B392" s="5" t="s">
        <v>583</v>
      </c>
      <c r="C392" s="12" t="s">
        <v>4</v>
      </c>
      <c r="D392" s="7">
        <v>6</v>
      </c>
      <c r="E392" s="8">
        <v>16110</v>
      </c>
      <c r="F392" s="9">
        <v>0</v>
      </c>
      <c r="G392" s="9">
        <v>11423.75</v>
      </c>
      <c r="H392" s="9">
        <v>114237.5</v>
      </c>
      <c r="I392" s="9"/>
      <c r="J392" s="9">
        <f t="shared" si="43"/>
        <v>125661.25</v>
      </c>
      <c r="K392" s="9"/>
      <c r="L392" s="10">
        <f t="shared" si="42"/>
        <v>96660</v>
      </c>
      <c r="M392" s="257">
        <f t="shared" si="40"/>
        <v>16110</v>
      </c>
      <c r="N392" s="10">
        <v>96660</v>
      </c>
    </row>
    <row r="393" spans="1:14" ht="12.75" x14ac:dyDescent="0.25">
      <c r="A393" s="4" t="s">
        <v>617</v>
      </c>
      <c r="B393" s="5" t="s">
        <v>618</v>
      </c>
      <c r="C393" s="12" t="s">
        <v>4</v>
      </c>
      <c r="D393" s="7">
        <v>6</v>
      </c>
      <c r="E393" s="8">
        <v>38665</v>
      </c>
      <c r="F393" s="9">
        <v>0</v>
      </c>
      <c r="G393" s="9">
        <v>27417</v>
      </c>
      <c r="H393" s="9">
        <v>274170</v>
      </c>
      <c r="I393" s="9"/>
      <c r="J393" s="9">
        <f t="shared" si="43"/>
        <v>301587</v>
      </c>
      <c r="K393" s="9"/>
      <c r="L393" s="10">
        <f t="shared" si="42"/>
        <v>231990</v>
      </c>
      <c r="M393" s="257">
        <f t="shared" si="40"/>
        <v>38665</v>
      </c>
      <c r="N393" s="10">
        <v>231990</v>
      </c>
    </row>
    <row r="394" spans="1:14" ht="12.75" x14ac:dyDescent="0.25">
      <c r="A394" s="4" t="s">
        <v>619</v>
      </c>
      <c r="B394" s="5" t="s">
        <v>620</v>
      </c>
      <c r="C394" s="12" t="s">
        <v>4</v>
      </c>
      <c r="D394" s="7">
        <v>3</v>
      </c>
      <c r="E394" s="8">
        <v>12083</v>
      </c>
      <c r="F394" s="9">
        <v>0</v>
      </c>
      <c r="G394" s="9">
        <v>4283.90625</v>
      </c>
      <c r="H394" s="9">
        <v>42839.0625</v>
      </c>
      <c r="I394" s="9"/>
      <c r="J394" s="9">
        <f t="shared" si="43"/>
        <v>47122.96875</v>
      </c>
      <c r="K394" s="9"/>
      <c r="L394" s="10">
        <f t="shared" si="42"/>
        <v>36249</v>
      </c>
      <c r="M394" s="257">
        <f t="shared" ref="M394:M457" si="44">+ROUND(E394,0)</f>
        <v>12083</v>
      </c>
      <c r="N394" s="10">
        <v>36249</v>
      </c>
    </row>
    <row r="395" spans="1:14" ht="12.75" x14ac:dyDescent="0.25">
      <c r="A395" s="4" t="s">
        <v>621</v>
      </c>
      <c r="B395" s="5" t="s">
        <v>622</v>
      </c>
      <c r="C395" s="12" t="s">
        <v>4</v>
      </c>
      <c r="D395" s="7">
        <v>3</v>
      </c>
      <c r="E395" s="8">
        <v>12083</v>
      </c>
      <c r="F395" s="9">
        <v>0</v>
      </c>
      <c r="G395" s="9">
        <v>4283.90625</v>
      </c>
      <c r="H395" s="9">
        <v>42839.0625</v>
      </c>
      <c r="I395" s="9"/>
      <c r="J395" s="9">
        <f t="shared" si="43"/>
        <v>47122.96875</v>
      </c>
      <c r="K395" s="9"/>
      <c r="L395" s="10">
        <f t="shared" si="42"/>
        <v>36249</v>
      </c>
      <c r="M395" s="257">
        <f t="shared" si="44"/>
        <v>12083</v>
      </c>
      <c r="N395" s="10">
        <v>36249</v>
      </c>
    </row>
    <row r="396" spans="1:14" ht="12.75" customHeight="1" x14ac:dyDescent="0.25">
      <c r="A396" s="4" t="s">
        <v>623</v>
      </c>
      <c r="B396" s="5" t="s">
        <v>585</v>
      </c>
      <c r="C396" s="12" t="s">
        <v>4</v>
      </c>
      <c r="D396" s="7">
        <v>3</v>
      </c>
      <c r="E396" s="8">
        <v>32221</v>
      </c>
      <c r="F396" s="9">
        <v>0</v>
      </c>
      <c r="G396" s="9">
        <v>11423.75</v>
      </c>
      <c r="H396" s="9">
        <v>114237.5</v>
      </c>
      <c r="I396" s="9"/>
      <c r="J396" s="9">
        <f t="shared" si="43"/>
        <v>125661.25</v>
      </c>
      <c r="K396" s="9"/>
      <c r="L396" s="10">
        <f t="shared" si="42"/>
        <v>96663</v>
      </c>
      <c r="M396" s="257">
        <f t="shared" si="44"/>
        <v>32221</v>
      </c>
      <c r="N396" s="10">
        <v>96663</v>
      </c>
    </row>
    <row r="397" spans="1:14" ht="12.75" x14ac:dyDescent="0.25">
      <c r="A397" s="4" t="s">
        <v>624</v>
      </c>
      <c r="B397" s="5" t="s">
        <v>587</v>
      </c>
      <c r="C397" s="12" t="s">
        <v>4</v>
      </c>
      <c r="D397" s="7">
        <v>1</v>
      </c>
      <c r="E397" s="8">
        <v>16110</v>
      </c>
      <c r="F397" s="9">
        <v>0</v>
      </c>
      <c r="G397" s="9">
        <v>1903.9583333333333</v>
      </c>
      <c r="H397" s="9">
        <v>19039.583333333332</v>
      </c>
      <c r="I397" s="9"/>
      <c r="J397" s="9">
        <f t="shared" si="43"/>
        <v>20943.541666666664</v>
      </c>
      <c r="K397" s="9"/>
      <c r="L397" s="10">
        <f t="shared" si="42"/>
        <v>16110</v>
      </c>
      <c r="M397" s="257">
        <f t="shared" si="44"/>
        <v>16110</v>
      </c>
      <c r="N397" s="10">
        <v>16110</v>
      </c>
    </row>
    <row r="398" spans="1:14" ht="12.75" x14ac:dyDescent="0.25">
      <c r="A398" s="4" t="s">
        <v>625</v>
      </c>
      <c r="B398" s="5" t="s">
        <v>591</v>
      </c>
      <c r="C398" s="12" t="s">
        <v>4</v>
      </c>
      <c r="D398" s="7">
        <v>3</v>
      </c>
      <c r="E398" s="8">
        <v>16110</v>
      </c>
      <c r="F398" s="9">
        <v>0</v>
      </c>
      <c r="G398" s="9">
        <v>5711.875</v>
      </c>
      <c r="H398" s="9">
        <v>57118.75</v>
      </c>
      <c r="I398" s="9"/>
      <c r="J398" s="9">
        <f t="shared" si="43"/>
        <v>62830.625</v>
      </c>
      <c r="K398" s="9"/>
      <c r="L398" s="10">
        <f t="shared" si="42"/>
        <v>48330</v>
      </c>
      <c r="M398" s="257">
        <f t="shared" si="44"/>
        <v>16110</v>
      </c>
      <c r="N398" s="10">
        <v>48330</v>
      </c>
    </row>
    <row r="399" spans="1:14" ht="12.75" x14ac:dyDescent="0.25">
      <c r="A399" s="4" t="s">
        <v>626</v>
      </c>
      <c r="B399" s="5" t="s">
        <v>593</v>
      </c>
      <c r="C399" s="12" t="s">
        <v>4</v>
      </c>
      <c r="D399" s="7">
        <v>30</v>
      </c>
      <c r="E399" s="8">
        <v>16110</v>
      </c>
      <c r="F399" s="9">
        <v>0</v>
      </c>
      <c r="G399" s="9">
        <v>57118.75</v>
      </c>
      <c r="H399" s="9">
        <v>571187.5</v>
      </c>
      <c r="I399" s="9"/>
      <c r="J399" s="9">
        <f t="shared" si="43"/>
        <v>628306.25</v>
      </c>
      <c r="K399" s="9"/>
      <c r="L399" s="10">
        <f t="shared" si="42"/>
        <v>483300</v>
      </c>
      <c r="M399" s="257">
        <f t="shared" si="44"/>
        <v>16110</v>
      </c>
      <c r="N399" s="10">
        <v>483300</v>
      </c>
    </row>
    <row r="400" spans="1:14" ht="12.75" customHeight="1" x14ac:dyDescent="0.25">
      <c r="A400" s="4" t="s">
        <v>627</v>
      </c>
      <c r="B400" s="5" t="s">
        <v>628</v>
      </c>
      <c r="C400" s="12" t="s">
        <v>4</v>
      </c>
      <c r="D400" s="7">
        <v>2</v>
      </c>
      <c r="E400" s="8">
        <v>16110</v>
      </c>
      <c r="F400" s="9">
        <v>0</v>
      </c>
      <c r="G400" s="9">
        <v>3807.9166666666665</v>
      </c>
      <c r="H400" s="9">
        <v>38079.166666666664</v>
      </c>
      <c r="I400" s="9"/>
      <c r="J400" s="9">
        <f t="shared" si="43"/>
        <v>41887.083333333328</v>
      </c>
      <c r="K400" s="9"/>
      <c r="L400" s="10">
        <f t="shared" si="42"/>
        <v>32220</v>
      </c>
      <c r="M400" s="257">
        <f t="shared" si="44"/>
        <v>16110</v>
      </c>
      <c r="N400" s="10">
        <v>32220</v>
      </c>
    </row>
    <row r="401" spans="1:14" ht="12.75" x14ac:dyDescent="0.25">
      <c r="A401" s="4" t="s">
        <v>629</v>
      </c>
      <c r="B401" s="5" t="s">
        <v>597</v>
      </c>
      <c r="C401" s="12" t="s">
        <v>4</v>
      </c>
      <c r="D401" s="7">
        <v>2</v>
      </c>
      <c r="E401" s="8">
        <v>16110</v>
      </c>
      <c r="F401" s="9">
        <v>0</v>
      </c>
      <c r="G401" s="9">
        <v>3807.9166666666665</v>
      </c>
      <c r="H401" s="9">
        <v>38079.166666666664</v>
      </c>
      <c r="I401" s="9"/>
      <c r="J401" s="9">
        <f t="shared" si="43"/>
        <v>41887.083333333328</v>
      </c>
      <c r="K401" s="9"/>
      <c r="L401" s="10">
        <f t="shared" si="42"/>
        <v>32220</v>
      </c>
      <c r="M401" s="257">
        <f t="shared" si="44"/>
        <v>16110</v>
      </c>
      <c r="N401" s="10">
        <v>32220</v>
      </c>
    </row>
    <row r="402" spans="1:14" ht="12.75" x14ac:dyDescent="0.25">
      <c r="A402" s="4" t="s">
        <v>630</v>
      </c>
      <c r="B402" s="5" t="s">
        <v>599</v>
      </c>
      <c r="C402" s="12" t="s">
        <v>4</v>
      </c>
      <c r="D402" s="7">
        <v>1</v>
      </c>
      <c r="E402" s="8">
        <v>38665</v>
      </c>
      <c r="F402" s="9">
        <v>0</v>
      </c>
      <c r="G402" s="9">
        <v>4569.5</v>
      </c>
      <c r="H402" s="9">
        <v>45695</v>
      </c>
      <c r="I402" s="9"/>
      <c r="J402" s="9">
        <f t="shared" si="43"/>
        <v>50264.5</v>
      </c>
      <c r="K402" s="9"/>
      <c r="L402" s="10">
        <f t="shared" si="42"/>
        <v>38665</v>
      </c>
      <c r="M402" s="257">
        <f t="shared" si="44"/>
        <v>38665</v>
      </c>
      <c r="N402" s="10">
        <v>38665</v>
      </c>
    </row>
    <row r="403" spans="1:14" ht="12.75" x14ac:dyDescent="0.25">
      <c r="A403" s="4" t="s">
        <v>631</v>
      </c>
      <c r="B403" s="5" t="s">
        <v>632</v>
      </c>
      <c r="C403" s="11" t="s">
        <v>20</v>
      </c>
      <c r="D403" s="7">
        <v>16.2</v>
      </c>
      <c r="E403" s="8">
        <v>8055</v>
      </c>
      <c r="F403" s="9">
        <v>0</v>
      </c>
      <c r="G403" s="9">
        <v>15422.062500000002</v>
      </c>
      <c r="H403" s="9">
        <v>154220.62500000003</v>
      </c>
      <c r="I403" s="9"/>
      <c r="J403" s="9">
        <f t="shared" si="43"/>
        <v>169642.68750000003</v>
      </c>
      <c r="K403" s="9"/>
      <c r="L403" s="10">
        <f t="shared" si="42"/>
        <v>130491</v>
      </c>
      <c r="M403" s="257">
        <f t="shared" si="44"/>
        <v>8055</v>
      </c>
      <c r="N403" s="10">
        <v>130491</v>
      </c>
    </row>
    <row r="404" spans="1:14" ht="12.75" x14ac:dyDescent="0.25">
      <c r="A404" s="4" t="s">
        <v>633</v>
      </c>
      <c r="B404" s="5" t="s">
        <v>634</v>
      </c>
      <c r="C404" s="12" t="s">
        <v>20</v>
      </c>
      <c r="D404" s="7">
        <v>76.05</v>
      </c>
      <c r="E404" s="8">
        <v>10740</v>
      </c>
      <c r="F404" s="9">
        <v>0</v>
      </c>
      <c r="G404" s="9">
        <v>96530.6875</v>
      </c>
      <c r="H404" s="9">
        <v>965306.875</v>
      </c>
      <c r="I404" s="9"/>
      <c r="J404" s="9">
        <f t="shared" si="43"/>
        <v>1061837.5625</v>
      </c>
      <c r="K404" s="9"/>
      <c r="L404" s="10">
        <f t="shared" si="42"/>
        <v>816777</v>
      </c>
      <c r="M404" s="257">
        <f t="shared" si="44"/>
        <v>10740</v>
      </c>
      <c r="N404" s="10">
        <v>816777</v>
      </c>
    </row>
    <row r="405" spans="1:14" ht="12.75" x14ac:dyDescent="0.25">
      <c r="A405" s="4" t="s">
        <v>635</v>
      </c>
      <c r="B405" s="5" t="s">
        <v>636</v>
      </c>
      <c r="C405" s="12" t="s">
        <v>4</v>
      </c>
      <c r="D405" s="7">
        <v>3</v>
      </c>
      <c r="E405" s="8">
        <v>16110</v>
      </c>
      <c r="F405" s="9">
        <v>0</v>
      </c>
      <c r="G405" s="9">
        <v>5711.875</v>
      </c>
      <c r="H405" s="9">
        <v>57118.75</v>
      </c>
      <c r="I405" s="9"/>
      <c r="J405" s="9">
        <f t="shared" si="43"/>
        <v>62830.625</v>
      </c>
      <c r="K405" s="9"/>
      <c r="L405" s="10">
        <f t="shared" si="42"/>
        <v>48330</v>
      </c>
      <c r="M405" s="257">
        <f t="shared" si="44"/>
        <v>16110</v>
      </c>
      <c r="N405" s="10">
        <v>48330</v>
      </c>
    </row>
    <row r="406" spans="1:14" ht="12.75" x14ac:dyDescent="0.25">
      <c r="A406" s="4" t="s">
        <v>637</v>
      </c>
      <c r="B406" s="5" t="s">
        <v>638</v>
      </c>
      <c r="C406" s="12" t="s">
        <v>4</v>
      </c>
      <c r="D406" s="7">
        <v>3</v>
      </c>
      <c r="E406" s="8">
        <v>24166</v>
      </c>
      <c r="F406" s="9">
        <v>0</v>
      </c>
      <c r="G406" s="9">
        <v>8567.8125</v>
      </c>
      <c r="H406" s="9">
        <v>85678.125</v>
      </c>
      <c r="I406" s="9"/>
      <c r="J406" s="9">
        <f t="shared" si="43"/>
        <v>94245.9375</v>
      </c>
      <c r="K406" s="9"/>
      <c r="L406" s="10">
        <f t="shared" si="42"/>
        <v>72498</v>
      </c>
      <c r="M406" s="257">
        <f t="shared" si="44"/>
        <v>24166</v>
      </c>
      <c r="N406" s="10">
        <v>72498</v>
      </c>
    </row>
    <row r="407" spans="1:14" ht="12.75" customHeight="1" x14ac:dyDescent="0.25">
      <c r="A407" s="4" t="s">
        <v>639</v>
      </c>
      <c r="B407" s="5" t="s">
        <v>640</v>
      </c>
      <c r="C407" s="12" t="s">
        <v>4</v>
      </c>
      <c r="D407" s="7">
        <v>1</v>
      </c>
      <c r="E407" s="8">
        <v>16110</v>
      </c>
      <c r="F407" s="9">
        <v>0</v>
      </c>
      <c r="G407" s="9">
        <v>1903.9583333333333</v>
      </c>
      <c r="H407" s="9">
        <v>19039.583333333332</v>
      </c>
      <c r="I407" s="9"/>
      <c r="J407" s="9">
        <f t="shared" si="43"/>
        <v>20943.541666666664</v>
      </c>
      <c r="K407" s="9"/>
      <c r="L407" s="10">
        <f t="shared" si="42"/>
        <v>16110</v>
      </c>
      <c r="M407" s="257">
        <f t="shared" si="44"/>
        <v>16110</v>
      </c>
      <c r="N407" s="10">
        <v>16110</v>
      </c>
    </row>
    <row r="408" spans="1:14" ht="12.75" customHeight="1" x14ac:dyDescent="0.25">
      <c r="A408" s="4"/>
      <c r="B408" s="5"/>
      <c r="C408" s="12"/>
      <c r="D408" s="15">
        <v>0</v>
      </c>
      <c r="E408" s="8">
        <v>0</v>
      </c>
      <c r="F408" s="16">
        <f>SUM(F363:F407)</f>
        <v>555869714.16007197</v>
      </c>
      <c r="G408" s="16">
        <f>SUM(G363:G407)</f>
        <v>53244301.074545458</v>
      </c>
      <c r="H408" s="16">
        <f>SUM(H363:H407)</f>
        <v>208978522.92909089</v>
      </c>
      <c r="I408" s="16"/>
      <c r="J408" s="9"/>
      <c r="K408" s="9"/>
      <c r="L408" s="10"/>
      <c r="M408" s="257">
        <f t="shared" si="44"/>
        <v>0</v>
      </c>
      <c r="N408" s="262">
        <f>SUM(N363:N407)</f>
        <v>629304470</v>
      </c>
    </row>
    <row r="409" spans="1:14" ht="12.75" customHeight="1" x14ac:dyDescent="0.25">
      <c r="A409" s="4"/>
      <c r="B409" s="5"/>
      <c r="C409" s="12"/>
      <c r="D409" s="15">
        <v>0</v>
      </c>
      <c r="E409" s="102" t="e">
        <v>#VALUE!</v>
      </c>
      <c r="F409" s="16">
        <f>546183439.22-128.22</f>
        <v>546183311</v>
      </c>
      <c r="G409" s="16">
        <v>53244301.07</v>
      </c>
      <c r="H409" s="16">
        <v>208978522.93000001</v>
      </c>
      <c r="I409" s="9"/>
      <c r="J409" s="9"/>
      <c r="K409" s="16">
        <f>SUM(F409:J409)</f>
        <v>808406135</v>
      </c>
      <c r="L409" s="10"/>
      <c r="M409" s="257" t="e">
        <f t="shared" si="44"/>
        <v>#VALUE!</v>
      </c>
      <c r="N409" s="10"/>
    </row>
    <row r="410" spans="1:14" ht="16.5" x14ac:dyDescent="0.25">
      <c r="A410" s="166"/>
      <c r="B410" s="167" t="s">
        <v>641</v>
      </c>
      <c r="C410" s="104"/>
      <c r="D410" s="168">
        <v>0</v>
      </c>
      <c r="E410" s="169">
        <v>0</v>
      </c>
      <c r="F410" s="170"/>
      <c r="G410" s="170"/>
      <c r="H410" s="170"/>
      <c r="I410" s="170"/>
      <c r="J410" s="170"/>
      <c r="K410" s="170"/>
      <c r="L410" s="135">
        <f>L411+L430</f>
        <v>647698275</v>
      </c>
      <c r="M410" s="257">
        <f t="shared" si="44"/>
        <v>0</v>
      </c>
      <c r="N410" s="135"/>
    </row>
    <row r="411" spans="1:14" ht="12.75" x14ac:dyDescent="0.25">
      <c r="A411" s="87">
        <v>4</v>
      </c>
      <c r="B411" s="100" t="s">
        <v>642</v>
      </c>
      <c r="C411" s="100"/>
      <c r="D411" s="100">
        <v>0</v>
      </c>
      <c r="E411" s="154">
        <v>0</v>
      </c>
      <c r="F411" s="155"/>
      <c r="G411" s="155"/>
      <c r="H411" s="155"/>
      <c r="I411" s="155"/>
      <c r="J411" s="155"/>
      <c r="K411" s="155"/>
      <c r="L411" s="101">
        <f>SUM(L412:L429)</f>
        <v>433781787</v>
      </c>
      <c r="M411" s="257">
        <f t="shared" si="44"/>
        <v>0</v>
      </c>
      <c r="N411" s="101"/>
    </row>
    <row r="412" spans="1:14" ht="12.75" customHeight="1" x14ac:dyDescent="0.25">
      <c r="A412" s="4" t="s">
        <v>643</v>
      </c>
      <c r="B412" s="5" t="s">
        <v>644</v>
      </c>
      <c r="C412" s="12" t="s">
        <v>4</v>
      </c>
      <c r="D412" s="7">
        <v>9</v>
      </c>
      <c r="E412" s="8">
        <v>2656837</v>
      </c>
      <c r="F412" s="9"/>
      <c r="G412" s="9"/>
      <c r="H412" s="9"/>
      <c r="I412" s="9"/>
      <c r="J412" s="9"/>
      <c r="K412" s="9"/>
      <c r="L412" s="10">
        <f t="shared" ref="L412:L446" si="45">ROUND(D412*E412,0)</f>
        <v>23911533</v>
      </c>
      <c r="M412" s="257">
        <f t="shared" si="44"/>
        <v>2656837</v>
      </c>
      <c r="N412" s="10"/>
    </row>
    <row r="413" spans="1:14" ht="12.75" x14ac:dyDescent="0.25">
      <c r="A413" s="4" t="s">
        <v>645</v>
      </c>
      <c r="B413" s="5" t="s">
        <v>646</v>
      </c>
      <c r="C413" s="12" t="s">
        <v>4</v>
      </c>
      <c r="D413" s="7">
        <v>9</v>
      </c>
      <c r="E413" s="8">
        <v>2120798</v>
      </c>
      <c r="F413" s="9"/>
      <c r="G413" s="9"/>
      <c r="H413" s="9"/>
      <c r="I413" s="9"/>
      <c r="J413" s="9"/>
      <c r="K413" s="9"/>
      <c r="L413" s="10">
        <f t="shared" si="45"/>
        <v>19087182</v>
      </c>
      <c r="M413" s="257">
        <f t="shared" si="44"/>
        <v>2120798</v>
      </c>
      <c r="N413" s="10"/>
    </row>
    <row r="414" spans="1:14" ht="12.75" x14ac:dyDescent="0.25">
      <c r="A414" s="4" t="s">
        <v>647</v>
      </c>
      <c r="B414" s="5" t="s">
        <v>648</v>
      </c>
      <c r="C414" s="12" t="s">
        <v>4</v>
      </c>
      <c r="D414" s="7">
        <v>9</v>
      </c>
      <c r="E414" s="8">
        <v>4583812</v>
      </c>
      <c r="F414" s="9"/>
      <c r="G414" s="9"/>
      <c r="H414" s="9"/>
      <c r="I414" s="9"/>
      <c r="J414" s="9"/>
      <c r="K414" s="9"/>
      <c r="L414" s="10">
        <f t="shared" si="45"/>
        <v>41254308</v>
      </c>
      <c r="M414" s="257">
        <f t="shared" si="44"/>
        <v>4583812</v>
      </c>
      <c r="N414" s="10"/>
    </row>
    <row r="415" spans="1:14" ht="11.25" customHeight="1" x14ac:dyDescent="0.25">
      <c r="A415" s="4" t="s">
        <v>649</v>
      </c>
      <c r="B415" s="5" t="s">
        <v>650</v>
      </c>
      <c r="C415" s="12" t="s">
        <v>4</v>
      </c>
      <c r="D415" s="7">
        <v>9</v>
      </c>
      <c r="E415" s="8">
        <v>1216971</v>
      </c>
      <c r="F415" s="9"/>
      <c r="G415" s="9"/>
      <c r="H415" s="9"/>
      <c r="I415" s="9"/>
      <c r="J415" s="9"/>
      <c r="K415" s="9"/>
      <c r="L415" s="10">
        <f t="shared" si="45"/>
        <v>10952739</v>
      </c>
      <c r="M415" s="257">
        <f t="shared" si="44"/>
        <v>1216971</v>
      </c>
      <c r="N415" s="10"/>
    </row>
    <row r="416" spans="1:14" ht="12.75" x14ac:dyDescent="0.25">
      <c r="A416" s="4" t="s">
        <v>651</v>
      </c>
      <c r="B416" s="5" t="s">
        <v>652</v>
      </c>
      <c r="C416" s="12" t="s">
        <v>4</v>
      </c>
      <c r="D416" s="7">
        <v>9</v>
      </c>
      <c r="E416" s="8">
        <v>736777</v>
      </c>
      <c r="F416" s="9"/>
      <c r="G416" s="9"/>
      <c r="H416" s="9"/>
      <c r="I416" s="9"/>
      <c r="J416" s="9"/>
      <c r="K416" s="9"/>
      <c r="L416" s="10">
        <f t="shared" si="45"/>
        <v>6630993</v>
      </c>
      <c r="M416" s="257">
        <f t="shared" si="44"/>
        <v>736777</v>
      </c>
      <c r="N416" s="10"/>
    </row>
    <row r="417" spans="1:14" ht="12.75" x14ac:dyDescent="0.25">
      <c r="A417" s="4" t="s">
        <v>653</v>
      </c>
      <c r="B417" s="5" t="s">
        <v>654</v>
      </c>
      <c r="C417" s="12" t="s">
        <v>4</v>
      </c>
      <c r="D417" s="7">
        <v>9</v>
      </c>
      <c r="E417" s="8">
        <v>1145313</v>
      </c>
      <c r="F417" s="9"/>
      <c r="G417" s="9"/>
      <c r="H417" s="9"/>
      <c r="I417" s="9"/>
      <c r="J417" s="9"/>
      <c r="K417" s="9"/>
      <c r="L417" s="10">
        <f t="shared" si="45"/>
        <v>10307817</v>
      </c>
      <c r="M417" s="257">
        <f t="shared" si="44"/>
        <v>1145313</v>
      </c>
      <c r="N417" s="10"/>
    </row>
    <row r="418" spans="1:14" ht="12.75" customHeight="1" x14ac:dyDescent="0.25">
      <c r="A418" s="4" t="s">
        <v>655</v>
      </c>
      <c r="B418" s="5" t="s">
        <v>656</v>
      </c>
      <c r="C418" s="12" t="s">
        <v>4</v>
      </c>
      <c r="D418" s="7">
        <v>9</v>
      </c>
      <c r="E418" s="8">
        <v>2562079</v>
      </c>
      <c r="F418" s="9"/>
      <c r="G418" s="9"/>
      <c r="H418" s="9"/>
      <c r="I418" s="9"/>
      <c r="J418" s="9"/>
      <c r="K418" s="9"/>
      <c r="L418" s="10">
        <f t="shared" si="45"/>
        <v>23058711</v>
      </c>
      <c r="M418" s="257">
        <f t="shared" si="44"/>
        <v>2562079</v>
      </c>
      <c r="N418" s="10"/>
    </row>
    <row r="419" spans="1:14" ht="11.25" customHeight="1" x14ac:dyDescent="0.25">
      <c r="A419" s="4" t="s">
        <v>657</v>
      </c>
      <c r="B419" s="5" t="s">
        <v>658</v>
      </c>
      <c r="C419" s="12" t="s">
        <v>4</v>
      </c>
      <c r="D419" s="7">
        <v>15</v>
      </c>
      <c r="E419" s="8">
        <v>1131985</v>
      </c>
      <c r="F419" s="9"/>
      <c r="G419" s="9"/>
      <c r="H419" s="9"/>
      <c r="I419" s="9"/>
      <c r="J419" s="9"/>
      <c r="K419" s="9"/>
      <c r="L419" s="10">
        <f t="shared" si="45"/>
        <v>16979775</v>
      </c>
      <c r="M419" s="257">
        <f t="shared" si="44"/>
        <v>1131985</v>
      </c>
      <c r="N419" s="10"/>
    </row>
    <row r="420" spans="1:14" ht="12.75" customHeight="1" x14ac:dyDescent="0.25">
      <c r="A420" s="4" t="s">
        <v>659</v>
      </c>
      <c r="B420" s="5" t="s">
        <v>660</v>
      </c>
      <c r="C420" s="12" t="s">
        <v>4</v>
      </c>
      <c r="D420" s="7">
        <v>9</v>
      </c>
      <c r="E420" s="8">
        <v>2562079</v>
      </c>
      <c r="F420" s="9"/>
      <c r="G420" s="9"/>
      <c r="H420" s="9"/>
      <c r="I420" s="9"/>
      <c r="J420" s="9"/>
      <c r="K420" s="9"/>
      <c r="L420" s="10">
        <f t="shared" si="45"/>
        <v>23058711</v>
      </c>
      <c r="M420" s="257">
        <f t="shared" si="44"/>
        <v>2562079</v>
      </c>
      <c r="N420" s="10"/>
    </row>
    <row r="421" spans="1:14" ht="12.75" customHeight="1" x14ac:dyDescent="0.25">
      <c r="A421" s="4" t="s">
        <v>661</v>
      </c>
      <c r="B421" s="5" t="s">
        <v>662</v>
      </c>
      <c r="C421" s="12" t="s">
        <v>4</v>
      </c>
      <c r="D421" s="7">
        <v>15</v>
      </c>
      <c r="E421" s="8">
        <v>1774355</v>
      </c>
      <c r="F421" s="9"/>
      <c r="G421" s="9"/>
      <c r="H421" s="9"/>
      <c r="I421" s="9"/>
      <c r="J421" s="9"/>
      <c r="K421" s="9"/>
      <c r="L421" s="10">
        <f t="shared" si="45"/>
        <v>26615325</v>
      </c>
      <c r="M421" s="257">
        <f t="shared" si="44"/>
        <v>1774355</v>
      </c>
      <c r="N421" s="10"/>
    </row>
    <row r="422" spans="1:14" ht="12.75" customHeight="1" x14ac:dyDescent="0.25">
      <c r="A422" s="4" t="s">
        <v>663</v>
      </c>
      <c r="B422" s="5" t="s">
        <v>664</v>
      </c>
      <c r="C422" s="12" t="s">
        <v>4</v>
      </c>
      <c r="D422" s="7">
        <v>3</v>
      </c>
      <c r="E422" s="8">
        <v>2716208</v>
      </c>
      <c r="F422" s="9"/>
      <c r="G422" s="9"/>
      <c r="H422" s="9"/>
      <c r="I422" s="9"/>
      <c r="J422" s="9"/>
      <c r="K422" s="9"/>
      <c r="L422" s="10">
        <f t="shared" si="45"/>
        <v>8148624</v>
      </c>
      <c r="M422" s="257">
        <f t="shared" si="44"/>
        <v>2716208</v>
      </c>
      <c r="N422" s="10"/>
    </row>
    <row r="423" spans="1:14" ht="12.75" customHeight="1" x14ac:dyDescent="0.25">
      <c r="A423" s="4" t="s">
        <v>665</v>
      </c>
      <c r="B423" s="5" t="s">
        <v>666</v>
      </c>
      <c r="C423" s="12" t="s">
        <v>4</v>
      </c>
      <c r="D423" s="7">
        <v>6</v>
      </c>
      <c r="E423" s="8">
        <v>2487404</v>
      </c>
      <c r="F423" s="9"/>
      <c r="G423" s="9"/>
      <c r="H423" s="9"/>
      <c r="I423" s="9"/>
      <c r="J423" s="9"/>
      <c r="K423" s="9"/>
      <c r="L423" s="10">
        <f t="shared" si="45"/>
        <v>14924424</v>
      </c>
      <c r="M423" s="257">
        <f t="shared" si="44"/>
        <v>2487404</v>
      </c>
      <c r="N423" s="10"/>
    </row>
    <row r="424" spans="1:14" ht="12.75" customHeight="1" x14ac:dyDescent="0.25">
      <c r="A424" s="4" t="s">
        <v>667</v>
      </c>
      <c r="B424" s="5" t="s">
        <v>668</v>
      </c>
      <c r="C424" s="12" t="s">
        <v>4</v>
      </c>
      <c r="D424" s="7">
        <v>5</v>
      </c>
      <c r="E424" s="8">
        <v>4171509</v>
      </c>
      <c r="F424" s="9"/>
      <c r="G424" s="9"/>
      <c r="H424" s="9"/>
      <c r="I424" s="9"/>
      <c r="J424" s="9"/>
      <c r="K424" s="9"/>
      <c r="L424" s="10">
        <f t="shared" si="45"/>
        <v>20857545</v>
      </c>
      <c r="M424" s="257">
        <f t="shared" si="44"/>
        <v>4171509</v>
      </c>
      <c r="N424" s="10"/>
    </row>
    <row r="425" spans="1:14" ht="12.75" customHeight="1" x14ac:dyDescent="0.25">
      <c r="A425" s="4" t="s">
        <v>669</v>
      </c>
      <c r="B425" s="5" t="s">
        <v>670</v>
      </c>
      <c r="C425" s="12" t="s">
        <v>4</v>
      </c>
      <c r="D425" s="7">
        <v>6</v>
      </c>
      <c r="E425" s="8">
        <v>6145503</v>
      </c>
      <c r="F425" s="9"/>
      <c r="G425" s="9"/>
      <c r="H425" s="9"/>
      <c r="I425" s="9"/>
      <c r="J425" s="9"/>
      <c r="K425" s="9"/>
      <c r="L425" s="10">
        <f t="shared" si="45"/>
        <v>36873018</v>
      </c>
      <c r="M425" s="257">
        <f t="shared" si="44"/>
        <v>6145503</v>
      </c>
      <c r="N425" s="10"/>
    </row>
    <row r="426" spans="1:14" ht="12.75" customHeight="1" x14ac:dyDescent="0.25">
      <c r="A426" s="4" t="s">
        <v>671</v>
      </c>
      <c r="B426" s="5" t="s">
        <v>672</v>
      </c>
      <c r="C426" s="12" t="s">
        <v>4</v>
      </c>
      <c r="D426" s="7">
        <v>12</v>
      </c>
      <c r="E426" s="8">
        <v>1673581</v>
      </c>
      <c r="F426" s="9"/>
      <c r="G426" s="9"/>
      <c r="H426" s="9"/>
      <c r="I426" s="9"/>
      <c r="J426" s="9"/>
      <c r="K426" s="9"/>
      <c r="L426" s="10">
        <f t="shared" si="45"/>
        <v>20082972</v>
      </c>
      <c r="M426" s="257">
        <f t="shared" si="44"/>
        <v>1673581</v>
      </c>
      <c r="N426" s="10"/>
    </row>
    <row r="427" spans="1:14" ht="11.25" customHeight="1" x14ac:dyDescent="0.25">
      <c r="A427" s="4" t="s">
        <v>673</v>
      </c>
      <c r="B427" s="5" t="s">
        <v>674</v>
      </c>
      <c r="C427" s="12" t="s">
        <v>4</v>
      </c>
      <c r="D427" s="7">
        <v>3</v>
      </c>
      <c r="E427" s="8">
        <v>1828446</v>
      </c>
      <c r="F427" s="9"/>
      <c r="G427" s="9"/>
      <c r="H427" s="9"/>
      <c r="I427" s="9"/>
      <c r="J427" s="9"/>
      <c r="K427" s="9"/>
      <c r="L427" s="10">
        <f t="shared" si="45"/>
        <v>5485338</v>
      </c>
      <c r="M427" s="257">
        <f t="shared" si="44"/>
        <v>1828446</v>
      </c>
      <c r="N427" s="10"/>
    </row>
    <row r="428" spans="1:14" ht="12.75" customHeight="1" x14ac:dyDescent="0.25">
      <c r="A428" s="4" t="s">
        <v>675</v>
      </c>
      <c r="B428" s="5" t="s">
        <v>676</v>
      </c>
      <c r="C428" s="12" t="s">
        <v>4</v>
      </c>
      <c r="D428" s="7">
        <v>9</v>
      </c>
      <c r="E428" s="8">
        <v>9948500</v>
      </c>
      <c r="F428" s="9"/>
      <c r="G428" s="9"/>
      <c r="H428" s="9"/>
      <c r="I428" s="9"/>
      <c r="J428" s="9"/>
      <c r="K428" s="9"/>
      <c r="L428" s="10">
        <f t="shared" si="45"/>
        <v>89536500</v>
      </c>
      <c r="M428" s="257">
        <f t="shared" si="44"/>
        <v>9948500</v>
      </c>
      <c r="N428" s="10"/>
    </row>
    <row r="429" spans="1:14" ht="12.75" customHeight="1" x14ac:dyDescent="0.25">
      <c r="A429" s="4" t="s">
        <v>677</v>
      </c>
      <c r="B429" s="5" t="s">
        <v>678</v>
      </c>
      <c r="C429" s="11" t="s">
        <v>20</v>
      </c>
      <c r="D429" s="7">
        <v>108</v>
      </c>
      <c r="E429" s="8">
        <v>333484</v>
      </c>
      <c r="F429" s="9"/>
      <c r="G429" s="9"/>
      <c r="H429" s="9"/>
      <c r="I429" s="9"/>
      <c r="J429" s="9"/>
      <c r="K429" s="9"/>
      <c r="L429" s="10">
        <f t="shared" si="45"/>
        <v>36016272</v>
      </c>
      <c r="M429" s="257">
        <f t="shared" si="44"/>
        <v>333484</v>
      </c>
      <c r="N429" s="10"/>
    </row>
    <row r="430" spans="1:14" ht="12.75" customHeight="1" x14ac:dyDescent="0.25">
      <c r="A430" s="87"/>
      <c r="B430" s="100" t="s">
        <v>615</v>
      </c>
      <c r="C430" s="100"/>
      <c r="D430" s="100">
        <v>0</v>
      </c>
      <c r="E430" s="154">
        <v>0</v>
      </c>
      <c r="F430" s="155"/>
      <c r="G430" s="155"/>
      <c r="H430" s="155"/>
      <c r="I430" s="155"/>
      <c r="J430" s="155"/>
      <c r="K430" s="155"/>
      <c r="L430" s="101">
        <f>SUM(L431:L446)</f>
        <v>213916488</v>
      </c>
      <c r="M430" s="257">
        <f t="shared" si="44"/>
        <v>0</v>
      </c>
      <c r="N430" s="101"/>
    </row>
    <row r="431" spans="1:14" ht="12.75" customHeight="1" x14ac:dyDescent="0.25">
      <c r="A431" s="4" t="s">
        <v>679</v>
      </c>
      <c r="B431" s="5" t="s">
        <v>654</v>
      </c>
      <c r="C431" s="12" t="s">
        <v>4</v>
      </c>
      <c r="D431" s="7">
        <v>6</v>
      </c>
      <c r="E431" s="8">
        <v>1211057</v>
      </c>
      <c r="F431" s="9"/>
      <c r="G431" s="9"/>
      <c r="H431" s="9"/>
      <c r="I431" s="9"/>
      <c r="J431" s="9"/>
      <c r="K431" s="9"/>
      <c r="L431" s="10">
        <f t="shared" si="45"/>
        <v>7266342</v>
      </c>
      <c r="M431" s="257">
        <f t="shared" si="44"/>
        <v>1211057</v>
      </c>
      <c r="N431" s="10"/>
    </row>
    <row r="432" spans="1:14" ht="12.75" customHeight="1" x14ac:dyDescent="0.25">
      <c r="A432" s="4" t="s">
        <v>680</v>
      </c>
      <c r="B432" s="5" t="s">
        <v>681</v>
      </c>
      <c r="C432" s="12" t="s">
        <v>4</v>
      </c>
      <c r="D432" s="7">
        <v>6</v>
      </c>
      <c r="E432" s="8">
        <v>3132079</v>
      </c>
      <c r="F432" s="9"/>
      <c r="G432" s="9"/>
      <c r="H432" s="9"/>
      <c r="I432" s="9"/>
      <c r="J432" s="9"/>
      <c r="K432" s="9"/>
      <c r="L432" s="10">
        <f t="shared" si="45"/>
        <v>18792474</v>
      </c>
      <c r="M432" s="257">
        <f t="shared" si="44"/>
        <v>3132079</v>
      </c>
      <c r="N432" s="10"/>
    </row>
    <row r="433" spans="1:14" ht="12.75" customHeight="1" x14ac:dyDescent="0.25">
      <c r="A433" s="4" t="s">
        <v>682</v>
      </c>
      <c r="B433" s="5" t="s">
        <v>683</v>
      </c>
      <c r="C433" s="12" t="s">
        <v>4</v>
      </c>
      <c r="D433" s="7">
        <v>3</v>
      </c>
      <c r="E433" s="8">
        <v>745285</v>
      </c>
      <c r="F433" s="9"/>
      <c r="G433" s="9"/>
      <c r="H433" s="9"/>
      <c r="I433" s="9"/>
      <c r="J433" s="9"/>
      <c r="K433" s="9"/>
      <c r="L433" s="10">
        <f t="shared" si="45"/>
        <v>2235855</v>
      </c>
      <c r="M433" s="257">
        <f t="shared" si="44"/>
        <v>745285</v>
      </c>
      <c r="N433" s="10"/>
    </row>
    <row r="434" spans="1:14" ht="12.75" x14ac:dyDescent="0.25">
      <c r="A434" s="4" t="s">
        <v>684</v>
      </c>
      <c r="B434" s="5" t="s">
        <v>685</v>
      </c>
      <c r="C434" s="12" t="s">
        <v>4</v>
      </c>
      <c r="D434" s="7">
        <v>3</v>
      </c>
      <c r="E434" s="8">
        <v>756510</v>
      </c>
      <c r="F434" s="9"/>
      <c r="G434" s="9"/>
      <c r="H434" s="9"/>
      <c r="I434" s="9"/>
      <c r="J434" s="9"/>
      <c r="K434" s="9"/>
      <c r="L434" s="10">
        <f t="shared" si="45"/>
        <v>2269530</v>
      </c>
      <c r="M434" s="257">
        <f t="shared" si="44"/>
        <v>756510</v>
      </c>
      <c r="N434" s="10"/>
    </row>
    <row r="435" spans="1:14" ht="12.75" customHeight="1" x14ac:dyDescent="0.25">
      <c r="A435" s="4" t="s">
        <v>686</v>
      </c>
      <c r="B435" s="5" t="s">
        <v>656</v>
      </c>
      <c r="C435" s="12" t="s">
        <v>4</v>
      </c>
      <c r="D435" s="7">
        <v>3</v>
      </c>
      <c r="E435" s="8">
        <v>2562079</v>
      </c>
      <c r="F435" s="9"/>
      <c r="G435" s="9"/>
      <c r="H435" s="9"/>
      <c r="I435" s="9"/>
      <c r="J435" s="9"/>
      <c r="K435" s="9"/>
      <c r="L435" s="10">
        <f t="shared" si="45"/>
        <v>7686237</v>
      </c>
      <c r="M435" s="257">
        <f t="shared" si="44"/>
        <v>2562079</v>
      </c>
      <c r="N435" s="10"/>
    </row>
    <row r="436" spans="1:14" s="1" customFormat="1" ht="12.75" x14ac:dyDescent="0.25">
      <c r="A436" s="4" t="s">
        <v>687</v>
      </c>
      <c r="B436" s="5" t="s">
        <v>658</v>
      </c>
      <c r="C436" s="12" t="s">
        <v>4</v>
      </c>
      <c r="D436" s="7">
        <v>1</v>
      </c>
      <c r="E436" s="8">
        <v>1131985</v>
      </c>
      <c r="F436" s="9"/>
      <c r="G436" s="9"/>
      <c r="H436" s="9"/>
      <c r="I436" s="9"/>
      <c r="J436" s="9"/>
      <c r="K436" s="9"/>
      <c r="L436" s="10">
        <f t="shared" si="45"/>
        <v>1131985</v>
      </c>
      <c r="M436" s="257">
        <f t="shared" si="44"/>
        <v>1131985</v>
      </c>
      <c r="N436" s="10"/>
    </row>
    <row r="437" spans="1:14" s="1" customFormat="1" ht="12.75" x14ac:dyDescent="0.25">
      <c r="A437" s="4" t="s">
        <v>688</v>
      </c>
      <c r="B437" s="5" t="s">
        <v>662</v>
      </c>
      <c r="C437" s="12" t="s">
        <v>4</v>
      </c>
      <c r="D437" s="7">
        <v>3</v>
      </c>
      <c r="E437" s="8">
        <v>1774355</v>
      </c>
      <c r="F437" s="9"/>
      <c r="G437" s="9"/>
      <c r="H437" s="9"/>
      <c r="I437" s="9"/>
      <c r="J437" s="9"/>
      <c r="K437" s="9"/>
      <c r="L437" s="10">
        <f t="shared" si="45"/>
        <v>5323065</v>
      </c>
      <c r="M437" s="257">
        <f t="shared" si="44"/>
        <v>1774355</v>
      </c>
      <c r="N437" s="10"/>
    </row>
    <row r="438" spans="1:14" s="1" customFormat="1" ht="12.75" customHeight="1" x14ac:dyDescent="0.25">
      <c r="A438" s="4" t="s">
        <v>689</v>
      </c>
      <c r="B438" s="5" t="s">
        <v>664</v>
      </c>
      <c r="C438" s="12" t="s">
        <v>4</v>
      </c>
      <c r="D438" s="7">
        <v>30</v>
      </c>
      <c r="E438" s="8">
        <v>2841452</v>
      </c>
      <c r="F438" s="9"/>
      <c r="G438" s="9"/>
      <c r="H438" s="9"/>
      <c r="I438" s="9"/>
      <c r="J438" s="9"/>
      <c r="K438" s="9"/>
      <c r="L438" s="10">
        <f t="shared" si="45"/>
        <v>85243560</v>
      </c>
      <c r="M438" s="257">
        <f t="shared" si="44"/>
        <v>2841452</v>
      </c>
      <c r="N438" s="10"/>
    </row>
    <row r="439" spans="1:14" s="1" customFormat="1" ht="12.75" x14ac:dyDescent="0.25">
      <c r="A439" s="4" t="s">
        <v>690</v>
      </c>
      <c r="B439" s="5" t="s">
        <v>691</v>
      </c>
      <c r="C439" s="12" t="s">
        <v>4</v>
      </c>
      <c r="D439" s="7">
        <v>2</v>
      </c>
      <c r="E439" s="8">
        <v>3921020</v>
      </c>
      <c r="F439" s="9"/>
      <c r="G439" s="9"/>
      <c r="H439" s="9"/>
      <c r="I439" s="9"/>
      <c r="J439" s="9"/>
      <c r="K439" s="9"/>
      <c r="L439" s="10">
        <f t="shared" si="45"/>
        <v>7842040</v>
      </c>
      <c r="M439" s="257">
        <f t="shared" si="44"/>
        <v>3921020</v>
      </c>
      <c r="N439" s="10"/>
    </row>
    <row r="440" spans="1:14" s="1" customFormat="1" ht="12.75" x14ac:dyDescent="0.25">
      <c r="A440" s="4" t="s">
        <v>692</v>
      </c>
      <c r="B440" s="5" t="s">
        <v>668</v>
      </c>
      <c r="C440" s="12" t="s">
        <v>4</v>
      </c>
      <c r="D440" s="7">
        <v>2</v>
      </c>
      <c r="E440" s="8">
        <v>3921020</v>
      </c>
      <c r="F440" s="9"/>
      <c r="G440" s="9"/>
      <c r="H440" s="9"/>
      <c r="I440" s="9"/>
      <c r="J440" s="9"/>
      <c r="K440" s="9"/>
      <c r="L440" s="10">
        <f t="shared" si="45"/>
        <v>7842040</v>
      </c>
      <c r="M440" s="257">
        <f t="shared" si="44"/>
        <v>3921020</v>
      </c>
      <c r="N440" s="10"/>
    </row>
    <row r="441" spans="1:14" s="1" customFormat="1" ht="12.75" x14ac:dyDescent="0.25">
      <c r="A441" s="4" t="s">
        <v>693</v>
      </c>
      <c r="B441" s="5" t="s">
        <v>670</v>
      </c>
      <c r="C441" s="12" t="s">
        <v>4</v>
      </c>
      <c r="D441" s="7">
        <v>1</v>
      </c>
      <c r="E441" s="8">
        <v>6145503</v>
      </c>
      <c r="F441" s="9"/>
      <c r="G441" s="9"/>
      <c r="H441" s="9"/>
      <c r="I441" s="9"/>
      <c r="J441" s="9"/>
      <c r="K441" s="9"/>
      <c r="L441" s="10">
        <f t="shared" si="45"/>
        <v>6145503</v>
      </c>
      <c r="M441" s="257">
        <f t="shared" si="44"/>
        <v>6145503</v>
      </c>
      <c r="N441" s="10"/>
    </row>
    <row r="442" spans="1:14" s="1" customFormat="1" ht="12.75" x14ac:dyDescent="0.25">
      <c r="A442" s="4" t="s">
        <v>694</v>
      </c>
      <c r="B442" s="5" t="s">
        <v>695</v>
      </c>
      <c r="C442" s="11" t="s">
        <v>20</v>
      </c>
      <c r="D442" s="7">
        <v>16.2</v>
      </c>
      <c r="E442" s="8">
        <v>280109</v>
      </c>
      <c r="F442" s="9"/>
      <c r="G442" s="9"/>
      <c r="H442" s="9"/>
      <c r="I442" s="9"/>
      <c r="J442" s="9"/>
      <c r="K442" s="9"/>
      <c r="L442" s="10">
        <f t="shared" si="45"/>
        <v>4537766</v>
      </c>
      <c r="M442" s="257">
        <f t="shared" si="44"/>
        <v>280109</v>
      </c>
      <c r="N442" s="10"/>
    </row>
    <row r="443" spans="1:14" s="1" customFormat="1" ht="12.75" x14ac:dyDescent="0.25">
      <c r="A443" s="4" t="s">
        <v>696</v>
      </c>
      <c r="B443" s="5" t="s">
        <v>697</v>
      </c>
      <c r="C443" s="12" t="s">
        <v>20</v>
      </c>
      <c r="D443" s="7">
        <v>76.05</v>
      </c>
      <c r="E443" s="8">
        <v>654831</v>
      </c>
      <c r="F443" s="9"/>
      <c r="G443" s="9"/>
      <c r="H443" s="9"/>
      <c r="I443" s="9"/>
      <c r="J443" s="9"/>
      <c r="K443" s="9"/>
      <c r="L443" s="10">
        <f t="shared" si="45"/>
        <v>49799898</v>
      </c>
      <c r="M443" s="257">
        <f t="shared" si="44"/>
        <v>654831</v>
      </c>
      <c r="N443" s="10"/>
    </row>
    <row r="444" spans="1:14" s="1" customFormat="1" ht="12.75" x14ac:dyDescent="0.25">
      <c r="A444" s="4" t="s">
        <v>698</v>
      </c>
      <c r="B444" s="5" t="s">
        <v>699</v>
      </c>
      <c r="C444" s="12" t="s">
        <v>4</v>
      </c>
      <c r="D444" s="7">
        <v>3</v>
      </c>
      <c r="E444" s="8">
        <v>358848</v>
      </c>
      <c r="F444" s="9"/>
      <c r="G444" s="9"/>
      <c r="H444" s="9"/>
      <c r="I444" s="9"/>
      <c r="J444" s="9"/>
      <c r="K444" s="9"/>
      <c r="L444" s="10">
        <f t="shared" si="45"/>
        <v>1076544</v>
      </c>
      <c r="M444" s="257">
        <f t="shared" si="44"/>
        <v>358848</v>
      </c>
      <c r="N444" s="10"/>
    </row>
    <row r="445" spans="1:14" s="1" customFormat="1" ht="12.75" x14ac:dyDescent="0.25">
      <c r="A445" s="4" t="s">
        <v>700</v>
      </c>
      <c r="B445" s="5" t="s">
        <v>701</v>
      </c>
      <c r="C445" s="12" t="s">
        <v>4</v>
      </c>
      <c r="D445" s="7">
        <v>3</v>
      </c>
      <c r="E445" s="8">
        <v>1017706</v>
      </c>
      <c r="F445" s="9"/>
      <c r="G445" s="9"/>
      <c r="H445" s="9"/>
      <c r="I445" s="9"/>
      <c r="J445" s="9"/>
      <c r="K445" s="9"/>
      <c r="L445" s="10">
        <f t="shared" si="45"/>
        <v>3053118</v>
      </c>
      <c r="M445" s="257">
        <f t="shared" si="44"/>
        <v>1017706</v>
      </c>
      <c r="N445" s="10"/>
    </row>
    <row r="446" spans="1:14" s="1" customFormat="1" ht="12.75" x14ac:dyDescent="0.25">
      <c r="A446" s="4" t="s">
        <v>702</v>
      </c>
      <c r="B446" s="5" t="s">
        <v>703</v>
      </c>
      <c r="C446" s="12" t="s">
        <v>4</v>
      </c>
      <c r="D446" s="7">
        <v>1</v>
      </c>
      <c r="E446" s="8">
        <v>3670531</v>
      </c>
      <c r="F446" s="9"/>
      <c r="G446" s="9"/>
      <c r="H446" s="9"/>
      <c r="I446" s="9"/>
      <c r="J446" s="9"/>
      <c r="K446" s="9"/>
      <c r="L446" s="10">
        <f t="shared" si="45"/>
        <v>3670531</v>
      </c>
      <c r="M446" s="257">
        <f t="shared" si="44"/>
        <v>3670531</v>
      </c>
      <c r="N446" s="10"/>
    </row>
    <row r="447" spans="1:14" s="1" customFormat="1" ht="15.75" customHeight="1" x14ac:dyDescent="0.25">
      <c r="A447" s="171" t="s">
        <v>704</v>
      </c>
      <c r="B447" s="172" t="s">
        <v>705</v>
      </c>
      <c r="C447" s="171"/>
      <c r="D447" s="173">
        <v>0</v>
      </c>
      <c r="E447" s="174">
        <v>0</v>
      </c>
      <c r="F447" s="142"/>
      <c r="G447" s="142"/>
      <c r="H447" s="142"/>
      <c r="I447" s="142"/>
      <c r="J447" s="142"/>
      <c r="K447" s="143">
        <f>+K472</f>
        <v>565398045.25999999</v>
      </c>
      <c r="L447" s="52">
        <f>L448+L473</f>
        <v>489097172</v>
      </c>
      <c r="M447" s="257">
        <f t="shared" si="44"/>
        <v>0</v>
      </c>
      <c r="N447" s="52"/>
    </row>
    <row r="448" spans="1:14" s="1" customFormat="1" ht="12.75" customHeight="1" x14ac:dyDescent="0.25">
      <c r="A448" s="87"/>
      <c r="B448" s="100" t="s">
        <v>706</v>
      </c>
      <c r="C448" s="100"/>
      <c r="D448" s="100">
        <v>0</v>
      </c>
      <c r="E448" s="8">
        <v>0</v>
      </c>
      <c r="F448" s="9" t="s">
        <v>14</v>
      </c>
      <c r="G448" s="9" t="s">
        <v>15</v>
      </c>
      <c r="H448" s="9" t="s">
        <v>16</v>
      </c>
      <c r="I448" s="9" t="s">
        <v>17</v>
      </c>
      <c r="J448" s="119">
        <f>SUM(J449:J470)</f>
        <v>569682972.22261989</v>
      </c>
      <c r="K448" s="146"/>
      <c r="L448" s="123">
        <f>SUM(L449:L470)</f>
        <v>451261557</v>
      </c>
      <c r="M448" s="257">
        <f t="shared" si="44"/>
        <v>0</v>
      </c>
      <c r="N448" s="123"/>
    </row>
    <row r="449" spans="1:14" s="1" customFormat="1" ht="12.75" customHeight="1" x14ac:dyDescent="0.25">
      <c r="A449" s="4" t="s">
        <v>707</v>
      </c>
      <c r="B449" s="5" t="s">
        <v>708</v>
      </c>
      <c r="C449" s="17" t="s">
        <v>4</v>
      </c>
      <c r="D449" s="7">
        <v>1</v>
      </c>
      <c r="E449" s="8">
        <v>19333</v>
      </c>
      <c r="F449" s="9">
        <v>0</v>
      </c>
      <c r="G449" s="9">
        <v>2284.75</v>
      </c>
      <c r="H449" s="9">
        <v>22847.5</v>
      </c>
      <c r="I449" s="9"/>
      <c r="J449" s="9">
        <f>+I449+H449+G449+F449</f>
        <v>25132.25</v>
      </c>
      <c r="K449" s="9"/>
      <c r="L449" s="10">
        <f t="shared" ref="L449:L470" si="46">ROUND(D449*E449,0)</f>
        <v>19333</v>
      </c>
      <c r="M449" s="257">
        <f t="shared" si="44"/>
        <v>19333</v>
      </c>
      <c r="N449" s="10">
        <v>19333</v>
      </c>
    </row>
    <row r="450" spans="1:14" s="1" customFormat="1" ht="15" x14ac:dyDescent="0.25">
      <c r="A450" s="82" t="s">
        <v>709</v>
      </c>
      <c r="B450" s="21" t="s">
        <v>710</v>
      </c>
      <c r="C450" s="11" t="s">
        <v>20</v>
      </c>
      <c r="D450" s="7">
        <v>59.4</v>
      </c>
      <c r="E450" s="8">
        <v>9666</v>
      </c>
      <c r="F450" s="9">
        <v>0</v>
      </c>
      <c r="G450" s="9">
        <v>67857.074999999997</v>
      </c>
      <c r="H450" s="9">
        <v>678570.75</v>
      </c>
      <c r="I450" s="9"/>
      <c r="J450" s="9">
        <f t="shared" ref="J450:J470" si="47">+I450+H450+G450+F450</f>
        <v>746427.82499999995</v>
      </c>
      <c r="K450" s="9"/>
      <c r="L450" s="10">
        <f t="shared" si="46"/>
        <v>574160</v>
      </c>
      <c r="M450" s="257">
        <f t="shared" si="44"/>
        <v>9666</v>
      </c>
      <c r="N450" s="10">
        <v>574160</v>
      </c>
    </row>
    <row r="451" spans="1:14" s="1" customFormat="1" ht="15" x14ac:dyDescent="0.25">
      <c r="A451" s="82" t="s">
        <v>711</v>
      </c>
      <c r="B451" s="5" t="s">
        <v>712</v>
      </c>
      <c r="C451" s="17" t="s">
        <v>4</v>
      </c>
      <c r="D451" s="7">
        <v>18</v>
      </c>
      <c r="E451" s="8">
        <v>9666</v>
      </c>
      <c r="F451" s="9">
        <v>0</v>
      </c>
      <c r="G451" s="9">
        <v>20562.75</v>
      </c>
      <c r="H451" s="9">
        <v>205627.5</v>
      </c>
      <c r="I451" s="9"/>
      <c r="J451" s="9">
        <f t="shared" si="47"/>
        <v>226190.25</v>
      </c>
      <c r="K451" s="9"/>
      <c r="L451" s="10">
        <f t="shared" si="46"/>
        <v>173988</v>
      </c>
      <c r="M451" s="257">
        <f t="shared" si="44"/>
        <v>9666</v>
      </c>
      <c r="N451" s="10">
        <v>173988</v>
      </c>
    </row>
    <row r="452" spans="1:14" s="1" customFormat="1" ht="12.75" customHeight="1" x14ac:dyDescent="0.25">
      <c r="A452" s="175"/>
      <c r="B452" s="100" t="s">
        <v>363</v>
      </c>
      <c r="C452" s="17"/>
      <c r="D452" s="7">
        <v>0</v>
      </c>
      <c r="E452" s="8">
        <v>0</v>
      </c>
      <c r="F452" s="9"/>
      <c r="G452" s="9"/>
      <c r="H452" s="9"/>
      <c r="I452" s="9"/>
      <c r="J452" s="9"/>
      <c r="K452" s="9"/>
      <c r="L452" s="10">
        <f t="shared" si="46"/>
        <v>0</v>
      </c>
      <c r="M452" s="257">
        <f t="shared" si="44"/>
        <v>0</v>
      </c>
      <c r="N452" s="10">
        <v>0</v>
      </c>
    </row>
    <row r="453" spans="1:14" s="1" customFormat="1" ht="15" x14ac:dyDescent="0.25">
      <c r="A453" s="82" t="s">
        <v>713</v>
      </c>
      <c r="B453" s="5" t="s">
        <v>74</v>
      </c>
      <c r="C453" s="12" t="s">
        <v>39</v>
      </c>
      <c r="D453" s="7">
        <v>118.16</v>
      </c>
      <c r="E453" s="8">
        <v>2967</v>
      </c>
      <c r="F453" s="9">
        <v>60267.991274399996</v>
      </c>
      <c r="G453" s="9">
        <v>186741.07557938198</v>
      </c>
      <c r="H453" s="9">
        <v>208819.69340582105</v>
      </c>
      <c r="I453" s="9"/>
      <c r="J453" s="9">
        <f t="shared" si="47"/>
        <v>455828.76025960298</v>
      </c>
      <c r="K453" s="9"/>
      <c r="L453" s="10">
        <f t="shared" si="46"/>
        <v>350581</v>
      </c>
      <c r="M453" s="257">
        <f t="shared" si="44"/>
        <v>2967</v>
      </c>
      <c r="N453" s="10">
        <v>350581</v>
      </c>
    </row>
    <row r="454" spans="1:14" s="1" customFormat="1" ht="17.25" customHeight="1" x14ac:dyDescent="0.25">
      <c r="A454" s="175"/>
      <c r="B454" s="100" t="s">
        <v>82</v>
      </c>
      <c r="C454" s="12"/>
      <c r="D454" s="7">
        <v>0</v>
      </c>
      <c r="E454" s="8">
        <v>0</v>
      </c>
      <c r="F454" s="9"/>
      <c r="G454" s="9"/>
      <c r="H454" s="9"/>
      <c r="I454" s="9"/>
      <c r="J454" s="9"/>
      <c r="K454" s="9"/>
      <c r="L454" s="10">
        <f t="shared" si="46"/>
        <v>0</v>
      </c>
      <c r="M454" s="257">
        <f t="shared" si="44"/>
        <v>0</v>
      </c>
      <c r="N454" s="10">
        <v>0</v>
      </c>
    </row>
    <row r="455" spans="1:14" s="1" customFormat="1" ht="12.75" x14ac:dyDescent="0.25">
      <c r="A455" s="4" t="s">
        <v>714</v>
      </c>
      <c r="B455" s="14" t="s">
        <v>84</v>
      </c>
      <c r="C455" s="11" t="s">
        <v>81</v>
      </c>
      <c r="D455" s="7">
        <v>205.36</v>
      </c>
      <c r="E455" s="8">
        <v>86930</v>
      </c>
      <c r="F455" s="9">
        <v>0</v>
      </c>
      <c r="G455" s="9">
        <v>4157549.8714285721</v>
      </c>
      <c r="H455" s="9">
        <v>19050073.714285716</v>
      </c>
      <c r="I455" s="9"/>
      <c r="J455" s="9">
        <f t="shared" si="47"/>
        <v>23207623.585714288</v>
      </c>
      <c r="K455" s="9"/>
      <c r="L455" s="10">
        <f t="shared" si="46"/>
        <v>17851945</v>
      </c>
      <c r="M455" s="257">
        <f t="shared" si="44"/>
        <v>86930</v>
      </c>
      <c r="N455" s="10">
        <v>17851945</v>
      </c>
    </row>
    <row r="456" spans="1:14" s="1" customFormat="1" ht="15.75" customHeight="1" x14ac:dyDescent="0.25">
      <c r="A456" s="175"/>
      <c r="B456" s="100" t="s">
        <v>85</v>
      </c>
      <c r="C456" s="11"/>
      <c r="D456" s="7">
        <v>0</v>
      </c>
      <c r="E456" s="8">
        <v>0</v>
      </c>
      <c r="F456" s="9"/>
      <c r="G456" s="9"/>
      <c r="H456" s="9"/>
      <c r="I456" s="9"/>
      <c r="J456" s="9"/>
      <c r="K456" s="9"/>
      <c r="L456" s="10">
        <f t="shared" si="46"/>
        <v>0</v>
      </c>
      <c r="M456" s="257">
        <f t="shared" si="44"/>
        <v>0</v>
      </c>
      <c r="N456" s="10">
        <v>0</v>
      </c>
    </row>
    <row r="457" spans="1:14" s="1" customFormat="1" ht="27" customHeight="1" x14ac:dyDescent="0.25">
      <c r="A457" s="4" t="s">
        <v>715</v>
      </c>
      <c r="B457" s="5" t="s">
        <v>367</v>
      </c>
      <c r="C457" s="11" t="s">
        <v>81</v>
      </c>
      <c r="D457" s="7">
        <v>205.36</v>
      </c>
      <c r="E457" s="8">
        <v>897994</v>
      </c>
      <c r="F457" s="9">
        <v>152768500.22200003</v>
      </c>
      <c r="G457" s="9">
        <v>16176036.066666668</v>
      </c>
      <c r="H457" s="9">
        <v>70791014.666666672</v>
      </c>
      <c r="I457" s="9"/>
      <c r="J457" s="9">
        <f t="shared" si="47"/>
        <v>239735550.95533335</v>
      </c>
      <c r="K457" s="9"/>
      <c r="L457" s="10">
        <f t="shared" si="46"/>
        <v>184412048</v>
      </c>
      <c r="M457" s="257">
        <f t="shared" si="44"/>
        <v>897994</v>
      </c>
      <c r="N457" s="10">
        <v>184412048</v>
      </c>
    </row>
    <row r="458" spans="1:14" s="1" customFormat="1" ht="12.75" x14ac:dyDescent="0.25">
      <c r="A458" s="175"/>
      <c r="B458" s="100" t="s">
        <v>88</v>
      </c>
      <c r="C458" s="11"/>
      <c r="D458" s="8">
        <v>0</v>
      </c>
      <c r="E458" s="8">
        <v>0</v>
      </c>
      <c r="F458" s="9"/>
      <c r="G458" s="9"/>
      <c r="H458" s="9"/>
      <c r="I458" s="9"/>
      <c r="J458" s="9"/>
      <c r="K458" s="9"/>
      <c r="L458" s="10">
        <f t="shared" si="46"/>
        <v>0</v>
      </c>
      <c r="M458" s="257">
        <f t="shared" ref="M458:M521" si="48">+ROUND(E458,0)</f>
        <v>0</v>
      </c>
      <c r="N458" s="10">
        <v>0</v>
      </c>
    </row>
    <row r="459" spans="1:14" s="1" customFormat="1" ht="25.5" x14ac:dyDescent="0.25">
      <c r="A459" s="4" t="s">
        <v>716</v>
      </c>
      <c r="B459" s="5" t="s">
        <v>90</v>
      </c>
      <c r="C459" s="11" t="s">
        <v>81</v>
      </c>
      <c r="D459" s="7">
        <v>10.14</v>
      </c>
      <c r="E459" s="8">
        <v>756095</v>
      </c>
      <c r="F459" s="9">
        <v>7390359.0222428581</v>
      </c>
      <c r="G459" s="9">
        <v>479231.61000000004</v>
      </c>
      <c r="H459" s="9">
        <v>2097256.2000000002</v>
      </c>
      <c r="I459" s="9"/>
      <c r="J459" s="9">
        <f t="shared" si="47"/>
        <v>9966846.8322428577</v>
      </c>
      <c r="K459" s="9"/>
      <c r="L459" s="10">
        <f t="shared" si="46"/>
        <v>7666803</v>
      </c>
      <c r="M459" s="257">
        <f t="shared" si="48"/>
        <v>756095</v>
      </c>
      <c r="N459" s="10">
        <v>7666803</v>
      </c>
    </row>
    <row r="460" spans="1:14" s="1" customFormat="1" ht="18.75" customHeight="1" x14ac:dyDescent="0.25">
      <c r="A460" s="175"/>
      <c r="B460" s="100" t="s">
        <v>91</v>
      </c>
      <c r="C460" s="11"/>
      <c r="D460" s="7">
        <v>0</v>
      </c>
      <c r="E460" s="8">
        <v>0</v>
      </c>
      <c r="F460" s="9"/>
      <c r="G460" s="9"/>
      <c r="H460" s="9"/>
      <c r="I460" s="9"/>
      <c r="J460" s="9"/>
      <c r="K460" s="9"/>
      <c r="L460" s="10">
        <f t="shared" si="46"/>
        <v>0</v>
      </c>
      <c r="M460" s="257">
        <f t="shared" si="48"/>
        <v>0</v>
      </c>
      <c r="N460" s="10">
        <v>0</v>
      </c>
    </row>
    <row r="461" spans="1:14" s="1" customFormat="1" ht="12.75" x14ac:dyDescent="0.25">
      <c r="A461" s="4" t="s">
        <v>717</v>
      </c>
      <c r="B461" s="5" t="s">
        <v>93</v>
      </c>
      <c r="C461" s="11" t="s">
        <v>81</v>
      </c>
      <c r="D461" s="7">
        <v>41.36</v>
      </c>
      <c r="E461" s="8">
        <v>825988</v>
      </c>
      <c r="F461" s="9">
        <v>29973425.401920002</v>
      </c>
      <c r="G461" s="9">
        <v>2700766.64</v>
      </c>
      <c r="H461" s="9">
        <v>11737554.4</v>
      </c>
      <c r="I461" s="9"/>
      <c r="J461" s="9">
        <f t="shared" si="47"/>
        <v>44411746.441920005</v>
      </c>
      <c r="K461" s="9"/>
      <c r="L461" s="10">
        <f t="shared" si="46"/>
        <v>34162864</v>
      </c>
      <c r="M461" s="257">
        <f t="shared" si="48"/>
        <v>825988</v>
      </c>
      <c r="N461" s="10">
        <v>34162864</v>
      </c>
    </row>
    <row r="462" spans="1:14" s="1" customFormat="1" ht="12.75" x14ac:dyDescent="0.25">
      <c r="A462" s="175"/>
      <c r="B462" s="100" t="s">
        <v>94</v>
      </c>
      <c r="C462" s="11"/>
      <c r="D462" s="7">
        <v>0</v>
      </c>
      <c r="E462" s="8">
        <v>0</v>
      </c>
      <c r="F462" s="9"/>
      <c r="G462" s="9"/>
      <c r="H462" s="9"/>
      <c r="I462" s="9"/>
      <c r="J462" s="9"/>
      <c r="K462" s="9"/>
      <c r="L462" s="10">
        <f t="shared" si="46"/>
        <v>0</v>
      </c>
      <c r="M462" s="257">
        <f t="shared" si="48"/>
        <v>0</v>
      </c>
      <c r="N462" s="10">
        <v>0</v>
      </c>
    </row>
    <row r="463" spans="1:14" s="1" customFormat="1" ht="12.75" customHeight="1" x14ac:dyDescent="0.25">
      <c r="A463" s="4" t="s">
        <v>718</v>
      </c>
      <c r="B463" s="5" t="s">
        <v>373</v>
      </c>
      <c r="C463" s="11" t="s">
        <v>81</v>
      </c>
      <c r="D463" s="7">
        <v>30.98</v>
      </c>
      <c r="E463" s="8">
        <v>816942</v>
      </c>
      <c r="F463" s="9">
        <v>23925238.892100003</v>
      </c>
      <c r="G463" s="9">
        <v>1694940.4431818181</v>
      </c>
      <c r="H463" s="9">
        <v>7281356.1363636358</v>
      </c>
      <c r="I463" s="9"/>
      <c r="J463" s="9">
        <f t="shared" si="47"/>
        <v>32901535.471645456</v>
      </c>
      <c r="K463" s="9"/>
      <c r="L463" s="10">
        <f t="shared" si="46"/>
        <v>25308863</v>
      </c>
      <c r="M463" s="257">
        <f t="shared" si="48"/>
        <v>816942</v>
      </c>
      <c r="N463" s="10">
        <v>25308863</v>
      </c>
    </row>
    <row r="464" spans="1:14" s="1" customFormat="1" ht="12.75" x14ac:dyDescent="0.25">
      <c r="A464" s="175"/>
      <c r="B464" s="100" t="s">
        <v>377</v>
      </c>
      <c r="C464" s="11"/>
      <c r="D464" s="7">
        <v>0</v>
      </c>
      <c r="E464" s="8">
        <v>0</v>
      </c>
      <c r="F464" s="9"/>
      <c r="G464" s="9"/>
      <c r="H464" s="9"/>
      <c r="I464" s="9"/>
      <c r="J464" s="9"/>
      <c r="K464" s="9"/>
      <c r="L464" s="10">
        <f t="shared" si="46"/>
        <v>0</v>
      </c>
      <c r="M464" s="257">
        <f t="shared" si="48"/>
        <v>0</v>
      </c>
      <c r="N464" s="10">
        <v>0</v>
      </c>
    </row>
    <row r="465" spans="1:14" s="1" customFormat="1" ht="16.5" customHeight="1" x14ac:dyDescent="0.25">
      <c r="A465" s="4" t="s">
        <v>719</v>
      </c>
      <c r="B465" s="5" t="s">
        <v>377</v>
      </c>
      <c r="C465" s="11" t="s">
        <v>106</v>
      </c>
      <c r="D465" s="7">
        <v>32625.62</v>
      </c>
      <c r="E465" s="8">
        <v>4883</v>
      </c>
      <c r="F465" s="9">
        <v>164063150.2692</v>
      </c>
      <c r="G465" s="9">
        <v>1229985.8740000001</v>
      </c>
      <c r="H465" s="9">
        <v>24854197.316</v>
      </c>
      <c r="I465" s="9"/>
      <c r="J465" s="9">
        <f t="shared" si="47"/>
        <v>190147333.45919999</v>
      </c>
      <c r="K465" s="9"/>
      <c r="L465" s="10">
        <f t="shared" si="46"/>
        <v>159310902</v>
      </c>
      <c r="M465" s="257">
        <f t="shared" si="48"/>
        <v>4883</v>
      </c>
      <c r="N465" s="10">
        <v>159310902</v>
      </c>
    </row>
    <row r="466" spans="1:14" s="1" customFormat="1" ht="15.75" customHeight="1" x14ac:dyDescent="0.25">
      <c r="A466" s="175"/>
      <c r="B466" s="100" t="s">
        <v>379</v>
      </c>
      <c r="C466" s="11"/>
      <c r="D466" s="7">
        <v>0</v>
      </c>
      <c r="E466" s="8">
        <v>0</v>
      </c>
      <c r="F466" s="9"/>
      <c r="G466" s="9"/>
      <c r="H466" s="9"/>
      <c r="I466" s="9"/>
      <c r="J466" s="9"/>
      <c r="K466" s="9"/>
      <c r="L466" s="10">
        <f t="shared" si="46"/>
        <v>0</v>
      </c>
      <c r="M466" s="257">
        <f t="shared" si="48"/>
        <v>0</v>
      </c>
      <c r="N466" s="10">
        <v>0</v>
      </c>
    </row>
    <row r="467" spans="1:14" s="1" customFormat="1" ht="12.75" x14ac:dyDescent="0.25">
      <c r="A467" s="4" t="s">
        <v>720</v>
      </c>
      <c r="B467" s="5" t="s">
        <v>80</v>
      </c>
      <c r="C467" s="17" t="s">
        <v>81</v>
      </c>
      <c r="D467" s="7">
        <v>80</v>
      </c>
      <c r="E467" s="8">
        <v>143764</v>
      </c>
      <c r="F467" s="9">
        <v>0</v>
      </c>
      <c r="G467" s="9">
        <v>10814830</v>
      </c>
      <c r="H467" s="9">
        <v>4136600</v>
      </c>
      <c r="I467" s="9"/>
      <c r="J467" s="9">
        <f t="shared" si="47"/>
        <v>14951430</v>
      </c>
      <c r="K467" s="9"/>
      <c r="L467" s="10">
        <f t="shared" si="46"/>
        <v>11501120</v>
      </c>
      <c r="M467" s="257">
        <f t="shared" si="48"/>
        <v>143764</v>
      </c>
      <c r="N467" s="10">
        <v>11501120</v>
      </c>
    </row>
    <row r="468" spans="1:14" s="1" customFormat="1" ht="21" customHeight="1" x14ac:dyDescent="0.25">
      <c r="A468" s="4" t="s">
        <v>721</v>
      </c>
      <c r="B468" s="5" t="s">
        <v>77</v>
      </c>
      <c r="C468" s="17" t="s">
        <v>78</v>
      </c>
      <c r="D468" s="7">
        <v>2730</v>
      </c>
      <c r="E468" s="8">
        <v>2285</v>
      </c>
      <c r="F468" s="9">
        <v>0</v>
      </c>
      <c r="G468" s="9">
        <v>3598840.3043478262</v>
      </c>
      <c r="H468" s="9">
        <v>4510316.0869565215</v>
      </c>
      <c r="I468" s="9"/>
      <c r="J468" s="9">
        <f t="shared" si="47"/>
        <v>8109156.3913043477</v>
      </c>
      <c r="K468" s="9"/>
      <c r="L468" s="10">
        <f t="shared" si="46"/>
        <v>6238050</v>
      </c>
      <c r="M468" s="257">
        <f t="shared" si="48"/>
        <v>2285</v>
      </c>
      <c r="N468" s="10">
        <v>6238050</v>
      </c>
    </row>
    <row r="469" spans="1:14" s="1" customFormat="1" ht="12.75" x14ac:dyDescent="0.25">
      <c r="A469" s="87"/>
      <c r="B469" s="88" t="s">
        <v>722</v>
      </c>
      <c r="C469" s="88"/>
      <c r="D469" s="7">
        <v>0</v>
      </c>
      <c r="E469" s="8">
        <v>0</v>
      </c>
      <c r="F469" s="9"/>
      <c r="G469" s="9"/>
      <c r="H469" s="9"/>
      <c r="I469" s="9"/>
      <c r="J469" s="9"/>
      <c r="K469" s="9"/>
      <c r="L469" s="10">
        <f t="shared" si="46"/>
        <v>0</v>
      </c>
      <c r="M469" s="257">
        <f t="shared" si="48"/>
        <v>0</v>
      </c>
      <c r="N469" s="10">
        <v>0</v>
      </c>
    </row>
    <row r="470" spans="1:14" s="1" customFormat="1" ht="12.75" x14ac:dyDescent="0.25">
      <c r="A470" s="4" t="s">
        <v>723</v>
      </c>
      <c r="B470" s="5" t="s">
        <v>724</v>
      </c>
      <c r="C470" s="17" t="s">
        <v>81</v>
      </c>
      <c r="D470" s="7">
        <v>150</v>
      </c>
      <c r="E470" s="8">
        <v>24606</v>
      </c>
      <c r="F470" s="9">
        <v>0</v>
      </c>
      <c r="G470" s="9">
        <v>228540.00000000003</v>
      </c>
      <c r="H470" s="9">
        <v>4569630</v>
      </c>
      <c r="I470" s="9"/>
      <c r="J470" s="9">
        <f t="shared" si="47"/>
        <v>4798170</v>
      </c>
      <c r="K470" s="9"/>
      <c r="L470" s="10">
        <f t="shared" si="46"/>
        <v>3690900</v>
      </c>
      <c r="M470" s="257">
        <f t="shared" si="48"/>
        <v>24606</v>
      </c>
      <c r="N470" s="10">
        <v>3690900</v>
      </c>
    </row>
    <row r="471" spans="1:14" s="1" customFormat="1" ht="12.75" x14ac:dyDescent="0.25">
      <c r="A471" s="4"/>
      <c r="B471" s="5"/>
      <c r="C471" s="17"/>
      <c r="D471" s="7">
        <v>0</v>
      </c>
      <c r="E471" s="8">
        <v>0</v>
      </c>
      <c r="F471" s="16">
        <f>SUM(F449:F470)</f>
        <v>378180941.79873729</v>
      </c>
      <c r="G471" s="16">
        <f>SUM(G449:G470)</f>
        <v>41358166.460204273</v>
      </c>
      <c r="H471" s="16">
        <f>SUM(H449:H470)</f>
        <v>150143863.96367839</v>
      </c>
      <c r="I471" s="16"/>
      <c r="J471" s="9"/>
      <c r="K471" s="9"/>
      <c r="L471" s="10"/>
      <c r="M471" s="257">
        <f t="shared" si="48"/>
        <v>0</v>
      </c>
      <c r="N471" s="10"/>
    </row>
    <row r="472" spans="1:14" s="1" customFormat="1" ht="12.75" x14ac:dyDescent="0.25">
      <c r="A472" s="4"/>
      <c r="B472" s="5"/>
      <c r="C472" s="17"/>
      <c r="D472" s="7">
        <v>0</v>
      </c>
      <c r="E472" s="102" t="e">
        <v>#VALUE!</v>
      </c>
      <c r="F472" s="16">
        <f>373895956.95+57.89</f>
        <v>373896014.83999997</v>
      </c>
      <c r="G472" s="16">
        <v>41358166.460000001</v>
      </c>
      <c r="H472" s="16">
        <v>150143863.96000001</v>
      </c>
      <c r="I472" s="9"/>
      <c r="J472" s="9"/>
      <c r="K472" s="16">
        <f>SUM(F472:J472)</f>
        <v>565398045.25999999</v>
      </c>
      <c r="L472" s="10"/>
      <c r="M472" s="257" t="e">
        <f t="shared" si="48"/>
        <v>#VALUE!</v>
      </c>
      <c r="N472" s="262">
        <f>SUM(N449:N471)</f>
        <v>451261557</v>
      </c>
    </row>
    <row r="473" spans="1:14" s="1" customFormat="1" ht="16.5" x14ac:dyDescent="0.25">
      <c r="A473" s="166"/>
      <c r="B473" s="167" t="s">
        <v>725</v>
      </c>
      <c r="C473" s="177"/>
      <c r="D473" s="178">
        <v>0</v>
      </c>
      <c r="E473" s="179">
        <v>0</v>
      </c>
      <c r="F473" s="180"/>
      <c r="G473" s="180"/>
      <c r="H473" s="180"/>
      <c r="I473" s="180"/>
      <c r="J473" s="180"/>
      <c r="K473" s="180"/>
      <c r="L473" s="135">
        <f>L474</f>
        <v>37835615</v>
      </c>
      <c r="M473" s="257">
        <f t="shared" si="48"/>
        <v>0</v>
      </c>
      <c r="N473" s="263"/>
    </row>
    <row r="474" spans="1:14" s="1" customFormat="1" ht="12.75" x14ac:dyDescent="0.25">
      <c r="A474" s="87"/>
      <c r="B474" s="100" t="s">
        <v>705</v>
      </c>
      <c r="C474" s="100"/>
      <c r="D474" s="100">
        <v>0</v>
      </c>
      <c r="E474" s="154">
        <v>0</v>
      </c>
      <c r="F474" s="155"/>
      <c r="G474" s="155"/>
      <c r="H474" s="155"/>
      <c r="I474" s="155"/>
      <c r="J474" s="155"/>
      <c r="K474" s="155"/>
      <c r="L474" s="101">
        <f>SUM(L475:L488)</f>
        <v>37835615</v>
      </c>
      <c r="M474" s="257">
        <f t="shared" si="48"/>
        <v>0</v>
      </c>
      <c r="N474" s="101"/>
    </row>
    <row r="475" spans="1:14" s="1" customFormat="1" ht="22.5" customHeight="1" x14ac:dyDescent="0.25">
      <c r="A475" s="4" t="s">
        <v>726</v>
      </c>
      <c r="B475" s="5" t="s">
        <v>708</v>
      </c>
      <c r="C475" s="17" t="s">
        <v>4</v>
      </c>
      <c r="D475" s="7">
        <v>1</v>
      </c>
      <c r="E475" s="8">
        <v>750263</v>
      </c>
      <c r="F475" s="9"/>
      <c r="G475" s="9"/>
      <c r="H475" s="9"/>
      <c r="I475" s="9"/>
      <c r="J475" s="9"/>
      <c r="K475" s="9"/>
      <c r="L475" s="10">
        <f t="shared" ref="L475:L488" si="49">ROUND(D475*E475,0)</f>
        <v>750263</v>
      </c>
      <c r="M475" s="257">
        <f t="shared" si="48"/>
        <v>750263</v>
      </c>
      <c r="N475" s="10"/>
    </row>
    <row r="476" spans="1:14" s="1" customFormat="1" ht="12.75" x14ac:dyDescent="0.25">
      <c r="A476" s="4" t="s">
        <v>727</v>
      </c>
      <c r="B476" s="5" t="s">
        <v>710</v>
      </c>
      <c r="C476" s="35" t="s">
        <v>20</v>
      </c>
      <c r="D476" s="7">
        <v>59.4</v>
      </c>
      <c r="E476" s="8">
        <v>156126</v>
      </c>
      <c r="F476" s="9"/>
      <c r="G476" s="9"/>
      <c r="H476" s="9"/>
      <c r="I476" s="9"/>
      <c r="J476" s="9"/>
      <c r="K476" s="9"/>
      <c r="L476" s="10">
        <f t="shared" si="49"/>
        <v>9273884</v>
      </c>
      <c r="M476" s="257">
        <f t="shared" si="48"/>
        <v>156126</v>
      </c>
      <c r="N476" s="10"/>
    </row>
    <row r="477" spans="1:14" s="1" customFormat="1" ht="12.75" x14ac:dyDescent="0.25">
      <c r="A477" s="4" t="s">
        <v>728</v>
      </c>
      <c r="B477" s="5" t="s">
        <v>712</v>
      </c>
      <c r="C477" s="17" t="s">
        <v>4</v>
      </c>
      <c r="D477" s="7">
        <v>18</v>
      </c>
      <c r="E477" s="8">
        <v>1035042</v>
      </c>
      <c r="F477" s="9"/>
      <c r="G477" s="9"/>
      <c r="H477" s="9"/>
      <c r="I477" s="9"/>
      <c r="J477" s="9"/>
      <c r="K477" s="9"/>
      <c r="L477" s="10">
        <f t="shared" si="49"/>
        <v>18630756</v>
      </c>
      <c r="M477" s="257">
        <f t="shared" si="48"/>
        <v>1035042</v>
      </c>
      <c r="N477" s="10"/>
    </row>
    <row r="478" spans="1:14" s="1" customFormat="1" ht="12.75" x14ac:dyDescent="0.25">
      <c r="A478" s="4" t="s">
        <v>729</v>
      </c>
      <c r="B478" s="5" t="s">
        <v>730</v>
      </c>
      <c r="C478" s="17" t="s">
        <v>4</v>
      </c>
      <c r="D478" s="7">
        <v>1</v>
      </c>
      <c r="E478" s="8">
        <v>168633</v>
      </c>
      <c r="F478" s="9"/>
      <c r="G478" s="9"/>
      <c r="H478" s="9"/>
      <c r="I478" s="9"/>
      <c r="J478" s="9"/>
      <c r="K478" s="9"/>
      <c r="L478" s="10">
        <f t="shared" si="49"/>
        <v>168633</v>
      </c>
      <c r="M478" s="257">
        <f t="shared" si="48"/>
        <v>168633</v>
      </c>
      <c r="N478" s="10"/>
    </row>
    <row r="479" spans="1:14" s="1" customFormat="1" ht="12.75" x14ac:dyDescent="0.25">
      <c r="A479" s="4" t="s">
        <v>731</v>
      </c>
      <c r="B479" s="5" t="s">
        <v>732</v>
      </c>
      <c r="C479" s="17" t="s">
        <v>4</v>
      </c>
      <c r="D479" s="7">
        <v>1</v>
      </c>
      <c r="E479" s="8">
        <v>145000</v>
      </c>
      <c r="F479" s="9"/>
      <c r="G479" s="9"/>
      <c r="H479" s="9"/>
      <c r="I479" s="9"/>
      <c r="J479" s="9"/>
      <c r="K479" s="9"/>
      <c r="L479" s="10">
        <f t="shared" si="49"/>
        <v>145000</v>
      </c>
      <c r="M479" s="257">
        <f t="shared" si="48"/>
        <v>145000</v>
      </c>
      <c r="N479" s="10"/>
    </row>
    <row r="480" spans="1:14" s="1" customFormat="1" ht="12.75" x14ac:dyDescent="0.25">
      <c r="A480" s="4" t="s">
        <v>733</v>
      </c>
      <c r="B480" s="5" t="s">
        <v>734</v>
      </c>
      <c r="C480" s="17" t="s">
        <v>4</v>
      </c>
      <c r="D480" s="7">
        <v>1</v>
      </c>
      <c r="E480" s="8">
        <v>215490</v>
      </c>
      <c r="F480" s="9"/>
      <c r="G480" s="9"/>
      <c r="H480" s="9"/>
      <c r="I480" s="9"/>
      <c r="J480" s="9"/>
      <c r="K480" s="9"/>
      <c r="L480" s="10">
        <f t="shared" si="49"/>
        <v>215490</v>
      </c>
      <c r="M480" s="257">
        <f t="shared" si="48"/>
        <v>215490</v>
      </c>
      <c r="N480" s="10"/>
    </row>
    <row r="481" spans="1:14" s="1" customFormat="1" ht="12.75" x14ac:dyDescent="0.25">
      <c r="A481" s="4" t="s">
        <v>735</v>
      </c>
      <c r="B481" s="5" t="s">
        <v>736</v>
      </c>
      <c r="C481" s="17" t="s">
        <v>4</v>
      </c>
      <c r="D481" s="7">
        <v>38</v>
      </c>
      <c r="E481" s="8">
        <v>46387</v>
      </c>
      <c r="F481" s="9"/>
      <c r="G481" s="9"/>
      <c r="H481" s="9"/>
      <c r="I481" s="9"/>
      <c r="J481" s="9"/>
      <c r="K481" s="9"/>
      <c r="L481" s="10">
        <f t="shared" si="49"/>
        <v>1762706</v>
      </c>
      <c r="M481" s="257">
        <f t="shared" si="48"/>
        <v>46387</v>
      </c>
      <c r="N481" s="10"/>
    </row>
    <row r="482" spans="1:14" s="1" customFormat="1" ht="12.75" x14ac:dyDescent="0.25">
      <c r="A482" s="4" t="s">
        <v>737</v>
      </c>
      <c r="B482" s="5" t="s">
        <v>738</v>
      </c>
      <c r="C482" s="17" t="s">
        <v>39</v>
      </c>
      <c r="D482" s="7">
        <v>66.790000000000006</v>
      </c>
      <c r="E482" s="8">
        <v>18715</v>
      </c>
      <c r="F482" s="9"/>
      <c r="G482" s="9"/>
      <c r="H482" s="9"/>
      <c r="I482" s="9"/>
      <c r="J482" s="9"/>
      <c r="K482" s="9"/>
      <c r="L482" s="10">
        <f t="shared" si="49"/>
        <v>1249975</v>
      </c>
      <c r="M482" s="257">
        <f t="shared" si="48"/>
        <v>18715</v>
      </c>
      <c r="N482" s="10"/>
    </row>
    <row r="483" spans="1:14" s="1" customFormat="1" ht="12.75" x14ac:dyDescent="0.25">
      <c r="A483" s="4" t="s">
        <v>739</v>
      </c>
      <c r="B483" s="5" t="s">
        <v>740</v>
      </c>
      <c r="C483" s="17" t="s">
        <v>81</v>
      </c>
      <c r="D483" s="7">
        <v>10.02</v>
      </c>
      <c r="E483" s="8">
        <v>130031</v>
      </c>
      <c r="F483" s="9"/>
      <c r="G483" s="9"/>
      <c r="H483" s="9"/>
      <c r="I483" s="9"/>
      <c r="J483" s="9"/>
      <c r="K483" s="9"/>
      <c r="L483" s="10">
        <f t="shared" si="49"/>
        <v>1302911</v>
      </c>
      <c r="M483" s="257">
        <f t="shared" si="48"/>
        <v>130031</v>
      </c>
      <c r="N483" s="10"/>
    </row>
    <row r="484" spans="1:14" s="1" customFormat="1" ht="12.75" x14ac:dyDescent="0.25">
      <c r="A484" s="4" t="s">
        <v>741</v>
      </c>
      <c r="B484" s="5" t="s">
        <v>742</v>
      </c>
      <c r="C484" s="17" t="s">
        <v>39</v>
      </c>
      <c r="D484" s="7">
        <v>66.790000000000006</v>
      </c>
      <c r="E484" s="8">
        <v>1089</v>
      </c>
      <c r="F484" s="9"/>
      <c r="G484" s="9"/>
      <c r="H484" s="9"/>
      <c r="I484" s="9"/>
      <c r="J484" s="9"/>
      <c r="K484" s="9"/>
      <c r="L484" s="10">
        <f t="shared" si="49"/>
        <v>72734</v>
      </c>
      <c r="M484" s="257">
        <f t="shared" si="48"/>
        <v>1089</v>
      </c>
      <c r="N484" s="10"/>
    </row>
    <row r="485" spans="1:14" s="1" customFormat="1" ht="12.75" x14ac:dyDescent="0.25">
      <c r="A485" s="4" t="s">
        <v>743</v>
      </c>
      <c r="B485" s="5" t="s">
        <v>50</v>
      </c>
      <c r="C485" s="36" t="s">
        <v>20</v>
      </c>
      <c r="D485" s="7">
        <v>20.100000000000001</v>
      </c>
      <c r="E485" s="8">
        <v>135009</v>
      </c>
      <c r="F485" s="9"/>
      <c r="G485" s="9"/>
      <c r="H485" s="9"/>
      <c r="I485" s="9"/>
      <c r="J485" s="9"/>
      <c r="K485" s="9"/>
      <c r="L485" s="10">
        <f t="shared" si="49"/>
        <v>2713681</v>
      </c>
      <c r="M485" s="257">
        <f t="shared" si="48"/>
        <v>135009</v>
      </c>
      <c r="N485" s="10"/>
    </row>
    <row r="486" spans="1:14" s="1" customFormat="1" ht="12.75" x14ac:dyDescent="0.25">
      <c r="A486" s="4" t="s">
        <v>744</v>
      </c>
      <c r="B486" s="5" t="s">
        <v>745</v>
      </c>
      <c r="C486" s="36" t="s">
        <v>20</v>
      </c>
      <c r="D486" s="7">
        <v>13.26</v>
      </c>
      <c r="E486" s="8">
        <v>84328</v>
      </c>
      <c r="F486" s="9"/>
      <c r="G486" s="9"/>
      <c r="H486" s="9"/>
      <c r="I486" s="9"/>
      <c r="J486" s="9"/>
      <c r="K486" s="9"/>
      <c r="L486" s="10">
        <f t="shared" si="49"/>
        <v>1118189</v>
      </c>
      <c r="M486" s="257">
        <f t="shared" si="48"/>
        <v>84328</v>
      </c>
      <c r="N486" s="10"/>
    </row>
    <row r="487" spans="1:14" s="1" customFormat="1" ht="12.75" x14ac:dyDescent="0.25">
      <c r="A487" s="4" t="s">
        <v>746</v>
      </c>
      <c r="B487" s="5" t="s">
        <v>747</v>
      </c>
      <c r="C487" s="36" t="s">
        <v>20</v>
      </c>
      <c r="D487" s="7">
        <v>12.2</v>
      </c>
      <c r="E487" s="8">
        <v>8985</v>
      </c>
      <c r="F487" s="9"/>
      <c r="G487" s="9"/>
      <c r="H487" s="9"/>
      <c r="I487" s="9"/>
      <c r="J487" s="9"/>
      <c r="K487" s="9"/>
      <c r="L487" s="10">
        <f t="shared" si="49"/>
        <v>109617</v>
      </c>
      <c r="M487" s="257">
        <f t="shared" si="48"/>
        <v>8985</v>
      </c>
      <c r="N487" s="10"/>
    </row>
    <row r="488" spans="1:14" s="1" customFormat="1" ht="12.75" x14ac:dyDescent="0.25">
      <c r="A488" s="4" t="s">
        <v>748</v>
      </c>
      <c r="B488" s="5" t="s">
        <v>749</v>
      </c>
      <c r="C488" s="36" t="s">
        <v>4</v>
      </c>
      <c r="D488" s="7">
        <v>2</v>
      </c>
      <c r="E488" s="8">
        <v>160888</v>
      </c>
      <c r="F488" s="9"/>
      <c r="G488" s="9"/>
      <c r="H488" s="9"/>
      <c r="I488" s="9"/>
      <c r="J488" s="9"/>
      <c r="K488" s="9"/>
      <c r="L488" s="10">
        <f t="shared" si="49"/>
        <v>321776</v>
      </c>
      <c r="M488" s="257">
        <f t="shared" si="48"/>
        <v>160888</v>
      </c>
      <c r="N488" s="10"/>
    </row>
    <row r="489" spans="1:14" s="1" customFormat="1" ht="12.75" x14ac:dyDescent="0.25">
      <c r="A489" s="4"/>
      <c r="B489" s="5"/>
      <c r="C489" s="17"/>
      <c r="D489" s="7">
        <v>0</v>
      </c>
      <c r="E489" s="37">
        <v>0</v>
      </c>
      <c r="F489" s="38"/>
      <c r="G489" s="38"/>
      <c r="H489" s="38"/>
      <c r="I489" s="38"/>
      <c r="J489" s="38"/>
      <c r="K489" s="38"/>
      <c r="L489" s="10"/>
      <c r="M489" s="257">
        <f t="shared" si="48"/>
        <v>0</v>
      </c>
      <c r="N489" s="10"/>
    </row>
    <row r="490" spans="1:14" s="1" customFormat="1" ht="16.5" x14ac:dyDescent="0.25">
      <c r="A490" s="171" t="s">
        <v>750</v>
      </c>
      <c r="B490" s="172" t="s">
        <v>751</v>
      </c>
      <c r="C490" s="17"/>
      <c r="D490" s="7">
        <v>0</v>
      </c>
      <c r="E490" s="7">
        <v>0</v>
      </c>
      <c r="F490" s="148"/>
      <c r="G490" s="148"/>
      <c r="H490" s="148"/>
      <c r="I490" s="148"/>
      <c r="J490" s="148"/>
      <c r="K490" s="148"/>
      <c r="L490" s="156">
        <f>L491+L498</f>
        <v>589465240</v>
      </c>
      <c r="M490" s="257">
        <f t="shared" si="48"/>
        <v>0</v>
      </c>
      <c r="N490" s="156"/>
    </row>
    <row r="491" spans="1:14" s="1" customFormat="1" ht="16.5" x14ac:dyDescent="0.25">
      <c r="A491" s="110" t="s">
        <v>752</v>
      </c>
      <c r="B491" s="117" t="s">
        <v>753</v>
      </c>
      <c r="C491" s="17"/>
      <c r="D491" s="7">
        <v>0</v>
      </c>
      <c r="E491" s="7">
        <v>0</v>
      </c>
      <c r="F491" s="142"/>
      <c r="G491" s="142"/>
      <c r="H491" s="142"/>
      <c r="I491" s="142"/>
      <c r="J491" s="142"/>
      <c r="K491" s="143">
        <f>+K505</f>
        <v>695833212.20000005</v>
      </c>
      <c r="L491" s="156">
        <f>L493+L495+L497+L498</f>
        <v>580933676</v>
      </c>
      <c r="M491" s="257">
        <f t="shared" si="48"/>
        <v>0</v>
      </c>
      <c r="N491" s="156"/>
    </row>
    <row r="492" spans="1:14" s="1" customFormat="1" ht="25.5" x14ac:dyDescent="0.25">
      <c r="A492" s="110"/>
      <c r="B492" s="117" t="s">
        <v>754</v>
      </c>
      <c r="C492" s="17"/>
      <c r="D492" s="7">
        <v>0</v>
      </c>
      <c r="E492" s="7">
        <v>0</v>
      </c>
      <c r="F492" s="9" t="s">
        <v>14</v>
      </c>
      <c r="G492" s="9" t="s">
        <v>15</v>
      </c>
      <c r="H492" s="9" t="s">
        <v>16</v>
      </c>
      <c r="I492" s="9" t="s">
        <v>17</v>
      </c>
      <c r="J492" s="119">
        <f>SUM(J493:J503)</f>
        <v>695318403.43097258</v>
      </c>
      <c r="K492" s="146"/>
      <c r="L492" s="176"/>
      <c r="M492" s="257">
        <f t="shared" si="48"/>
        <v>0</v>
      </c>
      <c r="N492" s="176"/>
    </row>
    <row r="493" spans="1:14" s="1" customFormat="1" ht="12.75" x14ac:dyDescent="0.25">
      <c r="A493" s="4" t="s">
        <v>755</v>
      </c>
      <c r="B493" s="5" t="s">
        <v>109</v>
      </c>
      <c r="C493" s="17" t="s">
        <v>20</v>
      </c>
      <c r="D493" s="7">
        <v>111</v>
      </c>
      <c r="E493" s="8">
        <v>52018</v>
      </c>
      <c r="F493" s="9">
        <v>6440902.6500000004</v>
      </c>
      <c r="G493" s="9">
        <v>50793.600000000006</v>
      </c>
      <c r="H493" s="9">
        <v>1014429</v>
      </c>
      <c r="I493" s="9"/>
      <c r="J493" s="9">
        <f>+I493+H493+G493+F493</f>
        <v>7506125.25</v>
      </c>
      <c r="K493" s="9"/>
      <c r="L493" s="10">
        <f t="shared" ref="L493:L497" si="50">ROUND(D493*E493,0)</f>
        <v>5773998</v>
      </c>
      <c r="M493" s="257">
        <f t="shared" si="48"/>
        <v>52018</v>
      </c>
      <c r="N493" s="10">
        <v>5773998</v>
      </c>
    </row>
    <row r="494" spans="1:14" s="1" customFormat="1" ht="12.75" x14ac:dyDescent="0.25">
      <c r="A494" s="110"/>
      <c r="B494" s="117" t="s">
        <v>103</v>
      </c>
      <c r="C494" s="17"/>
      <c r="D494" s="7">
        <v>0</v>
      </c>
      <c r="E494" s="8">
        <v>0</v>
      </c>
      <c r="F494" s="9"/>
      <c r="G494" s="9"/>
      <c r="H494" s="9"/>
      <c r="I494" s="9"/>
      <c r="J494" s="9"/>
      <c r="K494" s="9"/>
      <c r="L494" s="10">
        <f t="shared" si="50"/>
        <v>0</v>
      </c>
      <c r="M494" s="257">
        <f t="shared" si="48"/>
        <v>0</v>
      </c>
      <c r="N494" s="10">
        <v>0</v>
      </c>
    </row>
    <row r="495" spans="1:14" s="1" customFormat="1" ht="12.75" x14ac:dyDescent="0.25">
      <c r="A495" s="4" t="s">
        <v>756</v>
      </c>
      <c r="B495" s="5" t="s">
        <v>105</v>
      </c>
      <c r="C495" s="17" t="s">
        <v>106</v>
      </c>
      <c r="D495" s="7">
        <v>115240.78</v>
      </c>
      <c r="E495" s="8">
        <v>4883</v>
      </c>
      <c r="F495" s="9">
        <v>579506698.94448233</v>
      </c>
      <c r="G495" s="9">
        <v>4344577.3924280005</v>
      </c>
      <c r="H495" s="9">
        <v>87790425.929752007</v>
      </c>
      <c r="I495" s="9"/>
      <c r="J495" s="9">
        <f>+I495+H495+G495+F495</f>
        <v>671641702.26666236</v>
      </c>
      <c r="K495" s="9"/>
      <c r="L495" s="10">
        <f t="shared" si="50"/>
        <v>562720729</v>
      </c>
      <c r="M495" s="257">
        <f t="shared" si="48"/>
        <v>4883</v>
      </c>
      <c r="N495" s="10">
        <v>562720729</v>
      </c>
    </row>
    <row r="496" spans="1:14" s="1" customFormat="1" ht="12.75" x14ac:dyDescent="0.25">
      <c r="A496" s="110"/>
      <c r="B496" s="117" t="s">
        <v>757</v>
      </c>
      <c r="C496" s="17"/>
      <c r="D496" s="7">
        <v>0</v>
      </c>
      <c r="E496" s="8">
        <v>0</v>
      </c>
      <c r="F496" s="9"/>
      <c r="G496" s="9"/>
      <c r="H496" s="9"/>
      <c r="I496" s="9"/>
      <c r="J496" s="9"/>
      <c r="K496" s="9"/>
      <c r="L496" s="10">
        <f t="shared" si="50"/>
        <v>0</v>
      </c>
      <c r="M496" s="257">
        <f t="shared" si="48"/>
        <v>0</v>
      </c>
      <c r="N496" s="10">
        <v>0</v>
      </c>
    </row>
    <row r="497" spans="1:14" s="1" customFormat="1" ht="12.75" x14ac:dyDescent="0.25">
      <c r="A497" s="4" t="s">
        <v>758</v>
      </c>
      <c r="B497" s="5" t="s">
        <v>759</v>
      </c>
      <c r="C497" s="17" t="s">
        <v>20</v>
      </c>
      <c r="D497" s="7">
        <v>13.2</v>
      </c>
      <c r="E497" s="8">
        <v>296014</v>
      </c>
      <c r="F497" s="9">
        <v>4225650</v>
      </c>
      <c r="G497" s="9">
        <v>77632.484458038467</v>
      </c>
      <c r="H497" s="9">
        <v>776324.84458038455</v>
      </c>
      <c r="I497" s="9"/>
      <c r="J497" s="9">
        <f>+I497+H497+G497+F497</f>
        <v>5079607.3290384226</v>
      </c>
      <c r="K497" s="9"/>
      <c r="L497" s="10">
        <f t="shared" si="50"/>
        <v>3907385</v>
      </c>
      <c r="M497" s="257">
        <f t="shared" si="48"/>
        <v>296014</v>
      </c>
      <c r="N497" s="10">
        <v>3907385</v>
      </c>
    </row>
    <row r="498" spans="1:14" s="1" customFormat="1" ht="13.5" x14ac:dyDescent="0.25">
      <c r="A498" s="110"/>
      <c r="B498" s="117" t="s">
        <v>760</v>
      </c>
      <c r="C498" s="17"/>
      <c r="D498" s="7">
        <v>0</v>
      </c>
      <c r="E498" s="8">
        <v>0</v>
      </c>
      <c r="F498" s="9"/>
      <c r="G498" s="9"/>
      <c r="H498" s="9"/>
      <c r="I498" s="9"/>
      <c r="J498" s="9"/>
      <c r="K498" s="9"/>
      <c r="L498" s="181">
        <f>ROUND(SUM(L500:L503),0)</f>
        <v>8531564</v>
      </c>
      <c r="M498" s="257">
        <f t="shared" si="48"/>
        <v>0</v>
      </c>
      <c r="N498" s="181"/>
    </row>
    <row r="499" spans="1:14" ht="12.75" x14ac:dyDescent="0.25">
      <c r="A499" s="110"/>
      <c r="B499" s="117" t="s">
        <v>72</v>
      </c>
      <c r="C499" s="17"/>
      <c r="D499" s="7">
        <v>0</v>
      </c>
      <c r="E499" s="8">
        <v>0</v>
      </c>
      <c r="F499" s="9"/>
      <c r="G499" s="9"/>
      <c r="H499" s="9"/>
      <c r="I499" s="9"/>
      <c r="J499" s="9"/>
      <c r="K499" s="9"/>
      <c r="L499" s="176"/>
      <c r="M499" s="257">
        <f t="shared" si="48"/>
        <v>0</v>
      </c>
      <c r="N499" s="176"/>
    </row>
    <row r="500" spans="1:14" ht="12.75" x14ac:dyDescent="0.25">
      <c r="A500" s="4" t="s">
        <v>761</v>
      </c>
      <c r="B500" s="5" t="s">
        <v>762</v>
      </c>
      <c r="C500" s="17" t="s">
        <v>20</v>
      </c>
      <c r="D500" s="7">
        <v>344.6</v>
      </c>
      <c r="E500" s="8">
        <v>1953</v>
      </c>
      <c r="F500" s="9">
        <v>130537.69856400002</v>
      </c>
      <c r="G500" s="9">
        <v>361465.479051364</v>
      </c>
      <c r="H500" s="9">
        <v>382799.07622792589</v>
      </c>
      <c r="I500" s="9"/>
      <c r="J500" s="9">
        <f>+I500+H500+G500+F500</f>
        <v>874802.2538432898</v>
      </c>
      <c r="K500" s="9"/>
      <c r="L500" s="10">
        <f t="shared" ref="L500:L503" si="51">ROUND(D500*E500,0)</f>
        <v>673004</v>
      </c>
      <c r="M500" s="257">
        <f t="shared" si="48"/>
        <v>1953</v>
      </c>
      <c r="N500" s="10">
        <v>673004</v>
      </c>
    </row>
    <row r="501" spans="1:14" ht="12.75" x14ac:dyDescent="0.25">
      <c r="A501" s="110"/>
      <c r="B501" s="117" t="s">
        <v>763</v>
      </c>
      <c r="C501" s="17"/>
      <c r="D501" s="7">
        <v>0</v>
      </c>
      <c r="E501" s="8">
        <v>0</v>
      </c>
      <c r="F501" s="9"/>
      <c r="G501" s="9"/>
      <c r="H501" s="9"/>
      <c r="I501" s="9"/>
      <c r="J501" s="9"/>
      <c r="K501" s="9"/>
      <c r="L501" s="10">
        <f t="shared" si="51"/>
        <v>0</v>
      </c>
      <c r="M501" s="257">
        <f t="shared" si="48"/>
        <v>0</v>
      </c>
      <c r="N501" s="10">
        <v>0</v>
      </c>
    </row>
    <row r="502" spans="1:14" ht="12.75" x14ac:dyDescent="0.25">
      <c r="A502" s="4" t="s">
        <v>764</v>
      </c>
      <c r="B502" s="5" t="s">
        <v>765</v>
      </c>
      <c r="C502" s="17" t="s">
        <v>81</v>
      </c>
      <c r="D502" s="7">
        <v>60</v>
      </c>
      <c r="E502" s="8">
        <v>106874</v>
      </c>
      <c r="F502" s="9">
        <v>7429181.7600000016</v>
      </c>
      <c r="G502" s="9">
        <v>82457.142857142855</v>
      </c>
      <c r="H502" s="9">
        <v>824571.42857142864</v>
      </c>
      <c r="I502" s="9"/>
      <c r="J502" s="9">
        <f>+I502+H502+G502+F502</f>
        <v>8336210.3314285735</v>
      </c>
      <c r="K502" s="9"/>
      <c r="L502" s="10">
        <f t="shared" si="51"/>
        <v>6412440</v>
      </c>
      <c r="M502" s="257">
        <f t="shared" si="48"/>
        <v>106874</v>
      </c>
      <c r="N502" s="10">
        <v>6412440</v>
      </c>
    </row>
    <row r="503" spans="1:14" ht="12.75" x14ac:dyDescent="0.25">
      <c r="A503" s="4" t="s">
        <v>766</v>
      </c>
      <c r="B503" s="5" t="s">
        <v>767</v>
      </c>
      <c r="C503" s="17" t="s">
        <v>81</v>
      </c>
      <c r="D503" s="7">
        <v>90</v>
      </c>
      <c r="E503" s="8">
        <v>16068</v>
      </c>
      <c r="F503" s="9">
        <v>184275</v>
      </c>
      <c r="G503" s="9">
        <v>458874.00000000006</v>
      </c>
      <c r="H503" s="9">
        <v>1236807</v>
      </c>
      <c r="I503" s="9"/>
      <c r="J503" s="9">
        <f>+I503+H503+G503+F503</f>
        <v>1879956</v>
      </c>
      <c r="K503" s="9"/>
      <c r="L503" s="10">
        <f t="shared" si="51"/>
        <v>1446120</v>
      </c>
      <c r="M503" s="257">
        <f t="shared" si="48"/>
        <v>16068</v>
      </c>
      <c r="N503" s="10">
        <v>1446120</v>
      </c>
    </row>
    <row r="504" spans="1:14" ht="12.75" x14ac:dyDescent="0.25">
      <c r="A504" s="39"/>
      <c r="B504" s="40"/>
      <c r="C504" s="40"/>
      <c r="D504" s="7">
        <v>0</v>
      </c>
      <c r="E504" s="8">
        <v>0</v>
      </c>
      <c r="F504" s="16">
        <f>SUM(F493:F503)</f>
        <v>597917246.05304635</v>
      </c>
      <c r="G504" s="16">
        <f>SUM(G493:G503)</f>
        <v>5375800.098794545</v>
      </c>
      <c r="H504" s="16">
        <f>SUM(H493:H503)</f>
        <v>92025357.279131755</v>
      </c>
      <c r="I504" s="16"/>
      <c r="J504" s="9"/>
      <c r="K504" s="9"/>
      <c r="L504" s="41"/>
      <c r="M504" s="257">
        <f t="shared" si="48"/>
        <v>0</v>
      </c>
      <c r="N504" s="41"/>
    </row>
    <row r="505" spans="1:14" ht="12.75" x14ac:dyDescent="0.25">
      <c r="A505" s="182"/>
      <c r="B505" s="183"/>
      <c r="C505" s="184"/>
      <c r="D505" s="15">
        <v>0</v>
      </c>
      <c r="E505" s="102" t="e">
        <v>#VALUE!</v>
      </c>
      <c r="F505" s="16">
        <f>598431967.08+87.74</f>
        <v>598432054.82000005</v>
      </c>
      <c r="G505" s="16">
        <v>5375800.0999999996</v>
      </c>
      <c r="H505" s="16">
        <v>92025357.280000001</v>
      </c>
      <c r="I505" s="9"/>
      <c r="J505" s="9"/>
      <c r="K505" s="16">
        <f>SUM(F505:J505)</f>
        <v>695833212.20000005</v>
      </c>
      <c r="L505" s="185"/>
      <c r="M505" s="257" t="e">
        <f t="shared" si="48"/>
        <v>#VALUE!</v>
      </c>
      <c r="N505" s="264">
        <f>SUM(N493:N503)</f>
        <v>580933676</v>
      </c>
    </row>
    <row r="506" spans="1:14" ht="15.75" customHeight="1" x14ac:dyDescent="0.25">
      <c r="A506" s="186" t="s">
        <v>768</v>
      </c>
      <c r="B506" s="421" t="s">
        <v>769</v>
      </c>
      <c r="C506" s="434"/>
      <c r="D506" s="8">
        <v>0</v>
      </c>
      <c r="E506" s="8">
        <v>0</v>
      </c>
      <c r="F506" s="38"/>
      <c r="G506" s="38"/>
      <c r="H506" s="38"/>
      <c r="I506" s="38"/>
      <c r="J506" s="38"/>
      <c r="K506" s="38"/>
      <c r="L506" s="187">
        <f>L507+L516+L528+L577</f>
        <v>454133366</v>
      </c>
      <c r="M506" s="257">
        <f t="shared" si="48"/>
        <v>0</v>
      </c>
      <c r="N506" s="187"/>
    </row>
    <row r="507" spans="1:14" ht="16.5" customHeight="1" x14ac:dyDescent="0.25">
      <c r="A507" s="188" t="s">
        <v>770</v>
      </c>
      <c r="B507" s="189" t="s">
        <v>771</v>
      </c>
      <c r="C507" s="189"/>
      <c r="D507" s="133">
        <v>0</v>
      </c>
      <c r="E507" s="133">
        <v>0</v>
      </c>
      <c r="F507" s="142"/>
      <c r="G507" s="142"/>
      <c r="H507" s="142"/>
      <c r="I507" s="142"/>
      <c r="J507" s="142"/>
      <c r="K507" s="143">
        <f>+K575</f>
        <v>126445720.75</v>
      </c>
      <c r="L507" s="190">
        <f>L508+L510+L514+L516+L528</f>
        <v>97267769</v>
      </c>
      <c r="M507" s="257">
        <f t="shared" si="48"/>
        <v>0</v>
      </c>
      <c r="N507" s="190"/>
    </row>
    <row r="508" spans="1:14" ht="25.5" x14ac:dyDescent="0.25">
      <c r="A508" s="191"/>
      <c r="B508" s="192" t="s">
        <v>772</v>
      </c>
      <c r="C508" s="192"/>
      <c r="D508" s="7">
        <v>0</v>
      </c>
      <c r="E508" s="8">
        <v>0</v>
      </c>
      <c r="F508" s="9" t="s">
        <v>14</v>
      </c>
      <c r="G508" s="9" t="s">
        <v>15</v>
      </c>
      <c r="H508" s="9" t="s">
        <v>16</v>
      </c>
      <c r="I508" s="9" t="s">
        <v>17</v>
      </c>
      <c r="J508" s="119">
        <f>SUM(J509:J573)</f>
        <v>126448105.71859761</v>
      </c>
      <c r="K508" s="146"/>
      <c r="L508" s="193">
        <f>L509</f>
        <v>106296</v>
      </c>
      <c r="M508" s="257">
        <f t="shared" si="48"/>
        <v>0</v>
      </c>
      <c r="N508" s="193"/>
    </row>
    <row r="509" spans="1:14" ht="12.75" x14ac:dyDescent="0.25">
      <c r="A509" s="4" t="s">
        <v>773</v>
      </c>
      <c r="B509" s="42" t="s">
        <v>774</v>
      </c>
      <c r="C509" s="43" t="s">
        <v>775</v>
      </c>
      <c r="D509" s="7">
        <v>0.03</v>
      </c>
      <c r="E509" s="8">
        <v>3543196</v>
      </c>
      <c r="F509" s="9">
        <v>0</v>
      </c>
      <c r="G509" s="9">
        <v>19500</v>
      </c>
      <c r="H509" s="9">
        <v>60184.644</v>
      </c>
      <c r="I509" s="9">
        <v>58500</v>
      </c>
      <c r="J509" s="9">
        <f>+I509+H509+G509+F509</f>
        <v>138184.644</v>
      </c>
      <c r="K509" s="9"/>
      <c r="L509" s="10">
        <f t="shared" ref="L509" si="52">ROUND(D509*E509,0)</f>
        <v>106296</v>
      </c>
      <c r="M509" s="257">
        <f t="shared" si="48"/>
        <v>3543196</v>
      </c>
      <c r="N509" s="10">
        <v>106296</v>
      </c>
    </row>
    <row r="510" spans="1:14" ht="12.75" x14ac:dyDescent="0.25">
      <c r="A510" s="191"/>
      <c r="B510" s="192" t="s">
        <v>776</v>
      </c>
      <c r="C510" s="192"/>
      <c r="D510" s="7">
        <v>0</v>
      </c>
      <c r="E510" s="8">
        <v>0</v>
      </c>
      <c r="F510" s="9"/>
      <c r="G510" s="9"/>
      <c r="H510" s="9"/>
      <c r="I510" s="9"/>
      <c r="J510" s="9"/>
      <c r="K510" s="9"/>
      <c r="L510" s="193">
        <f>SUM(L511:L513)</f>
        <v>651079</v>
      </c>
      <c r="M510" s="257">
        <f t="shared" si="48"/>
        <v>0</v>
      </c>
      <c r="N510" s="193"/>
    </row>
    <row r="511" spans="1:14" ht="12.75" x14ac:dyDescent="0.25">
      <c r="A511" s="4" t="s">
        <v>777</v>
      </c>
      <c r="B511" s="42" t="s">
        <v>778</v>
      </c>
      <c r="C511" s="43" t="s">
        <v>81</v>
      </c>
      <c r="D511" s="7">
        <v>0.25</v>
      </c>
      <c r="E511" s="8">
        <v>686174</v>
      </c>
      <c r="F511" s="9">
        <v>146101.47500000001</v>
      </c>
      <c r="G511" s="9">
        <v>18450.25</v>
      </c>
      <c r="H511" s="9">
        <v>58454.825000000004</v>
      </c>
      <c r="I511" s="9"/>
      <c r="J511" s="9">
        <f t="shared" ref="J511:J573" si="53">+I511+H511+G511+F511</f>
        <v>223006.55000000002</v>
      </c>
      <c r="K511" s="9"/>
      <c r="L511" s="10">
        <f t="shared" ref="L511:L513" si="54">ROUND(D511*E511,0)</f>
        <v>171544</v>
      </c>
      <c r="M511" s="257">
        <f t="shared" si="48"/>
        <v>686174</v>
      </c>
      <c r="N511" s="10">
        <v>171544</v>
      </c>
    </row>
    <row r="512" spans="1:14" ht="25.5" x14ac:dyDescent="0.25">
      <c r="A512" s="4" t="s">
        <v>779</v>
      </c>
      <c r="B512" s="42" t="s">
        <v>780</v>
      </c>
      <c r="C512" s="43" t="s">
        <v>781</v>
      </c>
      <c r="D512" s="7">
        <v>1</v>
      </c>
      <c r="E512" s="8">
        <v>236284</v>
      </c>
      <c r="F512" s="9">
        <v>0</v>
      </c>
      <c r="G512" s="9">
        <v>52000</v>
      </c>
      <c r="H512" s="9">
        <v>255169.29750000002</v>
      </c>
      <c r="I512" s="9"/>
      <c r="J512" s="9">
        <f t="shared" si="53"/>
        <v>307169.29749999999</v>
      </c>
      <c r="K512" s="9"/>
      <c r="L512" s="10">
        <f t="shared" si="54"/>
        <v>236284</v>
      </c>
      <c r="M512" s="257">
        <f t="shared" si="48"/>
        <v>236284</v>
      </c>
      <c r="N512" s="10">
        <v>236284</v>
      </c>
    </row>
    <row r="513" spans="1:14" ht="12.75" x14ac:dyDescent="0.25">
      <c r="A513" s="4" t="s">
        <v>782</v>
      </c>
      <c r="B513" s="42" t="s">
        <v>783</v>
      </c>
      <c r="C513" s="43" t="s">
        <v>781</v>
      </c>
      <c r="D513" s="7">
        <v>1</v>
      </c>
      <c r="E513" s="8">
        <v>243251</v>
      </c>
      <c r="F513" s="9">
        <v>0</v>
      </c>
      <c r="G513" s="9">
        <v>13000</v>
      </c>
      <c r="H513" s="9">
        <v>108226.80375000001</v>
      </c>
      <c r="I513" s="9">
        <v>195000</v>
      </c>
      <c r="J513" s="9">
        <f t="shared" si="53"/>
        <v>316226.80375000002</v>
      </c>
      <c r="K513" s="9"/>
      <c r="L513" s="10">
        <f t="shared" si="54"/>
        <v>243251</v>
      </c>
      <c r="M513" s="257">
        <f t="shared" si="48"/>
        <v>243251</v>
      </c>
      <c r="N513" s="10">
        <v>243251</v>
      </c>
    </row>
    <row r="514" spans="1:14" ht="12.75" x14ac:dyDescent="0.25">
      <c r="A514" s="191"/>
      <c r="B514" s="192" t="s">
        <v>784</v>
      </c>
      <c r="C514" s="192"/>
      <c r="D514" s="7">
        <v>0</v>
      </c>
      <c r="E514" s="8">
        <v>0</v>
      </c>
      <c r="F514" s="9"/>
      <c r="G514" s="9"/>
      <c r="H514" s="9"/>
      <c r="I514" s="9"/>
      <c r="J514" s="9"/>
      <c r="K514" s="9"/>
      <c r="L514" s="193">
        <f>L515</f>
        <v>77684</v>
      </c>
      <c r="M514" s="257">
        <f t="shared" si="48"/>
        <v>0</v>
      </c>
      <c r="N514" s="193"/>
    </row>
    <row r="515" spans="1:14" ht="28.5" customHeight="1" x14ac:dyDescent="0.25">
      <c r="A515" s="4" t="s">
        <v>785</v>
      </c>
      <c r="B515" s="42" t="s">
        <v>786</v>
      </c>
      <c r="C515" s="194" t="s">
        <v>781</v>
      </c>
      <c r="D515" s="7">
        <v>1</v>
      </c>
      <c r="E515" s="8">
        <v>77684</v>
      </c>
      <c r="F515" s="9">
        <v>0</v>
      </c>
      <c r="G515" s="9">
        <v>13000</v>
      </c>
      <c r="H515" s="9">
        <v>87989.330000000016</v>
      </c>
      <c r="I515" s="9">
        <v>0</v>
      </c>
      <c r="J515" s="9">
        <f t="shared" si="53"/>
        <v>100989.33000000002</v>
      </c>
      <c r="K515" s="9"/>
      <c r="L515" s="10">
        <f t="shared" ref="L515" si="55">ROUND(D515*E515,0)</f>
        <v>77684</v>
      </c>
      <c r="M515" s="257">
        <f t="shared" si="48"/>
        <v>77684</v>
      </c>
      <c r="N515" s="10">
        <v>77684</v>
      </c>
    </row>
    <row r="516" spans="1:14" ht="16.5" x14ac:dyDescent="0.25">
      <c r="A516" s="435" t="s">
        <v>787</v>
      </c>
      <c r="B516" s="436"/>
      <c r="C516" s="436"/>
      <c r="D516" s="195">
        <v>0</v>
      </c>
      <c r="E516" s="133">
        <v>0</v>
      </c>
      <c r="F516" s="196"/>
      <c r="G516" s="196"/>
      <c r="H516" s="196"/>
      <c r="I516" s="196"/>
      <c r="J516" s="9"/>
      <c r="K516" s="196"/>
      <c r="L516" s="190">
        <f>SUM(L517+L519+L521+L523+L526)</f>
        <v>12274932</v>
      </c>
      <c r="M516" s="257">
        <f t="shared" si="48"/>
        <v>0</v>
      </c>
      <c r="N516" s="190"/>
    </row>
    <row r="517" spans="1:14" ht="12.75" x14ac:dyDescent="0.25">
      <c r="A517" s="191"/>
      <c r="B517" s="192" t="s">
        <v>788</v>
      </c>
      <c r="C517" s="192"/>
      <c r="D517" s="7">
        <v>0</v>
      </c>
      <c r="E517" s="8">
        <v>0</v>
      </c>
      <c r="F517" s="9"/>
      <c r="G517" s="9"/>
      <c r="H517" s="9"/>
      <c r="I517" s="9"/>
      <c r="J517" s="9"/>
      <c r="K517" s="9"/>
      <c r="L517" s="193">
        <f>L518</f>
        <v>1872568</v>
      </c>
      <c r="M517" s="257">
        <f t="shared" si="48"/>
        <v>0</v>
      </c>
      <c r="N517" s="193"/>
    </row>
    <row r="518" spans="1:14" ht="12.75" x14ac:dyDescent="0.25">
      <c r="A518" s="4" t="s">
        <v>789</v>
      </c>
      <c r="B518" s="42" t="s">
        <v>790</v>
      </c>
      <c r="C518" s="44" t="s">
        <v>791</v>
      </c>
      <c r="D518" s="7">
        <v>1</v>
      </c>
      <c r="E518" s="8">
        <v>1872568</v>
      </c>
      <c r="F518" s="9">
        <v>0</v>
      </c>
      <c r="G518" s="9">
        <v>592428.57142857148</v>
      </c>
      <c r="H518" s="9">
        <v>1841909.3333333335</v>
      </c>
      <c r="I518" s="9">
        <v>0</v>
      </c>
      <c r="J518" s="9">
        <f t="shared" si="53"/>
        <v>2434337.9047619049</v>
      </c>
      <c r="K518" s="9"/>
      <c r="L518" s="10">
        <f t="shared" ref="L518" si="56">ROUND(D518*E518,0)</f>
        <v>1872568</v>
      </c>
      <c r="M518" s="257">
        <f t="shared" si="48"/>
        <v>1872568</v>
      </c>
      <c r="N518" s="10">
        <v>1872568</v>
      </c>
    </row>
    <row r="519" spans="1:14" ht="12.75" x14ac:dyDescent="0.25">
      <c r="A519" s="191"/>
      <c r="B519" s="192" t="s">
        <v>792</v>
      </c>
      <c r="C519" s="192"/>
      <c r="D519" s="7">
        <v>0</v>
      </c>
      <c r="E519" s="8">
        <v>0</v>
      </c>
      <c r="F519" s="9"/>
      <c r="G519" s="9"/>
      <c r="H519" s="9"/>
      <c r="I519" s="9"/>
      <c r="J519" s="9"/>
      <c r="K519" s="9"/>
      <c r="L519" s="193">
        <f>L520</f>
        <v>890112</v>
      </c>
      <c r="M519" s="257">
        <f t="shared" si="48"/>
        <v>0</v>
      </c>
      <c r="N519" s="193"/>
    </row>
    <row r="520" spans="1:14" ht="12.75" x14ac:dyDescent="0.25">
      <c r="A520" s="4" t="s">
        <v>793</v>
      </c>
      <c r="B520" s="42" t="s">
        <v>792</v>
      </c>
      <c r="C520" s="194" t="s">
        <v>791</v>
      </c>
      <c r="D520" s="7">
        <v>1</v>
      </c>
      <c r="E520" s="8">
        <v>890112</v>
      </c>
      <c r="F520" s="9">
        <v>0</v>
      </c>
      <c r="G520" s="9">
        <v>52000</v>
      </c>
      <c r="H520" s="9">
        <v>1105145.6000000001</v>
      </c>
      <c r="I520" s="9">
        <v>0</v>
      </c>
      <c r="J520" s="9">
        <f t="shared" si="53"/>
        <v>1157145.6000000001</v>
      </c>
      <c r="K520" s="9"/>
      <c r="L520" s="10">
        <f t="shared" ref="L520" si="57">ROUND(D520*E520,0)</f>
        <v>890112</v>
      </c>
      <c r="M520" s="257">
        <f t="shared" si="48"/>
        <v>890112</v>
      </c>
      <c r="N520" s="10">
        <v>890112</v>
      </c>
    </row>
    <row r="521" spans="1:14" ht="12.75" x14ac:dyDescent="0.25">
      <c r="A521" s="191"/>
      <c r="B521" s="192" t="s">
        <v>794</v>
      </c>
      <c r="C521" s="192"/>
      <c r="D521" s="7">
        <v>0</v>
      </c>
      <c r="E521" s="8">
        <v>0</v>
      </c>
      <c r="F521" s="9"/>
      <c r="G521" s="9"/>
      <c r="H521" s="9"/>
      <c r="I521" s="9"/>
      <c r="J521" s="9"/>
      <c r="K521" s="9"/>
      <c r="L521" s="193">
        <f>L522</f>
        <v>212592</v>
      </c>
      <c r="M521" s="257">
        <f t="shared" si="48"/>
        <v>0</v>
      </c>
      <c r="N521" s="193"/>
    </row>
    <row r="522" spans="1:14" ht="12.75" x14ac:dyDescent="0.25">
      <c r="A522" s="4" t="s">
        <v>795</v>
      </c>
      <c r="B522" s="42" t="s">
        <v>774</v>
      </c>
      <c r="C522" s="194" t="s">
        <v>403</v>
      </c>
      <c r="D522" s="7">
        <v>0.06</v>
      </c>
      <c r="E522" s="8">
        <v>3543196</v>
      </c>
      <c r="F522" s="9">
        <v>0</v>
      </c>
      <c r="G522" s="9">
        <v>39000</v>
      </c>
      <c r="H522" s="9">
        <v>120369.288</v>
      </c>
      <c r="I522" s="9">
        <v>117000</v>
      </c>
      <c r="J522" s="9">
        <f t="shared" si="53"/>
        <v>276369.288</v>
      </c>
      <c r="K522" s="9"/>
      <c r="L522" s="10">
        <f t="shared" ref="L522" si="58">ROUND(D522*E522,0)</f>
        <v>212592</v>
      </c>
      <c r="M522" s="257">
        <f t="shared" ref="M522:M585" si="59">+ROUND(E522,0)</f>
        <v>3543196</v>
      </c>
      <c r="N522" s="10">
        <v>212592</v>
      </c>
    </row>
    <row r="523" spans="1:14" ht="12.75" x14ac:dyDescent="0.25">
      <c r="A523" s="191"/>
      <c r="B523" s="192" t="s">
        <v>796</v>
      </c>
      <c r="C523" s="192"/>
      <c r="D523" s="7">
        <v>0</v>
      </c>
      <c r="E523" s="8">
        <v>0</v>
      </c>
      <c r="F523" s="9"/>
      <c r="G523" s="9"/>
      <c r="H523" s="9"/>
      <c r="I523" s="9"/>
      <c r="J523" s="9"/>
      <c r="K523" s="9"/>
      <c r="L523" s="193">
        <f>L524+L525</f>
        <v>9078266</v>
      </c>
      <c r="M523" s="257">
        <f t="shared" si="59"/>
        <v>0</v>
      </c>
      <c r="N523" s="193"/>
    </row>
    <row r="524" spans="1:14" ht="25.5" x14ac:dyDescent="0.25">
      <c r="A524" s="4" t="s">
        <v>797</v>
      </c>
      <c r="B524" s="42" t="s">
        <v>798</v>
      </c>
      <c r="C524" s="43" t="s">
        <v>403</v>
      </c>
      <c r="D524" s="7">
        <v>2</v>
      </c>
      <c r="E524" s="8">
        <v>2122423</v>
      </c>
      <c r="F524" s="9">
        <v>2813519.8000000003</v>
      </c>
      <c r="G524" s="9">
        <v>346666.66666666669</v>
      </c>
      <c r="H524" s="9">
        <v>2358114.5249999999</v>
      </c>
      <c r="I524" s="9">
        <v>0</v>
      </c>
      <c r="J524" s="9">
        <f t="shared" si="53"/>
        <v>5518300.9916666672</v>
      </c>
      <c r="K524" s="9"/>
      <c r="L524" s="10">
        <f t="shared" ref="L524:L525" si="60">ROUND(D524*E524,0)</f>
        <v>4244846</v>
      </c>
      <c r="M524" s="257">
        <f t="shared" si="59"/>
        <v>2122423</v>
      </c>
      <c r="N524" s="10">
        <v>4244846</v>
      </c>
    </row>
    <row r="525" spans="1:14" ht="12.75" x14ac:dyDescent="0.25">
      <c r="A525" s="4" t="s">
        <v>799</v>
      </c>
      <c r="B525" s="42" t="s">
        <v>800</v>
      </c>
      <c r="C525" s="43" t="s">
        <v>20</v>
      </c>
      <c r="D525" s="7">
        <v>60</v>
      </c>
      <c r="E525" s="8">
        <v>80557</v>
      </c>
      <c r="F525" s="9">
        <v>0</v>
      </c>
      <c r="G525" s="9">
        <v>624000</v>
      </c>
      <c r="H525" s="9">
        <v>5659474.8600000013</v>
      </c>
      <c r="I525" s="9">
        <v>0</v>
      </c>
      <c r="J525" s="9">
        <f t="shared" si="53"/>
        <v>6283474.8600000013</v>
      </c>
      <c r="K525" s="9"/>
      <c r="L525" s="10">
        <f t="shared" si="60"/>
        <v>4833420</v>
      </c>
      <c r="M525" s="257">
        <f t="shared" si="59"/>
        <v>80557</v>
      </c>
      <c r="N525" s="10">
        <v>4833420</v>
      </c>
    </row>
    <row r="526" spans="1:14" ht="12.75" x14ac:dyDescent="0.25">
      <c r="A526" s="191"/>
      <c r="B526" s="192" t="s">
        <v>801</v>
      </c>
      <c r="C526" s="192"/>
      <c r="D526" s="7">
        <v>0</v>
      </c>
      <c r="E526" s="8">
        <v>0</v>
      </c>
      <c r="F526" s="9"/>
      <c r="G526" s="9"/>
      <c r="H526" s="9"/>
      <c r="I526" s="9"/>
      <c r="J526" s="9"/>
      <c r="K526" s="9"/>
      <c r="L526" s="193">
        <f>L527</f>
        <v>221394</v>
      </c>
      <c r="M526" s="257">
        <f t="shared" si="59"/>
        <v>0</v>
      </c>
      <c r="N526" s="193"/>
    </row>
    <row r="527" spans="1:14" ht="12.75" x14ac:dyDescent="0.25">
      <c r="A527" s="4" t="s">
        <v>802</v>
      </c>
      <c r="B527" s="42" t="s">
        <v>801</v>
      </c>
      <c r="C527" s="194" t="s">
        <v>803</v>
      </c>
      <c r="D527" s="7">
        <v>2</v>
      </c>
      <c r="E527" s="8">
        <v>110697</v>
      </c>
      <c r="F527" s="9">
        <v>0</v>
      </c>
      <c r="G527" s="9">
        <v>52000</v>
      </c>
      <c r="H527" s="9">
        <v>235811.45250000004</v>
      </c>
      <c r="I527" s="9">
        <v>0</v>
      </c>
      <c r="J527" s="9">
        <f t="shared" si="53"/>
        <v>287811.45250000001</v>
      </c>
      <c r="K527" s="9"/>
      <c r="L527" s="10">
        <f t="shared" ref="L527" si="61">ROUND(D527*E527,0)</f>
        <v>221394</v>
      </c>
      <c r="M527" s="257">
        <f t="shared" si="59"/>
        <v>110697</v>
      </c>
      <c r="N527" s="10">
        <v>221394</v>
      </c>
    </row>
    <row r="528" spans="1:14" ht="15.75" x14ac:dyDescent="0.25">
      <c r="A528" s="421" t="s">
        <v>804</v>
      </c>
      <c r="B528" s="422"/>
      <c r="C528" s="422"/>
      <c r="D528" s="197">
        <v>0</v>
      </c>
      <c r="E528" s="198">
        <v>0</v>
      </c>
      <c r="F528" s="199"/>
      <c r="G528" s="199"/>
      <c r="H528" s="199"/>
      <c r="I528" s="199"/>
      <c r="J528" s="9"/>
      <c r="K528" s="199"/>
      <c r="L528" s="187">
        <f>SUM(L529+L531+L535+L546+L548+L550+L555+L558+L562+L564+L566+L568+L570+L572)</f>
        <v>84157778</v>
      </c>
      <c r="M528" s="257">
        <f t="shared" si="59"/>
        <v>0</v>
      </c>
      <c r="N528" s="187"/>
    </row>
    <row r="529" spans="1:14" ht="12.75" x14ac:dyDescent="0.25">
      <c r="A529" s="200"/>
      <c r="B529" s="192" t="s">
        <v>805</v>
      </c>
      <c r="C529" s="192"/>
      <c r="D529" s="7">
        <v>0</v>
      </c>
      <c r="E529" s="8">
        <v>0</v>
      </c>
      <c r="F529" s="9"/>
      <c r="G529" s="9"/>
      <c r="H529" s="9"/>
      <c r="I529" s="9"/>
      <c r="J529" s="9"/>
      <c r="K529" s="9"/>
      <c r="L529" s="193">
        <f>L530</f>
        <v>425184</v>
      </c>
      <c r="M529" s="257">
        <f t="shared" si="59"/>
        <v>0</v>
      </c>
      <c r="N529" s="193"/>
    </row>
    <row r="530" spans="1:14" ht="12.75" x14ac:dyDescent="0.25">
      <c r="A530" s="4" t="s">
        <v>806</v>
      </c>
      <c r="B530" s="42" t="s">
        <v>807</v>
      </c>
      <c r="C530" s="44" t="s">
        <v>808</v>
      </c>
      <c r="D530" s="7">
        <v>0.12</v>
      </c>
      <c r="E530" s="8">
        <v>3543196</v>
      </c>
      <c r="F530" s="9">
        <v>0</v>
      </c>
      <c r="G530" s="9">
        <v>78000</v>
      </c>
      <c r="H530" s="9">
        <v>240738.576</v>
      </c>
      <c r="I530" s="9">
        <v>234000</v>
      </c>
      <c r="J530" s="9">
        <f t="shared" si="53"/>
        <v>552738.576</v>
      </c>
      <c r="K530" s="9"/>
      <c r="L530" s="10">
        <f t="shared" ref="L530" si="62">ROUND(D530*E530,0)</f>
        <v>425184</v>
      </c>
      <c r="M530" s="257">
        <f t="shared" si="59"/>
        <v>3543196</v>
      </c>
      <c r="N530" s="10">
        <v>425184</v>
      </c>
    </row>
    <row r="531" spans="1:14" ht="12.75" x14ac:dyDescent="0.25">
      <c r="A531" s="200"/>
      <c r="B531" s="192" t="s">
        <v>809</v>
      </c>
      <c r="C531" s="192"/>
      <c r="D531" s="7">
        <v>0</v>
      </c>
      <c r="E531" s="8">
        <v>0</v>
      </c>
      <c r="F531" s="9"/>
      <c r="G531" s="9"/>
      <c r="H531" s="9"/>
      <c r="I531" s="9"/>
      <c r="J531" s="9"/>
      <c r="K531" s="9"/>
      <c r="L531" s="101">
        <f>SUM(L532:L534)</f>
        <v>10826196</v>
      </c>
      <c r="M531" s="257">
        <f t="shared" si="59"/>
        <v>0</v>
      </c>
      <c r="N531" s="101"/>
    </row>
    <row r="532" spans="1:14" ht="24" customHeight="1" x14ac:dyDescent="0.25">
      <c r="A532" s="82" t="s">
        <v>810</v>
      </c>
      <c r="B532" s="42" t="s">
        <v>811</v>
      </c>
      <c r="C532" s="194" t="s">
        <v>403</v>
      </c>
      <c r="D532" s="7">
        <v>2</v>
      </c>
      <c r="E532" s="8">
        <v>840136</v>
      </c>
      <c r="F532" s="9">
        <v>1199900</v>
      </c>
      <c r="G532" s="9">
        <v>148571.42857142858</v>
      </c>
      <c r="H532" s="9">
        <v>835881.8</v>
      </c>
      <c r="I532" s="9">
        <v>0</v>
      </c>
      <c r="J532" s="9">
        <f t="shared" si="53"/>
        <v>2184353.2285714289</v>
      </c>
      <c r="K532" s="9"/>
      <c r="L532" s="10">
        <f t="shared" ref="L532:L573" si="63">ROUND(D532*E532,0)</f>
        <v>1680272</v>
      </c>
      <c r="M532" s="257">
        <f t="shared" si="59"/>
        <v>840136</v>
      </c>
      <c r="N532" s="10">
        <v>1680272</v>
      </c>
    </row>
    <row r="533" spans="1:14" ht="23.25" customHeight="1" x14ac:dyDescent="0.25">
      <c r="A533" s="4" t="s">
        <v>812</v>
      </c>
      <c r="B533" s="42" t="s">
        <v>813</v>
      </c>
      <c r="C533" s="194" t="s">
        <v>403</v>
      </c>
      <c r="D533" s="7">
        <v>4</v>
      </c>
      <c r="E533" s="8">
        <v>1414113</v>
      </c>
      <c r="F533" s="9">
        <v>3907800</v>
      </c>
      <c r="G533" s="9">
        <v>520000</v>
      </c>
      <c r="H533" s="9">
        <v>2925586.3000000003</v>
      </c>
      <c r="I533" s="9">
        <v>0</v>
      </c>
      <c r="J533" s="9">
        <f t="shared" si="53"/>
        <v>7353386.3000000007</v>
      </c>
      <c r="K533" s="9"/>
      <c r="L533" s="10">
        <f t="shared" si="63"/>
        <v>5656452</v>
      </c>
      <c r="M533" s="257">
        <f t="shared" si="59"/>
        <v>1414113</v>
      </c>
      <c r="N533" s="10">
        <v>5656452</v>
      </c>
    </row>
    <row r="534" spans="1:14" ht="25.5" customHeight="1" x14ac:dyDescent="0.25">
      <c r="A534" s="4" t="s">
        <v>814</v>
      </c>
      <c r="B534" s="42" t="s">
        <v>815</v>
      </c>
      <c r="C534" s="194" t="s">
        <v>403</v>
      </c>
      <c r="D534" s="7">
        <v>2</v>
      </c>
      <c r="E534" s="8">
        <v>1744736</v>
      </c>
      <c r="F534" s="9">
        <v>2813519.8000000003</v>
      </c>
      <c r="G534" s="9">
        <v>260000</v>
      </c>
      <c r="H534" s="9">
        <v>1462793.1500000001</v>
      </c>
      <c r="I534" s="9">
        <v>0</v>
      </c>
      <c r="J534" s="9">
        <f t="shared" si="53"/>
        <v>4536312.95</v>
      </c>
      <c r="K534" s="9"/>
      <c r="L534" s="10">
        <f t="shared" si="63"/>
        <v>3489472</v>
      </c>
      <c r="M534" s="257">
        <f t="shared" si="59"/>
        <v>1744736</v>
      </c>
      <c r="N534" s="10">
        <v>3489472</v>
      </c>
    </row>
    <row r="535" spans="1:14" ht="12.75" x14ac:dyDescent="0.25">
      <c r="A535" s="200"/>
      <c r="B535" s="192" t="s">
        <v>816</v>
      </c>
      <c r="C535" s="192"/>
      <c r="D535" s="7">
        <v>0</v>
      </c>
      <c r="E535" s="8">
        <v>0</v>
      </c>
      <c r="F535" s="9"/>
      <c r="G535" s="9"/>
      <c r="H535" s="9"/>
      <c r="I535" s="9"/>
      <c r="J535" s="9"/>
      <c r="K535" s="9"/>
      <c r="L535" s="101">
        <f>SUM(L536:L545)</f>
        <v>41847526</v>
      </c>
      <c r="M535" s="257">
        <f t="shared" si="59"/>
        <v>0</v>
      </c>
      <c r="N535" s="101"/>
    </row>
    <row r="536" spans="1:14" ht="12.75" x14ac:dyDescent="0.25">
      <c r="A536" s="4" t="s">
        <v>817</v>
      </c>
      <c r="B536" s="42" t="s">
        <v>818</v>
      </c>
      <c r="C536" s="201" t="s">
        <v>20</v>
      </c>
      <c r="D536" s="7">
        <v>126</v>
      </c>
      <c r="E536" s="8">
        <v>98697</v>
      </c>
      <c r="F536" s="9">
        <v>0</v>
      </c>
      <c r="G536" s="9">
        <v>1310400</v>
      </c>
      <c r="H536" s="9">
        <v>14856121.507500002</v>
      </c>
      <c r="I536" s="9">
        <v>0</v>
      </c>
      <c r="J536" s="9">
        <f t="shared" si="53"/>
        <v>16166521.507500002</v>
      </c>
      <c r="K536" s="9"/>
      <c r="L536" s="10">
        <f t="shared" si="63"/>
        <v>12435822</v>
      </c>
      <c r="M536" s="257">
        <f t="shared" si="59"/>
        <v>98697</v>
      </c>
      <c r="N536" s="10">
        <v>12435822</v>
      </c>
    </row>
    <row r="537" spans="1:14" ht="12.75" x14ac:dyDescent="0.25">
      <c r="A537" s="4" t="s">
        <v>819</v>
      </c>
      <c r="B537" s="42" t="s">
        <v>820</v>
      </c>
      <c r="C537" s="201" t="s">
        <v>20</v>
      </c>
      <c r="D537" s="7">
        <v>140</v>
      </c>
      <c r="E537" s="8">
        <v>78272</v>
      </c>
      <c r="F537" s="9">
        <v>0</v>
      </c>
      <c r="G537" s="9">
        <v>1040000.0000000001</v>
      </c>
      <c r="H537" s="9">
        <v>13205441.340000004</v>
      </c>
      <c r="I537" s="9">
        <v>0</v>
      </c>
      <c r="J537" s="9">
        <f t="shared" si="53"/>
        <v>14245441.340000004</v>
      </c>
      <c r="K537" s="9"/>
      <c r="L537" s="10">
        <f t="shared" si="63"/>
        <v>10958080</v>
      </c>
      <c r="M537" s="257">
        <f t="shared" si="59"/>
        <v>78272</v>
      </c>
      <c r="N537" s="10">
        <v>10958080</v>
      </c>
    </row>
    <row r="538" spans="1:14" ht="12.75" x14ac:dyDescent="0.25">
      <c r="A538" s="4" t="s">
        <v>821</v>
      </c>
      <c r="B538" s="42" t="s">
        <v>822</v>
      </c>
      <c r="C538" s="201" t="s">
        <v>20</v>
      </c>
      <c r="D538" s="7">
        <v>46</v>
      </c>
      <c r="E538" s="8">
        <v>64464</v>
      </c>
      <c r="F538" s="9">
        <v>0</v>
      </c>
      <c r="G538" s="9">
        <v>239200</v>
      </c>
      <c r="H538" s="9">
        <v>3615775.6050000004</v>
      </c>
      <c r="I538" s="9">
        <v>0</v>
      </c>
      <c r="J538" s="9">
        <f>+I538+H538+G538+F538</f>
        <v>3854975.6050000004</v>
      </c>
      <c r="K538" s="9"/>
      <c r="L538" s="10">
        <f t="shared" si="63"/>
        <v>2965344</v>
      </c>
      <c r="M538" s="257">
        <f t="shared" si="59"/>
        <v>64464</v>
      </c>
      <c r="N538" s="10">
        <v>2965344</v>
      </c>
    </row>
    <row r="539" spans="1:14" ht="12.75" x14ac:dyDescent="0.25">
      <c r="A539" s="4" t="s">
        <v>823</v>
      </c>
      <c r="B539" s="42" t="s">
        <v>824</v>
      </c>
      <c r="C539" s="201" t="s">
        <v>20</v>
      </c>
      <c r="D539" s="7">
        <v>50</v>
      </c>
      <c r="E539" s="8">
        <v>54493</v>
      </c>
      <c r="F539" s="9">
        <v>0</v>
      </c>
      <c r="G539" s="9">
        <v>173333.33333333331</v>
      </c>
      <c r="H539" s="9">
        <v>3368735.0357142859</v>
      </c>
      <c r="I539" s="9">
        <v>0</v>
      </c>
      <c r="J539" s="9">
        <f t="shared" si="53"/>
        <v>3542068.3690476194</v>
      </c>
      <c r="K539" s="9"/>
      <c r="L539" s="10">
        <f t="shared" si="63"/>
        <v>2724650</v>
      </c>
      <c r="M539" s="257">
        <f t="shared" si="59"/>
        <v>54493</v>
      </c>
      <c r="N539" s="10">
        <v>2724650</v>
      </c>
    </row>
    <row r="540" spans="1:14" ht="12.75" x14ac:dyDescent="0.25">
      <c r="A540" s="4" t="s">
        <v>825</v>
      </c>
      <c r="B540" s="42" t="s">
        <v>826</v>
      </c>
      <c r="C540" s="201" t="s">
        <v>20</v>
      </c>
      <c r="D540" s="7">
        <v>60</v>
      </c>
      <c r="E540" s="8">
        <v>32232</v>
      </c>
      <c r="F540" s="9">
        <v>0</v>
      </c>
      <c r="G540" s="9">
        <v>156000</v>
      </c>
      <c r="H540" s="9">
        <v>2358114.5250000004</v>
      </c>
      <c r="I540" s="9">
        <v>0</v>
      </c>
      <c r="J540" s="9">
        <f t="shared" si="53"/>
        <v>2514114.5250000004</v>
      </c>
      <c r="K540" s="9"/>
      <c r="L540" s="10">
        <f t="shared" si="63"/>
        <v>1933920</v>
      </c>
      <c r="M540" s="257">
        <f t="shared" si="59"/>
        <v>32232</v>
      </c>
      <c r="N540" s="10">
        <v>1933920</v>
      </c>
    </row>
    <row r="541" spans="1:14" ht="12.75" x14ac:dyDescent="0.25">
      <c r="A541" s="4" t="s">
        <v>827</v>
      </c>
      <c r="B541" s="42" t="s">
        <v>828</v>
      </c>
      <c r="C541" s="201" t="s">
        <v>20</v>
      </c>
      <c r="D541" s="7">
        <v>50</v>
      </c>
      <c r="E541" s="8">
        <v>19739</v>
      </c>
      <c r="F541" s="9">
        <v>0</v>
      </c>
      <c r="G541" s="9">
        <v>104000</v>
      </c>
      <c r="H541" s="9">
        <v>1179057.2625000002</v>
      </c>
      <c r="I541" s="9">
        <v>0</v>
      </c>
      <c r="J541" s="9">
        <f t="shared" si="53"/>
        <v>1283057.2625000002</v>
      </c>
      <c r="K541" s="9"/>
      <c r="L541" s="10">
        <f t="shared" si="63"/>
        <v>986950</v>
      </c>
      <c r="M541" s="257">
        <f t="shared" si="59"/>
        <v>19739</v>
      </c>
      <c r="N541" s="10">
        <v>986950</v>
      </c>
    </row>
    <row r="542" spans="1:14" ht="12.75" x14ac:dyDescent="0.25">
      <c r="A542" s="4" t="s">
        <v>829</v>
      </c>
      <c r="B542" s="42" t="s">
        <v>830</v>
      </c>
      <c r="C542" s="201" t="s">
        <v>20</v>
      </c>
      <c r="D542" s="7">
        <v>220</v>
      </c>
      <c r="E542" s="8">
        <v>19473</v>
      </c>
      <c r="F542" s="9">
        <v>0</v>
      </c>
      <c r="G542" s="9">
        <v>381333.33333333331</v>
      </c>
      <c r="H542" s="9">
        <v>5187851.955000001</v>
      </c>
      <c r="I542" s="9">
        <v>0</v>
      </c>
      <c r="J542" s="9">
        <f t="shared" si="53"/>
        <v>5569185.288333334</v>
      </c>
      <c r="K542" s="9"/>
      <c r="L542" s="10">
        <f t="shared" si="63"/>
        <v>4284060</v>
      </c>
      <c r="M542" s="257">
        <f t="shared" si="59"/>
        <v>19473</v>
      </c>
      <c r="N542" s="10">
        <v>4284060</v>
      </c>
    </row>
    <row r="543" spans="1:14" ht="12.75" x14ac:dyDescent="0.25">
      <c r="A543" s="4" t="s">
        <v>831</v>
      </c>
      <c r="B543" s="42" t="s">
        <v>832</v>
      </c>
      <c r="C543" s="201" t="s">
        <v>20</v>
      </c>
      <c r="D543" s="7">
        <v>100</v>
      </c>
      <c r="E543" s="8">
        <v>12429</v>
      </c>
      <c r="F543" s="9">
        <v>0</v>
      </c>
      <c r="G543" s="9">
        <v>208000</v>
      </c>
      <c r="H543" s="9">
        <v>1407829.2800000003</v>
      </c>
      <c r="I543" s="9">
        <v>0</v>
      </c>
      <c r="J543" s="9">
        <f t="shared" si="53"/>
        <v>1615829.2800000003</v>
      </c>
      <c r="K543" s="9"/>
      <c r="L543" s="10">
        <f t="shared" si="63"/>
        <v>1242900</v>
      </c>
      <c r="M543" s="257">
        <f t="shared" si="59"/>
        <v>12429</v>
      </c>
      <c r="N543" s="10">
        <v>1242900</v>
      </c>
    </row>
    <row r="544" spans="1:14" ht="12.75" x14ac:dyDescent="0.25">
      <c r="A544" s="4" t="s">
        <v>833</v>
      </c>
      <c r="B544" s="42" t="s">
        <v>834</v>
      </c>
      <c r="C544" s="201" t="s">
        <v>20</v>
      </c>
      <c r="D544" s="7">
        <v>100</v>
      </c>
      <c r="E544" s="8">
        <v>17263</v>
      </c>
      <c r="F544" s="9">
        <v>0</v>
      </c>
      <c r="G544" s="9">
        <v>288888.88888888893</v>
      </c>
      <c r="H544" s="9">
        <v>1955318.4444444447</v>
      </c>
      <c r="I544" s="9">
        <v>0</v>
      </c>
      <c r="J544" s="9">
        <f t="shared" si="53"/>
        <v>2244207.3333333335</v>
      </c>
      <c r="K544" s="9"/>
      <c r="L544" s="10">
        <f t="shared" si="63"/>
        <v>1726300</v>
      </c>
      <c r="M544" s="257">
        <f t="shared" si="59"/>
        <v>17263</v>
      </c>
      <c r="N544" s="10">
        <v>1726300</v>
      </c>
    </row>
    <row r="545" spans="1:14" ht="12.75" x14ac:dyDescent="0.25">
      <c r="A545" s="4" t="s">
        <v>835</v>
      </c>
      <c r="B545" s="42" t="s">
        <v>836</v>
      </c>
      <c r="C545" s="201" t="s">
        <v>20</v>
      </c>
      <c r="D545" s="7">
        <v>100</v>
      </c>
      <c r="E545" s="8">
        <v>25895</v>
      </c>
      <c r="F545" s="9">
        <v>0</v>
      </c>
      <c r="G545" s="9">
        <v>433333.33333333337</v>
      </c>
      <c r="H545" s="9">
        <v>2932977.666666667</v>
      </c>
      <c r="I545" s="9">
        <v>0</v>
      </c>
      <c r="J545" s="9">
        <f t="shared" si="53"/>
        <v>3366311.0000000005</v>
      </c>
      <c r="K545" s="9"/>
      <c r="L545" s="10">
        <f t="shared" si="63"/>
        <v>2589500</v>
      </c>
      <c r="M545" s="257">
        <f t="shared" si="59"/>
        <v>25895</v>
      </c>
      <c r="N545" s="10">
        <v>2589500</v>
      </c>
    </row>
    <row r="546" spans="1:14" ht="12.75" x14ac:dyDescent="0.25">
      <c r="A546" s="200"/>
      <c r="B546" s="192" t="s">
        <v>837</v>
      </c>
      <c r="C546" s="192"/>
      <c r="D546" s="7">
        <v>0</v>
      </c>
      <c r="E546" s="8">
        <v>0</v>
      </c>
      <c r="F546" s="9"/>
      <c r="G546" s="9"/>
      <c r="H546" s="9"/>
      <c r="I546" s="9"/>
      <c r="J546" s="9"/>
      <c r="K546" s="9"/>
      <c r="L546" s="193">
        <f>L547</f>
        <v>2685246</v>
      </c>
      <c r="M546" s="257">
        <f t="shared" si="59"/>
        <v>0</v>
      </c>
      <c r="N546" s="193"/>
    </row>
    <row r="547" spans="1:14" ht="12.75" x14ac:dyDescent="0.25">
      <c r="A547" s="4" t="s">
        <v>838</v>
      </c>
      <c r="B547" s="42" t="s">
        <v>839</v>
      </c>
      <c r="C547" s="43" t="s">
        <v>403</v>
      </c>
      <c r="D547" s="7">
        <v>1</v>
      </c>
      <c r="E547" s="8">
        <v>2685246</v>
      </c>
      <c r="F547" s="9">
        <v>0</v>
      </c>
      <c r="G547" s="9">
        <v>346666.66666666669</v>
      </c>
      <c r="H547" s="9">
        <v>3144152.7</v>
      </c>
      <c r="I547" s="9">
        <v>0</v>
      </c>
      <c r="J547" s="9">
        <f t="shared" si="53"/>
        <v>3490819.3666666667</v>
      </c>
      <c r="K547" s="9"/>
      <c r="L547" s="10">
        <f t="shared" si="63"/>
        <v>2685246</v>
      </c>
      <c r="M547" s="257">
        <f t="shared" si="59"/>
        <v>2685246</v>
      </c>
      <c r="N547" s="10">
        <v>2685246</v>
      </c>
    </row>
    <row r="548" spans="1:14" ht="12.75" x14ac:dyDescent="0.25">
      <c r="A548" s="200"/>
      <c r="B548" s="192" t="s">
        <v>840</v>
      </c>
      <c r="C548" s="192"/>
      <c r="D548" s="7">
        <v>0</v>
      </c>
      <c r="E548" s="8">
        <v>0</v>
      </c>
      <c r="F548" s="9"/>
      <c r="G548" s="9"/>
      <c r="H548" s="9"/>
      <c r="I548" s="9"/>
      <c r="J548" s="9"/>
      <c r="K548" s="9"/>
      <c r="L548" s="193">
        <f>L549</f>
        <v>4063962</v>
      </c>
      <c r="M548" s="257">
        <f t="shared" si="59"/>
        <v>0</v>
      </c>
      <c r="N548" s="193"/>
    </row>
    <row r="549" spans="1:14" ht="25.5" x14ac:dyDescent="0.25">
      <c r="A549" s="82" t="s">
        <v>841</v>
      </c>
      <c r="B549" s="42" t="s">
        <v>842</v>
      </c>
      <c r="C549" s="201" t="s">
        <v>403</v>
      </c>
      <c r="D549" s="7">
        <v>1</v>
      </c>
      <c r="E549" s="8">
        <v>4063962</v>
      </c>
      <c r="F549" s="9">
        <v>0</v>
      </c>
      <c r="G549" s="9">
        <v>520000</v>
      </c>
      <c r="H549" s="9">
        <v>4763150.6000000006</v>
      </c>
      <c r="I549" s="9">
        <v>0</v>
      </c>
      <c r="J549" s="9">
        <f t="shared" si="53"/>
        <v>5283150.6000000006</v>
      </c>
      <c r="K549" s="9"/>
      <c r="L549" s="10">
        <f t="shared" si="63"/>
        <v>4063962</v>
      </c>
      <c r="M549" s="257">
        <f t="shared" si="59"/>
        <v>4063962</v>
      </c>
      <c r="N549" s="10">
        <v>4063962</v>
      </c>
    </row>
    <row r="550" spans="1:14" ht="12.75" x14ac:dyDescent="0.25">
      <c r="A550" s="200"/>
      <c r="B550" s="192" t="s">
        <v>843</v>
      </c>
      <c r="C550" s="192"/>
      <c r="D550" s="7">
        <v>0</v>
      </c>
      <c r="E550" s="8">
        <v>0</v>
      </c>
      <c r="F550" s="9"/>
      <c r="G550" s="9"/>
      <c r="H550" s="9"/>
      <c r="I550" s="9"/>
      <c r="J550" s="9"/>
      <c r="K550" s="9"/>
      <c r="L550" s="101">
        <f>SUM(L551:L554)</f>
        <v>932208</v>
      </c>
      <c r="M550" s="257">
        <f t="shared" si="59"/>
        <v>0</v>
      </c>
      <c r="N550" s="101"/>
    </row>
    <row r="551" spans="1:14" ht="15" x14ac:dyDescent="0.25">
      <c r="A551" s="82" t="s">
        <v>844</v>
      </c>
      <c r="B551" s="42" t="s">
        <v>845</v>
      </c>
      <c r="C551" s="43" t="s">
        <v>403</v>
      </c>
      <c r="D551" s="7">
        <v>2</v>
      </c>
      <c r="E551" s="8">
        <v>155368</v>
      </c>
      <c r="F551" s="9">
        <v>0</v>
      </c>
      <c r="G551" s="9">
        <v>52000</v>
      </c>
      <c r="H551" s="9">
        <v>351957.32000000007</v>
      </c>
      <c r="I551" s="9">
        <v>0</v>
      </c>
      <c r="J551" s="9">
        <f t="shared" si="53"/>
        <v>403957.32000000007</v>
      </c>
      <c r="K551" s="9"/>
      <c r="L551" s="10">
        <f t="shared" si="63"/>
        <v>310736</v>
      </c>
      <c r="M551" s="257">
        <f t="shared" si="59"/>
        <v>155368</v>
      </c>
      <c r="N551" s="10">
        <v>310736</v>
      </c>
    </row>
    <row r="552" spans="1:14" ht="25.5" x14ac:dyDescent="0.25">
      <c r="A552" s="82" t="s">
        <v>846</v>
      </c>
      <c r="B552" s="42" t="s">
        <v>847</v>
      </c>
      <c r="C552" s="43" t="s">
        <v>403</v>
      </c>
      <c r="D552" s="7">
        <v>1</v>
      </c>
      <c r="E552" s="8">
        <v>155368</v>
      </c>
      <c r="F552" s="9">
        <v>0</v>
      </c>
      <c r="G552" s="9">
        <v>26000</v>
      </c>
      <c r="H552" s="9">
        <v>175978.66000000003</v>
      </c>
      <c r="I552" s="9">
        <v>0</v>
      </c>
      <c r="J552" s="9">
        <f t="shared" si="53"/>
        <v>201978.66000000003</v>
      </c>
      <c r="K552" s="9"/>
      <c r="L552" s="10">
        <f t="shared" si="63"/>
        <v>155368</v>
      </c>
      <c r="M552" s="257">
        <f t="shared" si="59"/>
        <v>155368</v>
      </c>
      <c r="N552" s="10">
        <v>155368</v>
      </c>
    </row>
    <row r="553" spans="1:14" ht="25.5" x14ac:dyDescent="0.25">
      <c r="A553" s="82" t="s">
        <v>848</v>
      </c>
      <c r="B553" s="42" t="s">
        <v>849</v>
      </c>
      <c r="C553" s="43" t="s">
        <v>403</v>
      </c>
      <c r="D553" s="7">
        <v>1</v>
      </c>
      <c r="E553" s="8">
        <v>155368</v>
      </c>
      <c r="F553" s="9">
        <v>0</v>
      </c>
      <c r="G553" s="9">
        <v>26000</v>
      </c>
      <c r="H553" s="9">
        <v>175978.66000000003</v>
      </c>
      <c r="I553" s="9">
        <v>0</v>
      </c>
      <c r="J553" s="9">
        <f t="shared" si="53"/>
        <v>201978.66000000003</v>
      </c>
      <c r="K553" s="9"/>
      <c r="L553" s="10">
        <f t="shared" si="63"/>
        <v>155368</v>
      </c>
      <c r="M553" s="257">
        <f t="shared" si="59"/>
        <v>155368</v>
      </c>
      <c r="N553" s="10">
        <v>155368</v>
      </c>
    </row>
    <row r="554" spans="1:14" ht="25.5" x14ac:dyDescent="0.25">
      <c r="A554" s="82" t="s">
        <v>850</v>
      </c>
      <c r="B554" s="42" t="s">
        <v>851</v>
      </c>
      <c r="C554" s="43" t="s">
        <v>403</v>
      </c>
      <c r="D554" s="7">
        <v>2</v>
      </c>
      <c r="E554" s="8">
        <v>155368</v>
      </c>
      <c r="F554" s="9">
        <v>0</v>
      </c>
      <c r="G554" s="9">
        <v>52000</v>
      </c>
      <c r="H554" s="9">
        <v>351957.32000000007</v>
      </c>
      <c r="I554" s="9">
        <v>0</v>
      </c>
      <c r="J554" s="9">
        <f t="shared" si="53"/>
        <v>403957.32000000007</v>
      </c>
      <c r="K554" s="9"/>
      <c r="L554" s="10">
        <f t="shared" si="63"/>
        <v>310736</v>
      </c>
      <c r="M554" s="257">
        <f t="shared" si="59"/>
        <v>155368</v>
      </c>
      <c r="N554" s="10">
        <v>310736</v>
      </c>
    </row>
    <row r="555" spans="1:14" ht="12.75" x14ac:dyDescent="0.25">
      <c r="A555" s="191"/>
      <c r="B555" s="192" t="s">
        <v>852</v>
      </c>
      <c r="C555" s="192"/>
      <c r="D555" s="7">
        <v>0</v>
      </c>
      <c r="E555" s="8">
        <v>0</v>
      </c>
      <c r="F555" s="9"/>
      <c r="G555" s="9"/>
      <c r="H555" s="9"/>
      <c r="I555" s="9"/>
      <c r="J555" s="9"/>
      <c r="K555" s="9"/>
      <c r="L555" s="101">
        <f>SUM(L556:L557)</f>
        <v>4350304</v>
      </c>
      <c r="M555" s="257">
        <f t="shared" si="59"/>
        <v>0</v>
      </c>
      <c r="N555" s="101"/>
    </row>
    <row r="556" spans="1:14" ht="15" x14ac:dyDescent="0.25">
      <c r="A556" s="82" t="s">
        <v>853</v>
      </c>
      <c r="B556" s="42" t="s">
        <v>854</v>
      </c>
      <c r="C556" s="43" t="s">
        <v>403</v>
      </c>
      <c r="D556" s="7">
        <v>18</v>
      </c>
      <c r="E556" s="8">
        <v>155368</v>
      </c>
      <c r="F556" s="9">
        <v>0</v>
      </c>
      <c r="G556" s="9">
        <v>468000</v>
      </c>
      <c r="H556" s="9">
        <v>3167615.8800000008</v>
      </c>
      <c r="I556" s="9">
        <v>0</v>
      </c>
      <c r="J556" s="9">
        <f t="shared" si="53"/>
        <v>3635615.8800000008</v>
      </c>
      <c r="K556" s="9"/>
      <c r="L556" s="10">
        <f t="shared" si="63"/>
        <v>2796624</v>
      </c>
      <c r="M556" s="257">
        <f t="shared" si="59"/>
        <v>155368</v>
      </c>
      <c r="N556" s="10">
        <v>2796624</v>
      </c>
    </row>
    <row r="557" spans="1:14" ht="15" x14ac:dyDescent="0.25">
      <c r="A557" s="82" t="s">
        <v>855</v>
      </c>
      <c r="B557" s="42" t="s">
        <v>856</v>
      </c>
      <c r="C557" s="43" t="s">
        <v>403</v>
      </c>
      <c r="D557" s="7">
        <v>10</v>
      </c>
      <c r="E557" s="8">
        <v>155368</v>
      </c>
      <c r="F557" s="9">
        <v>0</v>
      </c>
      <c r="G557" s="9">
        <v>260000</v>
      </c>
      <c r="H557" s="9">
        <v>1759786.6000000003</v>
      </c>
      <c r="I557" s="9">
        <v>0</v>
      </c>
      <c r="J557" s="9">
        <f t="shared" si="53"/>
        <v>2019786.6000000003</v>
      </c>
      <c r="K557" s="9"/>
      <c r="L557" s="10">
        <f t="shared" si="63"/>
        <v>1553680</v>
      </c>
      <c r="M557" s="257">
        <f t="shared" si="59"/>
        <v>155368</v>
      </c>
      <c r="N557" s="10">
        <v>1553680</v>
      </c>
    </row>
    <row r="558" spans="1:14" ht="12.75" x14ac:dyDescent="0.25">
      <c r="A558" s="191"/>
      <c r="B558" s="192" t="s">
        <v>857</v>
      </c>
      <c r="C558" s="192"/>
      <c r="D558" s="7">
        <v>0</v>
      </c>
      <c r="E558" s="8">
        <v>0</v>
      </c>
      <c r="F558" s="9"/>
      <c r="G558" s="9"/>
      <c r="H558" s="9"/>
      <c r="I558" s="9"/>
      <c r="J558" s="9"/>
      <c r="K558" s="9"/>
      <c r="L558" s="101">
        <f>SUM(L559:L561)</f>
        <v>6204682</v>
      </c>
      <c r="M558" s="257">
        <f t="shared" si="59"/>
        <v>0</v>
      </c>
      <c r="N558" s="101"/>
    </row>
    <row r="559" spans="1:14" ht="12.75" x14ac:dyDescent="0.25">
      <c r="A559" s="4" t="s">
        <v>858</v>
      </c>
      <c r="B559" s="42" t="s">
        <v>859</v>
      </c>
      <c r="C559" s="43" t="s">
        <v>403</v>
      </c>
      <c r="D559" s="7">
        <v>120</v>
      </c>
      <c r="E559" s="8">
        <v>36558</v>
      </c>
      <c r="F559" s="9">
        <v>0</v>
      </c>
      <c r="G559" s="9">
        <v>43539.600000000006</v>
      </c>
      <c r="H559" s="9">
        <v>5659474.8600000013</v>
      </c>
      <c r="I559" s="9">
        <v>0</v>
      </c>
      <c r="J559" s="9">
        <f t="shared" si="53"/>
        <v>5703014.4600000009</v>
      </c>
      <c r="K559" s="9"/>
      <c r="L559" s="10">
        <f t="shared" si="63"/>
        <v>4386960</v>
      </c>
      <c r="M559" s="257">
        <f t="shared" si="59"/>
        <v>36558</v>
      </c>
      <c r="N559" s="10">
        <v>4386960</v>
      </c>
    </row>
    <row r="560" spans="1:14" ht="15" customHeight="1" x14ac:dyDescent="0.25">
      <c r="A560" s="82" t="s">
        <v>860</v>
      </c>
      <c r="B560" s="42" t="s">
        <v>861</v>
      </c>
      <c r="C560" s="43" t="s">
        <v>403</v>
      </c>
      <c r="D560" s="7">
        <v>18</v>
      </c>
      <c r="E560" s="8">
        <v>73591</v>
      </c>
      <c r="F560" s="9">
        <v>0</v>
      </c>
      <c r="G560" s="9">
        <v>24186.239999999998</v>
      </c>
      <c r="H560" s="9">
        <v>1697842.4580000003</v>
      </c>
      <c r="I560" s="9">
        <v>0</v>
      </c>
      <c r="J560" s="9">
        <f t="shared" si="53"/>
        <v>1722028.6980000003</v>
      </c>
      <c r="K560" s="9"/>
      <c r="L560" s="10">
        <f t="shared" si="63"/>
        <v>1324638</v>
      </c>
      <c r="M560" s="257">
        <f t="shared" si="59"/>
        <v>73591</v>
      </c>
      <c r="N560" s="10">
        <v>1324638</v>
      </c>
    </row>
    <row r="561" spans="1:14" ht="15" customHeight="1" x14ac:dyDescent="0.25">
      <c r="A561" s="82" t="s">
        <v>862</v>
      </c>
      <c r="B561" s="42" t="s">
        <v>863</v>
      </c>
      <c r="C561" s="43" t="s">
        <v>403</v>
      </c>
      <c r="D561" s="7">
        <v>4</v>
      </c>
      <c r="E561" s="8">
        <v>123271</v>
      </c>
      <c r="F561" s="9">
        <v>0</v>
      </c>
      <c r="G561" s="9">
        <v>12180.133333333335</v>
      </c>
      <c r="H561" s="9">
        <v>628830.54</v>
      </c>
      <c r="I561" s="9">
        <v>0</v>
      </c>
      <c r="J561" s="9">
        <f t="shared" si="53"/>
        <v>641010.67333333334</v>
      </c>
      <c r="K561" s="9"/>
      <c r="L561" s="10">
        <f t="shared" si="63"/>
        <v>493084</v>
      </c>
      <c r="M561" s="257">
        <f t="shared" si="59"/>
        <v>123271</v>
      </c>
      <c r="N561" s="10">
        <v>493084</v>
      </c>
    </row>
    <row r="562" spans="1:14" ht="15" customHeight="1" x14ac:dyDescent="0.25">
      <c r="A562" s="191"/>
      <c r="B562" s="192" t="s">
        <v>864</v>
      </c>
      <c r="C562" s="192"/>
      <c r="D562" s="7">
        <v>0</v>
      </c>
      <c r="E562" s="8">
        <v>0</v>
      </c>
      <c r="F562" s="9"/>
      <c r="G562" s="9"/>
      <c r="H562" s="9"/>
      <c r="I562" s="9"/>
      <c r="J562" s="9"/>
      <c r="K562" s="9"/>
      <c r="L562" s="101">
        <f>SUM(L563)</f>
        <v>3990580</v>
      </c>
      <c r="M562" s="257">
        <f t="shared" si="59"/>
        <v>0</v>
      </c>
      <c r="N562" s="101"/>
    </row>
    <row r="563" spans="1:14" ht="15" customHeight="1" x14ac:dyDescent="0.25">
      <c r="A563" s="82" t="s">
        <v>865</v>
      </c>
      <c r="B563" s="202" t="s">
        <v>864</v>
      </c>
      <c r="C563" s="43" t="s">
        <v>20</v>
      </c>
      <c r="D563" s="7">
        <v>220</v>
      </c>
      <c r="E563" s="8">
        <v>18139</v>
      </c>
      <c r="F563" s="9">
        <v>0</v>
      </c>
      <c r="G563" s="9">
        <v>0</v>
      </c>
      <c r="H563" s="9">
        <v>5187851.955000001</v>
      </c>
      <c r="I563" s="9">
        <v>0</v>
      </c>
      <c r="J563" s="9">
        <f t="shared" si="53"/>
        <v>5187851.955000001</v>
      </c>
      <c r="K563" s="9"/>
      <c r="L563" s="10">
        <f t="shared" si="63"/>
        <v>3990580</v>
      </c>
      <c r="M563" s="257">
        <f t="shared" si="59"/>
        <v>18139</v>
      </c>
      <c r="N563" s="10">
        <v>3990580</v>
      </c>
    </row>
    <row r="564" spans="1:14" ht="12.75" x14ac:dyDescent="0.25">
      <c r="A564" s="191"/>
      <c r="B564" s="192" t="s">
        <v>866</v>
      </c>
      <c r="C564" s="192"/>
      <c r="D564" s="203">
        <v>0</v>
      </c>
      <c r="E564" s="192">
        <v>0</v>
      </c>
      <c r="F564" s="204"/>
      <c r="G564" s="204"/>
      <c r="H564" s="204"/>
      <c r="I564" s="204"/>
      <c r="J564" s="9"/>
      <c r="K564" s="204"/>
      <c r="L564" s="101">
        <f>SUM(L565)</f>
        <v>1851147</v>
      </c>
      <c r="M564" s="257">
        <f t="shared" si="59"/>
        <v>0</v>
      </c>
      <c r="N564" s="101"/>
    </row>
    <row r="565" spans="1:14" ht="25.5" x14ac:dyDescent="0.25">
      <c r="A565" s="82" t="s">
        <v>867</v>
      </c>
      <c r="B565" s="202" t="s">
        <v>868</v>
      </c>
      <c r="C565" s="43" t="s">
        <v>403</v>
      </c>
      <c r="D565" s="7">
        <v>1</v>
      </c>
      <c r="E565" s="8">
        <v>1851147</v>
      </c>
      <c r="F565" s="9">
        <v>0</v>
      </c>
      <c r="G565" s="9">
        <v>520000</v>
      </c>
      <c r="H565" s="9">
        <v>1886491.6200000003</v>
      </c>
      <c r="I565" s="9">
        <v>0</v>
      </c>
      <c r="J565" s="9">
        <f t="shared" si="53"/>
        <v>2406491.62</v>
      </c>
      <c r="K565" s="9"/>
      <c r="L565" s="10">
        <f t="shared" si="63"/>
        <v>1851147</v>
      </c>
      <c r="M565" s="257">
        <f t="shared" si="59"/>
        <v>1851147</v>
      </c>
      <c r="N565" s="10">
        <v>1851147</v>
      </c>
    </row>
    <row r="566" spans="1:14" ht="12.75" x14ac:dyDescent="0.25">
      <c r="A566" s="191"/>
      <c r="B566" s="192" t="s">
        <v>869</v>
      </c>
      <c r="C566" s="192"/>
      <c r="D566" s="203">
        <v>0</v>
      </c>
      <c r="E566" s="192">
        <v>0</v>
      </c>
      <c r="F566" s="204"/>
      <c r="G566" s="204"/>
      <c r="H566" s="204"/>
      <c r="I566" s="204"/>
      <c r="J566" s="9"/>
      <c r="K566" s="204"/>
      <c r="L566" s="101">
        <f>SUM(L567)</f>
        <v>1089488</v>
      </c>
      <c r="M566" s="257">
        <f t="shared" si="59"/>
        <v>0</v>
      </c>
      <c r="N566" s="101"/>
    </row>
    <row r="567" spans="1:14" ht="15" x14ac:dyDescent="0.25">
      <c r="A567" s="82" t="s">
        <v>870</v>
      </c>
      <c r="B567" s="42" t="s">
        <v>869</v>
      </c>
      <c r="C567" s="43" t="s">
        <v>403</v>
      </c>
      <c r="D567" s="7">
        <v>18.2</v>
      </c>
      <c r="E567" s="8">
        <v>59862</v>
      </c>
      <c r="F567" s="9">
        <v>0</v>
      </c>
      <c r="G567" s="9">
        <v>135200</v>
      </c>
      <c r="H567" s="9">
        <v>1281124.6448000001</v>
      </c>
      <c r="I567" s="9">
        <v>0</v>
      </c>
      <c r="J567" s="9">
        <f t="shared" si="53"/>
        <v>1416324.6448000001</v>
      </c>
      <c r="K567" s="9"/>
      <c r="L567" s="10">
        <f t="shared" si="63"/>
        <v>1089488</v>
      </c>
      <c r="M567" s="257">
        <f t="shared" si="59"/>
        <v>59862</v>
      </c>
      <c r="N567" s="10">
        <v>1089488</v>
      </c>
    </row>
    <row r="568" spans="1:14" ht="12.75" x14ac:dyDescent="0.25">
      <c r="A568" s="191"/>
      <c r="B568" s="192" t="s">
        <v>869</v>
      </c>
      <c r="C568" s="192"/>
      <c r="D568" s="7">
        <v>0</v>
      </c>
      <c r="E568" s="8">
        <v>0</v>
      </c>
      <c r="F568" s="9"/>
      <c r="G568" s="9"/>
      <c r="H568" s="9"/>
      <c r="I568" s="9"/>
      <c r="J568" s="9"/>
      <c r="K568" s="9"/>
      <c r="L568" s="101">
        <f>SUM(L569)</f>
        <v>3884200</v>
      </c>
      <c r="M568" s="257">
        <f t="shared" si="59"/>
        <v>0</v>
      </c>
      <c r="N568" s="101"/>
    </row>
    <row r="569" spans="1:14" ht="15" x14ac:dyDescent="0.25">
      <c r="A569" s="82" t="s">
        <v>871</v>
      </c>
      <c r="B569" s="42" t="s">
        <v>872</v>
      </c>
      <c r="C569" s="43" t="s">
        <v>403</v>
      </c>
      <c r="D569" s="7">
        <v>25</v>
      </c>
      <c r="E569" s="8">
        <v>155368</v>
      </c>
      <c r="F569" s="9">
        <v>0</v>
      </c>
      <c r="G569" s="9">
        <v>650000</v>
      </c>
      <c r="H569" s="9">
        <v>4399466.5000000009</v>
      </c>
      <c r="I569" s="9">
        <v>0</v>
      </c>
      <c r="J569" s="9">
        <f t="shared" si="53"/>
        <v>5049466.5000000009</v>
      </c>
      <c r="K569" s="9"/>
      <c r="L569" s="10">
        <f t="shared" si="63"/>
        <v>3884200</v>
      </c>
      <c r="M569" s="257">
        <f t="shared" si="59"/>
        <v>155368</v>
      </c>
      <c r="N569" s="10">
        <v>3884200</v>
      </c>
    </row>
    <row r="570" spans="1:14" ht="12.75" x14ac:dyDescent="0.25">
      <c r="A570" s="205"/>
      <c r="B570" s="40" t="s">
        <v>873</v>
      </c>
      <c r="C570" s="206"/>
      <c r="D570" s="7">
        <v>0</v>
      </c>
      <c r="E570" s="8">
        <v>0</v>
      </c>
      <c r="F570" s="9"/>
      <c r="G570" s="9"/>
      <c r="H570" s="9"/>
      <c r="I570" s="9"/>
      <c r="J570" s="9"/>
      <c r="K570" s="9"/>
      <c r="L570" s="101">
        <f>SUM(L571)</f>
        <v>691480</v>
      </c>
      <c r="M570" s="257">
        <f t="shared" si="59"/>
        <v>0</v>
      </c>
      <c r="N570" s="101"/>
    </row>
    <row r="571" spans="1:14" ht="15" x14ac:dyDescent="0.25">
      <c r="A571" s="82" t="s">
        <v>874</v>
      </c>
      <c r="B571" s="207" t="s">
        <v>875</v>
      </c>
      <c r="C571" s="43" t="s">
        <v>403</v>
      </c>
      <c r="D571" s="7">
        <v>20</v>
      </c>
      <c r="E571" s="8">
        <v>34574</v>
      </c>
      <c r="F571" s="9">
        <v>0</v>
      </c>
      <c r="G571" s="9">
        <v>195000</v>
      </c>
      <c r="H571" s="9">
        <v>703914.64000000013</v>
      </c>
      <c r="I571" s="9">
        <v>0</v>
      </c>
      <c r="J571" s="9">
        <f t="shared" si="53"/>
        <v>898914.64000000013</v>
      </c>
      <c r="K571" s="9"/>
      <c r="L571" s="10">
        <f t="shared" si="63"/>
        <v>691480</v>
      </c>
      <c r="M571" s="257">
        <f t="shared" si="59"/>
        <v>34574</v>
      </c>
      <c r="N571" s="10">
        <v>691480</v>
      </c>
    </row>
    <row r="572" spans="1:14" ht="12.75" x14ac:dyDescent="0.25">
      <c r="A572" s="208"/>
      <c r="B572" s="40" t="s">
        <v>876</v>
      </c>
      <c r="C572" s="209"/>
      <c r="D572" s="7">
        <v>0</v>
      </c>
      <c r="E572" s="8">
        <v>0</v>
      </c>
      <c r="F572" s="9"/>
      <c r="G572" s="9"/>
      <c r="H572" s="9"/>
      <c r="I572" s="9"/>
      <c r="J572" s="9"/>
      <c r="K572" s="9"/>
      <c r="L572" s="101">
        <f>SUM(L573)</f>
        <v>1315575</v>
      </c>
      <c r="M572" s="257">
        <f t="shared" si="59"/>
        <v>0</v>
      </c>
      <c r="N572" s="101"/>
    </row>
    <row r="573" spans="1:14" ht="15" x14ac:dyDescent="0.25">
      <c r="A573" s="82" t="s">
        <v>877</v>
      </c>
      <c r="B573" s="42" t="s">
        <v>878</v>
      </c>
      <c r="C573" s="43" t="s">
        <v>403</v>
      </c>
      <c r="D573" s="7">
        <v>25</v>
      </c>
      <c r="E573" s="8">
        <v>52623</v>
      </c>
      <c r="F573" s="9">
        <v>0</v>
      </c>
      <c r="G573" s="9">
        <v>243750</v>
      </c>
      <c r="H573" s="9">
        <v>1466488.8333333335</v>
      </c>
      <c r="I573" s="9">
        <v>0</v>
      </c>
      <c r="J573" s="9">
        <f t="shared" si="53"/>
        <v>1710238.8333333335</v>
      </c>
      <c r="K573" s="9"/>
      <c r="L573" s="10">
        <f t="shared" si="63"/>
        <v>1315575</v>
      </c>
      <c r="M573" s="257">
        <f t="shared" si="59"/>
        <v>52623</v>
      </c>
      <c r="N573" s="10">
        <v>1315575</v>
      </c>
    </row>
    <row r="574" spans="1:14" ht="12.75" x14ac:dyDescent="0.25">
      <c r="A574" s="45"/>
      <c r="B574" s="210"/>
      <c r="C574" s="211"/>
      <c r="D574" s="7">
        <v>0</v>
      </c>
      <c r="E574" s="8">
        <v>0</v>
      </c>
      <c r="F574" s="16">
        <f>SUM(F509:F573)</f>
        <v>10880841.075000001</v>
      </c>
      <c r="G574" s="16">
        <f>SUM(G509:G573)</f>
        <v>10737628.445555555</v>
      </c>
      <c r="H574" s="16">
        <f>SUM(H509:H573)</f>
        <v>104225136.19804205</v>
      </c>
      <c r="I574" s="16">
        <f>SUM(I509:I573)</f>
        <v>604500</v>
      </c>
      <c r="J574" s="9"/>
      <c r="K574" s="9"/>
      <c r="L574" s="46"/>
      <c r="M574" s="257"/>
      <c r="N574" s="265"/>
    </row>
    <row r="575" spans="1:14" ht="12.75" x14ac:dyDescent="0.25">
      <c r="A575" s="45"/>
      <c r="B575" s="210"/>
      <c r="C575" s="211"/>
      <c r="D575" s="7">
        <v>0</v>
      </c>
      <c r="E575" s="102" t="e">
        <v>#VALUE!</v>
      </c>
      <c r="F575" s="16">
        <f>10878462.73-6.63</f>
        <v>10878456.1</v>
      </c>
      <c r="G575" s="16">
        <v>10737628.449999999</v>
      </c>
      <c r="H575" s="16">
        <v>104225136.2</v>
      </c>
      <c r="I575" s="16">
        <v>604500</v>
      </c>
      <c r="J575" s="9"/>
      <c r="K575" s="16">
        <f>SUM(F575:J575)</f>
        <v>126445720.75</v>
      </c>
      <c r="L575" s="46"/>
      <c r="M575" s="257" t="e">
        <f t="shared" si="59"/>
        <v>#VALUE!</v>
      </c>
      <c r="N575" s="265">
        <f>SUM(N508:N573)</f>
        <v>97267769</v>
      </c>
    </row>
    <row r="576" spans="1:14" ht="14.25" customHeight="1" x14ac:dyDescent="0.25">
      <c r="A576" s="440" t="s">
        <v>879</v>
      </c>
      <c r="B576" s="441"/>
      <c r="C576" s="441"/>
      <c r="D576" s="7">
        <v>0</v>
      </c>
      <c r="E576" s="8">
        <v>0</v>
      </c>
      <c r="F576" s="212"/>
      <c r="G576" s="212"/>
      <c r="H576" s="212"/>
      <c r="I576" s="212"/>
      <c r="J576" s="212"/>
      <c r="K576" s="212"/>
      <c r="L576" s="213"/>
      <c r="M576" s="257">
        <f t="shared" si="59"/>
        <v>0</v>
      </c>
      <c r="N576" s="213"/>
    </row>
    <row r="577" spans="1:14" ht="14.25" customHeight="1" x14ac:dyDescent="0.25">
      <c r="A577" s="214" t="s">
        <v>880</v>
      </c>
      <c r="B577" s="215" t="s">
        <v>46</v>
      </c>
      <c r="C577" s="216"/>
      <c r="D577" s="7">
        <v>0</v>
      </c>
      <c r="E577" s="8">
        <v>0</v>
      </c>
      <c r="F577" s="38"/>
      <c r="G577" s="38"/>
      <c r="H577" s="38"/>
      <c r="I577" s="38"/>
      <c r="J577" s="38"/>
      <c r="K577" s="38"/>
      <c r="L577" s="187">
        <f>L579+L581+L584+L586+L588+L591+L603+L606+L609+L615+L619+L623+L625+L627+L629</f>
        <v>260432887</v>
      </c>
      <c r="M577" s="257">
        <f t="shared" si="59"/>
        <v>0</v>
      </c>
      <c r="N577" s="187"/>
    </row>
    <row r="578" spans="1:14" ht="12.75" customHeight="1" x14ac:dyDescent="0.25">
      <c r="A578" s="442" t="s">
        <v>881</v>
      </c>
      <c r="B578" s="443"/>
      <c r="C578" s="443"/>
      <c r="D578" s="217">
        <v>0</v>
      </c>
      <c r="E578" s="218">
        <v>0</v>
      </c>
      <c r="F578" s="218"/>
      <c r="G578" s="218"/>
      <c r="H578" s="218"/>
      <c r="I578" s="218"/>
      <c r="J578" s="218"/>
      <c r="K578" s="218"/>
      <c r="L578" s="219"/>
      <c r="M578" s="257">
        <f t="shared" si="59"/>
        <v>0</v>
      </c>
      <c r="N578" s="219"/>
    </row>
    <row r="579" spans="1:14" ht="12.75" x14ac:dyDescent="0.25">
      <c r="A579" s="191"/>
      <c r="B579" s="192" t="s">
        <v>776</v>
      </c>
      <c r="C579" s="192"/>
      <c r="D579" s="7">
        <v>0</v>
      </c>
      <c r="E579" s="8">
        <v>0</v>
      </c>
      <c r="F579" s="9"/>
      <c r="G579" s="9"/>
      <c r="H579" s="9"/>
      <c r="I579" s="9"/>
      <c r="J579" s="9"/>
      <c r="K579" s="9"/>
      <c r="L579" s="101">
        <f>SUM(L580)</f>
        <v>2091994</v>
      </c>
      <c r="M579" s="257">
        <f t="shared" si="59"/>
        <v>0</v>
      </c>
      <c r="N579" s="101"/>
    </row>
    <row r="580" spans="1:14" ht="25.5" x14ac:dyDescent="0.25">
      <c r="A580" s="4" t="s">
        <v>882</v>
      </c>
      <c r="B580" s="42" t="s">
        <v>780</v>
      </c>
      <c r="C580" s="43" t="s">
        <v>781</v>
      </c>
      <c r="D580" s="7">
        <v>1</v>
      </c>
      <c r="E580" s="8">
        <v>2091994</v>
      </c>
      <c r="F580" s="9"/>
      <c r="G580" s="9"/>
      <c r="H580" s="9"/>
      <c r="I580" s="9"/>
      <c r="J580" s="9"/>
      <c r="K580" s="9"/>
      <c r="L580" s="10">
        <f t="shared" ref="L580" si="64">ROUND(D580*E580,0)</f>
        <v>2091994</v>
      </c>
      <c r="M580" s="257">
        <f t="shared" si="59"/>
        <v>2091994</v>
      </c>
      <c r="N580" s="10"/>
    </row>
    <row r="581" spans="1:14" ht="12.75" x14ac:dyDescent="0.25">
      <c r="A581" s="191"/>
      <c r="B581" s="192" t="s">
        <v>784</v>
      </c>
      <c r="C581" s="192"/>
      <c r="D581" s="7">
        <v>0</v>
      </c>
      <c r="E581" s="8">
        <v>0</v>
      </c>
      <c r="F581" s="9"/>
      <c r="G581" s="9"/>
      <c r="H581" s="9"/>
      <c r="I581" s="9"/>
      <c r="J581" s="9"/>
      <c r="K581" s="9"/>
      <c r="L581" s="101">
        <f>SUM(L582)</f>
        <v>2955072</v>
      </c>
      <c r="M581" s="257">
        <f t="shared" si="59"/>
        <v>0</v>
      </c>
      <c r="N581" s="101"/>
    </row>
    <row r="582" spans="1:14" ht="25.5" x14ac:dyDescent="0.25">
      <c r="A582" s="82" t="s">
        <v>883</v>
      </c>
      <c r="B582" s="42" t="s">
        <v>884</v>
      </c>
      <c r="C582" s="194" t="s">
        <v>781</v>
      </c>
      <c r="D582" s="7">
        <v>1</v>
      </c>
      <c r="E582" s="8">
        <v>2955072</v>
      </c>
      <c r="F582" s="9"/>
      <c r="G582" s="9"/>
      <c r="H582" s="9"/>
      <c r="I582" s="9"/>
      <c r="J582" s="9"/>
      <c r="K582" s="9"/>
      <c r="L582" s="10">
        <f t="shared" ref="L582" si="65">ROUND(D582*E582,0)</f>
        <v>2955072</v>
      </c>
      <c r="M582" s="257">
        <f t="shared" si="59"/>
        <v>2955072</v>
      </c>
      <c r="N582" s="10"/>
    </row>
    <row r="583" spans="1:14" ht="12.75" customHeight="1" x14ac:dyDescent="0.25">
      <c r="A583" s="442" t="s">
        <v>787</v>
      </c>
      <c r="B583" s="443"/>
      <c r="C583" s="443"/>
      <c r="D583" s="160">
        <v>0</v>
      </c>
      <c r="E583" s="55">
        <v>0</v>
      </c>
      <c r="F583" s="220"/>
      <c r="G583" s="220"/>
      <c r="H583" s="220"/>
      <c r="I583" s="220"/>
      <c r="J583" s="220"/>
      <c r="K583" s="220"/>
      <c r="L583" s="221"/>
      <c r="M583" s="257">
        <f t="shared" si="59"/>
        <v>0</v>
      </c>
      <c r="N583" s="221"/>
    </row>
    <row r="584" spans="1:14" ht="11.25" customHeight="1" x14ac:dyDescent="0.25">
      <c r="A584" s="191"/>
      <c r="B584" s="192" t="s">
        <v>885</v>
      </c>
      <c r="C584" s="192"/>
      <c r="D584" s="7">
        <v>0</v>
      </c>
      <c r="E584" s="8">
        <v>0</v>
      </c>
      <c r="F584" s="9"/>
      <c r="G584" s="9"/>
      <c r="H584" s="9"/>
      <c r="I584" s="9"/>
      <c r="J584" s="9"/>
      <c r="K584" s="9"/>
      <c r="L584" s="101">
        <f>SUM(L585)</f>
        <v>21902635</v>
      </c>
      <c r="M584" s="257">
        <f t="shared" si="59"/>
        <v>0</v>
      </c>
      <c r="N584" s="101"/>
    </row>
    <row r="585" spans="1:14" ht="15" x14ac:dyDescent="0.25">
      <c r="A585" s="82" t="s">
        <v>886</v>
      </c>
      <c r="B585" s="42" t="s">
        <v>887</v>
      </c>
      <c r="C585" s="44" t="s">
        <v>791</v>
      </c>
      <c r="D585" s="7">
        <v>1</v>
      </c>
      <c r="E585" s="8">
        <v>21902635</v>
      </c>
      <c r="F585" s="9"/>
      <c r="G585" s="9"/>
      <c r="H585" s="9"/>
      <c r="I585" s="9"/>
      <c r="J585" s="9"/>
      <c r="K585" s="9"/>
      <c r="L585" s="10">
        <f>ROUND(D585*E585,0)</f>
        <v>21902635</v>
      </c>
      <c r="M585" s="257">
        <f t="shared" si="59"/>
        <v>21902635</v>
      </c>
      <c r="N585" s="10"/>
    </row>
    <row r="586" spans="1:14" ht="12.75" x14ac:dyDescent="0.25">
      <c r="A586" s="222"/>
      <c r="B586" s="192" t="s">
        <v>800</v>
      </c>
      <c r="C586" s="40"/>
      <c r="D586" s="7">
        <v>0</v>
      </c>
      <c r="E586" s="8">
        <v>0</v>
      </c>
      <c r="F586" s="9"/>
      <c r="G586" s="9"/>
      <c r="H586" s="9"/>
      <c r="I586" s="9"/>
      <c r="J586" s="9"/>
      <c r="K586" s="9"/>
      <c r="L586" s="101">
        <f>SUM(L587)</f>
        <v>6076920</v>
      </c>
      <c r="M586" s="257">
        <f t="shared" ref="M586:M633" si="66">+ROUND(E586,0)</f>
        <v>0</v>
      </c>
      <c r="N586" s="101"/>
    </row>
    <row r="587" spans="1:14" ht="15" x14ac:dyDescent="0.25">
      <c r="A587" s="82" t="s">
        <v>888</v>
      </c>
      <c r="B587" s="42" t="s">
        <v>800</v>
      </c>
      <c r="C587" s="43" t="s">
        <v>20</v>
      </c>
      <c r="D587" s="7">
        <v>60</v>
      </c>
      <c r="E587" s="8">
        <v>101282</v>
      </c>
      <c r="F587" s="9"/>
      <c r="G587" s="9"/>
      <c r="H587" s="9"/>
      <c r="I587" s="9"/>
      <c r="J587" s="9"/>
      <c r="K587" s="9"/>
      <c r="L587" s="10">
        <f t="shared" ref="L587" si="67">ROUND(D587*E587,0)</f>
        <v>6076920</v>
      </c>
      <c r="M587" s="257">
        <f t="shared" si="66"/>
        <v>101282</v>
      </c>
      <c r="N587" s="10"/>
    </row>
    <row r="588" spans="1:14" ht="12.75" x14ac:dyDescent="0.25">
      <c r="A588" s="222"/>
      <c r="B588" s="40" t="s">
        <v>801</v>
      </c>
      <c r="C588" s="40"/>
      <c r="D588" s="7">
        <v>0</v>
      </c>
      <c r="E588" s="8">
        <v>0</v>
      </c>
      <c r="F588" s="9"/>
      <c r="G588" s="9"/>
      <c r="H588" s="9"/>
      <c r="I588" s="9"/>
      <c r="J588" s="9"/>
      <c r="K588" s="9"/>
      <c r="L588" s="101">
        <f>SUM(L589)</f>
        <v>1748592</v>
      </c>
      <c r="M588" s="257">
        <f t="shared" si="66"/>
        <v>0</v>
      </c>
      <c r="N588" s="101"/>
    </row>
    <row r="589" spans="1:14" ht="15" x14ac:dyDescent="0.25">
      <c r="A589" s="82" t="s">
        <v>889</v>
      </c>
      <c r="B589" s="42" t="s">
        <v>890</v>
      </c>
      <c r="C589" s="194" t="s">
        <v>803</v>
      </c>
      <c r="D589" s="7">
        <v>2</v>
      </c>
      <c r="E589" s="8">
        <v>874296</v>
      </c>
      <c r="F589" s="9"/>
      <c r="G589" s="9"/>
      <c r="H589" s="9"/>
      <c r="I589" s="9"/>
      <c r="J589" s="9"/>
      <c r="K589" s="9"/>
      <c r="L589" s="10">
        <f t="shared" ref="L589" si="68">ROUND(D589*E589,0)</f>
        <v>1748592</v>
      </c>
      <c r="M589" s="257">
        <f t="shared" si="66"/>
        <v>874296</v>
      </c>
      <c r="N589" s="10"/>
    </row>
    <row r="590" spans="1:14" ht="12.75" customHeight="1" x14ac:dyDescent="0.25">
      <c r="A590" s="442" t="s">
        <v>804</v>
      </c>
      <c r="B590" s="443"/>
      <c r="C590" s="443"/>
      <c r="D590" s="160">
        <v>0</v>
      </c>
      <c r="E590" s="160">
        <v>0</v>
      </c>
      <c r="F590" s="223"/>
      <c r="G590" s="223"/>
      <c r="H590" s="223"/>
      <c r="I590" s="223"/>
      <c r="J590" s="223"/>
      <c r="K590" s="223"/>
      <c r="L590" s="221"/>
      <c r="M590" s="257">
        <f t="shared" si="66"/>
        <v>0</v>
      </c>
      <c r="N590" s="221"/>
    </row>
    <row r="591" spans="1:14" ht="12.75" x14ac:dyDescent="0.25">
      <c r="A591" s="200"/>
      <c r="B591" s="192" t="s">
        <v>816</v>
      </c>
      <c r="C591" s="192"/>
      <c r="D591" s="7">
        <v>0</v>
      </c>
      <c r="E591" s="8">
        <v>0</v>
      </c>
      <c r="F591" s="9"/>
      <c r="G591" s="9"/>
      <c r="H591" s="9"/>
      <c r="I591" s="9"/>
      <c r="J591" s="9"/>
      <c r="K591" s="9"/>
      <c r="L591" s="101">
        <f>SUM(L592:L601)</f>
        <v>104698568</v>
      </c>
      <c r="M591" s="257">
        <f t="shared" si="66"/>
        <v>0</v>
      </c>
      <c r="N591" s="101"/>
    </row>
    <row r="592" spans="1:14" ht="12.75" x14ac:dyDescent="0.25">
      <c r="A592" s="4" t="s">
        <v>891</v>
      </c>
      <c r="B592" s="42" t="s">
        <v>818</v>
      </c>
      <c r="C592" s="201" t="s">
        <v>20</v>
      </c>
      <c r="D592" s="7">
        <v>126</v>
      </c>
      <c r="E592" s="8">
        <v>287774</v>
      </c>
      <c r="F592" s="9"/>
      <c r="G592" s="9"/>
      <c r="H592" s="9"/>
      <c r="I592" s="9"/>
      <c r="J592" s="9"/>
      <c r="K592" s="9"/>
      <c r="L592" s="10">
        <f t="shared" ref="L592:L601" si="69">ROUND(D592*E592,0)</f>
        <v>36259524</v>
      </c>
      <c r="M592" s="257">
        <f t="shared" si="66"/>
        <v>287774</v>
      </c>
      <c r="N592" s="10"/>
    </row>
    <row r="593" spans="1:14" ht="12.75" x14ac:dyDescent="0.25">
      <c r="A593" s="4" t="s">
        <v>892</v>
      </c>
      <c r="B593" s="42" t="s">
        <v>820</v>
      </c>
      <c r="C593" s="201" t="s">
        <v>20</v>
      </c>
      <c r="D593" s="7">
        <v>140</v>
      </c>
      <c r="E593" s="8">
        <v>257376</v>
      </c>
      <c r="F593" s="9"/>
      <c r="G593" s="9"/>
      <c r="H593" s="9"/>
      <c r="I593" s="9"/>
      <c r="J593" s="9"/>
      <c r="K593" s="9"/>
      <c r="L593" s="10">
        <f t="shared" si="69"/>
        <v>36032640</v>
      </c>
      <c r="M593" s="257">
        <f t="shared" si="66"/>
        <v>257376</v>
      </c>
      <c r="N593" s="10"/>
    </row>
    <row r="594" spans="1:14" ht="12.75" x14ac:dyDescent="0.25">
      <c r="A594" s="4" t="s">
        <v>893</v>
      </c>
      <c r="B594" s="42" t="s">
        <v>822</v>
      </c>
      <c r="C594" s="201" t="s">
        <v>20</v>
      </c>
      <c r="D594" s="7">
        <v>46</v>
      </c>
      <c r="E594" s="8">
        <v>149124</v>
      </c>
      <c r="F594" s="9"/>
      <c r="G594" s="9"/>
      <c r="H594" s="9"/>
      <c r="I594" s="9"/>
      <c r="J594" s="9"/>
      <c r="K594" s="9"/>
      <c r="L594" s="10">
        <f t="shared" si="69"/>
        <v>6859704</v>
      </c>
      <c r="M594" s="257">
        <f t="shared" si="66"/>
        <v>149124</v>
      </c>
      <c r="N594" s="10"/>
    </row>
    <row r="595" spans="1:14" ht="12.75" x14ac:dyDescent="0.25">
      <c r="A595" s="4" t="s">
        <v>894</v>
      </c>
      <c r="B595" s="42" t="s">
        <v>824</v>
      </c>
      <c r="C595" s="201" t="s">
        <v>20</v>
      </c>
      <c r="D595" s="7">
        <v>50</v>
      </c>
      <c r="E595" s="8">
        <v>149333</v>
      </c>
      <c r="F595" s="9"/>
      <c r="G595" s="9"/>
      <c r="H595" s="9"/>
      <c r="I595" s="9"/>
      <c r="J595" s="9"/>
      <c r="K595" s="9"/>
      <c r="L595" s="10">
        <f t="shared" si="69"/>
        <v>7466650</v>
      </c>
      <c r="M595" s="257">
        <f t="shared" si="66"/>
        <v>149333</v>
      </c>
      <c r="N595" s="10"/>
    </row>
    <row r="596" spans="1:14" ht="12.75" x14ac:dyDescent="0.25">
      <c r="A596" s="4" t="s">
        <v>895</v>
      </c>
      <c r="B596" s="42" t="s">
        <v>826</v>
      </c>
      <c r="C596" s="201" t="s">
        <v>20</v>
      </c>
      <c r="D596" s="7">
        <v>60</v>
      </c>
      <c r="E596" s="8">
        <v>105078</v>
      </c>
      <c r="F596" s="9"/>
      <c r="G596" s="9"/>
      <c r="H596" s="9"/>
      <c r="I596" s="9"/>
      <c r="J596" s="9"/>
      <c r="K596" s="9"/>
      <c r="L596" s="10">
        <f t="shared" si="69"/>
        <v>6304680</v>
      </c>
      <c r="M596" s="257">
        <f t="shared" si="66"/>
        <v>105078</v>
      </c>
      <c r="N596" s="10"/>
    </row>
    <row r="597" spans="1:14" ht="12.75" x14ac:dyDescent="0.25">
      <c r="A597" s="4" t="s">
        <v>896</v>
      </c>
      <c r="B597" s="42" t="s">
        <v>828</v>
      </c>
      <c r="C597" s="201" t="s">
        <v>20</v>
      </c>
      <c r="D597" s="7">
        <v>50</v>
      </c>
      <c r="E597" s="8">
        <v>49425</v>
      </c>
      <c r="F597" s="9"/>
      <c r="G597" s="9"/>
      <c r="H597" s="9"/>
      <c r="I597" s="9"/>
      <c r="J597" s="9"/>
      <c r="K597" s="9"/>
      <c r="L597" s="10">
        <f t="shared" si="69"/>
        <v>2471250</v>
      </c>
      <c r="M597" s="257">
        <f t="shared" si="66"/>
        <v>49425</v>
      </c>
      <c r="N597" s="10"/>
    </row>
    <row r="598" spans="1:14" ht="12.75" x14ac:dyDescent="0.25">
      <c r="A598" s="4" t="s">
        <v>897</v>
      </c>
      <c r="B598" s="42" t="s">
        <v>830</v>
      </c>
      <c r="C598" s="201" t="s">
        <v>20</v>
      </c>
      <c r="D598" s="7">
        <v>220</v>
      </c>
      <c r="E598" s="8">
        <v>34421</v>
      </c>
      <c r="F598" s="9"/>
      <c r="G598" s="9"/>
      <c r="H598" s="9"/>
      <c r="I598" s="9"/>
      <c r="J598" s="9"/>
      <c r="K598" s="9"/>
      <c r="L598" s="10">
        <f t="shared" si="69"/>
        <v>7572620</v>
      </c>
      <c r="M598" s="257">
        <f t="shared" si="66"/>
        <v>34421</v>
      </c>
      <c r="N598" s="10"/>
    </row>
    <row r="599" spans="1:14" ht="12.75" x14ac:dyDescent="0.25">
      <c r="A599" s="4" t="s">
        <v>898</v>
      </c>
      <c r="B599" s="42" t="s">
        <v>832</v>
      </c>
      <c r="C599" s="201" t="s">
        <v>20</v>
      </c>
      <c r="D599" s="7">
        <v>100</v>
      </c>
      <c r="E599" s="8">
        <v>3180</v>
      </c>
      <c r="F599" s="9"/>
      <c r="G599" s="9"/>
      <c r="H599" s="9"/>
      <c r="I599" s="9"/>
      <c r="J599" s="9"/>
      <c r="K599" s="9"/>
      <c r="L599" s="10">
        <f t="shared" si="69"/>
        <v>318000</v>
      </c>
      <c r="M599" s="257">
        <f t="shared" si="66"/>
        <v>3180</v>
      </c>
      <c r="N599" s="10"/>
    </row>
    <row r="600" spans="1:14" ht="12.75" x14ac:dyDescent="0.25">
      <c r="A600" s="4" t="s">
        <v>899</v>
      </c>
      <c r="B600" s="42" t="s">
        <v>834</v>
      </c>
      <c r="C600" s="201" t="s">
        <v>20</v>
      </c>
      <c r="D600" s="7">
        <v>100</v>
      </c>
      <c r="E600" s="8">
        <v>4700</v>
      </c>
      <c r="F600" s="9"/>
      <c r="G600" s="9"/>
      <c r="H600" s="9"/>
      <c r="I600" s="9"/>
      <c r="J600" s="9"/>
      <c r="K600" s="9"/>
      <c r="L600" s="10">
        <f t="shared" si="69"/>
        <v>470000</v>
      </c>
      <c r="M600" s="257">
        <f t="shared" si="66"/>
        <v>4700</v>
      </c>
      <c r="N600" s="10"/>
    </row>
    <row r="601" spans="1:14" ht="12.75" x14ac:dyDescent="0.25">
      <c r="A601" s="4" t="s">
        <v>900</v>
      </c>
      <c r="B601" s="42" t="s">
        <v>836</v>
      </c>
      <c r="C601" s="201" t="s">
        <v>20</v>
      </c>
      <c r="D601" s="7">
        <v>100</v>
      </c>
      <c r="E601" s="8">
        <v>9435</v>
      </c>
      <c r="F601" s="9"/>
      <c r="G601" s="9"/>
      <c r="H601" s="9"/>
      <c r="I601" s="9"/>
      <c r="J601" s="9"/>
      <c r="K601" s="9"/>
      <c r="L601" s="10">
        <f t="shared" si="69"/>
        <v>943500</v>
      </c>
      <c r="M601" s="257">
        <f t="shared" si="66"/>
        <v>9435</v>
      </c>
      <c r="N601" s="10"/>
    </row>
    <row r="602" spans="1:14" ht="12.75" customHeight="1" x14ac:dyDescent="0.25">
      <c r="A602" s="444" t="s">
        <v>837</v>
      </c>
      <c r="B602" s="445"/>
      <c r="C602" s="445"/>
      <c r="D602" s="182">
        <v>0</v>
      </c>
      <c r="E602" s="183">
        <v>0</v>
      </c>
      <c r="F602" s="224"/>
      <c r="G602" s="224"/>
      <c r="H602" s="224"/>
      <c r="I602" s="224"/>
      <c r="J602" s="224"/>
      <c r="K602" s="224"/>
      <c r="L602" s="221"/>
      <c r="M602" s="257">
        <f t="shared" si="66"/>
        <v>0</v>
      </c>
      <c r="N602" s="221"/>
    </row>
    <row r="603" spans="1:14" ht="11.25" customHeight="1" x14ac:dyDescent="0.25">
      <c r="A603" s="200"/>
      <c r="B603" s="192" t="s">
        <v>837</v>
      </c>
      <c r="C603" s="192"/>
      <c r="D603" s="7">
        <v>0</v>
      </c>
      <c r="E603" s="8">
        <v>0</v>
      </c>
      <c r="F603" s="9"/>
      <c r="G603" s="9"/>
      <c r="H603" s="9"/>
      <c r="I603" s="9"/>
      <c r="J603" s="9"/>
      <c r="K603" s="9"/>
      <c r="L603" s="101">
        <f>SUM(L604)</f>
        <v>17493000</v>
      </c>
      <c r="M603" s="257">
        <f t="shared" si="66"/>
        <v>0</v>
      </c>
      <c r="N603" s="101"/>
    </row>
    <row r="604" spans="1:14" ht="12.75" x14ac:dyDescent="0.25">
      <c r="A604" s="4" t="s">
        <v>901</v>
      </c>
      <c r="B604" s="42" t="s">
        <v>839</v>
      </c>
      <c r="C604" s="43" t="s">
        <v>403</v>
      </c>
      <c r="D604" s="7">
        <v>1</v>
      </c>
      <c r="E604" s="8">
        <v>17493000</v>
      </c>
      <c r="F604" s="9"/>
      <c r="G604" s="9"/>
      <c r="H604" s="9"/>
      <c r="I604" s="9"/>
      <c r="J604" s="9"/>
      <c r="K604" s="9"/>
      <c r="L604" s="10">
        <f t="shared" ref="L604" si="70">ROUND(D604*E604,0)</f>
        <v>17493000</v>
      </c>
      <c r="M604" s="257">
        <f t="shared" si="66"/>
        <v>17493000</v>
      </c>
      <c r="N604" s="10"/>
    </row>
    <row r="605" spans="1:14" ht="12.75" x14ac:dyDescent="0.25">
      <c r="A605" s="444" t="s">
        <v>902</v>
      </c>
      <c r="B605" s="445"/>
      <c r="C605" s="445"/>
      <c r="D605" s="225">
        <v>0</v>
      </c>
      <c r="E605" s="8">
        <v>0</v>
      </c>
      <c r="F605" s="212"/>
      <c r="G605" s="212"/>
      <c r="H605" s="212"/>
      <c r="I605" s="212"/>
      <c r="J605" s="212"/>
      <c r="K605" s="212"/>
      <c r="L605" s="221"/>
      <c r="M605" s="257">
        <f t="shared" si="66"/>
        <v>0</v>
      </c>
      <c r="N605" s="221"/>
    </row>
    <row r="606" spans="1:14" ht="11.25" customHeight="1" x14ac:dyDescent="0.25">
      <c r="A606" s="200"/>
      <c r="B606" s="192" t="s">
        <v>840</v>
      </c>
      <c r="C606" s="192"/>
      <c r="D606" s="7">
        <v>0</v>
      </c>
      <c r="E606" s="8">
        <v>0</v>
      </c>
      <c r="F606" s="9"/>
      <c r="G606" s="9"/>
      <c r="H606" s="9"/>
      <c r="I606" s="9"/>
      <c r="J606" s="9"/>
      <c r="K606" s="9"/>
      <c r="L606" s="101">
        <f>SUM(L607)</f>
        <v>58262400</v>
      </c>
      <c r="M606" s="257">
        <f t="shared" si="66"/>
        <v>0</v>
      </c>
      <c r="N606" s="101"/>
    </row>
    <row r="607" spans="1:14" ht="25.5" x14ac:dyDescent="0.25">
      <c r="A607" s="4" t="s">
        <v>903</v>
      </c>
      <c r="B607" s="42" t="s">
        <v>842</v>
      </c>
      <c r="C607" s="201" t="s">
        <v>403</v>
      </c>
      <c r="D607" s="7">
        <v>1</v>
      </c>
      <c r="E607" s="8">
        <v>58262400</v>
      </c>
      <c r="F607" s="9"/>
      <c r="G607" s="9"/>
      <c r="H607" s="9"/>
      <c r="I607" s="9"/>
      <c r="J607" s="9"/>
      <c r="K607" s="9"/>
      <c r="L607" s="10">
        <f t="shared" ref="L607" si="71">ROUND(D607*E607,0)</f>
        <v>58262400</v>
      </c>
      <c r="M607" s="257">
        <f t="shared" si="66"/>
        <v>58262400</v>
      </c>
      <c r="N607" s="10"/>
    </row>
    <row r="608" spans="1:14" ht="12.75" x14ac:dyDescent="0.25">
      <c r="A608" s="444" t="s">
        <v>904</v>
      </c>
      <c r="B608" s="445"/>
      <c r="C608" s="445"/>
      <c r="D608" s="7">
        <v>0</v>
      </c>
      <c r="E608" s="8">
        <v>0</v>
      </c>
      <c r="F608" s="212"/>
      <c r="G608" s="212"/>
      <c r="H608" s="212"/>
      <c r="I608" s="212"/>
      <c r="J608" s="212"/>
      <c r="K608" s="212"/>
      <c r="L608" s="221"/>
      <c r="M608" s="257">
        <f t="shared" si="66"/>
        <v>0</v>
      </c>
      <c r="N608" s="221"/>
    </row>
    <row r="609" spans="1:14" ht="11.25" customHeight="1" x14ac:dyDescent="0.25">
      <c r="A609" s="200"/>
      <c r="B609" s="192" t="s">
        <v>843</v>
      </c>
      <c r="C609" s="192"/>
      <c r="D609" s="7">
        <v>0</v>
      </c>
      <c r="E609" s="8">
        <v>0</v>
      </c>
      <c r="F609" s="9"/>
      <c r="G609" s="9"/>
      <c r="H609" s="9"/>
      <c r="I609" s="9"/>
      <c r="J609" s="9"/>
      <c r="K609" s="9"/>
      <c r="L609" s="101">
        <f>SUM(L610:L613)</f>
        <v>2805310</v>
      </c>
      <c r="M609" s="257">
        <f t="shared" si="66"/>
        <v>0</v>
      </c>
      <c r="N609" s="101"/>
    </row>
    <row r="610" spans="1:14" ht="12.75" x14ac:dyDescent="0.25">
      <c r="A610" s="4" t="s">
        <v>905</v>
      </c>
      <c r="B610" s="42" t="s">
        <v>906</v>
      </c>
      <c r="C610" s="43" t="s">
        <v>403</v>
      </c>
      <c r="D610" s="7">
        <v>2</v>
      </c>
      <c r="E610" s="8">
        <v>636720</v>
      </c>
      <c r="F610" s="9"/>
      <c r="G610" s="9"/>
      <c r="H610" s="9"/>
      <c r="I610" s="9"/>
      <c r="J610" s="9"/>
      <c r="K610" s="9"/>
      <c r="L610" s="10">
        <f t="shared" ref="L610:L613" si="72">ROUND(D610*E610,0)</f>
        <v>1273440</v>
      </c>
      <c r="M610" s="257">
        <f t="shared" si="66"/>
        <v>636720</v>
      </c>
      <c r="N610" s="10"/>
    </row>
    <row r="611" spans="1:14" ht="25.5" x14ac:dyDescent="0.25">
      <c r="A611" s="82" t="s">
        <v>907</v>
      </c>
      <c r="B611" s="42" t="s">
        <v>908</v>
      </c>
      <c r="C611" s="43" t="s">
        <v>403</v>
      </c>
      <c r="D611" s="7">
        <v>1</v>
      </c>
      <c r="E611" s="8">
        <v>505180</v>
      </c>
      <c r="F611" s="9"/>
      <c r="G611" s="9"/>
      <c r="H611" s="9"/>
      <c r="I611" s="9"/>
      <c r="J611" s="9"/>
      <c r="K611" s="9"/>
      <c r="L611" s="10">
        <f t="shared" si="72"/>
        <v>505180</v>
      </c>
      <c r="M611" s="257">
        <f t="shared" si="66"/>
        <v>505180</v>
      </c>
      <c r="N611" s="10"/>
    </row>
    <row r="612" spans="1:14" ht="25.5" x14ac:dyDescent="0.25">
      <c r="A612" s="82" t="s">
        <v>909</v>
      </c>
      <c r="B612" s="42" t="s">
        <v>910</v>
      </c>
      <c r="C612" s="43" t="s">
        <v>403</v>
      </c>
      <c r="D612" s="7">
        <v>1</v>
      </c>
      <c r="E612" s="8">
        <v>335000</v>
      </c>
      <c r="F612" s="9"/>
      <c r="G612" s="9"/>
      <c r="H612" s="9"/>
      <c r="I612" s="9"/>
      <c r="J612" s="9"/>
      <c r="K612" s="9"/>
      <c r="L612" s="10">
        <f t="shared" si="72"/>
        <v>335000</v>
      </c>
      <c r="M612" s="257">
        <f t="shared" si="66"/>
        <v>335000</v>
      </c>
      <c r="N612" s="10"/>
    </row>
    <row r="613" spans="1:14" ht="25.5" x14ac:dyDescent="0.25">
      <c r="A613" s="82" t="s">
        <v>911</v>
      </c>
      <c r="B613" s="42" t="s">
        <v>912</v>
      </c>
      <c r="C613" s="43" t="s">
        <v>403</v>
      </c>
      <c r="D613" s="7">
        <v>2</v>
      </c>
      <c r="E613" s="8">
        <v>345845</v>
      </c>
      <c r="F613" s="9"/>
      <c r="G613" s="9"/>
      <c r="H613" s="9"/>
      <c r="I613" s="9"/>
      <c r="J613" s="9"/>
      <c r="K613" s="9"/>
      <c r="L613" s="10">
        <f t="shared" si="72"/>
        <v>691690</v>
      </c>
      <c r="M613" s="257">
        <f t="shared" si="66"/>
        <v>345845</v>
      </c>
      <c r="N613" s="10"/>
    </row>
    <row r="614" spans="1:14" ht="12.75" x14ac:dyDescent="0.25">
      <c r="A614" s="191" t="s">
        <v>913</v>
      </c>
      <c r="B614" s="206"/>
      <c r="C614" s="206"/>
      <c r="D614" s="7">
        <v>0</v>
      </c>
      <c r="E614" s="8">
        <v>0</v>
      </c>
      <c r="F614" s="212"/>
      <c r="G614" s="212"/>
      <c r="H614" s="212"/>
      <c r="I614" s="212"/>
      <c r="J614" s="212"/>
      <c r="K614" s="212"/>
      <c r="L614" s="221"/>
      <c r="M614" s="257">
        <f t="shared" si="66"/>
        <v>0</v>
      </c>
      <c r="N614" s="221"/>
    </row>
    <row r="615" spans="1:14" ht="12.75" x14ac:dyDescent="0.25">
      <c r="A615" s="191"/>
      <c r="B615" s="192" t="s">
        <v>914</v>
      </c>
      <c r="C615" s="192"/>
      <c r="D615" s="7">
        <v>0</v>
      </c>
      <c r="E615" s="8">
        <v>0</v>
      </c>
      <c r="F615" s="9"/>
      <c r="G615" s="9"/>
      <c r="H615" s="9"/>
      <c r="I615" s="9"/>
      <c r="J615" s="9"/>
      <c r="K615" s="9"/>
      <c r="L615" s="101">
        <f>SUM(L616:L617)</f>
        <v>11475164</v>
      </c>
      <c r="M615" s="257">
        <f t="shared" si="66"/>
        <v>0</v>
      </c>
      <c r="N615" s="101"/>
    </row>
    <row r="616" spans="1:14" ht="12.75" x14ac:dyDescent="0.25">
      <c r="A616" s="4" t="s">
        <v>915</v>
      </c>
      <c r="B616" s="42" t="s">
        <v>916</v>
      </c>
      <c r="C616" s="43" t="s">
        <v>403</v>
      </c>
      <c r="D616" s="7">
        <v>18</v>
      </c>
      <c r="E616" s="8">
        <v>426398</v>
      </c>
      <c r="F616" s="9"/>
      <c r="G616" s="9"/>
      <c r="H616" s="9"/>
      <c r="I616" s="9"/>
      <c r="J616" s="9"/>
      <c r="K616" s="9"/>
      <c r="L616" s="10">
        <f t="shared" ref="L616:L617" si="73">ROUND(D616*E616,0)</f>
        <v>7675164</v>
      </c>
      <c r="M616" s="257">
        <f t="shared" si="66"/>
        <v>426398</v>
      </c>
      <c r="N616" s="10"/>
    </row>
    <row r="617" spans="1:14" ht="12.75" x14ac:dyDescent="0.25">
      <c r="A617" s="4" t="s">
        <v>917</v>
      </c>
      <c r="B617" s="42" t="s">
        <v>918</v>
      </c>
      <c r="C617" s="43" t="s">
        <v>403</v>
      </c>
      <c r="D617" s="7">
        <v>10</v>
      </c>
      <c r="E617" s="8">
        <v>380000</v>
      </c>
      <c r="F617" s="9"/>
      <c r="G617" s="9"/>
      <c r="H617" s="9"/>
      <c r="I617" s="9"/>
      <c r="J617" s="9"/>
      <c r="K617" s="9"/>
      <c r="L617" s="10">
        <f t="shared" si="73"/>
        <v>3800000</v>
      </c>
      <c r="M617" s="257">
        <f t="shared" si="66"/>
        <v>380000</v>
      </c>
      <c r="N617" s="10"/>
    </row>
    <row r="618" spans="1:14" ht="12.75" customHeight="1" x14ac:dyDescent="0.25">
      <c r="A618" s="444" t="s">
        <v>919</v>
      </c>
      <c r="B618" s="445" t="s">
        <v>857</v>
      </c>
      <c r="C618" s="445"/>
      <c r="D618" s="206">
        <v>0</v>
      </c>
      <c r="E618" s="206">
        <v>0</v>
      </c>
      <c r="F618" s="226"/>
      <c r="G618" s="226"/>
      <c r="H618" s="226"/>
      <c r="I618" s="226"/>
      <c r="J618" s="226"/>
      <c r="K618" s="226"/>
      <c r="L618" s="221"/>
      <c r="M618" s="257">
        <f t="shared" si="66"/>
        <v>0</v>
      </c>
      <c r="N618" s="221"/>
    </row>
    <row r="619" spans="1:14" ht="12.75" x14ac:dyDescent="0.25">
      <c r="A619" s="191"/>
      <c r="B619" s="192" t="s">
        <v>857</v>
      </c>
      <c r="C619" s="192"/>
      <c r="D619" s="7">
        <v>0</v>
      </c>
      <c r="E619" s="8">
        <v>0</v>
      </c>
      <c r="F619" s="9"/>
      <c r="G619" s="9"/>
      <c r="H619" s="9"/>
      <c r="I619" s="9"/>
      <c r="J619" s="9"/>
      <c r="K619" s="9"/>
      <c r="L619" s="101">
        <f>SUM(L620:L622)</f>
        <v>9576774</v>
      </c>
      <c r="M619" s="257">
        <f t="shared" si="66"/>
        <v>0</v>
      </c>
      <c r="N619" s="101"/>
    </row>
    <row r="620" spans="1:14" ht="12.75" x14ac:dyDescent="0.25">
      <c r="A620" s="4" t="s">
        <v>920</v>
      </c>
      <c r="B620" s="42" t="s">
        <v>921</v>
      </c>
      <c r="C620" s="43" t="s">
        <v>403</v>
      </c>
      <c r="D620" s="7">
        <v>120</v>
      </c>
      <c r="E620" s="8">
        <v>58609</v>
      </c>
      <c r="F620" s="9"/>
      <c r="G620" s="9"/>
      <c r="H620" s="9"/>
      <c r="I620" s="9"/>
      <c r="J620" s="9"/>
      <c r="K620" s="9"/>
      <c r="L620" s="10">
        <f t="shared" ref="L620:L622" si="74">ROUND(D620*E620,0)</f>
        <v>7033080</v>
      </c>
      <c r="M620" s="257">
        <f t="shared" si="66"/>
        <v>58609</v>
      </c>
      <c r="N620" s="10"/>
    </row>
    <row r="621" spans="1:14" ht="12.75" x14ac:dyDescent="0.25">
      <c r="A621" s="4" t="s">
        <v>922</v>
      </c>
      <c r="B621" s="42" t="s">
        <v>923</v>
      </c>
      <c r="C621" s="43" t="s">
        <v>403</v>
      </c>
      <c r="D621" s="7">
        <v>18</v>
      </c>
      <c r="E621" s="8">
        <v>108523</v>
      </c>
      <c r="F621" s="9"/>
      <c r="G621" s="9"/>
      <c r="H621" s="9"/>
      <c r="I621" s="9"/>
      <c r="J621" s="9"/>
      <c r="K621" s="9"/>
      <c r="L621" s="10">
        <f t="shared" si="74"/>
        <v>1953414</v>
      </c>
      <c r="M621" s="257">
        <f t="shared" si="66"/>
        <v>108523</v>
      </c>
      <c r="N621" s="10"/>
    </row>
    <row r="622" spans="1:14" ht="12.75" x14ac:dyDescent="0.25">
      <c r="A622" s="4" t="s">
        <v>924</v>
      </c>
      <c r="B622" s="42" t="s">
        <v>925</v>
      </c>
      <c r="C622" s="43" t="s">
        <v>403</v>
      </c>
      <c r="D622" s="7">
        <v>4</v>
      </c>
      <c r="E622" s="8">
        <v>147570</v>
      </c>
      <c r="F622" s="9"/>
      <c r="G622" s="9"/>
      <c r="H622" s="9"/>
      <c r="I622" s="9"/>
      <c r="J622" s="9"/>
      <c r="K622" s="9"/>
      <c r="L622" s="10">
        <f t="shared" si="74"/>
        <v>590280</v>
      </c>
      <c r="M622" s="257">
        <f t="shared" si="66"/>
        <v>147570</v>
      </c>
      <c r="N622" s="10"/>
    </row>
    <row r="623" spans="1:14" ht="12.75" x14ac:dyDescent="0.25">
      <c r="A623" s="200"/>
      <c r="B623" s="192" t="s">
        <v>869</v>
      </c>
      <c r="C623" s="227"/>
      <c r="D623" s="7">
        <v>0</v>
      </c>
      <c r="E623" s="8">
        <v>0</v>
      </c>
      <c r="F623" s="9"/>
      <c r="G623" s="9"/>
      <c r="H623" s="9"/>
      <c r="I623" s="9"/>
      <c r="J623" s="9"/>
      <c r="K623" s="9"/>
      <c r="L623" s="101">
        <f>SUM(L624)</f>
        <v>5213208</v>
      </c>
      <c r="M623" s="257">
        <f t="shared" si="66"/>
        <v>0</v>
      </c>
      <c r="N623" s="101"/>
    </row>
    <row r="624" spans="1:14" ht="15" x14ac:dyDescent="0.25">
      <c r="A624" s="82" t="s">
        <v>926</v>
      </c>
      <c r="B624" s="42" t="s">
        <v>869</v>
      </c>
      <c r="C624" s="43" t="s">
        <v>403</v>
      </c>
      <c r="D624" s="7">
        <v>18.2</v>
      </c>
      <c r="E624" s="8">
        <v>286440</v>
      </c>
      <c r="F624" s="9"/>
      <c r="G624" s="9"/>
      <c r="H624" s="9"/>
      <c r="I624" s="9"/>
      <c r="J624" s="9"/>
      <c r="K624" s="9"/>
      <c r="L624" s="10">
        <f t="shared" ref="L624:L630" si="75">ROUND(D624*E624,2)</f>
        <v>5213208</v>
      </c>
      <c r="M624" s="257">
        <f t="shared" si="66"/>
        <v>286440</v>
      </c>
      <c r="N624" s="10"/>
    </row>
    <row r="625" spans="1:14" ht="12.75" x14ac:dyDescent="0.25">
      <c r="A625" s="200"/>
      <c r="B625" s="192" t="s">
        <v>872</v>
      </c>
      <c r="C625" s="43"/>
      <c r="D625" s="7">
        <v>0</v>
      </c>
      <c r="E625" s="8">
        <v>0</v>
      </c>
      <c r="F625" s="9"/>
      <c r="G625" s="9"/>
      <c r="H625" s="9"/>
      <c r="I625" s="9"/>
      <c r="J625" s="9"/>
      <c r="K625" s="9"/>
      <c r="L625" s="101">
        <f>SUM(L626)</f>
        <v>9045750</v>
      </c>
      <c r="M625" s="257">
        <f t="shared" si="66"/>
        <v>0</v>
      </c>
      <c r="N625" s="101"/>
    </row>
    <row r="626" spans="1:14" ht="15" x14ac:dyDescent="0.25">
      <c r="A626" s="82" t="s">
        <v>927</v>
      </c>
      <c r="B626" s="42" t="s">
        <v>872</v>
      </c>
      <c r="C626" s="43" t="s">
        <v>403</v>
      </c>
      <c r="D626" s="7">
        <v>25</v>
      </c>
      <c r="E626" s="8">
        <v>361830</v>
      </c>
      <c r="F626" s="9"/>
      <c r="G626" s="9"/>
      <c r="H626" s="9"/>
      <c r="I626" s="9"/>
      <c r="J626" s="9"/>
      <c r="K626" s="9"/>
      <c r="L626" s="10">
        <f t="shared" si="75"/>
        <v>9045750</v>
      </c>
      <c r="M626" s="257">
        <f t="shared" si="66"/>
        <v>361830</v>
      </c>
      <c r="N626" s="10"/>
    </row>
    <row r="627" spans="1:14" ht="12.75" customHeight="1" x14ac:dyDescent="0.25">
      <c r="A627" s="222"/>
      <c r="B627" s="40" t="s">
        <v>873</v>
      </c>
      <c r="C627" s="40"/>
      <c r="D627" s="7">
        <v>0</v>
      </c>
      <c r="E627" s="8">
        <v>0</v>
      </c>
      <c r="F627" s="9"/>
      <c r="G627" s="9"/>
      <c r="H627" s="9"/>
      <c r="I627" s="9"/>
      <c r="J627" s="9"/>
      <c r="K627" s="9"/>
      <c r="L627" s="101">
        <f>SUM(L628)</f>
        <v>3150000</v>
      </c>
      <c r="M627" s="257">
        <f t="shared" si="66"/>
        <v>0</v>
      </c>
      <c r="N627" s="101"/>
    </row>
    <row r="628" spans="1:14" ht="12.75" customHeight="1" x14ac:dyDescent="0.25">
      <c r="A628" s="82" t="s">
        <v>928</v>
      </c>
      <c r="B628" s="47" t="s">
        <v>873</v>
      </c>
      <c r="C628" s="43" t="s">
        <v>403</v>
      </c>
      <c r="D628" s="7">
        <v>20</v>
      </c>
      <c r="E628" s="8">
        <v>157500</v>
      </c>
      <c r="F628" s="9"/>
      <c r="G628" s="9"/>
      <c r="H628" s="9"/>
      <c r="I628" s="9"/>
      <c r="J628" s="9"/>
      <c r="K628" s="9"/>
      <c r="L628" s="10">
        <f t="shared" si="75"/>
        <v>3150000</v>
      </c>
      <c r="M628" s="257">
        <f t="shared" si="66"/>
        <v>157500</v>
      </c>
      <c r="N628" s="10"/>
    </row>
    <row r="629" spans="1:14" ht="12.75" customHeight="1" x14ac:dyDescent="0.25">
      <c r="A629" s="222"/>
      <c r="B629" s="40" t="s">
        <v>876</v>
      </c>
      <c r="C629" s="40"/>
      <c r="D629" s="7">
        <v>0</v>
      </c>
      <c r="E629" s="8">
        <v>0</v>
      </c>
      <c r="F629" s="9"/>
      <c r="G629" s="9"/>
      <c r="H629" s="9"/>
      <c r="I629" s="9"/>
      <c r="J629" s="9"/>
      <c r="K629" s="9"/>
      <c r="L629" s="101">
        <f>SUM(L630)</f>
        <v>3937500</v>
      </c>
      <c r="M629" s="257">
        <f t="shared" si="66"/>
        <v>0</v>
      </c>
      <c r="N629" s="101"/>
    </row>
    <row r="630" spans="1:14" ht="12.75" customHeight="1" x14ac:dyDescent="0.25">
      <c r="A630" s="82" t="s">
        <v>929</v>
      </c>
      <c r="B630" s="48" t="s">
        <v>876</v>
      </c>
      <c r="C630" s="228" t="s">
        <v>403</v>
      </c>
      <c r="D630" s="49">
        <v>25</v>
      </c>
      <c r="E630" s="229">
        <v>157500</v>
      </c>
      <c r="F630" s="27"/>
      <c r="G630" s="27"/>
      <c r="H630" s="27"/>
      <c r="I630" s="27"/>
      <c r="J630" s="27"/>
      <c r="K630" s="27"/>
      <c r="L630" s="10">
        <f t="shared" si="75"/>
        <v>3937500</v>
      </c>
      <c r="M630" s="257">
        <f t="shared" si="66"/>
        <v>157500</v>
      </c>
      <c r="N630" s="10"/>
    </row>
    <row r="631" spans="1:14" ht="12.75" customHeight="1" x14ac:dyDescent="0.25">
      <c r="A631" s="444" t="s">
        <v>930</v>
      </c>
      <c r="B631" s="445" t="s">
        <v>857</v>
      </c>
      <c r="C631" s="445"/>
      <c r="D631" s="206">
        <v>0</v>
      </c>
      <c r="E631" s="206">
        <v>0</v>
      </c>
      <c r="F631" s="226"/>
      <c r="G631" s="226"/>
      <c r="H631" s="226"/>
      <c r="I631" s="226"/>
      <c r="J631" s="226"/>
      <c r="K631" s="226"/>
      <c r="L631" s="221"/>
      <c r="M631" s="257">
        <f t="shared" si="66"/>
        <v>0</v>
      </c>
      <c r="N631" s="221"/>
    </row>
    <row r="632" spans="1:14" ht="12.75" customHeight="1" x14ac:dyDescent="0.25">
      <c r="A632" s="191"/>
      <c r="B632" s="192" t="s">
        <v>930</v>
      </c>
      <c r="C632" s="192"/>
      <c r="D632" s="7">
        <v>0</v>
      </c>
      <c r="E632" s="8">
        <v>0</v>
      </c>
      <c r="F632" s="9"/>
      <c r="G632" s="9"/>
      <c r="H632" s="9"/>
      <c r="I632" s="9"/>
      <c r="J632" s="9"/>
      <c r="K632" s="9"/>
      <c r="L632" s="101"/>
      <c r="M632" s="257">
        <f t="shared" si="66"/>
        <v>0</v>
      </c>
      <c r="N632" s="101"/>
    </row>
    <row r="633" spans="1:14" ht="12.75" customHeight="1" thickBot="1" x14ac:dyDescent="0.3">
      <c r="A633" s="4"/>
      <c r="B633" s="42" t="s">
        <v>930</v>
      </c>
      <c r="C633" s="43" t="s">
        <v>465</v>
      </c>
      <c r="D633" s="7">
        <v>12</v>
      </c>
      <c r="E633" s="8">
        <v>4054229</v>
      </c>
      <c r="F633" s="9"/>
      <c r="G633" s="9"/>
      <c r="H633" s="9"/>
      <c r="I633" s="9"/>
      <c r="J633" s="9"/>
      <c r="K633" s="9"/>
      <c r="L633" s="10">
        <f>ROUND(D633*E633,2)</f>
        <v>48650748</v>
      </c>
      <c r="M633" s="257">
        <f t="shared" si="66"/>
        <v>4054229</v>
      </c>
      <c r="N633" s="10">
        <v>48650748</v>
      </c>
    </row>
    <row r="634" spans="1:14" s="22" customFormat="1" ht="12.75" customHeight="1" x14ac:dyDescent="0.2">
      <c r="A634" s="446" t="s">
        <v>931</v>
      </c>
      <c r="B634" s="447"/>
      <c r="C634" s="230"/>
      <c r="D634" s="231"/>
      <c r="E634" s="232"/>
      <c r="F634" s="233"/>
      <c r="G634" s="233"/>
      <c r="H634" s="233"/>
      <c r="I634" s="233"/>
      <c r="J634" s="233"/>
      <c r="K634" s="233"/>
      <c r="L634" s="234">
        <f>L24+L146+L255+L335+L410+L473+L577+L632</f>
        <v>1788567323</v>
      </c>
    </row>
    <row r="635" spans="1:14" ht="15.75" x14ac:dyDescent="0.25">
      <c r="A635" s="437" t="s">
        <v>942</v>
      </c>
      <c r="B635" s="438"/>
      <c r="C635" s="439"/>
      <c r="D635" s="50"/>
      <c r="E635" s="50"/>
      <c r="F635" s="51"/>
      <c r="G635" s="51"/>
      <c r="H635" s="51"/>
      <c r="I635" s="51"/>
      <c r="J635" s="51"/>
      <c r="K635" s="51"/>
      <c r="L635" s="52">
        <f>ROUND(L634*10%,2)</f>
        <v>178856732.30000001</v>
      </c>
    </row>
    <row r="636" spans="1:14" ht="15.75" x14ac:dyDescent="0.25">
      <c r="A636" s="437" t="s">
        <v>932</v>
      </c>
      <c r="B636" s="438"/>
      <c r="C636" s="439"/>
      <c r="D636" s="53"/>
      <c r="E636" s="50"/>
      <c r="F636" s="51"/>
      <c r="G636" s="51"/>
      <c r="H636" s="51"/>
      <c r="I636" s="51"/>
      <c r="J636" s="51"/>
      <c r="K636" s="51"/>
      <c r="L636" s="52">
        <v>83882901</v>
      </c>
    </row>
    <row r="637" spans="1:14" ht="15.75" x14ac:dyDescent="0.25">
      <c r="A637" s="437" t="s">
        <v>933</v>
      </c>
      <c r="B637" s="438"/>
      <c r="C637" s="439"/>
      <c r="D637" s="53"/>
      <c r="E637" s="50"/>
      <c r="F637" s="51"/>
      <c r="G637" s="51"/>
      <c r="H637" s="51"/>
      <c r="I637" s="51"/>
      <c r="J637" s="51"/>
      <c r="K637" s="51"/>
      <c r="L637" s="52">
        <f>+ROUND(SUM(L634:L636),2)</f>
        <v>2051306956.3</v>
      </c>
    </row>
    <row r="638" spans="1:14" ht="15.75" x14ac:dyDescent="0.25">
      <c r="A638" s="450" t="s">
        <v>934</v>
      </c>
      <c r="B638" s="451"/>
      <c r="C638" s="452"/>
      <c r="D638" s="55"/>
      <c r="E638" s="55"/>
      <c r="F638" s="56"/>
      <c r="G638" s="56"/>
      <c r="H638" s="56"/>
      <c r="I638" s="56"/>
      <c r="J638" s="56"/>
      <c r="K638" s="52">
        <f>+K507+K491+K447+K361+K284+K199+K39+K7</f>
        <v>6965375285.0099993</v>
      </c>
      <c r="L638" s="52">
        <f>L7+L39+L199+L284+L362+L448+L491+L507</f>
        <v>5547217497</v>
      </c>
      <c r="N638" s="13">
        <v>5547217497</v>
      </c>
    </row>
    <row r="639" spans="1:14" ht="12.75" customHeight="1" x14ac:dyDescent="0.25">
      <c r="A639" s="453" t="s">
        <v>941</v>
      </c>
      <c r="B639" s="454"/>
      <c r="C639" s="455"/>
      <c r="D639" s="54"/>
      <c r="E639" s="55"/>
      <c r="F639" s="56"/>
      <c r="G639" s="56"/>
      <c r="H639" s="56"/>
      <c r="I639" s="56"/>
      <c r="J639" s="56"/>
      <c r="K639" s="56"/>
      <c r="L639" s="52">
        <f>+ROUND(L638*0.22,2)</f>
        <v>1220387849.3399999</v>
      </c>
      <c r="M639" s="80"/>
      <c r="N639" s="80">
        <f>+N638-L638</f>
        <v>0</v>
      </c>
    </row>
    <row r="640" spans="1:14" ht="12.75" customHeight="1" x14ac:dyDescent="0.25">
      <c r="A640" s="453" t="s">
        <v>935</v>
      </c>
      <c r="B640" s="454"/>
      <c r="C640" s="455"/>
      <c r="D640" s="54"/>
      <c r="E640" s="55"/>
      <c r="F640" s="56"/>
      <c r="G640" s="56"/>
      <c r="H640" s="56"/>
      <c r="I640" s="56"/>
      <c r="J640" s="56"/>
      <c r="K640" s="56"/>
      <c r="L640" s="52">
        <f>+ROUND(L638*0.01,2)</f>
        <v>55472174.969999999</v>
      </c>
    </row>
    <row r="641" spans="1:13" ht="12.75" customHeight="1" x14ac:dyDescent="0.25">
      <c r="A641" s="453" t="s">
        <v>936</v>
      </c>
      <c r="B641" s="454"/>
      <c r="C641" s="455"/>
      <c r="D641" s="54"/>
      <c r="E641" s="55"/>
      <c r="F641" s="56"/>
      <c r="G641" s="56"/>
      <c r="H641" s="56"/>
      <c r="I641" s="56"/>
      <c r="J641" s="56"/>
      <c r="K641" s="56"/>
      <c r="L641" s="52">
        <f>+ROUND(L638*0.05,2)</f>
        <v>277360874.85000002</v>
      </c>
    </row>
    <row r="642" spans="1:13" ht="15.75" customHeight="1" x14ac:dyDescent="0.25">
      <c r="A642" s="450" t="s">
        <v>937</v>
      </c>
      <c r="B642" s="451"/>
      <c r="C642" s="452"/>
      <c r="D642" s="54"/>
      <c r="E642" s="55"/>
      <c r="F642" s="56"/>
      <c r="G642" s="56"/>
      <c r="H642" s="56"/>
      <c r="I642" s="56"/>
      <c r="J642" s="56"/>
      <c r="K642" s="56"/>
      <c r="L642" s="52">
        <f>+ROUND(SUM(L638:L641),2)</f>
        <v>7100438396.1599998</v>
      </c>
    </row>
    <row r="643" spans="1:13" ht="3.75" customHeight="1" x14ac:dyDescent="0.25">
      <c r="A643" s="456"/>
      <c r="B643" s="457"/>
      <c r="C643" s="457"/>
      <c r="D643" s="457"/>
      <c r="E643" s="457"/>
      <c r="F643" s="457"/>
      <c r="G643" s="457"/>
      <c r="H643" s="457"/>
      <c r="I643" s="457"/>
      <c r="J643" s="457"/>
      <c r="K643" s="457"/>
      <c r="L643" s="458"/>
    </row>
    <row r="644" spans="1:13" ht="15.75" customHeight="1" x14ac:dyDescent="0.25">
      <c r="A644" s="453" t="s">
        <v>938</v>
      </c>
      <c r="B644" s="454"/>
      <c r="C644" s="455"/>
      <c r="D644" s="54"/>
      <c r="E644" s="55"/>
      <c r="F644" s="56"/>
      <c r="G644" s="56"/>
      <c r="H644" s="56"/>
      <c r="I644" s="56"/>
      <c r="J644" s="56"/>
      <c r="K644" s="56"/>
      <c r="L644" s="52">
        <f>L637+L642</f>
        <v>9151745352.4599991</v>
      </c>
      <c r="M644" s="13">
        <v>9121898649.9500008</v>
      </c>
    </row>
    <row r="645" spans="1:13" ht="6" customHeight="1" x14ac:dyDescent="0.25">
      <c r="A645" s="459"/>
      <c r="B645" s="460"/>
      <c r="C645" s="460"/>
      <c r="D645" s="460"/>
      <c r="E645" s="460"/>
      <c r="F645" s="460"/>
      <c r="G645" s="460"/>
      <c r="H645" s="460"/>
      <c r="I645" s="460"/>
      <c r="J645" s="460"/>
      <c r="K645" s="460"/>
      <c r="L645" s="461"/>
    </row>
    <row r="646" spans="1:13" ht="15" customHeight="1" x14ac:dyDescent="0.25">
      <c r="A646" s="453" t="s">
        <v>939</v>
      </c>
      <c r="B646" s="454"/>
      <c r="C646" s="455"/>
      <c r="D646" s="57"/>
      <c r="E646" s="57"/>
      <c r="F646" s="58"/>
      <c r="G646" s="58"/>
      <c r="H646" s="58"/>
      <c r="I646" s="58"/>
      <c r="J646" s="58"/>
      <c r="K646" s="58"/>
      <c r="L646" s="52">
        <f>+ROUND(L644*0.072,2)</f>
        <v>658925665.38</v>
      </c>
      <c r="M646" s="80">
        <f>+M644-L644</f>
        <v>-29846702.509998322</v>
      </c>
    </row>
    <row r="647" spans="1:13" ht="6.75" customHeight="1" x14ac:dyDescent="0.25">
      <c r="A647" s="462"/>
      <c r="B647" s="463"/>
      <c r="C647" s="463"/>
      <c r="D647" s="463"/>
      <c r="E647" s="463"/>
      <c r="F647" s="463"/>
      <c r="G647" s="463"/>
      <c r="H647" s="463"/>
      <c r="I647" s="463"/>
      <c r="J647" s="463"/>
      <c r="K647" s="463"/>
      <c r="L647" s="464"/>
    </row>
    <row r="648" spans="1:13" ht="18.75" thickBot="1" x14ac:dyDescent="0.3">
      <c r="A648" s="448" t="s">
        <v>940</v>
      </c>
      <c r="B648" s="449"/>
      <c r="C648" s="449"/>
      <c r="D648" s="449"/>
      <c r="E648" s="449"/>
      <c r="F648" s="59"/>
      <c r="G648" s="59"/>
      <c r="H648" s="59"/>
      <c r="I648" s="59"/>
      <c r="J648" s="59"/>
      <c r="K648" s="59"/>
      <c r="L648" s="235">
        <f>+ROUND(L642+L637+L646,2)</f>
        <v>9810671017.8400002</v>
      </c>
    </row>
    <row r="649" spans="1:13" ht="12.75" x14ac:dyDescent="0.25">
      <c r="A649" s="60"/>
      <c r="B649" s="61"/>
      <c r="C649" s="62"/>
      <c r="D649" s="63"/>
      <c r="E649" s="63"/>
      <c r="F649" s="63"/>
      <c r="G649" s="63"/>
      <c r="H649" s="63"/>
      <c r="I649" s="63"/>
      <c r="J649" s="63"/>
      <c r="K649" s="63"/>
      <c r="L649" s="64"/>
    </row>
    <row r="650" spans="1:13" ht="12" customHeight="1" x14ac:dyDescent="0.25">
      <c r="A650" s="65"/>
      <c r="B650" s="66"/>
      <c r="C650" s="66"/>
      <c r="D650" s="67"/>
      <c r="E650" s="67"/>
      <c r="F650" s="67"/>
      <c r="G650" s="67"/>
      <c r="H650" s="67"/>
      <c r="I650" s="67"/>
      <c r="J650" s="67"/>
      <c r="K650" s="67"/>
      <c r="L650" s="68"/>
    </row>
    <row r="651" spans="1:13" ht="12.75" x14ac:dyDescent="0.25">
      <c r="A651" s="69"/>
      <c r="B651" s="70"/>
      <c r="C651" s="71"/>
      <c r="D651" s="72"/>
      <c r="E651" s="72"/>
      <c r="F651" s="72"/>
      <c r="G651" s="72"/>
      <c r="H651" s="72"/>
      <c r="I651" s="72"/>
      <c r="J651" s="72"/>
      <c r="K651" s="72"/>
      <c r="L651" s="73"/>
    </row>
    <row r="652" spans="1:13" ht="13.5" thickBot="1" x14ac:dyDescent="0.3">
      <c r="A652" s="74"/>
      <c r="B652" s="75"/>
      <c r="C652" s="76"/>
      <c r="D652" s="77"/>
      <c r="E652" s="77"/>
      <c r="F652" s="77"/>
      <c r="G652" s="77"/>
      <c r="H652" s="77"/>
      <c r="I652" s="77"/>
      <c r="J652" s="77"/>
      <c r="K652" s="77"/>
      <c r="L652" s="78"/>
    </row>
    <row r="654" spans="1:13" x14ac:dyDescent="0.25">
      <c r="L654" s="80">
        <f>+L655-L648</f>
        <v>-31995665.090000153</v>
      </c>
    </row>
    <row r="655" spans="1:13" ht="15" x14ac:dyDescent="0.25">
      <c r="L655" s="81">
        <v>9778675352.75</v>
      </c>
    </row>
    <row r="657" spans="11:11" x14ac:dyDescent="0.25">
      <c r="K657" s="13">
        <v>9280374630</v>
      </c>
    </row>
    <row r="658" spans="11:11" x14ac:dyDescent="0.25">
      <c r="K658" s="236">
        <v>158475980</v>
      </c>
    </row>
    <row r="659" spans="11:11" x14ac:dyDescent="0.25">
      <c r="K659" s="236">
        <f>+K657-K658</f>
        <v>9121898650</v>
      </c>
    </row>
  </sheetData>
  <autoFilter ref="A8:L652"/>
  <mergeCells count="30">
    <mergeCell ref="A648:E648"/>
    <mergeCell ref="A637:C637"/>
    <mergeCell ref="A638:C638"/>
    <mergeCell ref="A639:C639"/>
    <mergeCell ref="A640:C640"/>
    <mergeCell ref="A641:C641"/>
    <mergeCell ref="A642:C642"/>
    <mergeCell ref="A643:L643"/>
    <mergeCell ref="A644:C644"/>
    <mergeCell ref="A645:L645"/>
    <mergeCell ref="A646:C646"/>
    <mergeCell ref="A647:L647"/>
    <mergeCell ref="A636:C636"/>
    <mergeCell ref="A576:C576"/>
    <mergeCell ref="A578:C578"/>
    <mergeCell ref="A583:C583"/>
    <mergeCell ref="A590:C590"/>
    <mergeCell ref="A602:C602"/>
    <mergeCell ref="A605:C605"/>
    <mergeCell ref="A608:C608"/>
    <mergeCell ref="A618:C618"/>
    <mergeCell ref="A631:C631"/>
    <mergeCell ref="A634:B634"/>
    <mergeCell ref="A635:C635"/>
    <mergeCell ref="A528:C528"/>
    <mergeCell ref="A1:L2"/>
    <mergeCell ref="A4:C4"/>
    <mergeCell ref="B6:E6"/>
    <mergeCell ref="B506:C506"/>
    <mergeCell ref="A516:C516"/>
  </mergeCells>
  <conditionalFormatting sqref="C75 C159">
    <cfRule type="expression" dxfId="539" priority="425" stopIfTrue="1">
      <formula>LEN(A75)=3</formula>
    </cfRule>
  </conditionalFormatting>
  <conditionalFormatting sqref="B328 B269:B270 B77 B130 B188 B281 B487:C488 B405:B410 B242:B250">
    <cfRule type="expression" dxfId="538" priority="426" stopIfTrue="1">
      <formula>LEN(#REF!)=3</formula>
    </cfRule>
  </conditionalFormatting>
  <conditionalFormatting sqref="B9">
    <cfRule type="expression" dxfId="537" priority="427" stopIfTrue="1">
      <formula>LEN(#REF!)=3</formula>
    </cfRule>
  </conditionalFormatting>
  <conditionalFormatting sqref="B67">
    <cfRule type="expression" dxfId="536" priority="428" stopIfTrue="1">
      <formula>LEN(#REF!)=3</formula>
    </cfRule>
  </conditionalFormatting>
  <conditionalFormatting sqref="B70:B75">
    <cfRule type="expression" dxfId="535" priority="429" stopIfTrue="1">
      <formula>LEN(#REF!)=3</formula>
    </cfRule>
  </conditionalFormatting>
  <conditionalFormatting sqref="B65 B57:B60 B62 B154:B159 B78 B105:B108 B39:B44 B111:B128 B142:B146 B285:B289 B303:B307 B335 B489 B252:B254 B491:B503">
    <cfRule type="expression" dxfId="534" priority="430" stopIfTrue="1">
      <formula>LEN(#REF!)=3</formula>
    </cfRule>
  </conditionalFormatting>
  <conditionalFormatting sqref="B10 B26:B27 B192 C452 B451:C451 A452 A454 A456 A458 A460 A462 A464 A466 B461 B463">
    <cfRule type="expression" dxfId="533" priority="431" stopIfTrue="1">
      <formula>LEN(#REF!)=3</formula>
    </cfRule>
  </conditionalFormatting>
  <conditionalFormatting sqref="B392:B402 B309:B325 B151 B431:B441 B337:B340 B342:B347 B349 B351 C475 B453 B459">
    <cfRule type="expression" dxfId="532" priority="432" stopIfTrue="1">
      <formula>LEN(#REF!)=3</formula>
    </cfRule>
  </conditionalFormatting>
  <conditionalFormatting sqref="B11 B28 B190 B225 B217 B170">
    <cfRule type="expression" dxfId="531" priority="424" stopIfTrue="1">
      <formula>LEN(#REF!)=3</formula>
    </cfRule>
  </conditionalFormatting>
  <conditionalFormatting sqref="B13 B30 B266 B293 B295 B297 B136:B141 B168:B169">
    <cfRule type="expression" dxfId="530" priority="423" stopIfTrue="1">
      <formula>LEN(#REF!)=3</formula>
    </cfRule>
  </conditionalFormatting>
  <conditionalFormatting sqref="B68 B152 B429 B382 B384 B386 A605 B330:B331 B193:B197">
    <cfRule type="expression" dxfId="529" priority="422" stopIfTrue="1">
      <formula>LEN(#REF!)=3</formula>
    </cfRule>
  </conditionalFormatting>
  <conditionalFormatting sqref="B69 B84:B86 B88 B95:B101 B12 B363:B378 B203 B48 B50 B219 B134 C449 B132 B205:B216 B326:B327 B329 B291 B380 B403:B404 B470:C473 B153 B163:B165 B167 B172:B178 B29 B271 B412:B427 B261:B265 B267:B268 B273:B280 B259 A576:A577 B191 B52 B54 B388 A608 A627 A629 A634 A586 B627:B630 B332:B334 B341 B348 B350 B352:B355 B357:B360 C356 B442:B446 C477:C486 B475:B486">
    <cfRule type="expression" dxfId="528" priority="421" stopIfTrue="1">
      <formula>LEN(#REF!)=3</formula>
    </cfRule>
  </conditionalFormatting>
  <conditionalFormatting sqref="B148 B379 B223 B131 B235 B240 B299 B301 B237:B238 B64 B465 B468">
    <cfRule type="expression" dxfId="527" priority="419" stopIfTrue="1">
      <formula>LEN(#REF!)=3</formula>
    </cfRule>
  </conditionalFormatting>
  <conditionalFormatting sqref="B149">
    <cfRule type="expression" dxfId="526" priority="420" stopIfTrue="1">
      <formula>LEN(#REF!)=3</formula>
    </cfRule>
  </conditionalFormatting>
  <conditionalFormatting sqref="B428">
    <cfRule type="expression" dxfId="525" priority="418" stopIfTrue="1">
      <formula>LEN(#REF!)=3</formula>
    </cfRule>
  </conditionalFormatting>
  <conditionalFormatting sqref="B189">
    <cfRule type="expression" dxfId="524" priority="417" stopIfTrue="1">
      <formula>LEN(#REF!)=3</formula>
    </cfRule>
  </conditionalFormatting>
  <conditionalFormatting sqref="B80">
    <cfRule type="expression" dxfId="523" priority="433" stopIfTrue="1">
      <formula>LEN(#REF!)=3</formula>
    </cfRule>
  </conditionalFormatting>
  <conditionalFormatting sqref="B56 B227 A588 B91">
    <cfRule type="expression" dxfId="522" priority="416" stopIfTrue="1">
      <formula>LEN(#REF!)=3</formula>
    </cfRule>
  </conditionalFormatting>
  <conditionalFormatting sqref="B229 B231 B233 A583 B89:B90">
    <cfRule type="expression" dxfId="521" priority="415" stopIfTrue="1">
      <formula>LEN(#REF!)=3</formula>
    </cfRule>
  </conditionalFormatting>
  <conditionalFormatting sqref="B390">
    <cfRule type="expression" dxfId="520" priority="414" stopIfTrue="1">
      <formula>LEN(#REF!)=3</formula>
    </cfRule>
  </conditionalFormatting>
  <conditionalFormatting sqref="E565 D458 D507 E26:K36 E218:I218 E576:K577 E603:K617 E579:K589 E591:K601 E148:K186 E188:K197 E644:K644 E619:K630 E8:K23 E41:K41 E639:K642 E638:J638 E144:K146 K130:K143 K115:K128 K111:K113 K95:K105 K64:K80 K107:K109 K62 K56:K60 K43:K44 K82:K93 K54 K52 K50 K48 K46 J42:J143 E43:I44 E46:I46 E48:I48 E50:I50 E52:I52 E54:I54 E56:I60 E62:I62 E82:I93 E95:I105 E107:I109 E111:I113 E115:I128 E130:I143 E253:K283 K235:K252 K201:K233 E201:E217 I202:I217 E219 I219 E220:I224 E226:I226 E225 I225 E227 I227 E228:I232 E233 I233 E235:I241 E251:I251 E242:E250 I242:I250 E252 I252 E284:E286 E333:K360 K287:K305 K307:K332 E287:I296 E298:I298 E297 I297 E300:I300 E299 I299 E301:E302 I301:I302 E303:I305 E410:K446 K364:K407 E361:E380 I364:I380 E381:I385 E386 I386 E387:I391 E392:E407 I392:I407 E473:K489 E447:E451 I450:I451 J450:K470 E452:I470 E493 K494:K503 E494:I496 E498:I499 E497 I497 E501:I501 E500 I500 E502:E503 I502:I503 E507:E509 E568:I568 K567:K573 K510:K563 K565 E510:I511 E514:I514 E512:E513 I512 E516:I517 E515 E519:I519 E518 E521:I521 E520 E523:I523 E522 E526:I526 E524:E525 E528:I529 E527 E531:I531 E530 E535:I535 E532:E534 E546:I546 E536:E545 E548:I548 E547 E550:I550 E549 E555:I555 E551:E554 E558:I558 E556:E557 E562:I562 E559:E561 E563 E567 E570:I570 E569 E572:I572 E571 E573 E634:K637 E64:I80 E307:I332">
    <cfRule type="expression" dxfId="519" priority="412">
      <formula>D8&gt;#REF!</formula>
    </cfRule>
    <cfRule type="expression" dxfId="518" priority="413">
      <formula>D8&lt;#REF!</formula>
    </cfRule>
  </conditionalFormatting>
  <conditionalFormatting sqref="B93">
    <cfRule type="expression" dxfId="517" priority="434" stopIfTrue="1">
      <formula>LEN(#REF!)=3</formula>
    </cfRule>
  </conditionalFormatting>
  <conditionalFormatting sqref="B302">
    <cfRule type="expression" dxfId="516" priority="411" stopIfTrue="1">
      <formula>LEN(#REF!)=3</formula>
    </cfRule>
  </conditionalFormatting>
  <conditionalFormatting sqref="B449">
    <cfRule type="expression" dxfId="515" priority="435" stopIfTrue="1">
      <formula>LEN(#REF!)=3</formula>
    </cfRule>
  </conditionalFormatting>
  <conditionalFormatting sqref="B457">
    <cfRule type="expression" dxfId="514" priority="410" stopIfTrue="1">
      <formula>LEN(#REF!)=3</formula>
    </cfRule>
  </conditionalFormatting>
  <conditionalFormatting sqref="D26:D36 D9:D23 D363:D390 D161:D170 D188:D197 D412:D429 D565 D41 E234:I234 E306:I306 E490:K490 D43:D60 D148:D159 D172:D179 D62:D109 D508:D563 D567:D577 D603:D617 D619:D630 D579:D589 D591:D601 D111:D128 D130:D146 D181:D186 D257:D307 D309:D335 D337:D361 D392:D410 D431:D447 D475:D505 D201:D254 D644 D639:D642 K234 K306 D449:D473 E491:E492 D634:D637">
    <cfRule type="expression" dxfId="513" priority="408">
      <formula>D9&lt;#REF!</formula>
    </cfRule>
    <cfRule type="expression" dxfId="512" priority="409">
      <formula>D9&gt;#REF!</formula>
    </cfRule>
  </conditionalFormatting>
  <conditionalFormatting sqref="B570 B133">
    <cfRule type="expression" dxfId="511" priority="407" stopIfTrue="1">
      <formula>LEN(#REF!)=3</formula>
    </cfRule>
  </conditionalFormatting>
  <conditionalFormatting sqref="B572">
    <cfRule type="expression" dxfId="510" priority="406" stopIfTrue="1">
      <formula>LEN(#REF!)=3</formula>
    </cfRule>
  </conditionalFormatting>
  <conditionalFormatting sqref="B467">
    <cfRule type="expression" dxfId="509" priority="405" stopIfTrue="1">
      <formula>LEN(#REF!)=3</formula>
    </cfRule>
  </conditionalFormatting>
  <conditionalFormatting sqref="E61:I61 K61">
    <cfRule type="expression" dxfId="508" priority="403">
      <formula>E61&gt;#REF!</formula>
    </cfRule>
    <cfRule type="expression" dxfId="507" priority="404">
      <formula>E61&lt;#REF!</formula>
    </cfRule>
  </conditionalFormatting>
  <conditionalFormatting sqref="D61">
    <cfRule type="expression" dxfId="506" priority="401">
      <formula>D61&lt;#REF!</formula>
    </cfRule>
    <cfRule type="expression" dxfId="505" priority="402">
      <formula>D61&gt;#REF!</formula>
    </cfRule>
  </conditionalFormatting>
  <conditionalFormatting sqref="B110">
    <cfRule type="expression" dxfId="504" priority="400" stopIfTrue="1">
      <formula>LEN(#REF!)=3</formula>
    </cfRule>
  </conditionalFormatting>
  <conditionalFormatting sqref="B38">
    <cfRule type="expression" dxfId="503" priority="399" stopIfTrue="1">
      <formula>LEN(#REF!)=3</formula>
    </cfRule>
  </conditionalFormatting>
  <conditionalFormatting sqref="B6:B7">
    <cfRule type="expression" dxfId="502" priority="398" stopIfTrue="1">
      <formula>LEN(#REF!)=3</formula>
    </cfRule>
  </conditionalFormatting>
  <conditionalFormatting sqref="A38">
    <cfRule type="expression" dxfId="501" priority="397" stopIfTrue="1">
      <formula>LEN(#REF!)=3</formula>
    </cfRule>
  </conditionalFormatting>
  <conditionalFormatting sqref="A6:A7">
    <cfRule type="expression" dxfId="500" priority="396" stopIfTrue="1">
      <formula>LEN(#REF!)=3</formula>
    </cfRule>
  </conditionalFormatting>
  <conditionalFormatting sqref="B24">
    <cfRule type="expression" dxfId="499" priority="395" stopIfTrue="1">
      <formula>LEN(#REF!)=3</formula>
    </cfRule>
  </conditionalFormatting>
  <conditionalFormatting sqref="B198">
    <cfRule type="expression" dxfId="498" priority="394" stopIfTrue="1">
      <formula>LEN(#REF!)=3</formula>
    </cfRule>
  </conditionalFormatting>
  <conditionalFormatting sqref="A198">
    <cfRule type="expression" dxfId="497" priority="393" stopIfTrue="1">
      <formula>LEN(#REF!)=3</formula>
    </cfRule>
  </conditionalFormatting>
  <conditionalFormatting sqref="B199:B200">
    <cfRule type="expression" dxfId="496" priority="392" stopIfTrue="1">
      <formula>LEN(#REF!)=3</formula>
    </cfRule>
  </conditionalFormatting>
  <conditionalFormatting sqref="B255:B256">
    <cfRule type="expression" dxfId="495" priority="391" stopIfTrue="1">
      <formula>LEN(#REF!)=3</formula>
    </cfRule>
  </conditionalFormatting>
  <conditionalFormatting sqref="D506:K506">
    <cfRule type="expression" dxfId="494" priority="389">
      <formula>D506&gt;#REF!</formula>
    </cfRule>
    <cfRule type="expression" dxfId="493" priority="390">
      <formula>D506&lt;#REF!</formula>
    </cfRule>
  </conditionalFormatting>
  <conditionalFormatting sqref="A602 D602">
    <cfRule type="expression" dxfId="492" priority="388" stopIfTrue="1">
      <formula>LEN(#REF!)=3</formula>
    </cfRule>
  </conditionalFormatting>
  <conditionalFormatting sqref="A618">
    <cfRule type="expression" dxfId="491" priority="387" stopIfTrue="1">
      <formula>LEN(#REF!)=3</formula>
    </cfRule>
  </conditionalFormatting>
  <conditionalFormatting sqref="A578">
    <cfRule type="expression" dxfId="490" priority="386" stopIfTrue="1">
      <formula>LEN(#REF!)=3</formula>
    </cfRule>
  </conditionalFormatting>
  <conditionalFormatting sqref="D578">
    <cfRule type="expression" dxfId="489" priority="385" stopIfTrue="1">
      <formula>LEN(#REF!)=3</formula>
    </cfRule>
  </conditionalFormatting>
  <conditionalFormatting sqref="A590">
    <cfRule type="expression" dxfId="488" priority="384" stopIfTrue="1">
      <formula>LEN(#REF!)=3</formula>
    </cfRule>
  </conditionalFormatting>
  <conditionalFormatting sqref="D590:K590">
    <cfRule type="expression" dxfId="487" priority="382">
      <formula>D590&lt;#REF!</formula>
    </cfRule>
    <cfRule type="expression" dxfId="486" priority="383">
      <formula>D590&gt;#REF!</formula>
    </cfRule>
  </conditionalFormatting>
  <conditionalFormatting sqref="B129">
    <cfRule type="expression" dxfId="485" priority="381" stopIfTrue="1">
      <formula>LEN(#REF!)=3</formula>
    </cfRule>
  </conditionalFormatting>
  <conditionalFormatting sqref="B283">
    <cfRule type="expression" dxfId="484" priority="380" stopIfTrue="1">
      <formula>LEN(#REF!)=3</formula>
    </cfRule>
  </conditionalFormatting>
  <conditionalFormatting sqref="B284">
    <cfRule type="expression" dxfId="483" priority="379" stopIfTrue="1">
      <formula>LEN(#REF!)=3</formula>
    </cfRule>
  </conditionalFormatting>
  <conditionalFormatting sqref="B361">
    <cfRule type="expression" dxfId="482" priority="378" stopIfTrue="1">
      <formula>LEN(#REF!)=3</formula>
    </cfRule>
  </conditionalFormatting>
  <conditionalFormatting sqref="D638">
    <cfRule type="expression" dxfId="481" priority="376">
      <formula>D638&gt;#REF!</formula>
    </cfRule>
    <cfRule type="expression" dxfId="480" priority="377">
      <formula>D638&lt;#REF!</formula>
    </cfRule>
  </conditionalFormatting>
  <conditionalFormatting sqref="A283">
    <cfRule type="expression" dxfId="479" priority="375" stopIfTrue="1">
      <formula>LEN(#REF!)=3</formula>
    </cfRule>
  </conditionalFormatting>
  <conditionalFormatting sqref="A361">
    <cfRule type="expression" dxfId="478" priority="374" stopIfTrue="1">
      <formula>LEN(#REF!)=3</formula>
    </cfRule>
  </conditionalFormatting>
  <conditionalFormatting sqref="F40:I40">
    <cfRule type="expression" dxfId="477" priority="372">
      <formula>F40&gt;#REF!</formula>
    </cfRule>
    <cfRule type="expression" dxfId="476" priority="373">
      <formula>F40&lt;#REF!</formula>
    </cfRule>
  </conditionalFormatting>
  <conditionalFormatting sqref="F201:J201 J202:J252">
    <cfRule type="expression" dxfId="475" priority="370">
      <formula>F201&gt;#REF!</formula>
    </cfRule>
    <cfRule type="expression" dxfId="474" priority="371">
      <formula>F201&lt;#REF!</formula>
    </cfRule>
  </conditionalFormatting>
  <conditionalFormatting sqref="F200:I200">
    <cfRule type="expression" dxfId="473" priority="368">
      <formula>F200&gt;#REF!</formula>
    </cfRule>
    <cfRule type="expression" dxfId="472" priority="369">
      <formula>F200&lt;#REF!</formula>
    </cfRule>
  </conditionalFormatting>
  <conditionalFormatting sqref="F202:H202">
    <cfRule type="expression" dxfId="471" priority="366">
      <formula>F202&gt;#REF!</formula>
    </cfRule>
    <cfRule type="expression" dxfId="470" priority="367">
      <formula>F202&lt;#REF!</formula>
    </cfRule>
  </conditionalFormatting>
  <conditionalFormatting sqref="F203:H203">
    <cfRule type="expression" dxfId="469" priority="364">
      <formula>F203&gt;#REF!</formula>
    </cfRule>
    <cfRule type="expression" dxfId="468" priority="365">
      <formula>F203&lt;#REF!</formula>
    </cfRule>
  </conditionalFormatting>
  <conditionalFormatting sqref="F204:H204">
    <cfRule type="expression" dxfId="467" priority="362">
      <formula>F204&gt;#REF!</formula>
    </cfRule>
    <cfRule type="expression" dxfId="466" priority="363">
      <formula>F204&lt;#REF!</formula>
    </cfRule>
  </conditionalFormatting>
  <conditionalFormatting sqref="F205:H205">
    <cfRule type="expression" dxfId="465" priority="360">
      <formula>F205&gt;#REF!</formula>
    </cfRule>
    <cfRule type="expression" dxfId="464" priority="361">
      <formula>F205&lt;#REF!</formula>
    </cfRule>
  </conditionalFormatting>
  <conditionalFormatting sqref="F206:H206">
    <cfRule type="expression" dxfId="463" priority="358">
      <formula>F206&gt;#REF!</formula>
    </cfRule>
    <cfRule type="expression" dxfId="462" priority="359">
      <formula>F206&lt;#REF!</formula>
    </cfRule>
  </conditionalFormatting>
  <conditionalFormatting sqref="F207:H207">
    <cfRule type="expression" dxfId="461" priority="356">
      <formula>F207&gt;#REF!</formula>
    </cfRule>
    <cfRule type="expression" dxfId="460" priority="357">
      <formula>F207&lt;#REF!</formula>
    </cfRule>
  </conditionalFormatting>
  <conditionalFormatting sqref="F208:H208">
    <cfRule type="expression" dxfId="459" priority="354">
      <formula>F208&gt;#REF!</formula>
    </cfRule>
    <cfRule type="expression" dxfId="458" priority="355">
      <formula>F208&lt;#REF!</formula>
    </cfRule>
  </conditionalFormatting>
  <conditionalFormatting sqref="F209:H209">
    <cfRule type="expression" dxfId="457" priority="352">
      <formula>F209&gt;#REF!</formula>
    </cfRule>
    <cfRule type="expression" dxfId="456" priority="353">
      <formula>F209&lt;#REF!</formula>
    </cfRule>
  </conditionalFormatting>
  <conditionalFormatting sqref="F210:H210">
    <cfRule type="expression" dxfId="455" priority="350">
      <formula>F210&gt;#REF!</formula>
    </cfRule>
    <cfRule type="expression" dxfId="454" priority="351">
      <formula>F210&lt;#REF!</formula>
    </cfRule>
  </conditionalFormatting>
  <conditionalFormatting sqref="F211:H211">
    <cfRule type="expression" dxfId="453" priority="348">
      <formula>F211&gt;#REF!</formula>
    </cfRule>
    <cfRule type="expression" dxfId="452" priority="349">
      <formula>F211&lt;#REF!</formula>
    </cfRule>
  </conditionalFormatting>
  <conditionalFormatting sqref="F212:H212">
    <cfRule type="expression" dxfId="451" priority="346">
      <formula>F212&gt;#REF!</formula>
    </cfRule>
    <cfRule type="expression" dxfId="450" priority="347">
      <formula>F212&lt;#REF!</formula>
    </cfRule>
  </conditionalFormatting>
  <conditionalFormatting sqref="F213:H213">
    <cfRule type="expression" dxfId="449" priority="344">
      <formula>F213&gt;#REF!</formula>
    </cfRule>
    <cfRule type="expression" dxfId="448" priority="345">
      <formula>F213&lt;#REF!</formula>
    </cfRule>
  </conditionalFormatting>
  <conditionalFormatting sqref="F214:H214">
    <cfRule type="expression" dxfId="447" priority="342">
      <formula>F214&gt;#REF!</formula>
    </cfRule>
    <cfRule type="expression" dxfId="446" priority="343">
      <formula>F214&lt;#REF!</formula>
    </cfRule>
  </conditionalFormatting>
  <conditionalFormatting sqref="F215:H215">
    <cfRule type="expression" dxfId="445" priority="340">
      <formula>F215&gt;#REF!</formula>
    </cfRule>
    <cfRule type="expression" dxfId="444" priority="341">
      <formula>F215&lt;#REF!</formula>
    </cfRule>
  </conditionalFormatting>
  <conditionalFormatting sqref="F216:H216">
    <cfRule type="expression" dxfId="443" priority="338">
      <formula>F216&gt;#REF!</formula>
    </cfRule>
    <cfRule type="expression" dxfId="442" priority="339">
      <formula>F216&lt;#REF!</formula>
    </cfRule>
  </conditionalFormatting>
  <conditionalFormatting sqref="F217:H217">
    <cfRule type="expression" dxfId="441" priority="336">
      <formula>F217&gt;#REF!</formula>
    </cfRule>
    <cfRule type="expression" dxfId="440" priority="337">
      <formula>F217&lt;#REF!</formula>
    </cfRule>
  </conditionalFormatting>
  <conditionalFormatting sqref="F219:H219">
    <cfRule type="expression" dxfId="439" priority="334">
      <formula>F219&gt;#REF!</formula>
    </cfRule>
    <cfRule type="expression" dxfId="438" priority="335">
      <formula>F219&lt;#REF!</formula>
    </cfRule>
  </conditionalFormatting>
  <conditionalFormatting sqref="F225:H225">
    <cfRule type="expression" dxfId="437" priority="332">
      <formula>F225&gt;#REF!</formula>
    </cfRule>
    <cfRule type="expression" dxfId="436" priority="333">
      <formula>F225&lt;#REF!</formula>
    </cfRule>
  </conditionalFormatting>
  <conditionalFormatting sqref="F286:H286">
    <cfRule type="expression" dxfId="435" priority="300">
      <formula>F286&gt;#REF!</formula>
    </cfRule>
    <cfRule type="expression" dxfId="434" priority="301">
      <formula>F286&lt;#REF!</formula>
    </cfRule>
  </conditionalFormatting>
  <conditionalFormatting sqref="F227:H227">
    <cfRule type="expression" dxfId="433" priority="330">
      <formula>F227&gt;#REF!</formula>
    </cfRule>
    <cfRule type="expression" dxfId="432" priority="331">
      <formula>F227&lt;#REF!</formula>
    </cfRule>
  </conditionalFormatting>
  <conditionalFormatting sqref="F233:H233">
    <cfRule type="expression" dxfId="431" priority="328">
      <formula>F233&gt;#REF!</formula>
    </cfRule>
    <cfRule type="expression" dxfId="430" priority="329">
      <formula>F233&lt;#REF!</formula>
    </cfRule>
  </conditionalFormatting>
  <conditionalFormatting sqref="F250:H250">
    <cfRule type="expression" dxfId="429" priority="326">
      <formula>F250&gt;#REF!</formula>
    </cfRule>
    <cfRule type="expression" dxfId="428" priority="327">
      <formula>F250&lt;#REF!</formula>
    </cfRule>
  </conditionalFormatting>
  <conditionalFormatting sqref="F242:H242">
    <cfRule type="expression" dxfId="427" priority="324">
      <formula>F242&gt;#REF!</formula>
    </cfRule>
    <cfRule type="expression" dxfId="426" priority="325">
      <formula>F242&lt;#REF!</formula>
    </cfRule>
  </conditionalFormatting>
  <conditionalFormatting sqref="F243:H243">
    <cfRule type="expression" dxfId="425" priority="322">
      <formula>F243&gt;#REF!</formula>
    </cfRule>
    <cfRule type="expression" dxfId="424" priority="323">
      <formula>F243&lt;#REF!</formula>
    </cfRule>
  </conditionalFormatting>
  <conditionalFormatting sqref="F244:H244">
    <cfRule type="expression" dxfId="423" priority="320">
      <formula>F244&gt;#REF!</formula>
    </cfRule>
    <cfRule type="expression" dxfId="422" priority="321">
      <formula>F244&lt;#REF!</formula>
    </cfRule>
  </conditionalFormatting>
  <conditionalFormatting sqref="F245:H245">
    <cfRule type="expression" dxfId="421" priority="318">
      <formula>F245&gt;#REF!</formula>
    </cfRule>
    <cfRule type="expression" dxfId="420" priority="319">
      <formula>F245&lt;#REF!</formula>
    </cfRule>
  </conditionalFormatting>
  <conditionalFormatting sqref="F246:H246">
    <cfRule type="expression" dxfId="419" priority="316">
      <formula>F246&gt;#REF!</formula>
    </cfRule>
    <cfRule type="expression" dxfId="418" priority="317">
      <formula>F246&lt;#REF!</formula>
    </cfRule>
  </conditionalFormatting>
  <conditionalFormatting sqref="F247:H247">
    <cfRule type="expression" dxfId="417" priority="314">
      <formula>F247&gt;#REF!</formula>
    </cfRule>
    <cfRule type="expression" dxfId="416" priority="315">
      <formula>F247&lt;#REF!</formula>
    </cfRule>
  </conditionalFormatting>
  <conditionalFormatting sqref="F248:H248">
    <cfRule type="expression" dxfId="415" priority="312">
      <formula>F248&gt;#REF!</formula>
    </cfRule>
    <cfRule type="expression" dxfId="414" priority="313">
      <formula>F248&lt;#REF!</formula>
    </cfRule>
  </conditionalFormatting>
  <conditionalFormatting sqref="F249:H249">
    <cfRule type="expression" dxfId="413" priority="310">
      <formula>F249&gt;#REF!</formula>
    </cfRule>
    <cfRule type="expression" dxfId="412" priority="311">
      <formula>F249&lt;#REF!</formula>
    </cfRule>
  </conditionalFormatting>
  <conditionalFormatting sqref="F252:H252">
    <cfRule type="expression" dxfId="411" priority="308">
      <formula>F252&gt;#REF!</formula>
    </cfRule>
    <cfRule type="expression" dxfId="410" priority="309">
      <formula>F252&lt;#REF!</formula>
    </cfRule>
  </conditionalFormatting>
  <conditionalFormatting sqref="K286">
    <cfRule type="expression" dxfId="409" priority="306">
      <formula>K286&gt;#REF!</formula>
    </cfRule>
    <cfRule type="expression" dxfId="408" priority="307">
      <formula>K286&lt;#REF!</formula>
    </cfRule>
  </conditionalFormatting>
  <conditionalFormatting sqref="I286:J286 J287:J332">
    <cfRule type="expression" dxfId="407" priority="304">
      <formula>I286&gt;#REF!</formula>
    </cfRule>
    <cfRule type="expression" dxfId="406" priority="305">
      <formula>I286&lt;#REF!</formula>
    </cfRule>
  </conditionalFormatting>
  <conditionalFormatting sqref="F285:I285">
    <cfRule type="expression" dxfId="405" priority="302">
      <formula>F285&gt;#REF!</formula>
    </cfRule>
    <cfRule type="expression" dxfId="404" priority="303">
      <formula>F285&lt;#REF!</formula>
    </cfRule>
  </conditionalFormatting>
  <conditionalFormatting sqref="F363:H363">
    <cfRule type="expression" dxfId="403" priority="284">
      <formula>F363&gt;#REF!</formula>
    </cfRule>
    <cfRule type="expression" dxfId="402" priority="285">
      <formula>F363&lt;#REF!</formula>
    </cfRule>
  </conditionalFormatting>
  <conditionalFormatting sqref="F297:H297">
    <cfRule type="expression" dxfId="401" priority="298">
      <formula>F297&gt;#REF!</formula>
    </cfRule>
    <cfRule type="expression" dxfId="400" priority="299">
      <formula>F297&lt;#REF!</formula>
    </cfRule>
  </conditionalFormatting>
  <conditionalFormatting sqref="F299:H299">
    <cfRule type="expression" dxfId="399" priority="296">
      <formula>F299&gt;#REF!</formula>
    </cfRule>
    <cfRule type="expression" dxfId="398" priority="297">
      <formula>F299&lt;#REF!</formula>
    </cfRule>
  </conditionalFormatting>
  <conditionalFormatting sqref="F301:H301">
    <cfRule type="expression" dxfId="397" priority="294">
      <formula>F301&gt;#REF!</formula>
    </cfRule>
    <cfRule type="expression" dxfId="396" priority="295">
      <formula>F301&lt;#REF!</formula>
    </cfRule>
  </conditionalFormatting>
  <conditionalFormatting sqref="F302:H302">
    <cfRule type="expression" dxfId="395" priority="292">
      <formula>F302&gt;#REF!</formula>
    </cfRule>
    <cfRule type="expression" dxfId="394" priority="293">
      <formula>F302&lt;#REF!</formula>
    </cfRule>
  </conditionalFormatting>
  <conditionalFormatting sqref="F449:H449">
    <cfRule type="expression" dxfId="393" priority="206">
      <formula>F449&gt;#REF!</formula>
    </cfRule>
    <cfRule type="expression" dxfId="392" priority="207">
      <formula>F449&lt;#REF!</formula>
    </cfRule>
  </conditionalFormatting>
  <conditionalFormatting sqref="K363">
    <cfRule type="expression" dxfId="391" priority="290">
      <formula>K363&gt;#REF!</formula>
    </cfRule>
    <cfRule type="expression" dxfId="390" priority="291">
      <formula>K363&lt;#REF!</formula>
    </cfRule>
  </conditionalFormatting>
  <conditionalFormatting sqref="I363:J363 J364:J407">
    <cfRule type="expression" dxfId="389" priority="288">
      <formula>I363&gt;#REF!</formula>
    </cfRule>
    <cfRule type="expression" dxfId="388" priority="289">
      <formula>I363&lt;#REF!</formula>
    </cfRule>
  </conditionalFormatting>
  <conditionalFormatting sqref="F362:I362">
    <cfRule type="expression" dxfId="387" priority="286">
      <formula>F362&gt;#REF!</formula>
    </cfRule>
    <cfRule type="expression" dxfId="386" priority="287">
      <formula>F362&lt;#REF!</formula>
    </cfRule>
  </conditionalFormatting>
  <conditionalFormatting sqref="E408:K409">
    <cfRule type="expression" dxfId="385" priority="282">
      <formula>E408&gt;#REF!</formula>
    </cfRule>
    <cfRule type="expression" dxfId="384" priority="283">
      <formula>E408&lt;#REF!</formula>
    </cfRule>
  </conditionalFormatting>
  <conditionalFormatting sqref="F364:H364">
    <cfRule type="expression" dxfId="383" priority="280">
      <formula>F364&gt;#REF!</formula>
    </cfRule>
    <cfRule type="expression" dxfId="382" priority="281">
      <formula>F364&lt;#REF!</formula>
    </cfRule>
  </conditionalFormatting>
  <conditionalFormatting sqref="F365:H365">
    <cfRule type="expression" dxfId="381" priority="278">
      <formula>F365&gt;#REF!</formula>
    </cfRule>
    <cfRule type="expression" dxfId="380" priority="279">
      <formula>F365&lt;#REF!</formula>
    </cfRule>
  </conditionalFormatting>
  <conditionalFormatting sqref="F366:H366">
    <cfRule type="expression" dxfId="379" priority="276">
      <formula>F366&gt;#REF!</formula>
    </cfRule>
    <cfRule type="expression" dxfId="378" priority="277">
      <formula>F366&lt;#REF!</formula>
    </cfRule>
  </conditionalFormatting>
  <conditionalFormatting sqref="F367:H367">
    <cfRule type="expression" dxfId="377" priority="274">
      <formula>F367&gt;#REF!</formula>
    </cfRule>
    <cfRule type="expression" dxfId="376" priority="275">
      <formula>F367&lt;#REF!</formula>
    </cfRule>
  </conditionalFormatting>
  <conditionalFormatting sqref="F368:H368">
    <cfRule type="expression" dxfId="375" priority="272">
      <formula>F368&gt;#REF!</formula>
    </cfRule>
    <cfRule type="expression" dxfId="374" priority="273">
      <formula>F368&lt;#REF!</formula>
    </cfRule>
  </conditionalFormatting>
  <conditionalFormatting sqref="F369:H369">
    <cfRule type="expression" dxfId="373" priority="270">
      <formula>F369&gt;#REF!</formula>
    </cfRule>
    <cfRule type="expression" dxfId="372" priority="271">
      <formula>F369&lt;#REF!</formula>
    </cfRule>
  </conditionalFormatting>
  <conditionalFormatting sqref="F370:H370">
    <cfRule type="expression" dxfId="371" priority="268">
      <formula>F370&gt;#REF!</formula>
    </cfRule>
    <cfRule type="expression" dxfId="370" priority="269">
      <formula>F370&lt;#REF!</formula>
    </cfRule>
  </conditionalFormatting>
  <conditionalFormatting sqref="F371:H371">
    <cfRule type="expression" dxfId="369" priority="266">
      <formula>F371&gt;#REF!</formula>
    </cfRule>
    <cfRule type="expression" dxfId="368" priority="267">
      <formula>F371&lt;#REF!</formula>
    </cfRule>
  </conditionalFormatting>
  <conditionalFormatting sqref="F372:H372">
    <cfRule type="expression" dxfId="367" priority="264">
      <formula>F372&gt;#REF!</formula>
    </cfRule>
    <cfRule type="expression" dxfId="366" priority="265">
      <formula>F372&lt;#REF!</formula>
    </cfRule>
  </conditionalFormatting>
  <conditionalFormatting sqref="F373:H373">
    <cfRule type="expression" dxfId="365" priority="262">
      <formula>F373&gt;#REF!</formula>
    </cfRule>
    <cfRule type="expression" dxfId="364" priority="263">
      <formula>F373&lt;#REF!</formula>
    </cfRule>
  </conditionalFormatting>
  <conditionalFormatting sqref="F374:H374">
    <cfRule type="expression" dxfId="363" priority="260">
      <formula>F374&gt;#REF!</formula>
    </cfRule>
    <cfRule type="expression" dxfId="362" priority="261">
      <formula>F374&lt;#REF!</formula>
    </cfRule>
  </conditionalFormatting>
  <conditionalFormatting sqref="F375:H375">
    <cfRule type="expression" dxfId="361" priority="258">
      <formula>F375&gt;#REF!</formula>
    </cfRule>
    <cfRule type="expression" dxfId="360" priority="259">
      <formula>F375&lt;#REF!</formula>
    </cfRule>
  </conditionalFormatting>
  <conditionalFormatting sqref="F376:H376">
    <cfRule type="expression" dxfId="359" priority="256">
      <formula>F376&gt;#REF!</formula>
    </cfRule>
    <cfRule type="expression" dxfId="358" priority="257">
      <formula>F376&lt;#REF!</formula>
    </cfRule>
  </conditionalFormatting>
  <conditionalFormatting sqref="F377:H377">
    <cfRule type="expression" dxfId="357" priority="254">
      <formula>F377&gt;#REF!</formula>
    </cfRule>
    <cfRule type="expression" dxfId="356" priority="255">
      <formula>F377&lt;#REF!</formula>
    </cfRule>
  </conditionalFormatting>
  <conditionalFormatting sqref="F378:H378">
    <cfRule type="expression" dxfId="355" priority="252">
      <formula>F378&gt;#REF!</formula>
    </cfRule>
    <cfRule type="expression" dxfId="354" priority="253">
      <formula>F378&lt;#REF!</formula>
    </cfRule>
  </conditionalFormatting>
  <conditionalFormatting sqref="F379:H379">
    <cfRule type="expression" dxfId="353" priority="250">
      <formula>F379&gt;#REF!</formula>
    </cfRule>
    <cfRule type="expression" dxfId="352" priority="251">
      <formula>F379&lt;#REF!</formula>
    </cfRule>
  </conditionalFormatting>
  <conditionalFormatting sqref="F380:H380">
    <cfRule type="expression" dxfId="351" priority="248">
      <formula>F380&gt;#REF!</formula>
    </cfRule>
    <cfRule type="expression" dxfId="350" priority="249">
      <formula>F380&lt;#REF!</formula>
    </cfRule>
  </conditionalFormatting>
  <conditionalFormatting sqref="F386:H386">
    <cfRule type="expression" dxfId="349" priority="246">
      <formula>F386&gt;#REF!</formula>
    </cfRule>
    <cfRule type="expression" dxfId="348" priority="247">
      <formula>F386&lt;#REF!</formula>
    </cfRule>
  </conditionalFormatting>
  <conditionalFormatting sqref="F392:H392">
    <cfRule type="expression" dxfId="347" priority="244">
      <formula>F392&gt;#REF!</formula>
    </cfRule>
    <cfRule type="expression" dxfId="346" priority="245">
      <formula>F392&lt;#REF!</formula>
    </cfRule>
  </conditionalFormatting>
  <conditionalFormatting sqref="F393:H393">
    <cfRule type="expression" dxfId="345" priority="242">
      <formula>F393&gt;#REF!</formula>
    </cfRule>
    <cfRule type="expression" dxfId="344" priority="243">
      <formula>F393&lt;#REF!</formula>
    </cfRule>
  </conditionalFormatting>
  <conditionalFormatting sqref="F394:H394">
    <cfRule type="expression" dxfId="343" priority="240">
      <formula>F394&gt;#REF!</formula>
    </cfRule>
    <cfRule type="expression" dxfId="342" priority="241">
      <formula>F394&lt;#REF!</formula>
    </cfRule>
  </conditionalFormatting>
  <conditionalFormatting sqref="F395:H395">
    <cfRule type="expression" dxfId="341" priority="238">
      <formula>F395&gt;#REF!</formula>
    </cfRule>
    <cfRule type="expression" dxfId="340" priority="239">
      <formula>F395&lt;#REF!</formula>
    </cfRule>
  </conditionalFormatting>
  <conditionalFormatting sqref="F396:H396">
    <cfRule type="expression" dxfId="339" priority="236">
      <formula>F396&gt;#REF!</formula>
    </cfRule>
    <cfRule type="expression" dxfId="338" priority="237">
      <formula>F396&lt;#REF!</formula>
    </cfRule>
  </conditionalFormatting>
  <conditionalFormatting sqref="F397:H397">
    <cfRule type="expression" dxfId="337" priority="234">
      <formula>F397&gt;#REF!</formula>
    </cfRule>
    <cfRule type="expression" dxfId="336" priority="235">
      <formula>F397&lt;#REF!</formula>
    </cfRule>
  </conditionalFormatting>
  <conditionalFormatting sqref="F398:H398">
    <cfRule type="expression" dxfId="335" priority="232">
      <formula>F398&gt;#REF!</formula>
    </cfRule>
    <cfRule type="expression" dxfId="334" priority="233">
      <formula>F398&lt;#REF!</formula>
    </cfRule>
  </conditionalFormatting>
  <conditionalFormatting sqref="F399:H399">
    <cfRule type="expression" dxfId="333" priority="230">
      <formula>F399&gt;#REF!</formula>
    </cfRule>
    <cfRule type="expression" dxfId="332" priority="231">
      <formula>F399&lt;#REF!</formula>
    </cfRule>
  </conditionalFormatting>
  <conditionalFormatting sqref="F400:H400">
    <cfRule type="expression" dxfId="331" priority="228">
      <formula>F400&gt;#REF!</formula>
    </cfRule>
    <cfRule type="expression" dxfId="330" priority="229">
      <formula>F400&lt;#REF!</formula>
    </cfRule>
  </conditionalFormatting>
  <conditionalFormatting sqref="F401:H401">
    <cfRule type="expression" dxfId="329" priority="226">
      <formula>F401&gt;#REF!</formula>
    </cfRule>
    <cfRule type="expression" dxfId="328" priority="227">
      <formula>F401&lt;#REF!</formula>
    </cfRule>
  </conditionalFormatting>
  <conditionalFormatting sqref="F402:H402">
    <cfRule type="expression" dxfId="327" priority="224">
      <formula>F402&gt;#REF!</formula>
    </cfRule>
    <cfRule type="expression" dxfId="326" priority="225">
      <formula>F402&lt;#REF!</formula>
    </cfRule>
  </conditionalFormatting>
  <conditionalFormatting sqref="F403:H403">
    <cfRule type="expression" dxfId="325" priority="222">
      <formula>F403&gt;#REF!</formula>
    </cfRule>
    <cfRule type="expression" dxfId="324" priority="223">
      <formula>F403&lt;#REF!</formula>
    </cfRule>
  </conditionalFormatting>
  <conditionalFormatting sqref="F404:H404">
    <cfRule type="expression" dxfId="323" priority="220">
      <formula>F404&gt;#REF!</formula>
    </cfRule>
    <cfRule type="expression" dxfId="322" priority="221">
      <formula>F404&lt;#REF!</formula>
    </cfRule>
  </conditionalFormatting>
  <conditionalFormatting sqref="F405:H405">
    <cfRule type="expression" dxfId="321" priority="218">
      <formula>F405&gt;#REF!</formula>
    </cfRule>
    <cfRule type="expression" dxfId="320" priority="219">
      <formula>F405&lt;#REF!</formula>
    </cfRule>
  </conditionalFormatting>
  <conditionalFormatting sqref="F406:H406">
    <cfRule type="expression" dxfId="319" priority="216">
      <formula>F406&gt;#REF!</formula>
    </cfRule>
    <cfRule type="expression" dxfId="318" priority="217">
      <formula>F406&lt;#REF!</formula>
    </cfRule>
  </conditionalFormatting>
  <conditionalFormatting sqref="F407:H407">
    <cfRule type="expression" dxfId="317" priority="214">
      <formula>F407&gt;#REF!</formula>
    </cfRule>
    <cfRule type="expression" dxfId="316" priority="215">
      <formula>F407&lt;#REF!</formula>
    </cfRule>
  </conditionalFormatting>
  <conditionalFormatting sqref="K449">
    <cfRule type="expression" dxfId="315" priority="212">
      <formula>K449&gt;#REF!</formula>
    </cfRule>
    <cfRule type="expression" dxfId="314" priority="213">
      <formula>K449&lt;#REF!</formula>
    </cfRule>
  </conditionalFormatting>
  <conditionalFormatting sqref="I449:J449">
    <cfRule type="expression" dxfId="313" priority="210">
      <formula>I449&gt;#REF!</formula>
    </cfRule>
    <cfRule type="expression" dxfId="312" priority="211">
      <formula>I449&lt;#REF!</formula>
    </cfRule>
  </conditionalFormatting>
  <conditionalFormatting sqref="F448:I448">
    <cfRule type="expression" dxfId="311" priority="208">
      <formula>F448&gt;#REF!</formula>
    </cfRule>
    <cfRule type="expression" dxfId="310" priority="209">
      <formula>F448&lt;#REF!</formula>
    </cfRule>
  </conditionalFormatting>
  <conditionalFormatting sqref="E471:K472">
    <cfRule type="expression" dxfId="309" priority="204">
      <formula>E471&gt;#REF!</formula>
    </cfRule>
    <cfRule type="expression" dxfId="308" priority="205">
      <formula>E471&lt;#REF!</formula>
    </cfRule>
  </conditionalFormatting>
  <conditionalFormatting sqref="F450:H450">
    <cfRule type="expression" dxfId="307" priority="202">
      <formula>F450&gt;#REF!</formula>
    </cfRule>
    <cfRule type="expression" dxfId="306" priority="203">
      <formula>F450&lt;#REF!</formula>
    </cfRule>
  </conditionalFormatting>
  <conditionalFormatting sqref="F451:H451">
    <cfRule type="expression" dxfId="305" priority="200">
      <formula>F451&gt;#REF!</formula>
    </cfRule>
    <cfRule type="expression" dxfId="304" priority="201">
      <formula>F451&lt;#REF!</formula>
    </cfRule>
  </conditionalFormatting>
  <conditionalFormatting sqref="F509:H509">
    <cfRule type="expression" dxfId="303" priority="174">
      <formula>F509&gt;#REF!</formula>
    </cfRule>
    <cfRule type="expression" dxfId="302" priority="175">
      <formula>F509&lt;#REF!</formula>
    </cfRule>
  </conditionalFormatting>
  <conditionalFormatting sqref="K493">
    <cfRule type="expression" dxfId="301" priority="198">
      <formula>K493&gt;#REF!</formula>
    </cfRule>
    <cfRule type="expression" dxfId="300" priority="199">
      <formula>K493&lt;#REF!</formula>
    </cfRule>
  </conditionalFormatting>
  <conditionalFormatting sqref="I493:J493 J494:J503">
    <cfRule type="expression" dxfId="299" priority="196">
      <formula>I493&gt;#REF!</formula>
    </cfRule>
    <cfRule type="expression" dxfId="298" priority="197">
      <formula>I493&lt;#REF!</formula>
    </cfRule>
  </conditionalFormatting>
  <conditionalFormatting sqref="F492:I492">
    <cfRule type="expression" dxfId="297" priority="194">
      <formula>F492&gt;#REF!</formula>
    </cfRule>
    <cfRule type="expression" dxfId="296" priority="195">
      <formula>F492&lt;#REF!</formula>
    </cfRule>
  </conditionalFormatting>
  <conditionalFormatting sqref="E504:K505">
    <cfRule type="expression" dxfId="295" priority="192">
      <formula>E504&gt;#REF!</formula>
    </cfRule>
    <cfRule type="expression" dxfId="294" priority="193">
      <formula>E504&lt;#REF!</formula>
    </cfRule>
  </conditionalFormatting>
  <conditionalFormatting sqref="F493:H493">
    <cfRule type="expression" dxfId="293" priority="190">
      <formula>F493&gt;#REF!</formula>
    </cfRule>
    <cfRule type="expression" dxfId="292" priority="191">
      <formula>F493&lt;#REF!</formula>
    </cfRule>
  </conditionalFormatting>
  <conditionalFormatting sqref="F497:H497">
    <cfRule type="expression" dxfId="291" priority="188">
      <formula>F497&gt;#REF!</formula>
    </cfRule>
    <cfRule type="expression" dxfId="290" priority="189">
      <formula>F497&lt;#REF!</formula>
    </cfRule>
  </conditionalFormatting>
  <conditionalFormatting sqref="F500:H500">
    <cfRule type="expression" dxfId="289" priority="186">
      <formula>F500&gt;#REF!</formula>
    </cfRule>
    <cfRule type="expression" dxfId="288" priority="187">
      <formula>F500&lt;#REF!</formula>
    </cfRule>
  </conditionalFormatting>
  <conditionalFormatting sqref="F502:H502">
    <cfRule type="expression" dxfId="287" priority="184">
      <formula>F502&gt;#REF!</formula>
    </cfRule>
    <cfRule type="expression" dxfId="286" priority="185">
      <formula>F502&lt;#REF!</formula>
    </cfRule>
  </conditionalFormatting>
  <conditionalFormatting sqref="F503:H503">
    <cfRule type="expression" dxfId="285" priority="182">
      <formula>F503&gt;#REF!</formula>
    </cfRule>
    <cfRule type="expression" dxfId="284" priority="183">
      <formula>F503&lt;#REF!</formula>
    </cfRule>
  </conditionalFormatting>
  <conditionalFormatting sqref="K509">
    <cfRule type="expression" dxfId="283" priority="180">
      <formula>K509&gt;#REF!</formula>
    </cfRule>
    <cfRule type="expression" dxfId="282" priority="181">
      <formula>K509&lt;#REF!</formula>
    </cfRule>
  </conditionalFormatting>
  <conditionalFormatting sqref="J509:J537 J539:J573">
    <cfRule type="expression" dxfId="281" priority="178">
      <formula>J509&gt;#REF!</formula>
    </cfRule>
    <cfRule type="expression" dxfId="280" priority="179">
      <formula>J509&lt;#REF!</formula>
    </cfRule>
  </conditionalFormatting>
  <conditionalFormatting sqref="F508:I508">
    <cfRule type="expression" dxfId="279" priority="176">
      <formula>F508&gt;#REF!</formula>
    </cfRule>
    <cfRule type="expression" dxfId="278" priority="177">
      <formula>F508&lt;#REF!</formula>
    </cfRule>
  </conditionalFormatting>
  <conditionalFormatting sqref="F573:H573">
    <cfRule type="expression" dxfId="277" priority="12">
      <formula>F573&gt;#REF!</formula>
    </cfRule>
    <cfRule type="expression" dxfId="276" priority="13">
      <formula>F573&lt;#REF!</formula>
    </cfRule>
  </conditionalFormatting>
  <conditionalFormatting sqref="I509">
    <cfRule type="expression" dxfId="275" priority="172">
      <formula>I509&gt;#REF!</formula>
    </cfRule>
    <cfRule type="expression" dxfId="274" priority="173">
      <formula>I509&lt;#REF!</formula>
    </cfRule>
  </conditionalFormatting>
  <conditionalFormatting sqref="E574:K575">
    <cfRule type="expression" dxfId="273" priority="170">
      <formula>E574&gt;#REF!</formula>
    </cfRule>
    <cfRule type="expression" dxfId="272" priority="171">
      <formula>E574&lt;#REF!</formula>
    </cfRule>
  </conditionalFormatting>
  <conditionalFormatting sqref="F512:H512">
    <cfRule type="expression" dxfId="271" priority="168">
      <formula>F512&gt;#REF!</formula>
    </cfRule>
    <cfRule type="expression" dxfId="270" priority="169">
      <formula>F512&lt;#REF!</formula>
    </cfRule>
  </conditionalFormatting>
  <conditionalFormatting sqref="F513:H513">
    <cfRule type="expression" dxfId="269" priority="166">
      <formula>F513&gt;#REF!</formula>
    </cfRule>
    <cfRule type="expression" dxfId="268" priority="167">
      <formula>F513&lt;#REF!</formula>
    </cfRule>
  </conditionalFormatting>
  <conditionalFormatting sqref="I513">
    <cfRule type="expression" dxfId="267" priority="164">
      <formula>I513&gt;#REF!</formula>
    </cfRule>
    <cfRule type="expression" dxfId="266" priority="165">
      <formula>I513&lt;#REF!</formula>
    </cfRule>
  </conditionalFormatting>
  <conditionalFormatting sqref="F515:H515">
    <cfRule type="expression" dxfId="265" priority="162">
      <formula>F515&gt;#REF!</formula>
    </cfRule>
    <cfRule type="expression" dxfId="264" priority="163">
      <formula>F515&lt;#REF!</formula>
    </cfRule>
  </conditionalFormatting>
  <conditionalFormatting sqref="I515">
    <cfRule type="expression" dxfId="263" priority="160">
      <formula>I515&gt;#REF!</formula>
    </cfRule>
    <cfRule type="expression" dxfId="262" priority="161">
      <formula>I515&lt;#REF!</formula>
    </cfRule>
  </conditionalFormatting>
  <conditionalFormatting sqref="F518:H518">
    <cfRule type="expression" dxfId="261" priority="158">
      <formula>F518&gt;#REF!</formula>
    </cfRule>
    <cfRule type="expression" dxfId="260" priority="159">
      <formula>F518&lt;#REF!</formula>
    </cfRule>
  </conditionalFormatting>
  <conditionalFormatting sqref="I518">
    <cfRule type="expression" dxfId="259" priority="156">
      <formula>I518&gt;#REF!</formula>
    </cfRule>
    <cfRule type="expression" dxfId="258" priority="157">
      <formula>I518&lt;#REF!</formula>
    </cfRule>
  </conditionalFormatting>
  <conditionalFormatting sqref="F520:H520">
    <cfRule type="expression" dxfId="257" priority="154">
      <formula>F520&gt;#REF!</formula>
    </cfRule>
    <cfRule type="expression" dxfId="256" priority="155">
      <formula>F520&lt;#REF!</formula>
    </cfRule>
  </conditionalFormatting>
  <conditionalFormatting sqref="I520">
    <cfRule type="expression" dxfId="255" priority="152">
      <formula>I520&gt;#REF!</formula>
    </cfRule>
    <cfRule type="expression" dxfId="254" priority="153">
      <formula>I520&lt;#REF!</formula>
    </cfRule>
  </conditionalFormatting>
  <conditionalFormatting sqref="F522:H522">
    <cfRule type="expression" dxfId="253" priority="150">
      <formula>F522&gt;#REF!</formula>
    </cfRule>
    <cfRule type="expression" dxfId="252" priority="151">
      <formula>F522&lt;#REF!</formula>
    </cfRule>
  </conditionalFormatting>
  <conditionalFormatting sqref="I522">
    <cfRule type="expression" dxfId="251" priority="148">
      <formula>I522&gt;#REF!</formula>
    </cfRule>
    <cfRule type="expression" dxfId="250" priority="149">
      <formula>I522&lt;#REF!</formula>
    </cfRule>
  </conditionalFormatting>
  <conditionalFormatting sqref="F524:H524">
    <cfRule type="expression" dxfId="249" priority="146">
      <formula>F524&gt;#REF!</formula>
    </cfRule>
    <cfRule type="expression" dxfId="248" priority="147">
      <formula>F524&lt;#REF!</formula>
    </cfRule>
  </conditionalFormatting>
  <conditionalFormatting sqref="I524">
    <cfRule type="expression" dxfId="247" priority="144">
      <formula>I524&gt;#REF!</formula>
    </cfRule>
    <cfRule type="expression" dxfId="246" priority="145">
      <formula>I524&lt;#REF!</formula>
    </cfRule>
  </conditionalFormatting>
  <conditionalFormatting sqref="F525:H525">
    <cfRule type="expression" dxfId="245" priority="142">
      <formula>F525&gt;#REF!</formula>
    </cfRule>
    <cfRule type="expression" dxfId="244" priority="143">
      <formula>F525&lt;#REF!</formula>
    </cfRule>
  </conditionalFormatting>
  <conditionalFormatting sqref="I525">
    <cfRule type="expression" dxfId="243" priority="140">
      <formula>I525&gt;#REF!</formula>
    </cfRule>
    <cfRule type="expression" dxfId="242" priority="141">
      <formula>I525&lt;#REF!</formula>
    </cfRule>
  </conditionalFormatting>
  <conditionalFormatting sqref="F527:H527">
    <cfRule type="expression" dxfId="241" priority="138">
      <formula>F527&gt;#REF!</formula>
    </cfRule>
    <cfRule type="expression" dxfId="240" priority="139">
      <formula>F527&lt;#REF!</formula>
    </cfRule>
  </conditionalFormatting>
  <conditionalFormatting sqref="I527">
    <cfRule type="expression" dxfId="239" priority="136">
      <formula>I527&gt;#REF!</formula>
    </cfRule>
    <cfRule type="expression" dxfId="238" priority="137">
      <formula>I527&lt;#REF!</formula>
    </cfRule>
  </conditionalFormatting>
  <conditionalFormatting sqref="F530:H530">
    <cfRule type="expression" dxfId="237" priority="134">
      <formula>F530&gt;#REF!</formula>
    </cfRule>
    <cfRule type="expression" dxfId="236" priority="135">
      <formula>F530&lt;#REF!</formula>
    </cfRule>
  </conditionalFormatting>
  <conditionalFormatting sqref="I530">
    <cfRule type="expression" dxfId="235" priority="132">
      <formula>I530&gt;#REF!</formula>
    </cfRule>
    <cfRule type="expression" dxfId="234" priority="133">
      <formula>I530&lt;#REF!</formula>
    </cfRule>
  </conditionalFormatting>
  <conditionalFormatting sqref="F532:H532">
    <cfRule type="expression" dxfId="233" priority="130">
      <formula>F532&gt;#REF!</formula>
    </cfRule>
    <cfRule type="expression" dxfId="232" priority="131">
      <formula>F532&lt;#REF!</formula>
    </cfRule>
  </conditionalFormatting>
  <conditionalFormatting sqref="I532">
    <cfRule type="expression" dxfId="231" priority="128">
      <formula>I532&gt;#REF!</formula>
    </cfRule>
    <cfRule type="expression" dxfId="230" priority="129">
      <formula>I532&lt;#REF!</formula>
    </cfRule>
  </conditionalFormatting>
  <conditionalFormatting sqref="F533:H533">
    <cfRule type="expression" dxfId="229" priority="126">
      <formula>F533&gt;#REF!</formula>
    </cfRule>
    <cfRule type="expression" dxfId="228" priority="127">
      <formula>F533&lt;#REF!</formula>
    </cfRule>
  </conditionalFormatting>
  <conditionalFormatting sqref="I533">
    <cfRule type="expression" dxfId="227" priority="124">
      <formula>I533&gt;#REF!</formula>
    </cfRule>
    <cfRule type="expression" dxfId="226" priority="125">
      <formula>I533&lt;#REF!</formula>
    </cfRule>
  </conditionalFormatting>
  <conditionalFormatting sqref="F534:H534">
    <cfRule type="expression" dxfId="225" priority="122">
      <formula>F534&gt;#REF!</formula>
    </cfRule>
    <cfRule type="expression" dxfId="224" priority="123">
      <formula>F534&lt;#REF!</formula>
    </cfRule>
  </conditionalFormatting>
  <conditionalFormatting sqref="I534">
    <cfRule type="expression" dxfId="223" priority="120">
      <formula>I534&gt;#REF!</formula>
    </cfRule>
    <cfRule type="expression" dxfId="222" priority="121">
      <formula>I534&lt;#REF!</formula>
    </cfRule>
  </conditionalFormatting>
  <conditionalFormatting sqref="F536:H536">
    <cfRule type="expression" dxfId="221" priority="118">
      <formula>F536&gt;#REF!</formula>
    </cfRule>
    <cfRule type="expression" dxfId="220" priority="119">
      <formula>F536&lt;#REF!</formula>
    </cfRule>
  </conditionalFormatting>
  <conditionalFormatting sqref="I536">
    <cfRule type="expression" dxfId="219" priority="116">
      <formula>I536&gt;#REF!</formula>
    </cfRule>
    <cfRule type="expression" dxfId="218" priority="117">
      <formula>I536&lt;#REF!</formula>
    </cfRule>
  </conditionalFormatting>
  <conditionalFormatting sqref="F537:H537">
    <cfRule type="expression" dxfId="217" priority="114">
      <formula>F537&gt;#REF!</formula>
    </cfRule>
    <cfRule type="expression" dxfId="216" priority="115">
      <formula>F537&lt;#REF!</formula>
    </cfRule>
  </conditionalFormatting>
  <conditionalFormatting sqref="I537">
    <cfRule type="expression" dxfId="215" priority="112">
      <formula>I537&gt;#REF!</formula>
    </cfRule>
    <cfRule type="expression" dxfId="214" priority="113">
      <formula>I537&lt;#REF!</formula>
    </cfRule>
  </conditionalFormatting>
  <conditionalFormatting sqref="J538">
    <cfRule type="expression" dxfId="213" priority="110">
      <formula>J538&gt;#REF!</formula>
    </cfRule>
    <cfRule type="expression" dxfId="212" priority="111">
      <formula>J538&lt;#REF!</formula>
    </cfRule>
  </conditionalFormatting>
  <conditionalFormatting sqref="F538:H538">
    <cfRule type="expression" dxfId="211" priority="108">
      <formula>F538&gt;#REF!</formula>
    </cfRule>
    <cfRule type="expression" dxfId="210" priority="109">
      <formula>F538&lt;#REF!</formula>
    </cfRule>
  </conditionalFormatting>
  <conditionalFormatting sqref="I538">
    <cfRule type="expression" dxfId="209" priority="106">
      <formula>I538&gt;#REF!</formula>
    </cfRule>
    <cfRule type="expression" dxfId="208" priority="107">
      <formula>I538&lt;#REF!</formula>
    </cfRule>
  </conditionalFormatting>
  <conditionalFormatting sqref="F539:H539">
    <cfRule type="expression" dxfId="207" priority="104">
      <formula>F539&gt;#REF!</formula>
    </cfRule>
    <cfRule type="expression" dxfId="206" priority="105">
      <formula>F539&lt;#REF!</formula>
    </cfRule>
  </conditionalFormatting>
  <conditionalFormatting sqref="I539">
    <cfRule type="expression" dxfId="205" priority="102">
      <formula>I539&gt;#REF!</formula>
    </cfRule>
    <cfRule type="expression" dxfId="204" priority="103">
      <formula>I539&lt;#REF!</formula>
    </cfRule>
  </conditionalFormatting>
  <conditionalFormatting sqref="F540:H540">
    <cfRule type="expression" dxfId="203" priority="100">
      <formula>F540&gt;#REF!</formula>
    </cfRule>
    <cfRule type="expression" dxfId="202" priority="101">
      <formula>F540&lt;#REF!</formula>
    </cfRule>
  </conditionalFormatting>
  <conditionalFormatting sqref="I540">
    <cfRule type="expression" dxfId="201" priority="98">
      <formula>I540&gt;#REF!</formula>
    </cfRule>
    <cfRule type="expression" dxfId="200" priority="99">
      <formula>I540&lt;#REF!</formula>
    </cfRule>
  </conditionalFormatting>
  <conditionalFormatting sqref="F541:H541">
    <cfRule type="expression" dxfId="199" priority="96">
      <formula>F541&gt;#REF!</formula>
    </cfRule>
    <cfRule type="expression" dxfId="198" priority="97">
      <formula>F541&lt;#REF!</formula>
    </cfRule>
  </conditionalFormatting>
  <conditionalFormatting sqref="I541">
    <cfRule type="expression" dxfId="197" priority="94">
      <formula>I541&gt;#REF!</formula>
    </cfRule>
    <cfRule type="expression" dxfId="196" priority="95">
      <formula>I541&lt;#REF!</formula>
    </cfRule>
  </conditionalFormatting>
  <conditionalFormatting sqref="F542:H542">
    <cfRule type="expression" dxfId="195" priority="92">
      <formula>F542&gt;#REF!</formula>
    </cfRule>
    <cfRule type="expression" dxfId="194" priority="93">
      <formula>F542&lt;#REF!</formula>
    </cfRule>
  </conditionalFormatting>
  <conditionalFormatting sqref="I542">
    <cfRule type="expression" dxfId="193" priority="90">
      <formula>I542&gt;#REF!</formula>
    </cfRule>
    <cfRule type="expression" dxfId="192" priority="91">
      <formula>I542&lt;#REF!</formula>
    </cfRule>
  </conditionalFormatting>
  <conditionalFormatting sqref="F543:H543">
    <cfRule type="expression" dxfId="191" priority="88">
      <formula>F543&gt;#REF!</formula>
    </cfRule>
    <cfRule type="expression" dxfId="190" priority="89">
      <formula>F543&lt;#REF!</formula>
    </cfRule>
  </conditionalFormatting>
  <conditionalFormatting sqref="I543">
    <cfRule type="expression" dxfId="189" priority="86">
      <formula>I543&gt;#REF!</formula>
    </cfRule>
    <cfRule type="expression" dxfId="188" priority="87">
      <formula>I543&lt;#REF!</formula>
    </cfRule>
  </conditionalFormatting>
  <conditionalFormatting sqref="F544:H544">
    <cfRule type="expression" dxfId="187" priority="84">
      <formula>F544&gt;#REF!</formula>
    </cfRule>
    <cfRule type="expression" dxfId="186" priority="85">
      <formula>F544&lt;#REF!</formula>
    </cfRule>
  </conditionalFormatting>
  <conditionalFormatting sqref="I544">
    <cfRule type="expression" dxfId="185" priority="82">
      <formula>I544&gt;#REF!</formula>
    </cfRule>
    <cfRule type="expression" dxfId="184" priority="83">
      <formula>I544&lt;#REF!</formula>
    </cfRule>
  </conditionalFormatting>
  <conditionalFormatting sqref="F545:H545">
    <cfRule type="expression" dxfId="183" priority="80">
      <formula>F545&gt;#REF!</formula>
    </cfRule>
    <cfRule type="expression" dxfId="182" priority="81">
      <formula>F545&lt;#REF!</formula>
    </cfRule>
  </conditionalFormatting>
  <conditionalFormatting sqref="I545">
    <cfRule type="expression" dxfId="181" priority="78">
      <formula>I545&gt;#REF!</formula>
    </cfRule>
    <cfRule type="expression" dxfId="180" priority="79">
      <formula>I545&lt;#REF!</formula>
    </cfRule>
  </conditionalFormatting>
  <conditionalFormatting sqref="F547:H547">
    <cfRule type="expression" dxfId="179" priority="76">
      <formula>F547&gt;#REF!</formula>
    </cfRule>
    <cfRule type="expression" dxfId="178" priority="77">
      <formula>F547&lt;#REF!</formula>
    </cfRule>
  </conditionalFormatting>
  <conditionalFormatting sqref="I547">
    <cfRule type="expression" dxfId="177" priority="74">
      <formula>I547&gt;#REF!</formula>
    </cfRule>
    <cfRule type="expression" dxfId="176" priority="75">
      <formula>I547&lt;#REF!</formula>
    </cfRule>
  </conditionalFormatting>
  <conditionalFormatting sqref="F549:H549">
    <cfRule type="expression" dxfId="175" priority="72">
      <formula>F549&gt;#REF!</formula>
    </cfRule>
    <cfRule type="expression" dxfId="174" priority="73">
      <formula>F549&lt;#REF!</formula>
    </cfRule>
  </conditionalFormatting>
  <conditionalFormatting sqref="I549">
    <cfRule type="expression" dxfId="173" priority="70">
      <formula>I549&gt;#REF!</formula>
    </cfRule>
    <cfRule type="expression" dxfId="172" priority="71">
      <formula>I549&lt;#REF!</formula>
    </cfRule>
  </conditionalFormatting>
  <conditionalFormatting sqref="F551:H551">
    <cfRule type="expression" dxfId="171" priority="68">
      <formula>F551&gt;#REF!</formula>
    </cfRule>
    <cfRule type="expression" dxfId="170" priority="69">
      <formula>F551&lt;#REF!</formula>
    </cfRule>
  </conditionalFormatting>
  <conditionalFormatting sqref="I551">
    <cfRule type="expression" dxfId="169" priority="66">
      <formula>I551&gt;#REF!</formula>
    </cfRule>
    <cfRule type="expression" dxfId="168" priority="67">
      <formula>I551&lt;#REF!</formula>
    </cfRule>
  </conditionalFormatting>
  <conditionalFormatting sqref="F552:H552">
    <cfRule type="expression" dxfId="167" priority="64">
      <formula>F552&gt;#REF!</formula>
    </cfRule>
    <cfRule type="expression" dxfId="166" priority="65">
      <formula>F552&lt;#REF!</formula>
    </cfRule>
  </conditionalFormatting>
  <conditionalFormatting sqref="I552">
    <cfRule type="expression" dxfId="165" priority="62">
      <formula>I552&gt;#REF!</formula>
    </cfRule>
    <cfRule type="expression" dxfId="164" priority="63">
      <formula>I552&lt;#REF!</formula>
    </cfRule>
  </conditionalFormatting>
  <conditionalFormatting sqref="F553:H553">
    <cfRule type="expression" dxfId="163" priority="60">
      <formula>F553&gt;#REF!</formula>
    </cfRule>
    <cfRule type="expression" dxfId="162" priority="61">
      <formula>F553&lt;#REF!</formula>
    </cfRule>
  </conditionalFormatting>
  <conditionalFormatting sqref="I553">
    <cfRule type="expression" dxfId="161" priority="58">
      <formula>I553&gt;#REF!</formula>
    </cfRule>
    <cfRule type="expression" dxfId="160" priority="59">
      <formula>I553&lt;#REF!</formula>
    </cfRule>
  </conditionalFormatting>
  <conditionalFormatting sqref="F554:H554">
    <cfRule type="expression" dxfId="159" priority="56">
      <formula>F554&gt;#REF!</formula>
    </cfRule>
    <cfRule type="expression" dxfId="158" priority="57">
      <formula>F554&lt;#REF!</formula>
    </cfRule>
  </conditionalFormatting>
  <conditionalFormatting sqref="I554">
    <cfRule type="expression" dxfId="157" priority="54">
      <formula>I554&gt;#REF!</formula>
    </cfRule>
    <cfRule type="expression" dxfId="156" priority="55">
      <formula>I554&lt;#REF!</formula>
    </cfRule>
  </conditionalFormatting>
  <conditionalFormatting sqref="F556:H556">
    <cfRule type="expression" dxfId="155" priority="52">
      <formula>F556&gt;#REF!</formula>
    </cfRule>
    <cfRule type="expression" dxfId="154" priority="53">
      <formula>F556&lt;#REF!</formula>
    </cfRule>
  </conditionalFormatting>
  <conditionalFormatting sqref="I556">
    <cfRule type="expression" dxfId="153" priority="50">
      <formula>I556&gt;#REF!</formula>
    </cfRule>
    <cfRule type="expression" dxfId="152" priority="51">
      <formula>I556&lt;#REF!</formula>
    </cfRule>
  </conditionalFormatting>
  <conditionalFormatting sqref="F557:H557">
    <cfRule type="expression" dxfId="151" priority="48">
      <formula>F557&gt;#REF!</formula>
    </cfRule>
    <cfRule type="expression" dxfId="150" priority="49">
      <formula>F557&lt;#REF!</formula>
    </cfRule>
  </conditionalFormatting>
  <conditionalFormatting sqref="I557">
    <cfRule type="expression" dxfId="149" priority="46">
      <formula>I557&gt;#REF!</formula>
    </cfRule>
    <cfRule type="expression" dxfId="148" priority="47">
      <formula>I557&lt;#REF!</formula>
    </cfRule>
  </conditionalFormatting>
  <conditionalFormatting sqref="F559:H559">
    <cfRule type="expression" dxfId="147" priority="44">
      <formula>F559&gt;#REF!</formula>
    </cfRule>
    <cfRule type="expression" dxfId="146" priority="45">
      <formula>F559&lt;#REF!</formula>
    </cfRule>
  </conditionalFormatting>
  <conditionalFormatting sqref="I559">
    <cfRule type="expression" dxfId="145" priority="42">
      <formula>I559&gt;#REF!</formula>
    </cfRule>
    <cfRule type="expression" dxfId="144" priority="43">
      <formula>I559&lt;#REF!</formula>
    </cfRule>
  </conditionalFormatting>
  <conditionalFormatting sqref="F560:H560">
    <cfRule type="expression" dxfId="143" priority="40">
      <formula>F560&gt;#REF!</formula>
    </cfRule>
    <cfRule type="expression" dxfId="142" priority="41">
      <formula>F560&lt;#REF!</formula>
    </cfRule>
  </conditionalFormatting>
  <conditionalFormatting sqref="I560">
    <cfRule type="expression" dxfId="141" priority="38">
      <formula>I560&gt;#REF!</formula>
    </cfRule>
    <cfRule type="expression" dxfId="140" priority="39">
      <formula>I560&lt;#REF!</formula>
    </cfRule>
  </conditionalFormatting>
  <conditionalFormatting sqref="F561:H561">
    <cfRule type="expression" dxfId="139" priority="36">
      <formula>F561&gt;#REF!</formula>
    </cfRule>
    <cfRule type="expression" dxfId="138" priority="37">
      <formula>F561&lt;#REF!</formula>
    </cfRule>
  </conditionalFormatting>
  <conditionalFormatting sqref="I561">
    <cfRule type="expression" dxfId="137" priority="34">
      <formula>I561&gt;#REF!</formula>
    </cfRule>
    <cfRule type="expression" dxfId="136" priority="35">
      <formula>I561&lt;#REF!</formula>
    </cfRule>
  </conditionalFormatting>
  <conditionalFormatting sqref="F563:H563">
    <cfRule type="expression" dxfId="135" priority="32">
      <formula>F563&gt;#REF!</formula>
    </cfRule>
    <cfRule type="expression" dxfId="134" priority="33">
      <formula>F563&lt;#REF!</formula>
    </cfRule>
  </conditionalFormatting>
  <conditionalFormatting sqref="I563">
    <cfRule type="expression" dxfId="133" priority="30">
      <formula>I563&gt;#REF!</formula>
    </cfRule>
    <cfRule type="expression" dxfId="132" priority="31">
      <formula>I563&lt;#REF!</formula>
    </cfRule>
  </conditionalFormatting>
  <conditionalFormatting sqref="F565:H565">
    <cfRule type="expression" dxfId="131" priority="28">
      <formula>F565&gt;#REF!</formula>
    </cfRule>
    <cfRule type="expression" dxfId="130" priority="29">
      <formula>F565&lt;#REF!</formula>
    </cfRule>
  </conditionalFormatting>
  <conditionalFormatting sqref="I565">
    <cfRule type="expression" dxfId="129" priority="26">
      <formula>I565&gt;#REF!</formula>
    </cfRule>
    <cfRule type="expression" dxfId="128" priority="27">
      <formula>I565&lt;#REF!</formula>
    </cfRule>
  </conditionalFormatting>
  <conditionalFormatting sqref="F567:H567">
    <cfRule type="expression" dxfId="127" priority="24">
      <formula>F567&gt;#REF!</formula>
    </cfRule>
    <cfRule type="expression" dxfId="126" priority="25">
      <formula>F567&lt;#REF!</formula>
    </cfRule>
  </conditionalFormatting>
  <conditionalFormatting sqref="I567">
    <cfRule type="expression" dxfId="125" priority="22">
      <formula>I567&gt;#REF!</formula>
    </cfRule>
    <cfRule type="expression" dxfId="124" priority="23">
      <formula>I567&lt;#REF!</formula>
    </cfRule>
  </conditionalFormatting>
  <conditionalFormatting sqref="F569:H569">
    <cfRule type="expression" dxfId="123" priority="20">
      <formula>F569&gt;#REF!</formula>
    </cfRule>
    <cfRule type="expression" dxfId="122" priority="21">
      <formula>F569&lt;#REF!</formula>
    </cfRule>
  </conditionalFormatting>
  <conditionalFormatting sqref="I569">
    <cfRule type="expression" dxfId="121" priority="18">
      <formula>I569&gt;#REF!</formula>
    </cfRule>
    <cfRule type="expression" dxfId="120" priority="19">
      <formula>I569&lt;#REF!</formula>
    </cfRule>
  </conditionalFormatting>
  <conditionalFormatting sqref="F571:H571">
    <cfRule type="expression" dxfId="119" priority="16">
      <formula>F571&gt;#REF!</formula>
    </cfRule>
    <cfRule type="expression" dxfId="118" priority="17">
      <formula>F571&lt;#REF!</formula>
    </cfRule>
  </conditionalFormatting>
  <conditionalFormatting sqref="I571">
    <cfRule type="expression" dxfId="117" priority="14">
      <formula>I571&gt;#REF!</formula>
    </cfRule>
    <cfRule type="expression" dxfId="116" priority="15">
      <formula>I571&lt;#REF!</formula>
    </cfRule>
  </conditionalFormatting>
  <conditionalFormatting sqref="I573">
    <cfRule type="expression" dxfId="115" priority="10">
      <formula>I573&gt;#REF!</formula>
    </cfRule>
    <cfRule type="expression" dxfId="114" priority="11">
      <formula>I573&lt;#REF!</formula>
    </cfRule>
  </conditionalFormatting>
  <conditionalFormatting sqref="E632:K632">
    <cfRule type="expression" dxfId="113" priority="8">
      <formula>E632&gt;#REF!</formula>
    </cfRule>
    <cfRule type="expression" dxfId="112" priority="9">
      <formula>E632&lt;#REF!</formula>
    </cfRule>
  </conditionalFormatting>
  <conditionalFormatting sqref="D632">
    <cfRule type="expression" dxfId="111" priority="6">
      <formula>D632&lt;#REF!</formula>
    </cfRule>
    <cfRule type="expression" dxfId="110" priority="7">
      <formula>D632&gt;#REF!</formula>
    </cfRule>
  </conditionalFormatting>
  <conditionalFormatting sqref="A631">
    <cfRule type="expression" dxfId="109" priority="5" stopIfTrue="1">
      <formula>LEN(#REF!)=3</formula>
    </cfRule>
  </conditionalFormatting>
  <conditionalFormatting sqref="E633:K633">
    <cfRule type="expression" dxfId="108" priority="3">
      <formula>E633&gt;#REF!</formula>
    </cfRule>
    <cfRule type="expression" dxfId="107" priority="4">
      <formula>E633&lt;#REF!</formula>
    </cfRule>
  </conditionalFormatting>
  <conditionalFormatting sqref="D633">
    <cfRule type="expression" dxfId="106" priority="1">
      <formula>D633&lt;#REF!</formula>
    </cfRule>
    <cfRule type="expression" dxfId="105" priority="2">
      <formula>D633&gt;#REF!</formula>
    </cfRule>
  </conditionalFormatting>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2"/>
  <sheetViews>
    <sheetView tabSelected="1" view="pageBreakPreview" zoomScale="115" zoomScaleNormal="100" zoomScaleSheetLayoutView="115" workbookViewId="0">
      <selection activeCell="F5" sqref="F5"/>
    </sheetView>
  </sheetViews>
  <sheetFormatPr baseColWidth="10" defaultRowHeight="15" x14ac:dyDescent="0.25"/>
  <cols>
    <col min="1" max="1" width="6.42578125" style="13" customWidth="1"/>
    <col min="2" max="2" width="52.7109375" style="13" customWidth="1"/>
    <col min="3" max="3" width="5.140625" style="79" customWidth="1"/>
    <col min="4" max="4" width="12.28515625" style="13" customWidth="1"/>
    <col min="5" max="5" width="15.5703125" style="13" customWidth="1"/>
    <col min="6" max="6" width="24.140625" style="13" customWidth="1"/>
  </cols>
  <sheetData>
    <row r="1" spans="1:6" x14ac:dyDescent="0.25">
      <c r="A1" s="468" t="s">
        <v>947</v>
      </c>
      <c r="B1" s="469"/>
      <c r="C1" s="469"/>
      <c r="D1" s="469"/>
      <c r="E1" s="469"/>
      <c r="F1" s="470"/>
    </row>
    <row r="2" spans="1:6" ht="45" customHeight="1" x14ac:dyDescent="0.25">
      <c r="A2" s="471"/>
      <c r="B2" s="472"/>
      <c r="C2" s="472"/>
      <c r="D2" s="472"/>
      <c r="E2" s="472"/>
      <c r="F2" s="473"/>
    </row>
    <row r="3" spans="1:6" x14ac:dyDescent="0.25">
      <c r="A3" s="429"/>
      <c r="B3" s="430"/>
      <c r="C3" s="430"/>
      <c r="D3" s="2"/>
      <c r="E3" s="2"/>
      <c r="F3" s="3"/>
    </row>
    <row r="4" spans="1:6" ht="45" customHeight="1" thickBot="1" x14ac:dyDescent="0.3">
      <c r="A4" s="298" t="s">
        <v>2</v>
      </c>
      <c r="B4" s="299" t="s">
        <v>3</v>
      </c>
      <c r="C4" s="299" t="s">
        <v>4</v>
      </c>
      <c r="D4" s="57" t="s">
        <v>5</v>
      </c>
      <c r="E4" s="88" t="s">
        <v>6</v>
      </c>
      <c r="F4" s="90" t="s">
        <v>7</v>
      </c>
    </row>
    <row r="5" spans="1:6" ht="18.75" thickBot="1" x14ac:dyDescent="0.3">
      <c r="A5" s="300" t="s">
        <v>8</v>
      </c>
      <c r="B5" s="301" t="s">
        <v>9</v>
      </c>
      <c r="C5" s="328"/>
      <c r="D5" s="285"/>
      <c r="E5" s="286"/>
      <c r="F5" s="405"/>
    </row>
    <row r="6" spans="1:6" ht="16.5" x14ac:dyDescent="0.25">
      <c r="A6" s="270"/>
      <c r="B6" s="314" t="s">
        <v>10</v>
      </c>
      <c r="C6" s="329"/>
      <c r="D6" s="289"/>
      <c r="E6" s="282"/>
      <c r="F6" s="406"/>
    </row>
    <row r="7" spans="1:6" x14ac:dyDescent="0.25">
      <c r="A7" s="87" t="s">
        <v>12</v>
      </c>
      <c r="B7" s="107" t="s">
        <v>13</v>
      </c>
      <c r="C7" s="330"/>
      <c r="D7" s="153"/>
      <c r="E7" s="8"/>
      <c r="F7" s="407"/>
    </row>
    <row r="8" spans="1:6" x14ac:dyDescent="0.25">
      <c r="A8" s="271" t="s">
        <v>18</v>
      </c>
      <c r="B8" s="315" t="s">
        <v>19</v>
      </c>
      <c r="C8" s="331" t="s">
        <v>20</v>
      </c>
      <c r="D8" s="15">
        <v>50.79</v>
      </c>
      <c r="E8" s="241"/>
      <c r="F8" s="408"/>
    </row>
    <row r="9" spans="1:6" x14ac:dyDescent="0.25">
      <c r="A9" s="271" t="s">
        <v>21</v>
      </c>
      <c r="B9" s="315" t="s">
        <v>22</v>
      </c>
      <c r="C9" s="332" t="s">
        <v>20</v>
      </c>
      <c r="D9" s="15">
        <v>25.35</v>
      </c>
      <c r="E9" s="241"/>
      <c r="F9" s="408"/>
    </row>
    <row r="10" spans="1:6" x14ac:dyDescent="0.25">
      <c r="A10" s="271" t="s">
        <v>23</v>
      </c>
      <c r="B10" s="315" t="s">
        <v>24</v>
      </c>
      <c r="C10" s="332" t="s">
        <v>4</v>
      </c>
      <c r="D10" s="15">
        <v>2</v>
      </c>
      <c r="E10" s="241"/>
      <c r="F10" s="408"/>
    </row>
    <row r="11" spans="1:6" x14ac:dyDescent="0.25">
      <c r="A11" s="271" t="s">
        <v>25</v>
      </c>
      <c r="B11" s="315" t="s">
        <v>26</v>
      </c>
      <c r="C11" s="332" t="s">
        <v>4</v>
      </c>
      <c r="D11" s="15">
        <v>5</v>
      </c>
      <c r="E11" s="241"/>
      <c r="F11" s="408"/>
    </row>
    <row r="12" spans="1:6" x14ac:dyDescent="0.25">
      <c r="A12" s="271" t="s">
        <v>27</v>
      </c>
      <c r="B12" s="315" t="s">
        <v>28</v>
      </c>
      <c r="C12" s="333" t="s">
        <v>4</v>
      </c>
      <c r="D12" s="15">
        <v>4</v>
      </c>
      <c r="E12" s="241"/>
      <c r="F12" s="408"/>
    </row>
    <row r="13" spans="1:6" x14ac:dyDescent="0.25">
      <c r="A13" s="271" t="s">
        <v>29</v>
      </c>
      <c r="B13" s="316" t="s">
        <v>30</v>
      </c>
      <c r="C13" s="332" t="s">
        <v>4</v>
      </c>
      <c r="D13" s="15">
        <v>1</v>
      </c>
      <c r="E13" s="241"/>
      <c r="F13" s="408"/>
    </row>
    <row r="14" spans="1:6" x14ac:dyDescent="0.25">
      <c r="A14" s="271" t="s">
        <v>31</v>
      </c>
      <c r="B14" s="316" t="s">
        <v>32</v>
      </c>
      <c r="C14" s="332" t="s">
        <v>4</v>
      </c>
      <c r="D14" s="15">
        <v>2</v>
      </c>
      <c r="E14" s="241"/>
      <c r="F14" s="408"/>
    </row>
    <row r="15" spans="1:6" ht="25.5" x14ac:dyDescent="0.25">
      <c r="A15" s="271" t="s">
        <v>33</v>
      </c>
      <c r="B15" s="316" t="s">
        <v>34</v>
      </c>
      <c r="C15" s="332" t="s">
        <v>4</v>
      </c>
      <c r="D15" s="15">
        <v>2</v>
      </c>
      <c r="E15" s="241"/>
      <c r="F15" s="408"/>
    </row>
    <row r="16" spans="1:6" x14ac:dyDescent="0.25">
      <c r="A16" s="271" t="s">
        <v>35</v>
      </c>
      <c r="B16" s="316" t="s">
        <v>36</v>
      </c>
      <c r="C16" s="332" t="s">
        <v>20</v>
      </c>
      <c r="D16" s="15">
        <v>76.14</v>
      </c>
      <c r="E16" s="241"/>
      <c r="F16" s="408"/>
    </row>
    <row r="17" spans="1:6" x14ac:dyDescent="0.25">
      <c r="A17" s="271" t="s">
        <v>37</v>
      </c>
      <c r="B17" s="316" t="s">
        <v>38</v>
      </c>
      <c r="C17" s="332" t="s">
        <v>39</v>
      </c>
      <c r="D17" s="15">
        <v>7.65</v>
      </c>
      <c r="E17" s="241"/>
      <c r="F17" s="408"/>
    </row>
    <row r="18" spans="1:6" x14ac:dyDescent="0.25">
      <c r="A18" s="271" t="s">
        <v>40</v>
      </c>
      <c r="B18" s="316" t="s">
        <v>41</v>
      </c>
      <c r="C18" s="332" t="s">
        <v>4</v>
      </c>
      <c r="D18" s="15">
        <v>4</v>
      </c>
      <c r="E18" s="241"/>
      <c r="F18" s="408"/>
    </row>
    <row r="19" spans="1:6" ht="24" customHeight="1" x14ac:dyDescent="0.25">
      <c r="A19" s="271" t="s">
        <v>42</v>
      </c>
      <c r="B19" s="316" t="s">
        <v>43</v>
      </c>
      <c r="C19" s="332" t="s">
        <v>4</v>
      </c>
      <c r="D19" s="15">
        <v>4</v>
      </c>
      <c r="E19" s="241"/>
      <c r="F19" s="408"/>
    </row>
    <row r="20" spans="1:6" ht="24" customHeight="1" x14ac:dyDescent="0.25">
      <c r="A20" s="271" t="s">
        <v>44</v>
      </c>
      <c r="B20" s="316" t="s">
        <v>45</v>
      </c>
      <c r="C20" s="332" t="s">
        <v>4</v>
      </c>
      <c r="D20" s="15">
        <v>1</v>
      </c>
      <c r="E20" s="241"/>
      <c r="F20" s="408"/>
    </row>
    <row r="21" spans="1:6" x14ac:dyDescent="0.25">
      <c r="A21" s="4"/>
      <c r="B21" s="316"/>
      <c r="C21" s="332"/>
      <c r="D21" s="15"/>
      <c r="E21" s="8"/>
      <c r="F21" s="9"/>
    </row>
    <row r="22" spans="1:6" ht="36" x14ac:dyDescent="0.25">
      <c r="A22" s="269" t="s">
        <v>68</v>
      </c>
      <c r="B22" s="317" t="s">
        <v>69</v>
      </c>
      <c r="C22" s="334"/>
      <c r="D22" s="290"/>
      <c r="E22" s="108"/>
      <c r="F22" s="9"/>
    </row>
    <row r="23" spans="1:6" ht="15.75" x14ac:dyDescent="0.25">
      <c r="A23" s="110"/>
      <c r="B23" s="318" t="s">
        <v>70</v>
      </c>
      <c r="C23" s="335"/>
      <c r="D23" s="291"/>
      <c r="E23" s="113"/>
      <c r="F23" s="9"/>
    </row>
    <row r="24" spans="1:6" x14ac:dyDescent="0.25">
      <c r="A24" s="110" t="s">
        <v>71</v>
      </c>
      <c r="B24" s="319" t="s">
        <v>72</v>
      </c>
      <c r="C24" s="335"/>
      <c r="D24" s="291"/>
      <c r="E24" s="118"/>
      <c r="F24" s="9"/>
    </row>
    <row r="25" spans="1:6" x14ac:dyDescent="0.25">
      <c r="A25" s="4" t="s">
        <v>73</v>
      </c>
      <c r="B25" s="315" t="s">
        <v>74</v>
      </c>
      <c r="C25" s="335" t="s">
        <v>39</v>
      </c>
      <c r="D25" s="15">
        <v>307.69</v>
      </c>
      <c r="E25" s="241"/>
      <c r="F25" s="408"/>
    </row>
    <row r="26" spans="1:6" x14ac:dyDescent="0.25">
      <c r="A26" s="110"/>
      <c r="B26" s="319" t="s">
        <v>75</v>
      </c>
      <c r="C26" s="335"/>
      <c r="D26" s="37"/>
      <c r="E26" s="241"/>
      <c r="F26" s="408"/>
    </row>
    <row r="27" spans="1:6" ht="25.5" x14ac:dyDescent="0.25">
      <c r="A27" s="4" t="s">
        <v>76</v>
      </c>
      <c r="B27" s="315" t="s">
        <v>77</v>
      </c>
      <c r="C27" s="335" t="s">
        <v>78</v>
      </c>
      <c r="D27" s="15">
        <v>4194.08</v>
      </c>
      <c r="E27" s="241"/>
      <c r="F27" s="408"/>
    </row>
    <row r="28" spans="1:6" x14ac:dyDescent="0.25">
      <c r="A28" s="4" t="s">
        <v>79</v>
      </c>
      <c r="B28" s="315" t="s">
        <v>80</v>
      </c>
      <c r="C28" s="335" t="s">
        <v>81</v>
      </c>
      <c r="D28" s="15">
        <v>6.35</v>
      </c>
      <c r="E28" s="241"/>
      <c r="F28" s="408"/>
    </row>
    <row r="29" spans="1:6" x14ac:dyDescent="0.25">
      <c r="A29" s="87"/>
      <c r="B29" s="107" t="s">
        <v>82</v>
      </c>
      <c r="C29" s="330"/>
      <c r="D29" s="15"/>
      <c r="E29" s="242"/>
      <c r="F29" s="408"/>
    </row>
    <row r="30" spans="1:6" x14ac:dyDescent="0.25">
      <c r="A30" s="4" t="s">
        <v>83</v>
      </c>
      <c r="B30" s="316" t="s">
        <v>84</v>
      </c>
      <c r="C30" s="332" t="s">
        <v>81</v>
      </c>
      <c r="D30" s="15">
        <v>309.79000000000002</v>
      </c>
      <c r="E30" s="241"/>
      <c r="F30" s="408"/>
    </row>
    <row r="31" spans="1:6" x14ac:dyDescent="0.25">
      <c r="A31" s="87"/>
      <c r="B31" s="107" t="s">
        <v>85</v>
      </c>
      <c r="C31" s="332"/>
      <c r="D31" s="15"/>
      <c r="E31" s="243"/>
      <c r="F31" s="408"/>
    </row>
    <row r="32" spans="1:6" ht="39.75" customHeight="1" x14ac:dyDescent="0.25">
      <c r="A32" s="4" t="s">
        <v>86</v>
      </c>
      <c r="B32" s="315" t="s">
        <v>87</v>
      </c>
      <c r="C32" s="332" t="s">
        <v>81</v>
      </c>
      <c r="D32" s="15">
        <v>309.79000000000002</v>
      </c>
      <c r="E32" s="241"/>
      <c r="F32" s="408"/>
    </row>
    <row r="33" spans="1:6" x14ac:dyDescent="0.25">
      <c r="A33" s="87"/>
      <c r="B33" s="107" t="s">
        <v>88</v>
      </c>
      <c r="C33" s="332"/>
      <c r="D33" s="15"/>
      <c r="E33" s="243"/>
      <c r="F33" s="408"/>
    </row>
    <row r="34" spans="1:6" ht="25.5" x14ac:dyDescent="0.25">
      <c r="A34" s="4" t="s">
        <v>89</v>
      </c>
      <c r="B34" s="315" t="s">
        <v>90</v>
      </c>
      <c r="C34" s="332" t="s">
        <v>81</v>
      </c>
      <c r="D34" s="15">
        <v>21.32</v>
      </c>
      <c r="E34" s="241"/>
      <c r="F34" s="408"/>
    </row>
    <row r="35" spans="1:6" x14ac:dyDescent="0.25">
      <c r="A35" s="87"/>
      <c r="B35" s="107" t="s">
        <v>91</v>
      </c>
      <c r="C35" s="332"/>
      <c r="D35" s="15"/>
      <c r="E35" s="243"/>
      <c r="F35" s="408"/>
    </row>
    <row r="36" spans="1:6" ht="21.75" customHeight="1" x14ac:dyDescent="0.25">
      <c r="A36" s="4" t="s">
        <v>92</v>
      </c>
      <c r="B36" s="315" t="s">
        <v>93</v>
      </c>
      <c r="C36" s="332" t="s">
        <v>81</v>
      </c>
      <c r="D36" s="15">
        <v>51.36</v>
      </c>
      <c r="E36" s="241"/>
      <c r="F36" s="408"/>
    </row>
    <row r="37" spans="1:6" x14ac:dyDescent="0.25">
      <c r="A37" s="87"/>
      <c r="B37" s="107" t="s">
        <v>94</v>
      </c>
      <c r="C37" s="332"/>
      <c r="D37" s="15"/>
      <c r="E37" s="243"/>
      <c r="F37" s="408"/>
    </row>
    <row r="38" spans="1:6" x14ac:dyDescent="0.25">
      <c r="A38" s="4" t="s">
        <v>95</v>
      </c>
      <c r="B38" s="315" t="s">
        <v>96</v>
      </c>
      <c r="C38" s="332" t="s">
        <v>81</v>
      </c>
      <c r="D38" s="15">
        <v>205.2</v>
      </c>
      <c r="E38" s="241"/>
      <c r="F38" s="408"/>
    </row>
    <row r="39" spans="1:6" x14ac:dyDescent="0.25">
      <c r="A39" s="87"/>
      <c r="B39" s="107" t="s">
        <v>97</v>
      </c>
      <c r="C39" s="332"/>
      <c r="D39" s="15"/>
      <c r="E39" s="243"/>
      <c r="F39" s="408"/>
    </row>
    <row r="40" spans="1:6" x14ac:dyDescent="0.25">
      <c r="A40" s="4" t="s">
        <v>98</v>
      </c>
      <c r="B40" s="315" t="s">
        <v>99</v>
      </c>
      <c r="C40" s="332" t="s">
        <v>81</v>
      </c>
      <c r="D40" s="15">
        <v>21.37</v>
      </c>
      <c r="E40" s="241"/>
      <c r="F40" s="408"/>
    </row>
    <row r="41" spans="1:6" x14ac:dyDescent="0.25">
      <c r="A41" s="110"/>
      <c r="B41" s="319" t="s">
        <v>100</v>
      </c>
      <c r="C41" s="335"/>
      <c r="D41" s="15"/>
      <c r="E41" s="241"/>
      <c r="F41" s="408"/>
    </row>
    <row r="42" spans="1:6" ht="44.25" customHeight="1" x14ac:dyDescent="0.25">
      <c r="A42" s="271" t="s">
        <v>101</v>
      </c>
      <c r="B42" s="315" t="s">
        <v>102</v>
      </c>
      <c r="C42" s="335" t="s">
        <v>81</v>
      </c>
      <c r="D42" s="15">
        <v>17.27</v>
      </c>
      <c r="E42" s="241"/>
      <c r="F42" s="408"/>
    </row>
    <row r="43" spans="1:6" x14ac:dyDescent="0.25">
      <c r="A43" s="110"/>
      <c r="B43" s="319" t="s">
        <v>103</v>
      </c>
      <c r="C43" s="335"/>
      <c r="D43" s="15"/>
      <c r="E43" s="241"/>
      <c r="F43" s="408"/>
    </row>
    <row r="44" spans="1:6" x14ac:dyDescent="0.25">
      <c r="A44" s="4" t="s">
        <v>104</v>
      </c>
      <c r="B44" s="315" t="s">
        <v>105</v>
      </c>
      <c r="C44" s="335" t="s">
        <v>106</v>
      </c>
      <c r="D44" s="15">
        <v>95010.59</v>
      </c>
      <c r="E44" s="241"/>
      <c r="F44" s="408"/>
    </row>
    <row r="45" spans="1:6" x14ac:dyDescent="0.25">
      <c r="A45" s="87"/>
      <c r="B45" s="107" t="s">
        <v>107</v>
      </c>
      <c r="C45" s="335"/>
      <c r="D45" s="15"/>
      <c r="E45" s="241"/>
      <c r="F45" s="408"/>
    </row>
    <row r="46" spans="1:6" x14ac:dyDescent="0.25">
      <c r="A46" s="4" t="s">
        <v>108</v>
      </c>
      <c r="B46" s="315" t="s">
        <v>109</v>
      </c>
      <c r="C46" s="335" t="s">
        <v>20</v>
      </c>
      <c r="D46" s="15">
        <v>174.6</v>
      </c>
      <c r="E46" s="241"/>
      <c r="F46" s="408"/>
    </row>
    <row r="47" spans="1:6" x14ac:dyDescent="0.25">
      <c r="A47" s="87"/>
      <c r="B47" s="107" t="s">
        <v>110</v>
      </c>
      <c r="C47" s="330"/>
      <c r="D47" s="15"/>
      <c r="E47" s="244"/>
      <c r="F47" s="408"/>
    </row>
    <row r="48" spans="1:6" x14ac:dyDescent="0.25">
      <c r="A48" s="4" t="s">
        <v>111</v>
      </c>
      <c r="B48" s="315" t="s">
        <v>112</v>
      </c>
      <c r="C48" s="335" t="s">
        <v>20</v>
      </c>
      <c r="D48" s="15">
        <v>2.0299999999999998</v>
      </c>
      <c r="E48" s="241"/>
      <c r="F48" s="408"/>
    </row>
    <row r="49" spans="1:6" x14ac:dyDescent="0.25">
      <c r="A49" s="4" t="s">
        <v>113</v>
      </c>
      <c r="B49" s="315" t="s">
        <v>114</v>
      </c>
      <c r="C49" s="331" t="s">
        <v>4</v>
      </c>
      <c r="D49" s="15">
        <v>3</v>
      </c>
      <c r="E49" s="241"/>
      <c r="F49" s="408"/>
    </row>
    <row r="50" spans="1:6" ht="25.5" x14ac:dyDescent="0.25">
      <c r="A50" s="4" t="s">
        <v>115</v>
      </c>
      <c r="B50" s="316" t="s">
        <v>116</v>
      </c>
      <c r="C50" s="333" t="s">
        <v>4</v>
      </c>
      <c r="D50" s="15">
        <v>1</v>
      </c>
      <c r="E50" s="241"/>
      <c r="F50" s="408"/>
    </row>
    <row r="51" spans="1:6" x14ac:dyDescent="0.25">
      <c r="A51" s="4" t="s">
        <v>117</v>
      </c>
      <c r="B51" s="315" t="s">
        <v>118</v>
      </c>
      <c r="C51" s="335" t="s">
        <v>20</v>
      </c>
      <c r="D51" s="15">
        <v>45.45</v>
      </c>
      <c r="E51" s="241"/>
      <c r="F51" s="408"/>
    </row>
    <row r="52" spans="1:6" x14ac:dyDescent="0.25">
      <c r="A52" s="4" t="s">
        <v>119</v>
      </c>
      <c r="B52" s="315" t="s">
        <v>120</v>
      </c>
      <c r="C52" s="335" t="s">
        <v>4</v>
      </c>
      <c r="D52" s="15">
        <v>13</v>
      </c>
      <c r="E52" s="241"/>
      <c r="F52" s="408"/>
    </row>
    <row r="53" spans="1:6" x14ac:dyDescent="0.25">
      <c r="A53" s="4" t="s">
        <v>121</v>
      </c>
      <c r="B53" s="315" t="s">
        <v>122</v>
      </c>
      <c r="C53" s="335" t="s">
        <v>4</v>
      </c>
      <c r="D53" s="15">
        <v>17</v>
      </c>
      <c r="E53" s="241"/>
      <c r="F53" s="408"/>
    </row>
    <row r="54" spans="1:6" ht="25.5" x14ac:dyDescent="0.25">
      <c r="A54" s="4" t="s">
        <v>123</v>
      </c>
      <c r="B54" s="315" t="s">
        <v>124</v>
      </c>
      <c r="C54" s="335" t="s">
        <v>4</v>
      </c>
      <c r="D54" s="15">
        <v>2</v>
      </c>
      <c r="E54" s="241"/>
      <c r="F54" s="408"/>
    </row>
    <row r="55" spans="1:6" x14ac:dyDescent="0.25">
      <c r="A55" s="4" t="s">
        <v>125</v>
      </c>
      <c r="B55" s="315" t="s">
        <v>126</v>
      </c>
      <c r="C55" s="335" t="s">
        <v>4</v>
      </c>
      <c r="D55" s="15">
        <v>16</v>
      </c>
      <c r="E55" s="241"/>
      <c r="F55" s="408"/>
    </row>
    <row r="56" spans="1:6" x14ac:dyDescent="0.25">
      <c r="A56" s="4" t="s">
        <v>127</v>
      </c>
      <c r="B56" s="315" t="s">
        <v>128</v>
      </c>
      <c r="C56" s="335" t="s">
        <v>4</v>
      </c>
      <c r="D56" s="15">
        <v>1</v>
      </c>
      <c r="E56" s="241"/>
      <c r="F56" s="408"/>
    </row>
    <row r="57" spans="1:6" x14ac:dyDescent="0.25">
      <c r="A57" s="4" t="s">
        <v>129</v>
      </c>
      <c r="B57" s="315" t="s">
        <v>130</v>
      </c>
      <c r="C57" s="335" t="s">
        <v>4</v>
      </c>
      <c r="D57" s="15">
        <v>18</v>
      </c>
      <c r="E57" s="241"/>
      <c r="F57" s="408"/>
    </row>
    <row r="58" spans="1:6" x14ac:dyDescent="0.25">
      <c r="A58" s="4" t="s">
        <v>131</v>
      </c>
      <c r="B58" s="315" t="s">
        <v>132</v>
      </c>
      <c r="C58" s="335" t="s">
        <v>4</v>
      </c>
      <c r="D58" s="15">
        <v>2</v>
      </c>
      <c r="E58" s="241"/>
      <c r="F58" s="408"/>
    </row>
    <row r="59" spans="1:6" x14ac:dyDescent="0.25">
      <c r="A59" s="4" t="s">
        <v>133</v>
      </c>
      <c r="B59" s="315" t="s">
        <v>134</v>
      </c>
      <c r="C59" s="335" t="s">
        <v>4</v>
      </c>
      <c r="D59" s="15">
        <v>2</v>
      </c>
      <c r="E59" s="241"/>
      <c r="F59" s="408"/>
    </row>
    <row r="60" spans="1:6" x14ac:dyDescent="0.25">
      <c r="A60" s="4" t="s">
        <v>135</v>
      </c>
      <c r="B60" s="320" t="s">
        <v>136</v>
      </c>
      <c r="C60" s="336" t="s">
        <v>4</v>
      </c>
      <c r="D60" s="15">
        <v>1</v>
      </c>
      <c r="E60" s="241"/>
      <c r="F60" s="408"/>
    </row>
    <row r="61" spans="1:6" x14ac:dyDescent="0.25">
      <c r="A61" s="4" t="s">
        <v>137</v>
      </c>
      <c r="B61" s="315" t="s">
        <v>138</v>
      </c>
      <c r="C61" s="335" t="s">
        <v>4</v>
      </c>
      <c r="D61" s="15">
        <v>18</v>
      </c>
      <c r="E61" s="241"/>
      <c r="F61" s="408"/>
    </row>
    <row r="62" spans="1:6" x14ac:dyDescent="0.25">
      <c r="A62" s="271" t="s">
        <v>139</v>
      </c>
      <c r="B62" s="315" t="s">
        <v>140</v>
      </c>
      <c r="C62" s="335" t="s">
        <v>4</v>
      </c>
      <c r="D62" s="15">
        <v>16</v>
      </c>
      <c r="E62" s="241"/>
      <c r="F62" s="408"/>
    </row>
    <row r="63" spans="1:6" x14ac:dyDescent="0.25">
      <c r="A63" s="87"/>
      <c r="B63" s="107" t="s">
        <v>141</v>
      </c>
      <c r="C63" s="332"/>
      <c r="D63" s="15"/>
      <c r="E63" s="241"/>
      <c r="F63" s="408"/>
    </row>
    <row r="64" spans="1:6" ht="24.75" customHeight="1" x14ac:dyDescent="0.25">
      <c r="A64" s="4" t="s">
        <v>142</v>
      </c>
      <c r="B64" s="315" t="s">
        <v>143</v>
      </c>
      <c r="C64" s="332" t="s">
        <v>81</v>
      </c>
      <c r="D64" s="15">
        <v>5.29</v>
      </c>
      <c r="E64" s="241"/>
      <c r="F64" s="408"/>
    </row>
    <row r="65" spans="1:6" x14ac:dyDescent="0.25">
      <c r="A65" s="87"/>
      <c r="B65" s="107" t="s">
        <v>144</v>
      </c>
      <c r="C65" s="330"/>
      <c r="D65" s="15"/>
      <c r="E65" s="242"/>
      <c r="F65" s="408"/>
    </row>
    <row r="66" spans="1:6" ht="22.5" x14ac:dyDescent="0.25">
      <c r="A66" s="4" t="s">
        <v>145</v>
      </c>
      <c r="B66" s="321" t="s">
        <v>146</v>
      </c>
      <c r="C66" s="332" t="s">
        <v>20</v>
      </c>
      <c r="D66" s="15">
        <v>22.8</v>
      </c>
      <c r="E66" s="241"/>
      <c r="F66" s="408"/>
    </row>
    <row r="67" spans="1:6" ht="22.5" x14ac:dyDescent="0.25">
      <c r="A67" s="4" t="s">
        <v>147</v>
      </c>
      <c r="B67" s="321" t="s">
        <v>148</v>
      </c>
      <c r="C67" s="332" t="s">
        <v>20</v>
      </c>
      <c r="D67" s="15">
        <v>16.8</v>
      </c>
      <c r="E67" s="241"/>
      <c r="F67" s="408"/>
    </row>
    <row r="68" spans="1:6" ht="25.5" x14ac:dyDescent="0.25">
      <c r="A68" s="4" t="s">
        <v>149</v>
      </c>
      <c r="B68" s="315" t="s">
        <v>150</v>
      </c>
      <c r="C68" s="332" t="s">
        <v>4</v>
      </c>
      <c r="D68" s="15">
        <v>2</v>
      </c>
      <c r="E68" s="241"/>
      <c r="F68" s="408"/>
    </row>
    <row r="69" spans="1:6" x14ac:dyDescent="0.25">
      <c r="A69" s="4" t="s">
        <v>151</v>
      </c>
      <c r="B69" s="315" t="s">
        <v>152</v>
      </c>
      <c r="C69" s="331" t="s">
        <v>4</v>
      </c>
      <c r="D69" s="15">
        <v>2</v>
      </c>
      <c r="E69" s="241"/>
      <c r="F69" s="408"/>
    </row>
    <row r="70" spans="1:6" x14ac:dyDescent="0.25">
      <c r="A70" s="4" t="s">
        <v>153</v>
      </c>
      <c r="B70" s="315" t="s">
        <v>154</v>
      </c>
      <c r="C70" s="332" t="s">
        <v>4</v>
      </c>
      <c r="D70" s="15">
        <v>2</v>
      </c>
      <c r="E70" s="241"/>
      <c r="F70" s="408"/>
    </row>
    <row r="71" spans="1:6" ht="33.75" x14ac:dyDescent="0.25">
      <c r="A71" s="4" t="s">
        <v>155</v>
      </c>
      <c r="B71" s="321" t="s">
        <v>156</v>
      </c>
      <c r="C71" s="332" t="s">
        <v>39</v>
      </c>
      <c r="D71" s="15">
        <v>19</v>
      </c>
      <c r="E71" s="241"/>
      <c r="F71" s="408"/>
    </row>
    <row r="72" spans="1:6" x14ac:dyDescent="0.25">
      <c r="A72" s="4" t="s">
        <v>157</v>
      </c>
      <c r="B72" s="315" t="s">
        <v>132</v>
      </c>
      <c r="C72" s="332" t="s">
        <v>4</v>
      </c>
      <c r="D72" s="15">
        <v>4</v>
      </c>
      <c r="E72" s="241"/>
      <c r="F72" s="408"/>
    </row>
    <row r="73" spans="1:6" x14ac:dyDescent="0.25">
      <c r="A73" s="4" t="s">
        <v>158</v>
      </c>
      <c r="B73" s="315" t="s">
        <v>159</v>
      </c>
      <c r="C73" s="331" t="s">
        <v>4</v>
      </c>
      <c r="D73" s="15">
        <v>4</v>
      </c>
      <c r="E73" s="241"/>
      <c r="F73" s="408"/>
    </row>
    <row r="74" spans="1:6" x14ac:dyDescent="0.25">
      <c r="A74" s="4" t="s">
        <v>160</v>
      </c>
      <c r="B74" s="315" t="s">
        <v>161</v>
      </c>
      <c r="C74" s="331" t="s">
        <v>4</v>
      </c>
      <c r="D74" s="15">
        <v>2</v>
      </c>
      <c r="E74" s="241"/>
      <c r="F74" s="408"/>
    </row>
    <row r="75" spans="1:6" x14ac:dyDescent="0.25">
      <c r="A75" s="4" t="s">
        <v>162</v>
      </c>
      <c r="B75" s="315" t="s">
        <v>163</v>
      </c>
      <c r="C75" s="331" t="s">
        <v>4</v>
      </c>
      <c r="D75" s="15">
        <v>2</v>
      </c>
      <c r="E75" s="241"/>
      <c r="F75" s="408"/>
    </row>
    <row r="76" spans="1:6" x14ac:dyDescent="0.25">
      <c r="A76" s="87"/>
      <c r="B76" s="107" t="s">
        <v>141</v>
      </c>
      <c r="C76" s="332"/>
      <c r="D76" s="15"/>
      <c r="E76" s="241"/>
      <c r="F76" s="408"/>
    </row>
    <row r="77" spans="1:6" x14ac:dyDescent="0.25">
      <c r="A77" s="4" t="s">
        <v>164</v>
      </c>
      <c r="B77" s="315" t="s">
        <v>143</v>
      </c>
      <c r="C77" s="332" t="s">
        <v>81</v>
      </c>
      <c r="D77" s="15">
        <v>4.7300000000000004</v>
      </c>
      <c r="E77" s="241"/>
      <c r="F77" s="408"/>
    </row>
    <row r="78" spans="1:6" x14ac:dyDescent="0.25">
      <c r="A78" s="87"/>
      <c r="B78" s="107" t="s">
        <v>165</v>
      </c>
      <c r="C78" s="330"/>
      <c r="D78" s="15"/>
      <c r="E78" s="245"/>
      <c r="F78" s="408"/>
    </row>
    <row r="79" spans="1:6" x14ac:dyDescent="0.25">
      <c r="A79" s="4" t="s">
        <v>166</v>
      </c>
      <c r="B79" s="315" t="s">
        <v>152</v>
      </c>
      <c r="C79" s="331" t="s">
        <v>4</v>
      </c>
      <c r="D79" s="15">
        <v>5</v>
      </c>
      <c r="E79" s="241"/>
      <c r="F79" s="408"/>
    </row>
    <row r="80" spans="1:6" x14ac:dyDescent="0.25">
      <c r="A80" s="4" t="s">
        <v>167</v>
      </c>
      <c r="B80" s="315" t="s">
        <v>154</v>
      </c>
      <c r="C80" s="332" t="s">
        <v>4</v>
      </c>
      <c r="D80" s="15">
        <v>5</v>
      </c>
      <c r="E80" s="241"/>
      <c r="F80" s="408"/>
    </row>
    <row r="81" spans="1:6" ht="25.5" x14ac:dyDescent="0.25">
      <c r="A81" s="4" t="s">
        <v>168</v>
      </c>
      <c r="B81" s="315" t="s">
        <v>150</v>
      </c>
      <c r="C81" s="332" t="s">
        <v>4</v>
      </c>
      <c r="D81" s="15">
        <v>5</v>
      </c>
      <c r="E81" s="241"/>
      <c r="F81" s="408"/>
    </row>
    <row r="82" spans="1:6" x14ac:dyDescent="0.25">
      <c r="A82" s="4" t="s">
        <v>169</v>
      </c>
      <c r="B82" s="315" t="s">
        <v>170</v>
      </c>
      <c r="C82" s="332" t="s">
        <v>4</v>
      </c>
      <c r="D82" s="15">
        <v>5</v>
      </c>
      <c r="E82" s="241"/>
      <c r="F82" s="408"/>
    </row>
    <row r="83" spans="1:6" x14ac:dyDescent="0.25">
      <c r="A83" s="4" t="s">
        <v>171</v>
      </c>
      <c r="B83" s="315" t="s">
        <v>172</v>
      </c>
      <c r="C83" s="332" t="s">
        <v>4</v>
      </c>
      <c r="D83" s="15">
        <v>1</v>
      </c>
      <c r="E83" s="241"/>
      <c r="F83" s="408"/>
    </row>
    <row r="84" spans="1:6" x14ac:dyDescent="0.25">
      <c r="A84" s="4" t="s">
        <v>173</v>
      </c>
      <c r="B84" s="315" t="s">
        <v>174</v>
      </c>
      <c r="C84" s="332" t="s">
        <v>4</v>
      </c>
      <c r="D84" s="15">
        <v>5</v>
      </c>
      <c r="E84" s="241"/>
      <c r="F84" s="408"/>
    </row>
    <row r="85" spans="1:6" x14ac:dyDescent="0.25">
      <c r="A85" s="4" t="s">
        <v>175</v>
      </c>
      <c r="B85" s="315" t="s">
        <v>176</v>
      </c>
      <c r="C85" s="332" t="s">
        <v>4</v>
      </c>
      <c r="D85" s="15">
        <v>5</v>
      </c>
      <c r="E85" s="241"/>
      <c r="F85" s="408"/>
    </row>
    <row r="86" spans="1:6" x14ac:dyDescent="0.25">
      <c r="A86" s="4" t="s">
        <v>177</v>
      </c>
      <c r="B86" s="316" t="s">
        <v>178</v>
      </c>
      <c r="C86" s="331" t="s">
        <v>4</v>
      </c>
      <c r="D86" s="15">
        <v>5</v>
      </c>
      <c r="E86" s="241"/>
      <c r="F86" s="408"/>
    </row>
    <row r="87" spans="1:6" ht="25.5" x14ac:dyDescent="0.25">
      <c r="A87" s="4" t="s">
        <v>179</v>
      </c>
      <c r="B87" s="316" t="s">
        <v>180</v>
      </c>
      <c r="C87" s="333" t="s">
        <v>4</v>
      </c>
      <c r="D87" s="15">
        <v>1</v>
      </c>
      <c r="E87" s="241"/>
      <c r="F87" s="408"/>
    </row>
    <row r="88" spans="1:6" x14ac:dyDescent="0.25">
      <c r="A88" s="87"/>
      <c r="B88" s="107" t="s">
        <v>141</v>
      </c>
      <c r="C88" s="332"/>
      <c r="D88" s="15"/>
      <c r="E88" s="241"/>
      <c r="F88" s="408"/>
    </row>
    <row r="89" spans="1:6" x14ac:dyDescent="0.25">
      <c r="A89" s="4" t="s">
        <v>181</v>
      </c>
      <c r="B89" s="315" t="s">
        <v>143</v>
      </c>
      <c r="C89" s="332" t="s">
        <v>81</v>
      </c>
      <c r="D89" s="15">
        <v>2.33</v>
      </c>
      <c r="E89" s="241"/>
      <c r="F89" s="408"/>
    </row>
    <row r="90" spans="1:6" x14ac:dyDescent="0.25">
      <c r="A90" s="126"/>
      <c r="B90" s="319" t="s">
        <v>182</v>
      </c>
      <c r="C90" s="335"/>
      <c r="D90" s="15"/>
      <c r="E90" s="245"/>
      <c r="F90" s="408"/>
    </row>
    <row r="91" spans="1:6" ht="25.5" x14ac:dyDescent="0.25">
      <c r="A91" s="271" t="s">
        <v>183</v>
      </c>
      <c r="B91" s="315" t="s">
        <v>184</v>
      </c>
      <c r="C91" s="335" t="s">
        <v>81</v>
      </c>
      <c r="D91" s="15">
        <v>7.91</v>
      </c>
      <c r="E91" s="241"/>
      <c r="F91" s="408"/>
    </row>
    <row r="92" spans="1:6" x14ac:dyDescent="0.25">
      <c r="A92" s="271" t="s">
        <v>185</v>
      </c>
      <c r="B92" s="315" t="s">
        <v>186</v>
      </c>
      <c r="C92" s="335" t="s">
        <v>81</v>
      </c>
      <c r="D92" s="15">
        <v>5.0999999999999996</v>
      </c>
      <c r="E92" s="241"/>
      <c r="F92" s="408"/>
    </row>
    <row r="93" spans="1:6" ht="25.5" x14ac:dyDescent="0.25">
      <c r="A93" s="4" t="s">
        <v>187</v>
      </c>
      <c r="B93" s="316" t="s">
        <v>188</v>
      </c>
      <c r="C93" s="332" t="s">
        <v>81</v>
      </c>
      <c r="D93" s="15">
        <v>3.57</v>
      </c>
      <c r="E93" s="241"/>
      <c r="F93" s="408"/>
    </row>
    <row r="94" spans="1:6" x14ac:dyDescent="0.25">
      <c r="A94" s="87"/>
      <c r="B94" s="319" t="s">
        <v>189</v>
      </c>
      <c r="C94" s="330"/>
      <c r="D94" s="153"/>
      <c r="E94" s="245"/>
      <c r="F94" s="408"/>
    </row>
    <row r="95" spans="1:6" ht="25.5" x14ac:dyDescent="0.25">
      <c r="A95" s="4" t="s">
        <v>190</v>
      </c>
      <c r="B95" s="315" t="s">
        <v>191</v>
      </c>
      <c r="C95" s="335" t="s">
        <v>20</v>
      </c>
      <c r="D95" s="15">
        <v>110.6</v>
      </c>
      <c r="E95" s="241"/>
      <c r="F95" s="408"/>
    </row>
    <row r="96" spans="1:6" x14ac:dyDescent="0.25">
      <c r="A96" s="126"/>
      <c r="B96" s="319" t="s">
        <v>192</v>
      </c>
      <c r="C96" s="335"/>
      <c r="D96" s="15"/>
      <c r="E96" s="241"/>
      <c r="F96" s="408"/>
    </row>
    <row r="97" spans="1:6" ht="25.5" x14ac:dyDescent="0.25">
      <c r="A97" s="4" t="s">
        <v>193</v>
      </c>
      <c r="B97" s="315" t="s">
        <v>194</v>
      </c>
      <c r="C97" s="335" t="s">
        <v>4</v>
      </c>
      <c r="D97" s="15">
        <v>2</v>
      </c>
      <c r="E97" s="241"/>
      <c r="F97" s="408"/>
    </row>
    <row r="98" spans="1:6" x14ac:dyDescent="0.25">
      <c r="A98" s="126"/>
      <c r="B98" s="319" t="s">
        <v>195</v>
      </c>
      <c r="C98" s="335"/>
      <c r="D98" s="15"/>
      <c r="E98" s="245"/>
      <c r="F98" s="408"/>
    </row>
    <row r="99" spans="1:6" x14ac:dyDescent="0.25">
      <c r="A99" s="4" t="s">
        <v>196</v>
      </c>
      <c r="B99" s="315" t="s">
        <v>197</v>
      </c>
      <c r="C99" s="335" t="s">
        <v>81</v>
      </c>
      <c r="D99" s="15">
        <v>1.4</v>
      </c>
      <c r="E99" s="241"/>
      <c r="F99" s="408"/>
    </row>
    <row r="100" spans="1:6" x14ac:dyDescent="0.25">
      <c r="A100" s="4" t="s">
        <v>198</v>
      </c>
      <c r="B100" s="315" t="s">
        <v>199</v>
      </c>
      <c r="C100" s="335" t="s">
        <v>81</v>
      </c>
      <c r="D100" s="15">
        <v>1.35</v>
      </c>
      <c r="E100" s="241"/>
      <c r="F100" s="408"/>
    </row>
    <row r="101" spans="1:6" x14ac:dyDescent="0.25">
      <c r="A101" s="4" t="s">
        <v>200</v>
      </c>
      <c r="B101" s="315" t="s">
        <v>201</v>
      </c>
      <c r="C101" s="335" t="s">
        <v>81</v>
      </c>
      <c r="D101" s="15">
        <v>0.48</v>
      </c>
      <c r="E101" s="241"/>
      <c r="F101" s="408"/>
    </row>
    <row r="102" spans="1:6" ht="26.25" customHeight="1" x14ac:dyDescent="0.25">
      <c r="A102" s="4" t="s">
        <v>202</v>
      </c>
      <c r="B102" s="315" t="s">
        <v>203</v>
      </c>
      <c r="C102" s="335" t="s">
        <v>81</v>
      </c>
      <c r="D102" s="15">
        <v>0.56000000000000005</v>
      </c>
      <c r="E102" s="241"/>
      <c r="F102" s="408"/>
    </row>
    <row r="103" spans="1:6" x14ac:dyDescent="0.25">
      <c r="A103" s="4" t="s">
        <v>204</v>
      </c>
      <c r="B103" s="315" t="s">
        <v>205</v>
      </c>
      <c r="C103" s="335" t="s">
        <v>106</v>
      </c>
      <c r="D103" s="15">
        <v>328.1</v>
      </c>
      <c r="E103" s="241"/>
      <c r="F103" s="408"/>
    </row>
    <row r="104" spans="1:6" x14ac:dyDescent="0.25">
      <c r="A104" s="4" t="s">
        <v>206</v>
      </c>
      <c r="B104" s="315" t="s">
        <v>207</v>
      </c>
      <c r="C104" s="335" t="s">
        <v>39</v>
      </c>
      <c r="D104" s="15">
        <v>30</v>
      </c>
      <c r="E104" s="241"/>
      <c r="F104" s="408"/>
    </row>
    <row r="105" spans="1:6" x14ac:dyDescent="0.25">
      <c r="A105" s="4" t="s">
        <v>208</v>
      </c>
      <c r="B105" s="315" t="s">
        <v>209</v>
      </c>
      <c r="C105" s="335" t="s">
        <v>39</v>
      </c>
      <c r="D105" s="15">
        <v>13.79</v>
      </c>
      <c r="E105" s="241"/>
      <c r="F105" s="408"/>
    </row>
    <row r="106" spans="1:6" x14ac:dyDescent="0.25">
      <c r="A106" s="4" t="s">
        <v>210</v>
      </c>
      <c r="B106" s="315" t="s">
        <v>211</v>
      </c>
      <c r="C106" s="335" t="s">
        <v>81</v>
      </c>
      <c r="D106" s="15">
        <v>4.2</v>
      </c>
      <c r="E106" s="241"/>
      <c r="F106" s="408"/>
    </row>
    <row r="107" spans="1:6" x14ac:dyDescent="0.25">
      <c r="A107" s="4" t="s">
        <v>212</v>
      </c>
      <c r="B107" s="315" t="s">
        <v>213</v>
      </c>
      <c r="C107" s="335" t="s">
        <v>81</v>
      </c>
      <c r="D107" s="15">
        <v>2.64</v>
      </c>
      <c r="E107" s="241"/>
      <c r="F107" s="408"/>
    </row>
    <row r="108" spans="1:6" x14ac:dyDescent="0.25">
      <c r="A108" s="4" t="s">
        <v>214</v>
      </c>
      <c r="B108" s="315" t="s">
        <v>215</v>
      </c>
      <c r="C108" s="335" t="s">
        <v>39</v>
      </c>
      <c r="D108" s="15">
        <v>60</v>
      </c>
      <c r="E108" s="241"/>
      <c r="F108" s="408"/>
    </row>
    <row r="109" spans="1:6" x14ac:dyDescent="0.25">
      <c r="A109" s="4" t="s">
        <v>216</v>
      </c>
      <c r="B109" s="315" t="s">
        <v>217</v>
      </c>
      <c r="C109" s="335" t="s">
        <v>39</v>
      </c>
      <c r="D109" s="15">
        <v>60</v>
      </c>
      <c r="E109" s="241"/>
      <c r="F109" s="408"/>
    </row>
    <row r="110" spans="1:6" x14ac:dyDescent="0.25">
      <c r="A110" s="4" t="s">
        <v>218</v>
      </c>
      <c r="B110" s="315" t="s">
        <v>219</v>
      </c>
      <c r="C110" s="335" t="s">
        <v>39</v>
      </c>
      <c r="D110" s="15">
        <v>27</v>
      </c>
      <c r="E110" s="241"/>
      <c r="F110" s="408"/>
    </row>
    <row r="111" spans="1:6" x14ac:dyDescent="0.25">
      <c r="A111" s="4" t="s">
        <v>220</v>
      </c>
      <c r="B111" s="315" t="s">
        <v>221</v>
      </c>
      <c r="C111" s="335" t="s">
        <v>39</v>
      </c>
      <c r="D111" s="15">
        <v>13.79</v>
      </c>
      <c r="E111" s="241"/>
      <c r="F111" s="408"/>
    </row>
    <row r="112" spans="1:6" ht="25.5" x14ac:dyDescent="0.25">
      <c r="A112" s="4" t="s">
        <v>222</v>
      </c>
      <c r="B112" s="315" t="s">
        <v>223</v>
      </c>
      <c r="C112" s="335" t="s">
        <v>4</v>
      </c>
      <c r="D112" s="15">
        <v>1</v>
      </c>
      <c r="E112" s="241"/>
      <c r="F112" s="408"/>
    </row>
    <row r="113" spans="1:6" x14ac:dyDescent="0.25">
      <c r="A113" s="128"/>
      <c r="B113" s="319" t="s">
        <v>224</v>
      </c>
      <c r="C113" s="333"/>
      <c r="D113" s="292"/>
      <c r="E113" s="246"/>
      <c r="F113" s="408"/>
    </row>
    <row r="114" spans="1:6" ht="38.25" x14ac:dyDescent="0.25">
      <c r="A114" s="4" t="s">
        <v>225</v>
      </c>
      <c r="B114" s="315" t="s">
        <v>226</v>
      </c>
      <c r="C114" s="333" t="s">
        <v>4</v>
      </c>
      <c r="D114" s="15">
        <v>1</v>
      </c>
      <c r="E114" s="241"/>
      <c r="F114" s="408"/>
    </row>
    <row r="115" spans="1:6" x14ac:dyDescent="0.25">
      <c r="A115" s="4" t="s">
        <v>227</v>
      </c>
      <c r="B115" s="315" t="s">
        <v>112</v>
      </c>
      <c r="C115" s="335" t="s">
        <v>20</v>
      </c>
      <c r="D115" s="15">
        <v>101.33</v>
      </c>
      <c r="E115" s="241"/>
      <c r="F115" s="408"/>
    </row>
    <row r="116" spans="1:6" x14ac:dyDescent="0.25">
      <c r="A116" s="4" t="s">
        <v>228</v>
      </c>
      <c r="B116" s="315" t="s">
        <v>229</v>
      </c>
      <c r="C116" s="331" t="s">
        <v>4</v>
      </c>
      <c r="D116" s="15">
        <v>9</v>
      </c>
      <c r="E116" s="241"/>
      <c r="F116" s="408"/>
    </row>
    <row r="117" spans="1:6" ht="25.5" x14ac:dyDescent="0.25">
      <c r="A117" s="4" t="s">
        <v>230</v>
      </c>
      <c r="B117" s="315" t="s">
        <v>231</v>
      </c>
      <c r="C117" s="333" t="s">
        <v>4</v>
      </c>
      <c r="D117" s="15">
        <v>3</v>
      </c>
      <c r="E117" s="241"/>
      <c r="F117" s="408"/>
    </row>
    <row r="118" spans="1:6" x14ac:dyDescent="0.25">
      <c r="A118" s="4" t="s">
        <v>232</v>
      </c>
      <c r="B118" s="315" t="s">
        <v>233</v>
      </c>
      <c r="C118" s="333" t="s">
        <v>4</v>
      </c>
      <c r="D118" s="15">
        <v>7</v>
      </c>
      <c r="E118" s="241"/>
      <c r="F118" s="408"/>
    </row>
    <row r="119" spans="1:6" x14ac:dyDescent="0.25">
      <c r="A119" s="4" t="s">
        <v>234</v>
      </c>
      <c r="B119" s="316" t="s">
        <v>36</v>
      </c>
      <c r="C119" s="332" t="s">
        <v>20</v>
      </c>
      <c r="D119" s="15">
        <v>76</v>
      </c>
      <c r="E119" s="241"/>
      <c r="F119" s="408"/>
    </row>
    <row r="120" spans="1:6" x14ac:dyDescent="0.25">
      <c r="A120" s="4" t="s">
        <v>235</v>
      </c>
      <c r="B120" s="315" t="s">
        <v>236</v>
      </c>
      <c r="C120" s="333" t="s">
        <v>39</v>
      </c>
      <c r="D120" s="15">
        <v>15</v>
      </c>
      <c r="E120" s="241"/>
      <c r="F120" s="408"/>
    </row>
    <row r="121" spans="1:6" x14ac:dyDescent="0.25">
      <c r="A121" s="4" t="s">
        <v>237</v>
      </c>
      <c r="B121" s="315" t="s">
        <v>238</v>
      </c>
      <c r="C121" s="333" t="s">
        <v>20</v>
      </c>
      <c r="D121" s="15">
        <v>3</v>
      </c>
      <c r="E121" s="241"/>
      <c r="F121" s="408"/>
    </row>
    <row r="122" spans="1:6" x14ac:dyDescent="0.25">
      <c r="A122" s="4" t="s">
        <v>239</v>
      </c>
      <c r="B122" s="315" t="s">
        <v>240</v>
      </c>
      <c r="C122" s="333" t="s">
        <v>20</v>
      </c>
      <c r="D122" s="15">
        <v>3</v>
      </c>
      <c r="E122" s="241"/>
      <c r="F122" s="408"/>
    </row>
    <row r="123" spans="1:6" x14ac:dyDescent="0.25">
      <c r="A123" s="4" t="s">
        <v>241</v>
      </c>
      <c r="B123" s="315" t="s">
        <v>242</v>
      </c>
      <c r="C123" s="333" t="s">
        <v>4</v>
      </c>
      <c r="D123" s="15">
        <v>2</v>
      </c>
      <c r="E123" s="241"/>
      <c r="F123" s="408"/>
    </row>
    <row r="124" spans="1:6" x14ac:dyDescent="0.25">
      <c r="A124" s="4" t="s">
        <v>243</v>
      </c>
      <c r="B124" s="315" t="s">
        <v>244</v>
      </c>
      <c r="C124" s="333" t="s">
        <v>4</v>
      </c>
      <c r="D124" s="15">
        <v>1</v>
      </c>
      <c r="E124" s="241"/>
      <c r="F124" s="408"/>
    </row>
    <row r="125" spans="1:6" x14ac:dyDescent="0.25">
      <c r="A125" s="4" t="s">
        <v>245</v>
      </c>
      <c r="B125" s="315" t="s">
        <v>246</v>
      </c>
      <c r="C125" s="333" t="s">
        <v>4</v>
      </c>
      <c r="D125" s="15">
        <v>1</v>
      </c>
      <c r="E125" s="241"/>
      <c r="F125" s="408"/>
    </row>
    <row r="126" spans="1:6" x14ac:dyDescent="0.25">
      <c r="A126" s="126"/>
      <c r="B126" s="319" t="s">
        <v>247</v>
      </c>
      <c r="C126" s="335"/>
      <c r="D126" s="15"/>
      <c r="E126" s="241"/>
      <c r="F126" s="408"/>
    </row>
    <row r="127" spans="1:6" x14ac:dyDescent="0.25">
      <c r="A127" s="4" t="s">
        <v>248</v>
      </c>
      <c r="B127" s="315" t="s">
        <v>249</v>
      </c>
      <c r="C127" s="335" t="s">
        <v>4</v>
      </c>
      <c r="D127" s="15">
        <v>1</v>
      </c>
      <c r="E127" s="241"/>
      <c r="F127" s="408"/>
    </row>
    <row r="128" spans="1:6" x14ac:dyDescent="0.25">
      <c r="A128" s="4"/>
      <c r="B128" s="315"/>
      <c r="C128" s="335"/>
      <c r="D128" s="15"/>
      <c r="E128" s="241"/>
      <c r="F128" s="408"/>
    </row>
    <row r="129" spans="1:6" ht="18" x14ac:dyDescent="0.25">
      <c r="A129" s="269" t="s">
        <v>328</v>
      </c>
      <c r="B129" s="322" t="s">
        <v>329</v>
      </c>
      <c r="C129" s="334"/>
      <c r="D129" s="290"/>
      <c r="E129" s="247"/>
      <c r="F129" s="408"/>
    </row>
    <row r="130" spans="1:6" ht="15.75" x14ac:dyDescent="0.25">
      <c r="A130" s="272" t="s">
        <v>330</v>
      </c>
      <c r="B130" s="318" t="s">
        <v>331</v>
      </c>
      <c r="C130" s="337"/>
      <c r="D130" s="145"/>
      <c r="E130" s="248"/>
      <c r="F130" s="408"/>
    </row>
    <row r="131" spans="1:6" x14ac:dyDescent="0.25">
      <c r="A131" s="272"/>
      <c r="B131" s="319" t="s">
        <v>329</v>
      </c>
      <c r="C131" s="337"/>
      <c r="D131" s="145"/>
      <c r="E131" s="248"/>
      <c r="F131" s="408"/>
    </row>
    <row r="132" spans="1:6" x14ac:dyDescent="0.25">
      <c r="A132" s="4" t="s">
        <v>332</v>
      </c>
      <c r="B132" s="316" t="s">
        <v>333</v>
      </c>
      <c r="C132" s="333" t="s">
        <v>4</v>
      </c>
      <c r="D132" s="15">
        <v>7</v>
      </c>
      <c r="E132" s="241"/>
      <c r="F132" s="408"/>
    </row>
    <row r="133" spans="1:6" x14ac:dyDescent="0.25">
      <c r="A133" s="4" t="s">
        <v>334</v>
      </c>
      <c r="B133" s="316" t="s">
        <v>335</v>
      </c>
      <c r="C133" s="333" t="s">
        <v>4</v>
      </c>
      <c r="D133" s="15">
        <v>1</v>
      </c>
      <c r="E133" s="241"/>
      <c r="F133" s="408"/>
    </row>
    <row r="134" spans="1:6" x14ac:dyDescent="0.25">
      <c r="A134" s="4" t="s">
        <v>336</v>
      </c>
      <c r="B134" s="315" t="s">
        <v>337</v>
      </c>
      <c r="C134" s="333" t="s">
        <v>4</v>
      </c>
      <c r="D134" s="15">
        <v>2</v>
      </c>
      <c r="E134" s="241"/>
      <c r="F134" s="408"/>
    </row>
    <row r="135" spans="1:6" x14ac:dyDescent="0.25">
      <c r="A135" s="4" t="s">
        <v>338</v>
      </c>
      <c r="B135" s="316" t="s">
        <v>339</v>
      </c>
      <c r="C135" s="333" t="s">
        <v>4</v>
      </c>
      <c r="D135" s="15">
        <v>5</v>
      </c>
      <c r="E135" s="241"/>
      <c r="F135" s="408"/>
    </row>
    <row r="136" spans="1:6" x14ac:dyDescent="0.25">
      <c r="A136" s="4" t="s">
        <v>340</v>
      </c>
      <c r="B136" s="315" t="s">
        <v>120</v>
      </c>
      <c r="C136" s="333" t="s">
        <v>4</v>
      </c>
      <c r="D136" s="15">
        <v>2</v>
      </c>
      <c r="E136" s="241"/>
      <c r="F136" s="408"/>
    </row>
    <row r="137" spans="1:6" x14ac:dyDescent="0.25">
      <c r="A137" s="4" t="s">
        <v>341</v>
      </c>
      <c r="B137" s="315" t="s">
        <v>122</v>
      </c>
      <c r="C137" s="333" t="s">
        <v>4</v>
      </c>
      <c r="D137" s="15">
        <v>4</v>
      </c>
      <c r="E137" s="241"/>
      <c r="F137" s="408"/>
    </row>
    <row r="138" spans="1:6" x14ac:dyDescent="0.25">
      <c r="A138" s="4" t="s">
        <v>342</v>
      </c>
      <c r="B138" s="315" t="s">
        <v>343</v>
      </c>
      <c r="C138" s="333" t="s">
        <v>20</v>
      </c>
      <c r="D138" s="15">
        <v>5.9</v>
      </c>
      <c r="E138" s="241"/>
      <c r="F138" s="408"/>
    </row>
    <row r="139" spans="1:6" x14ac:dyDescent="0.25">
      <c r="A139" s="4" t="s">
        <v>344</v>
      </c>
      <c r="B139" s="315" t="s">
        <v>345</v>
      </c>
      <c r="C139" s="333" t="s">
        <v>20</v>
      </c>
      <c r="D139" s="15">
        <v>36.450000000000003</v>
      </c>
      <c r="E139" s="241"/>
      <c r="F139" s="408"/>
    </row>
    <row r="140" spans="1:6" x14ac:dyDescent="0.25">
      <c r="A140" s="4" t="s">
        <v>346</v>
      </c>
      <c r="B140" s="315" t="s">
        <v>347</v>
      </c>
      <c r="C140" s="333" t="s">
        <v>20</v>
      </c>
      <c r="D140" s="15">
        <v>15.17</v>
      </c>
      <c r="E140" s="241"/>
      <c r="F140" s="408"/>
    </row>
    <row r="141" spans="1:6" ht="25.5" x14ac:dyDescent="0.25">
      <c r="A141" s="4" t="s">
        <v>348</v>
      </c>
      <c r="B141" s="315" t="s">
        <v>349</v>
      </c>
      <c r="C141" s="333" t="s">
        <v>4</v>
      </c>
      <c r="D141" s="15">
        <v>2</v>
      </c>
      <c r="E141" s="241"/>
      <c r="F141" s="408"/>
    </row>
    <row r="142" spans="1:6" x14ac:dyDescent="0.25">
      <c r="A142" s="4" t="s">
        <v>350</v>
      </c>
      <c r="B142" s="315" t="s">
        <v>351</v>
      </c>
      <c r="C142" s="333" t="s">
        <v>4</v>
      </c>
      <c r="D142" s="15">
        <v>1</v>
      </c>
      <c r="E142" s="241"/>
      <c r="F142" s="408"/>
    </row>
    <row r="143" spans="1:6" x14ac:dyDescent="0.25">
      <c r="A143" s="4" t="s">
        <v>352</v>
      </c>
      <c r="B143" s="315" t="s">
        <v>353</v>
      </c>
      <c r="C143" s="333" t="s">
        <v>20</v>
      </c>
      <c r="D143" s="15">
        <v>861</v>
      </c>
      <c r="E143" s="241"/>
      <c r="F143" s="408"/>
    </row>
    <row r="144" spans="1:6" x14ac:dyDescent="0.25">
      <c r="A144" s="4" t="s">
        <v>354</v>
      </c>
      <c r="B144" s="315" t="s">
        <v>355</v>
      </c>
      <c r="C144" s="333" t="s">
        <v>4</v>
      </c>
      <c r="D144" s="15">
        <v>2</v>
      </c>
      <c r="E144" s="241"/>
      <c r="F144" s="408"/>
    </row>
    <row r="145" spans="1:6" x14ac:dyDescent="0.25">
      <c r="A145" s="4" t="s">
        <v>356</v>
      </c>
      <c r="B145" s="315" t="s">
        <v>357</v>
      </c>
      <c r="C145" s="333" t="s">
        <v>20</v>
      </c>
      <c r="D145" s="15">
        <v>15.25</v>
      </c>
      <c r="E145" s="241"/>
      <c r="F145" s="408"/>
    </row>
    <row r="146" spans="1:6" x14ac:dyDescent="0.25">
      <c r="A146" s="4" t="s">
        <v>358</v>
      </c>
      <c r="B146" s="315" t="s">
        <v>359</v>
      </c>
      <c r="C146" s="333" t="s">
        <v>4</v>
      </c>
      <c r="D146" s="15">
        <v>9</v>
      </c>
      <c r="E146" s="241"/>
      <c r="F146" s="408"/>
    </row>
    <row r="147" spans="1:6" ht="25.5" x14ac:dyDescent="0.25">
      <c r="A147" s="4" t="s">
        <v>360</v>
      </c>
      <c r="B147" s="315" t="s">
        <v>361</v>
      </c>
      <c r="C147" s="333" t="s">
        <v>4</v>
      </c>
      <c r="D147" s="15">
        <v>22</v>
      </c>
      <c r="E147" s="241"/>
      <c r="F147" s="408"/>
    </row>
    <row r="148" spans="1:6" x14ac:dyDescent="0.25">
      <c r="A148" s="4" t="s">
        <v>362</v>
      </c>
      <c r="B148" s="315" t="s">
        <v>236</v>
      </c>
      <c r="C148" s="331" t="s">
        <v>39</v>
      </c>
      <c r="D148" s="15">
        <v>2</v>
      </c>
      <c r="E148" s="241"/>
      <c r="F148" s="408"/>
    </row>
    <row r="149" spans="1:6" x14ac:dyDescent="0.25">
      <c r="A149" s="87"/>
      <c r="B149" s="107" t="s">
        <v>363</v>
      </c>
      <c r="C149" s="333"/>
      <c r="D149" s="15"/>
      <c r="E149" s="241"/>
      <c r="F149" s="408"/>
    </row>
    <row r="150" spans="1:6" x14ac:dyDescent="0.25">
      <c r="A150" s="4" t="s">
        <v>364</v>
      </c>
      <c r="B150" s="315" t="s">
        <v>74</v>
      </c>
      <c r="C150" s="333" t="s">
        <v>39</v>
      </c>
      <c r="D150" s="15">
        <v>153.55000000000001</v>
      </c>
      <c r="E150" s="241"/>
      <c r="F150" s="408"/>
    </row>
    <row r="151" spans="1:6" x14ac:dyDescent="0.25">
      <c r="A151" s="87"/>
      <c r="B151" s="107" t="s">
        <v>82</v>
      </c>
      <c r="C151" s="333"/>
      <c r="D151" s="15"/>
      <c r="E151" s="241"/>
      <c r="F151" s="408"/>
    </row>
    <row r="152" spans="1:6" x14ac:dyDescent="0.25">
      <c r="A152" s="4" t="s">
        <v>365</v>
      </c>
      <c r="B152" s="316" t="s">
        <v>84</v>
      </c>
      <c r="C152" s="332" t="s">
        <v>81</v>
      </c>
      <c r="D152" s="15">
        <v>123.22</v>
      </c>
      <c r="E152" s="241"/>
      <c r="F152" s="408"/>
    </row>
    <row r="153" spans="1:6" x14ac:dyDescent="0.25">
      <c r="A153" s="87"/>
      <c r="B153" s="107" t="s">
        <v>85</v>
      </c>
      <c r="C153" s="332"/>
      <c r="D153" s="15"/>
      <c r="E153" s="241"/>
      <c r="F153" s="408"/>
    </row>
    <row r="154" spans="1:6" ht="25.5" x14ac:dyDescent="0.25">
      <c r="A154" s="4" t="s">
        <v>366</v>
      </c>
      <c r="B154" s="315" t="s">
        <v>367</v>
      </c>
      <c r="C154" s="332" t="s">
        <v>81</v>
      </c>
      <c r="D154" s="15">
        <v>123.22</v>
      </c>
      <c r="E154" s="241"/>
      <c r="F154" s="408"/>
    </row>
    <row r="155" spans="1:6" x14ac:dyDescent="0.25">
      <c r="A155" s="87"/>
      <c r="B155" s="107" t="s">
        <v>368</v>
      </c>
      <c r="C155" s="332"/>
      <c r="D155" s="15"/>
      <c r="E155" s="241"/>
      <c r="F155" s="408"/>
    </row>
    <row r="156" spans="1:6" x14ac:dyDescent="0.25">
      <c r="A156" s="4" t="s">
        <v>369</v>
      </c>
      <c r="B156" s="315" t="s">
        <v>368</v>
      </c>
      <c r="C156" s="335" t="s">
        <v>81</v>
      </c>
      <c r="D156" s="15">
        <v>32.020000000000003</v>
      </c>
      <c r="E156" s="241"/>
      <c r="F156" s="408"/>
    </row>
    <row r="157" spans="1:6" x14ac:dyDescent="0.25">
      <c r="A157" s="87"/>
      <c r="B157" s="107" t="s">
        <v>88</v>
      </c>
      <c r="C157" s="332"/>
      <c r="D157" s="15"/>
      <c r="E157" s="241"/>
      <c r="F157" s="408"/>
    </row>
    <row r="158" spans="1:6" ht="25.5" x14ac:dyDescent="0.25">
      <c r="A158" s="4" t="s">
        <v>370</v>
      </c>
      <c r="B158" s="315" t="s">
        <v>90</v>
      </c>
      <c r="C158" s="332" t="s">
        <v>81</v>
      </c>
      <c r="D158" s="15">
        <v>16.98</v>
      </c>
      <c r="E158" s="241"/>
      <c r="F158" s="408"/>
    </row>
    <row r="159" spans="1:6" x14ac:dyDescent="0.25">
      <c r="A159" s="87"/>
      <c r="B159" s="107" t="s">
        <v>91</v>
      </c>
      <c r="C159" s="332"/>
      <c r="D159" s="15"/>
      <c r="E159" s="241"/>
      <c r="F159" s="408"/>
    </row>
    <row r="160" spans="1:6" x14ac:dyDescent="0.25">
      <c r="A160" s="271" t="s">
        <v>371</v>
      </c>
      <c r="B160" s="315" t="s">
        <v>93</v>
      </c>
      <c r="C160" s="332" t="s">
        <v>81</v>
      </c>
      <c r="D160" s="15">
        <v>27.4</v>
      </c>
      <c r="E160" s="241"/>
      <c r="F160" s="408"/>
    </row>
    <row r="161" spans="1:6" x14ac:dyDescent="0.25">
      <c r="A161" s="87"/>
      <c r="B161" s="107" t="s">
        <v>94</v>
      </c>
      <c r="C161" s="332"/>
      <c r="D161" s="15"/>
      <c r="E161" s="241"/>
      <c r="F161" s="408"/>
    </row>
    <row r="162" spans="1:6" x14ac:dyDescent="0.25">
      <c r="A162" s="4" t="s">
        <v>372</v>
      </c>
      <c r="B162" s="315" t="s">
        <v>373</v>
      </c>
      <c r="C162" s="332" t="s">
        <v>81</v>
      </c>
      <c r="D162" s="15">
        <v>87.25</v>
      </c>
      <c r="E162" s="241"/>
      <c r="F162" s="408"/>
    </row>
    <row r="163" spans="1:6" x14ac:dyDescent="0.25">
      <c r="A163" s="87"/>
      <c r="B163" s="107" t="s">
        <v>374</v>
      </c>
      <c r="C163" s="332"/>
      <c r="D163" s="15"/>
      <c r="E163" s="241"/>
      <c r="F163" s="408"/>
    </row>
    <row r="164" spans="1:6" x14ac:dyDescent="0.25">
      <c r="A164" s="4" t="s">
        <v>375</v>
      </c>
      <c r="B164" s="315" t="s">
        <v>376</v>
      </c>
      <c r="C164" s="332" t="s">
        <v>81</v>
      </c>
      <c r="D164" s="15">
        <v>31.75</v>
      </c>
      <c r="E164" s="241"/>
      <c r="F164" s="408"/>
    </row>
    <row r="165" spans="1:6" x14ac:dyDescent="0.25">
      <c r="A165" s="87"/>
      <c r="B165" s="107" t="s">
        <v>377</v>
      </c>
      <c r="C165" s="332"/>
      <c r="D165" s="15"/>
      <c r="E165" s="249"/>
      <c r="F165" s="408"/>
    </row>
    <row r="166" spans="1:6" x14ac:dyDescent="0.25">
      <c r="A166" s="4" t="s">
        <v>378</v>
      </c>
      <c r="B166" s="315" t="s">
        <v>377</v>
      </c>
      <c r="C166" s="332" t="s">
        <v>106</v>
      </c>
      <c r="D166" s="15">
        <v>68929</v>
      </c>
      <c r="E166" s="241"/>
      <c r="F166" s="408"/>
    </row>
    <row r="167" spans="1:6" x14ac:dyDescent="0.25">
      <c r="A167" s="87"/>
      <c r="B167" s="107" t="s">
        <v>379</v>
      </c>
      <c r="C167" s="332"/>
      <c r="D167" s="15"/>
      <c r="E167" s="241"/>
      <c r="F167" s="408"/>
    </row>
    <row r="168" spans="1:6" x14ac:dyDescent="0.25">
      <c r="A168" s="4" t="s">
        <v>380</v>
      </c>
      <c r="B168" s="315" t="s">
        <v>80</v>
      </c>
      <c r="C168" s="335" t="s">
        <v>81</v>
      </c>
      <c r="D168" s="15">
        <v>56</v>
      </c>
      <c r="E168" s="241"/>
      <c r="F168" s="408"/>
    </row>
    <row r="169" spans="1:6" ht="25.5" x14ac:dyDescent="0.25">
      <c r="A169" s="4" t="s">
        <v>381</v>
      </c>
      <c r="B169" s="315" t="s">
        <v>77</v>
      </c>
      <c r="C169" s="335" t="s">
        <v>78</v>
      </c>
      <c r="D169" s="15">
        <v>1721.6</v>
      </c>
      <c r="E169" s="241"/>
      <c r="F169" s="408"/>
    </row>
    <row r="170" spans="1:6" x14ac:dyDescent="0.25">
      <c r="A170" s="87"/>
      <c r="B170" s="107" t="s">
        <v>107</v>
      </c>
      <c r="C170" s="335"/>
      <c r="D170" s="15"/>
      <c r="E170" s="241"/>
      <c r="F170" s="408"/>
    </row>
    <row r="171" spans="1:6" x14ac:dyDescent="0.25">
      <c r="A171" s="4" t="s">
        <v>382</v>
      </c>
      <c r="B171" s="315" t="s">
        <v>383</v>
      </c>
      <c r="C171" s="338" t="s">
        <v>20</v>
      </c>
      <c r="D171" s="15">
        <v>102</v>
      </c>
      <c r="E171" s="241"/>
      <c r="F171" s="408"/>
    </row>
    <row r="172" spans="1:6" x14ac:dyDescent="0.25">
      <c r="A172" s="87"/>
      <c r="B172" s="107" t="s">
        <v>384</v>
      </c>
      <c r="C172" s="330"/>
      <c r="D172" s="15"/>
      <c r="E172" s="241"/>
      <c r="F172" s="408"/>
    </row>
    <row r="173" spans="1:6" x14ac:dyDescent="0.25">
      <c r="A173" s="4" t="s">
        <v>385</v>
      </c>
      <c r="B173" s="315" t="s">
        <v>386</v>
      </c>
      <c r="C173" s="333" t="s">
        <v>4</v>
      </c>
      <c r="D173" s="15">
        <v>2</v>
      </c>
      <c r="E173" s="241"/>
      <c r="F173" s="408"/>
    </row>
    <row r="174" spans="1:6" x14ac:dyDescent="0.25">
      <c r="A174" s="4" t="s">
        <v>387</v>
      </c>
      <c r="B174" s="315" t="s">
        <v>152</v>
      </c>
      <c r="C174" s="333" t="s">
        <v>4</v>
      </c>
      <c r="D174" s="15">
        <v>2</v>
      </c>
      <c r="E174" s="241"/>
      <c r="F174" s="408"/>
    </row>
    <row r="175" spans="1:6" x14ac:dyDescent="0.25">
      <c r="A175" s="4" t="s">
        <v>388</v>
      </c>
      <c r="B175" s="315" t="s">
        <v>389</v>
      </c>
      <c r="C175" s="333" t="s">
        <v>4</v>
      </c>
      <c r="D175" s="15">
        <v>2</v>
      </c>
      <c r="E175" s="241"/>
      <c r="F175" s="408"/>
    </row>
    <row r="176" spans="1:6" x14ac:dyDescent="0.25">
      <c r="A176" s="4" t="s">
        <v>390</v>
      </c>
      <c r="B176" s="315" t="s">
        <v>154</v>
      </c>
      <c r="C176" s="333" t="s">
        <v>4</v>
      </c>
      <c r="D176" s="15">
        <v>2</v>
      </c>
      <c r="E176" s="241"/>
      <c r="F176" s="408"/>
    </row>
    <row r="177" spans="1:6" x14ac:dyDescent="0.25">
      <c r="A177" s="4" t="s">
        <v>391</v>
      </c>
      <c r="B177" s="315" t="s">
        <v>392</v>
      </c>
      <c r="C177" s="333" t="s">
        <v>4</v>
      </c>
      <c r="D177" s="15">
        <v>2</v>
      </c>
      <c r="E177" s="241"/>
      <c r="F177" s="408"/>
    </row>
    <row r="178" spans="1:6" x14ac:dyDescent="0.25">
      <c r="A178" s="4" t="s">
        <v>393</v>
      </c>
      <c r="B178" s="315" t="s">
        <v>394</v>
      </c>
      <c r="C178" s="333" t="s">
        <v>4</v>
      </c>
      <c r="D178" s="15">
        <v>2</v>
      </c>
      <c r="E178" s="241"/>
      <c r="F178" s="408"/>
    </row>
    <row r="179" spans="1:6" x14ac:dyDescent="0.25">
      <c r="A179" s="4" t="s">
        <v>395</v>
      </c>
      <c r="B179" s="315" t="s">
        <v>396</v>
      </c>
      <c r="C179" s="333" t="s">
        <v>4</v>
      </c>
      <c r="D179" s="15">
        <v>2</v>
      </c>
      <c r="E179" s="241"/>
      <c r="F179" s="408"/>
    </row>
    <row r="180" spans="1:6" x14ac:dyDescent="0.25">
      <c r="A180" s="4" t="s">
        <v>397</v>
      </c>
      <c r="B180" s="315" t="s">
        <v>398</v>
      </c>
      <c r="C180" s="333" t="s">
        <v>4</v>
      </c>
      <c r="D180" s="15">
        <v>2</v>
      </c>
      <c r="E180" s="241"/>
      <c r="F180" s="408"/>
    </row>
    <row r="181" spans="1:6" x14ac:dyDescent="0.25">
      <c r="A181" s="4" t="s">
        <v>399</v>
      </c>
      <c r="B181" s="315" t="s">
        <v>347</v>
      </c>
      <c r="C181" s="333" t="s">
        <v>20</v>
      </c>
      <c r="D181" s="15">
        <v>2</v>
      </c>
      <c r="E181" s="241"/>
      <c r="F181" s="408"/>
    </row>
    <row r="182" spans="1:6" x14ac:dyDescent="0.25">
      <c r="A182" s="110"/>
      <c r="B182" s="107" t="s">
        <v>400</v>
      </c>
      <c r="C182" s="335"/>
      <c r="D182" s="15"/>
      <c r="E182" s="241"/>
      <c r="F182" s="408"/>
    </row>
    <row r="183" spans="1:6" ht="38.25" x14ac:dyDescent="0.25">
      <c r="A183" s="4" t="s">
        <v>401</v>
      </c>
      <c r="B183" s="315" t="s">
        <v>402</v>
      </c>
      <c r="C183" s="335" t="s">
        <v>403</v>
      </c>
      <c r="D183" s="15">
        <v>3</v>
      </c>
      <c r="E183" s="241"/>
      <c r="F183" s="408"/>
    </row>
    <row r="184" spans="1:6" x14ac:dyDescent="0.25">
      <c r="A184" s="4"/>
      <c r="B184" s="315"/>
      <c r="C184" s="335"/>
      <c r="D184" s="15"/>
      <c r="E184" s="241"/>
      <c r="F184" s="408"/>
    </row>
    <row r="185" spans="1:6" ht="36" x14ac:dyDescent="0.25">
      <c r="A185" s="269" t="s">
        <v>448</v>
      </c>
      <c r="B185" s="322" t="s">
        <v>449</v>
      </c>
      <c r="C185" s="335"/>
      <c r="D185" s="15"/>
      <c r="E185" s="241"/>
      <c r="F185" s="408"/>
    </row>
    <row r="186" spans="1:6" ht="15.75" x14ac:dyDescent="0.25">
      <c r="A186" s="126"/>
      <c r="B186" s="318" t="s">
        <v>450</v>
      </c>
      <c r="C186" s="335"/>
      <c r="D186" s="15"/>
      <c r="E186" s="241"/>
      <c r="F186" s="408"/>
    </row>
    <row r="187" spans="1:6" x14ac:dyDescent="0.25">
      <c r="A187" s="110"/>
      <c r="B187" s="319" t="s">
        <v>72</v>
      </c>
      <c r="C187" s="335"/>
      <c r="D187" s="15"/>
      <c r="E187" s="241"/>
      <c r="F187" s="408"/>
    </row>
    <row r="188" spans="1:6" x14ac:dyDescent="0.25">
      <c r="A188" s="4" t="s">
        <v>451</v>
      </c>
      <c r="B188" s="315" t="s">
        <v>452</v>
      </c>
      <c r="C188" s="335" t="s">
        <v>39</v>
      </c>
      <c r="D188" s="15">
        <v>352.81</v>
      </c>
      <c r="E188" s="241"/>
      <c r="F188" s="408"/>
    </row>
    <row r="189" spans="1:6" x14ac:dyDescent="0.25">
      <c r="A189" s="110"/>
      <c r="B189" s="319" t="s">
        <v>75</v>
      </c>
      <c r="C189" s="335"/>
      <c r="D189" s="15"/>
      <c r="E189" s="241"/>
      <c r="F189" s="408"/>
    </row>
    <row r="190" spans="1:6" ht="25.5" x14ac:dyDescent="0.25">
      <c r="A190" s="4" t="s">
        <v>453</v>
      </c>
      <c r="B190" s="315" t="s">
        <v>77</v>
      </c>
      <c r="C190" s="335" t="s">
        <v>78</v>
      </c>
      <c r="D190" s="15">
        <v>31316.45</v>
      </c>
      <c r="E190" s="241"/>
      <c r="F190" s="408"/>
    </row>
    <row r="191" spans="1:6" x14ac:dyDescent="0.25">
      <c r="A191" s="4" t="s">
        <v>454</v>
      </c>
      <c r="B191" s="315" t="s">
        <v>80</v>
      </c>
      <c r="C191" s="335" t="s">
        <v>81</v>
      </c>
      <c r="D191" s="15">
        <v>789.8</v>
      </c>
      <c r="E191" s="241"/>
      <c r="F191" s="408"/>
    </row>
    <row r="192" spans="1:6" x14ac:dyDescent="0.25">
      <c r="A192" s="87"/>
      <c r="B192" s="107" t="s">
        <v>455</v>
      </c>
      <c r="C192" s="333"/>
      <c r="D192" s="15"/>
      <c r="E192" s="241"/>
      <c r="F192" s="408"/>
    </row>
    <row r="193" spans="1:6" x14ac:dyDescent="0.25">
      <c r="A193" s="4" t="s">
        <v>456</v>
      </c>
      <c r="B193" s="315" t="s">
        <v>457</v>
      </c>
      <c r="C193" s="333" t="s">
        <v>81</v>
      </c>
      <c r="D193" s="15">
        <v>2822.44</v>
      </c>
      <c r="E193" s="241"/>
      <c r="F193" s="408"/>
    </row>
    <row r="194" spans="1:6" x14ac:dyDescent="0.25">
      <c r="A194" s="87"/>
      <c r="B194" s="107" t="s">
        <v>91</v>
      </c>
      <c r="C194" s="332"/>
      <c r="D194" s="15"/>
      <c r="E194" s="241"/>
      <c r="F194" s="408"/>
    </row>
    <row r="195" spans="1:6" x14ac:dyDescent="0.25">
      <c r="A195" s="4" t="s">
        <v>458</v>
      </c>
      <c r="B195" s="315" t="s">
        <v>93</v>
      </c>
      <c r="C195" s="332" t="s">
        <v>81</v>
      </c>
      <c r="D195" s="15">
        <v>72.319999999999993</v>
      </c>
      <c r="E195" s="241"/>
      <c r="F195" s="408"/>
    </row>
    <row r="196" spans="1:6" x14ac:dyDescent="0.25">
      <c r="A196" s="87"/>
      <c r="B196" s="107" t="s">
        <v>94</v>
      </c>
      <c r="C196" s="332"/>
      <c r="D196" s="15"/>
      <c r="E196" s="241"/>
      <c r="F196" s="408"/>
    </row>
    <row r="197" spans="1:6" x14ac:dyDescent="0.25">
      <c r="A197" s="4" t="s">
        <v>459</v>
      </c>
      <c r="B197" s="315" t="s">
        <v>373</v>
      </c>
      <c r="C197" s="332" t="s">
        <v>81</v>
      </c>
      <c r="D197" s="15">
        <v>171.43</v>
      </c>
      <c r="E197" s="241"/>
      <c r="F197" s="408"/>
    </row>
    <row r="198" spans="1:6" x14ac:dyDescent="0.25">
      <c r="A198" s="87"/>
      <c r="B198" s="107" t="s">
        <v>374</v>
      </c>
      <c r="C198" s="332"/>
      <c r="D198" s="15"/>
      <c r="E198" s="241"/>
      <c r="F198" s="408"/>
    </row>
    <row r="199" spans="1:6" x14ac:dyDescent="0.25">
      <c r="A199" s="4" t="s">
        <v>460</v>
      </c>
      <c r="B199" s="315" t="s">
        <v>376</v>
      </c>
      <c r="C199" s="332" t="s">
        <v>81</v>
      </c>
      <c r="D199" s="15">
        <v>72.319999999999993</v>
      </c>
      <c r="E199" s="241"/>
      <c r="F199" s="408"/>
    </row>
    <row r="200" spans="1:6" x14ac:dyDescent="0.25">
      <c r="A200" s="87"/>
      <c r="B200" s="107" t="s">
        <v>368</v>
      </c>
      <c r="C200" s="332"/>
      <c r="D200" s="15"/>
      <c r="E200" s="241"/>
      <c r="F200" s="408"/>
    </row>
    <row r="201" spans="1:6" x14ac:dyDescent="0.25">
      <c r="A201" s="4" t="s">
        <v>461</v>
      </c>
      <c r="B201" s="315" t="s">
        <v>368</v>
      </c>
      <c r="C201" s="335" t="s">
        <v>81</v>
      </c>
      <c r="D201" s="15">
        <v>369.44</v>
      </c>
      <c r="E201" s="241"/>
      <c r="F201" s="408"/>
    </row>
    <row r="202" spans="1:6" x14ac:dyDescent="0.25">
      <c r="A202" s="87"/>
      <c r="B202" s="107" t="s">
        <v>462</v>
      </c>
      <c r="C202" s="335"/>
      <c r="D202" s="15"/>
      <c r="E202" s="241"/>
      <c r="F202" s="408"/>
    </row>
    <row r="203" spans="1:6" x14ac:dyDescent="0.25">
      <c r="A203" s="4" t="s">
        <v>463</v>
      </c>
      <c r="B203" s="315" t="s">
        <v>464</v>
      </c>
      <c r="C203" s="335" t="s">
        <v>465</v>
      </c>
      <c r="D203" s="15">
        <v>4</v>
      </c>
      <c r="E203" s="241"/>
      <c r="F203" s="408"/>
    </row>
    <row r="204" spans="1:6" x14ac:dyDescent="0.25">
      <c r="A204" s="4" t="s">
        <v>466</v>
      </c>
      <c r="B204" s="315" t="s">
        <v>955</v>
      </c>
      <c r="C204" s="335" t="s">
        <v>468</v>
      </c>
      <c r="D204" s="15">
        <v>3552.4</v>
      </c>
      <c r="E204" s="241"/>
      <c r="F204" s="408"/>
    </row>
    <row r="205" spans="1:6" x14ac:dyDescent="0.25">
      <c r="A205" s="110"/>
      <c r="B205" s="319" t="s">
        <v>469</v>
      </c>
      <c r="C205" s="335"/>
      <c r="D205" s="15"/>
      <c r="E205" s="241"/>
      <c r="F205" s="408"/>
    </row>
    <row r="206" spans="1:6" x14ac:dyDescent="0.25">
      <c r="A206" s="4" t="s">
        <v>470</v>
      </c>
      <c r="B206" s="315" t="s">
        <v>471</v>
      </c>
      <c r="C206" s="335" t="s">
        <v>81</v>
      </c>
      <c r="D206" s="15">
        <v>17.64</v>
      </c>
      <c r="E206" s="241"/>
      <c r="F206" s="408"/>
    </row>
    <row r="207" spans="1:6" x14ac:dyDescent="0.25">
      <c r="A207" s="4" t="s">
        <v>472</v>
      </c>
      <c r="B207" s="315" t="s">
        <v>109</v>
      </c>
      <c r="C207" s="335" t="s">
        <v>20</v>
      </c>
      <c r="D207" s="15">
        <v>111</v>
      </c>
      <c r="E207" s="241"/>
      <c r="F207" s="408"/>
    </row>
    <row r="208" spans="1:6" x14ac:dyDescent="0.25">
      <c r="A208" s="110"/>
      <c r="B208" s="319" t="s">
        <v>103</v>
      </c>
      <c r="C208" s="335"/>
      <c r="D208" s="15"/>
      <c r="E208" s="249"/>
      <c r="F208" s="408"/>
    </row>
    <row r="209" spans="1:6" x14ac:dyDescent="0.25">
      <c r="A209" s="4" t="s">
        <v>473</v>
      </c>
      <c r="B209" s="315" t="s">
        <v>105</v>
      </c>
      <c r="C209" s="335" t="s">
        <v>106</v>
      </c>
      <c r="D209" s="15">
        <v>93199.33</v>
      </c>
      <c r="E209" s="241"/>
      <c r="F209" s="408"/>
    </row>
    <row r="210" spans="1:6" x14ac:dyDescent="0.25">
      <c r="A210" s="87"/>
      <c r="B210" s="107" t="s">
        <v>474</v>
      </c>
      <c r="C210" s="330"/>
      <c r="D210" s="153"/>
      <c r="E210" s="241"/>
      <c r="F210" s="408"/>
    </row>
    <row r="211" spans="1:6" x14ac:dyDescent="0.25">
      <c r="A211" s="4" t="s">
        <v>475</v>
      </c>
      <c r="B211" s="315" t="s">
        <v>476</v>
      </c>
      <c r="C211" s="333" t="s">
        <v>4</v>
      </c>
      <c r="D211" s="15">
        <v>3</v>
      </c>
      <c r="E211" s="241"/>
      <c r="F211" s="408"/>
    </row>
    <row r="212" spans="1:6" x14ac:dyDescent="0.25">
      <c r="A212" s="4" t="s">
        <v>477</v>
      </c>
      <c r="B212" s="315" t="s">
        <v>478</v>
      </c>
      <c r="C212" s="333" t="s">
        <v>4</v>
      </c>
      <c r="D212" s="15">
        <v>1</v>
      </c>
      <c r="E212" s="241"/>
      <c r="F212" s="408"/>
    </row>
    <row r="213" spans="1:6" x14ac:dyDescent="0.25">
      <c r="A213" s="4" t="s">
        <v>479</v>
      </c>
      <c r="B213" s="315" t="s">
        <v>480</v>
      </c>
      <c r="C213" s="333" t="s">
        <v>4</v>
      </c>
      <c r="D213" s="15">
        <v>6</v>
      </c>
      <c r="E213" s="241"/>
      <c r="F213" s="408"/>
    </row>
    <row r="214" spans="1:6" x14ac:dyDescent="0.25">
      <c r="A214" s="4" t="s">
        <v>481</v>
      </c>
      <c r="B214" s="315" t="s">
        <v>482</v>
      </c>
      <c r="C214" s="333" t="s">
        <v>4</v>
      </c>
      <c r="D214" s="15">
        <v>3</v>
      </c>
      <c r="E214" s="241"/>
      <c r="F214" s="408"/>
    </row>
    <row r="215" spans="1:6" x14ac:dyDescent="0.25">
      <c r="A215" s="4" t="s">
        <v>483</v>
      </c>
      <c r="B215" s="315" t="s">
        <v>484</v>
      </c>
      <c r="C215" s="333" t="s">
        <v>4</v>
      </c>
      <c r="D215" s="15">
        <v>2</v>
      </c>
      <c r="E215" s="241"/>
      <c r="F215" s="408"/>
    </row>
    <row r="216" spans="1:6" x14ac:dyDescent="0.25">
      <c r="A216" s="4" t="s">
        <v>485</v>
      </c>
      <c r="B216" s="315" t="s">
        <v>486</v>
      </c>
      <c r="C216" s="333" t="s">
        <v>4</v>
      </c>
      <c r="D216" s="15">
        <v>7</v>
      </c>
      <c r="E216" s="241"/>
      <c r="F216" s="408"/>
    </row>
    <row r="217" spans="1:6" x14ac:dyDescent="0.25">
      <c r="A217" s="4" t="s">
        <v>487</v>
      </c>
      <c r="B217" s="315" t="s">
        <v>488</v>
      </c>
      <c r="C217" s="333" t="s">
        <v>4</v>
      </c>
      <c r="D217" s="15">
        <v>6</v>
      </c>
      <c r="E217" s="241"/>
      <c r="F217" s="408"/>
    </row>
    <row r="218" spans="1:6" x14ac:dyDescent="0.25">
      <c r="A218" s="4" t="s">
        <v>489</v>
      </c>
      <c r="B218" s="315" t="s">
        <v>490</v>
      </c>
      <c r="C218" s="333" t="s">
        <v>4</v>
      </c>
      <c r="D218" s="15">
        <v>16</v>
      </c>
      <c r="E218" s="241"/>
      <c r="F218" s="408"/>
    </row>
    <row r="219" spans="1:6" x14ac:dyDescent="0.25">
      <c r="A219" s="4" t="s">
        <v>491</v>
      </c>
      <c r="B219" s="315" t="s">
        <v>492</v>
      </c>
      <c r="C219" s="333" t="s">
        <v>4</v>
      </c>
      <c r="D219" s="15">
        <v>5</v>
      </c>
      <c r="E219" s="241"/>
      <c r="F219" s="408"/>
    </row>
    <row r="220" spans="1:6" x14ac:dyDescent="0.25">
      <c r="A220" s="4" t="s">
        <v>493</v>
      </c>
      <c r="B220" s="315" t="s">
        <v>494</v>
      </c>
      <c r="C220" s="333" t="s">
        <v>4</v>
      </c>
      <c r="D220" s="15">
        <v>6</v>
      </c>
      <c r="E220" s="241"/>
      <c r="F220" s="408"/>
    </row>
    <row r="221" spans="1:6" x14ac:dyDescent="0.25">
      <c r="A221" s="4" t="s">
        <v>495</v>
      </c>
      <c r="B221" s="315" t="s">
        <v>496</v>
      </c>
      <c r="C221" s="333" t="s">
        <v>4</v>
      </c>
      <c r="D221" s="15">
        <v>1</v>
      </c>
      <c r="E221" s="241"/>
      <c r="F221" s="408"/>
    </row>
    <row r="222" spans="1:6" x14ac:dyDescent="0.25">
      <c r="A222" s="4" t="s">
        <v>497</v>
      </c>
      <c r="B222" s="315" t="s">
        <v>498</v>
      </c>
      <c r="C222" s="333" t="s">
        <v>4</v>
      </c>
      <c r="D222" s="15">
        <v>2</v>
      </c>
      <c r="E222" s="241"/>
      <c r="F222" s="408"/>
    </row>
    <row r="223" spans="1:6" x14ac:dyDescent="0.25">
      <c r="A223" s="4" t="s">
        <v>499</v>
      </c>
      <c r="B223" s="315" t="s">
        <v>500</v>
      </c>
      <c r="C223" s="333" t="s">
        <v>4</v>
      </c>
      <c r="D223" s="15">
        <v>1</v>
      </c>
      <c r="E223" s="241"/>
      <c r="F223" s="408"/>
    </row>
    <row r="224" spans="1:6" x14ac:dyDescent="0.25">
      <c r="A224" s="4" t="s">
        <v>501</v>
      </c>
      <c r="B224" s="315" t="s">
        <v>502</v>
      </c>
      <c r="C224" s="333" t="s">
        <v>4</v>
      </c>
      <c r="D224" s="15">
        <v>1</v>
      </c>
      <c r="E224" s="241"/>
      <c r="F224" s="408"/>
    </row>
    <row r="225" spans="1:6" x14ac:dyDescent="0.25">
      <c r="A225" s="4" t="s">
        <v>503</v>
      </c>
      <c r="B225" s="315" t="s">
        <v>504</v>
      </c>
      <c r="C225" s="333" t="s">
        <v>4</v>
      </c>
      <c r="D225" s="15">
        <v>4</v>
      </c>
      <c r="E225" s="241"/>
      <c r="F225" s="408"/>
    </row>
    <row r="226" spans="1:6" x14ac:dyDescent="0.25">
      <c r="A226" s="4" t="s">
        <v>505</v>
      </c>
      <c r="B226" s="315" t="s">
        <v>506</v>
      </c>
      <c r="C226" s="333" t="s">
        <v>4</v>
      </c>
      <c r="D226" s="15">
        <v>9</v>
      </c>
      <c r="E226" s="241"/>
      <c r="F226" s="408"/>
    </row>
    <row r="227" spans="1:6" x14ac:dyDescent="0.25">
      <c r="A227" s="4" t="s">
        <v>507</v>
      </c>
      <c r="B227" s="315" t="s">
        <v>508</v>
      </c>
      <c r="C227" s="333" t="s">
        <v>4</v>
      </c>
      <c r="D227" s="15">
        <v>3</v>
      </c>
      <c r="E227" s="241"/>
      <c r="F227" s="408"/>
    </row>
    <row r="228" spans="1:6" x14ac:dyDescent="0.25">
      <c r="A228" s="4" t="s">
        <v>509</v>
      </c>
      <c r="B228" s="315" t="s">
        <v>343</v>
      </c>
      <c r="C228" s="333" t="s">
        <v>20</v>
      </c>
      <c r="D228" s="15">
        <v>46.93</v>
      </c>
      <c r="E228" s="241"/>
      <c r="F228" s="408"/>
    </row>
    <row r="229" spans="1:6" x14ac:dyDescent="0.25">
      <c r="A229" s="4" t="s">
        <v>510</v>
      </c>
      <c r="B229" s="315" t="s">
        <v>345</v>
      </c>
      <c r="C229" s="333" t="s">
        <v>20</v>
      </c>
      <c r="D229" s="15">
        <v>36.76</v>
      </c>
      <c r="E229" s="241"/>
      <c r="F229" s="408"/>
    </row>
    <row r="230" spans="1:6" x14ac:dyDescent="0.25">
      <c r="A230" s="4" t="s">
        <v>511</v>
      </c>
      <c r="B230" s="315" t="s">
        <v>359</v>
      </c>
      <c r="C230" s="333" t="s">
        <v>4</v>
      </c>
      <c r="D230" s="15">
        <v>6</v>
      </c>
      <c r="E230" s="241"/>
      <c r="F230" s="408"/>
    </row>
    <row r="231" spans="1:6" ht="25.5" x14ac:dyDescent="0.25">
      <c r="A231" s="4" t="s">
        <v>512</v>
      </c>
      <c r="B231" s="315" t="s">
        <v>513</v>
      </c>
      <c r="C231" s="333" t="s">
        <v>4</v>
      </c>
      <c r="D231" s="15">
        <v>19</v>
      </c>
      <c r="E231" s="241"/>
      <c r="F231" s="408"/>
    </row>
    <row r="232" spans="1:6" x14ac:dyDescent="0.25">
      <c r="A232" s="4" t="s">
        <v>514</v>
      </c>
      <c r="B232" s="315" t="s">
        <v>515</v>
      </c>
      <c r="C232" s="333" t="s">
        <v>4</v>
      </c>
      <c r="D232" s="15">
        <v>27</v>
      </c>
      <c r="E232" s="241"/>
      <c r="F232" s="408"/>
    </row>
    <row r="233" spans="1:6" x14ac:dyDescent="0.25">
      <c r="A233" s="4" t="s">
        <v>516</v>
      </c>
      <c r="B233" s="315" t="s">
        <v>517</v>
      </c>
      <c r="C233" s="333" t="s">
        <v>4</v>
      </c>
      <c r="D233" s="15">
        <v>54</v>
      </c>
      <c r="E233" s="241"/>
      <c r="F233" s="408"/>
    </row>
    <row r="234" spans="1:6" x14ac:dyDescent="0.25">
      <c r="A234" s="4" t="s">
        <v>518</v>
      </c>
      <c r="B234" s="315" t="s">
        <v>519</v>
      </c>
      <c r="C234" s="333" t="s">
        <v>4</v>
      </c>
      <c r="D234" s="15">
        <v>9</v>
      </c>
      <c r="E234" s="241"/>
      <c r="F234" s="408"/>
    </row>
    <row r="235" spans="1:6" x14ac:dyDescent="0.25">
      <c r="A235" s="4"/>
      <c r="B235" s="315"/>
      <c r="C235" s="333"/>
      <c r="D235" s="15"/>
      <c r="E235" s="241"/>
      <c r="F235" s="408"/>
    </row>
    <row r="236" spans="1:6" ht="18" x14ac:dyDescent="0.25">
      <c r="A236" s="269" t="s">
        <v>569</v>
      </c>
      <c r="B236" s="322" t="s">
        <v>570</v>
      </c>
      <c r="C236" s="333"/>
      <c r="D236" s="15"/>
      <c r="E236" s="241"/>
      <c r="F236" s="408"/>
    </row>
    <row r="237" spans="1:6" x14ac:dyDescent="0.25">
      <c r="A237" s="87"/>
      <c r="B237" s="323" t="s">
        <v>571</v>
      </c>
      <c r="C237" s="330"/>
      <c r="D237" s="153"/>
      <c r="E237" s="241"/>
      <c r="F237" s="408"/>
    </row>
    <row r="238" spans="1:6" x14ac:dyDescent="0.25">
      <c r="A238" s="4" t="s">
        <v>572</v>
      </c>
      <c r="B238" s="315" t="s">
        <v>573</v>
      </c>
      <c r="C238" s="333" t="s">
        <v>4</v>
      </c>
      <c r="D238" s="15">
        <v>9</v>
      </c>
      <c r="E238" s="241"/>
      <c r="F238" s="408"/>
    </row>
    <row r="239" spans="1:6" x14ac:dyDescent="0.25">
      <c r="A239" s="4" t="s">
        <v>574</v>
      </c>
      <c r="B239" s="315" t="s">
        <v>575</v>
      </c>
      <c r="C239" s="333" t="s">
        <v>4</v>
      </c>
      <c r="D239" s="15">
        <v>9</v>
      </c>
      <c r="E239" s="241"/>
      <c r="F239" s="408"/>
    </row>
    <row r="240" spans="1:6" x14ac:dyDescent="0.25">
      <c r="A240" s="4" t="s">
        <v>576</v>
      </c>
      <c r="B240" s="315" t="s">
        <v>577</v>
      </c>
      <c r="C240" s="333" t="s">
        <v>4</v>
      </c>
      <c r="D240" s="15">
        <v>9</v>
      </c>
      <c r="E240" s="241"/>
      <c r="F240" s="408"/>
    </row>
    <row r="241" spans="1:6" x14ac:dyDescent="0.25">
      <c r="A241" s="4" t="s">
        <v>578</v>
      </c>
      <c r="B241" s="315" t="s">
        <v>579</v>
      </c>
      <c r="C241" s="333" t="s">
        <v>4</v>
      </c>
      <c r="D241" s="15">
        <v>9</v>
      </c>
      <c r="E241" s="241"/>
      <c r="F241" s="408"/>
    </row>
    <row r="242" spans="1:6" x14ac:dyDescent="0.25">
      <c r="A242" s="4" t="s">
        <v>580</v>
      </c>
      <c r="B242" s="315" t="s">
        <v>581</v>
      </c>
      <c r="C242" s="333" t="s">
        <v>4</v>
      </c>
      <c r="D242" s="15">
        <v>9</v>
      </c>
      <c r="E242" s="241"/>
      <c r="F242" s="408"/>
    </row>
    <row r="243" spans="1:6" x14ac:dyDescent="0.25">
      <c r="A243" s="4" t="s">
        <v>582</v>
      </c>
      <c r="B243" s="315" t="s">
        <v>583</v>
      </c>
      <c r="C243" s="333" t="s">
        <v>4</v>
      </c>
      <c r="D243" s="15">
        <v>9</v>
      </c>
      <c r="E243" s="241"/>
      <c r="F243" s="408"/>
    </row>
    <row r="244" spans="1:6" x14ac:dyDescent="0.25">
      <c r="A244" s="4" t="s">
        <v>584</v>
      </c>
      <c r="B244" s="315" t="s">
        <v>585</v>
      </c>
      <c r="C244" s="333" t="s">
        <v>4</v>
      </c>
      <c r="D244" s="15">
        <v>9</v>
      </c>
      <c r="E244" s="241"/>
      <c r="F244" s="408"/>
    </row>
    <row r="245" spans="1:6" x14ac:dyDescent="0.25">
      <c r="A245" s="4" t="s">
        <v>586</v>
      </c>
      <c r="B245" s="315" t="s">
        <v>587</v>
      </c>
      <c r="C245" s="333" t="s">
        <v>4</v>
      </c>
      <c r="D245" s="15">
        <v>15</v>
      </c>
      <c r="E245" s="241"/>
      <c r="F245" s="408"/>
    </row>
    <row r="246" spans="1:6" x14ac:dyDescent="0.25">
      <c r="A246" s="4" t="s">
        <v>588</v>
      </c>
      <c r="B246" s="315" t="s">
        <v>589</v>
      </c>
      <c r="C246" s="333" t="s">
        <v>4</v>
      </c>
      <c r="D246" s="15">
        <v>9</v>
      </c>
      <c r="E246" s="241"/>
      <c r="F246" s="408"/>
    </row>
    <row r="247" spans="1:6" x14ac:dyDescent="0.25">
      <c r="A247" s="4" t="s">
        <v>590</v>
      </c>
      <c r="B247" s="315" t="s">
        <v>591</v>
      </c>
      <c r="C247" s="333" t="s">
        <v>4</v>
      </c>
      <c r="D247" s="15">
        <v>15</v>
      </c>
      <c r="E247" s="241"/>
      <c r="F247" s="408"/>
    </row>
    <row r="248" spans="1:6" x14ac:dyDescent="0.25">
      <c r="A248" s="4" t="s">
        <v>592</v>
      </c>
      <c r="B248" s="315" t="s">
        <v>593</v>
      </c>
      <c r="C248" s="333" t="s">
        <v>4</v>
      </c>
      <c r="D248" s="15">
        <v>3</v>
      </c>
      <c r="E248" s="241"/>
      <c r="F248" s="408"/>
    </row>
    <row r="249" spans="1:6" x14ac:dyDescent="0.25">
      <c r="A249" s="4" t="s">
        <v>594</v>
      </c>
      <c r="B249" s="315" t="s">
        <v>595</v>
      </c>
      <c r="C249" s="333" t="s">
        <v>4</v>
      </c>
      <c r="D249" s="15">
        <v>6</v>
      </c>
      <c r="E249" s="241"/>
      <c r="F249" s="408"/>
    </row>
    <row r="250" spans="1:6" x14ac:dyDescent="0.25">
      <c r="A250" s="4" t="s">
        <v>596</v>
      </c>
      <c r="B250" s="315" t="s">
        <v>597</v>
      </c>
      <c r="C250" s="333" t="s">
        <v>4</v>
      </c>
      <c r="D250" s="15">
        <v>5</v>
      </c>
      <c r="E250" s="241"/>
      <c r="F250" s="408"/>
    </row>
    <row r="251" spans="1:6" x14ac:dyDescent="0.25">
      <c r="A251" s="4" t="s">
        <v>598</v>
      </c>
      <c r="B251" s="315" t="s">
        <v>599</v>
      </c>
      <c r="C251" s="333" t="s">
        <v>4</v>
      </c>
      <c r="D251" s="15">
        <v>6</v>
      </c>
      <c r="E251" s="241"/>
      <c r="F251" s="408"/>
    </row>
    <row r="252" spans="1:6" ht="25.5" x14ac:dyDescent="0.25">
      <c r="A252" s="4" t="s">
        <v>600</v>
      </c>
      <c r="B252" s="315" t="s">
        <v>601</v>
      </c>
      <c r="C252" s="333" t="s">
        <v>4</v>
      </c>
      <c r="D252" s="15">
        <v>12</v>
      </c>
      <c r="E252" s="241"/>
      <c r="F252" s="408"/>
    </row>
    <row r="253" spans="1:6" ht="25.5" x14ac:dyDescent="0.25">
      <c r="A253" s="4" t="s">
        <v>602</v>
      </c>
      <c r="B253" s="315" t="s">
        <v>603</v>
      </c>
      <c r="C253" s="333" t="s">
        <v>4</v>
      </c>
      <c r="D253" s="15">
        <v>3</v>
      </c>
      <c r="E253" s="241"/>
      <c r="F253" s="408"/>
    </row>
    <row r="254" spans="1:6" ht="38.25" x14ac:dyDescent="0.25">
      <c r="A254" s="4" t="s">
        <v>604</v>
      </c>
      <c r="B254" s="315" t="s">
        <v>605</v>
      </c>
      <c r="C254" s="333" t="s">
        <v>4</v>
      </c>
      <c r="D254" s="15">
        <v>9</v>
      </c>
      <c r="E254" s="241"/>
      <c r="F254" s="408"/>
    </row>
    <row r="255" spans="1:6" x14ac:dyDescent="0.25">
      <c r="A255" s="4" t="s">
        <v>606</v>
      </c>
      <c r="B255" s="315" t="s">
        <v>607</v>
      </c>
      <c r="C255" s="332" t="s">
        <v>20</v>
      </c>
      <c r="D255" s="15">
        <v>108</v>
      </c>
      <c r="E255" s="241"/>
      <c r="F255" s="408"/>
    </row>
    <row r="256" spans="1:6" x14ac:dyDescent="0.25">
      <c r="A256" s="4"/>
      <c r="B256" s="107" t="s">
        <v>91</v>
      </c>
      <c r="C256" s="332"/>
      <c r="D256" s="15"/>
      <c r="E256" s="241"/>
      <c r="F256" s="408"/>
    </row>
    <row r="257" spans="1:6" x14ac:dyDescent="0.25">
      <c r="A257" s="4" t="s">
        <v>608</v>
      </c>
      <c r="B257" s="315" t="s">
        <v>93</v>
      </c>
      <c r="C257" s="332" t="s">
        <v>81</v>
      </c>
      <c r="D257" s="15">
        <v>72.319999999999993</v>
      </c>
      <c r="E257" s="241"/>
      <c r="F257" s="408"/>
    </row>
    <row r="258" spans="1:6" x14ac:dyDescent="0.25">
      <c r="A258" s="4"/>
      <c r="B258" s="107" t="s">
        <v>94</v>
      </c>
      <c r="C258" s="332"/>
      <c r="D258" s="15"/>
      <c r="E258" s="241"/>
      <c r="F258" s="408"/>
    </row>
    <row r="259" spans="1:6" x14ac:dyDescent="0.25">
      <c r="A259" s="4" t="s">
        <v>609</v>
      </c>
      <c r="B259" s="315" t="s">
        <v>373</v>
      </c>
      <c r="C259" s="332" t="s">
        <v>81</v>
      </c>
      <c r="D259" s="15">
        <v>86.97</v>
      </c>
      <c r="E259" s="241"/>
      <c r="F259" s="408"/>
    </row>
    <row r="260" spans="1:6" x14ac:dyDescent="0.25">
      <c r="A260" s="4"/>
      <c r="B260" s="107" t="s">
        <v>374</v>
      </c>
      <c r="C260" s="332"/>
      <c r="D260" s="15"/>
      <c r="E260" s="241"/>
      <c r="F260" s="408"/>
    </row>
    <row r="261" spans="1:6" x14ac:dyDescent="0.25">
      <c r="A261" s="4" t="s">
        <v>610</v>
      </c>
      <c r="B261" s="315" t="s">
        <v>376</v>
      </c>
      <c r="C261" s="332" t="s">
        <v>81</v>
      </c>
      <c r="D261" s="15">
        <v>84.36</v>
      </c>
      <c r="E261" s="241"/>
      <c r="F261" s="408"/>
    </row>
    <row r="262" spans="1:6" x14ac:dyDescent="0.25">
      <c r="A262" s="4"/>
      <c r="B262" s="107" t="s">
        <v>611</v>
      </c>
      <c r="C262" s="332"/>
      <c r="D262" s="15"/>
      <c r="E262" s="241"/>
      <c r="F262" s="408"/>
    </row>
    <row r="263" spans="1:6" x14ac:dyDescent="0.25">
      <c r="A263" s="4" t="s">
        <v>612</v>
      </c>
      <c r="B263" s="315" t="s">
        <v>613</v>
      </c>
      <c r="C263" s="332" t="s">
        <v>81</v>
      </c>
      <c r="D263" s="15">
        <v>283.37</v>
      </c>
      <c r="E263" s="241"/>
      <c r="F263" s="408"/>
    </row>
    <row r="264" spans="1:6" x14ac:dyDescent="0.25">
      <c r="A264" s="87"/>
      <c r="B264" s="107" t="s">
        <v>141</v>
      </c>
      <c r="C264" s="332"/>
      <c r="D264" s="15"/>
      <c r="E264" s="241"/>
      <c r="F264" s="408"/>
    </row>
    <row r="265" spans="1:6" x14ac:dyDescent="0.25">
      <c r="A265" s="4" t="s">
        <v>614</v>
      </c>
      <c r="B265" s="315" t="s">
        <v>143</v>
      </c>
      <c r="C265" s="332" t="s">
        <v>81</v>
      </c>
      <c r="D265" s="15">
        <v>208.01</v>
      </c>
      <c r="E265" s="241"/>
      <c r="F265" s="408"/>
    </row>
    <row r="266" spans="1:6" x14ac:dyDescent="0.25">
      <c r="A266" s="87"/>
      <c r="B266" s="107" t="s">
        <v>615</v>
      </c>
      <c r="C266" s="330"/>
      <c r="D266" s="153"/>
      <c r="E266" s="241"/>
      <c r="F266" s="408"/>
    </row>
    <row r="267" spans="1:6" x14ac:dyDescent="0.25">
      <c r="A267" s="4" t="s">
        <v>616</v>
      </c>
      <c r="B267" s="315" t="s">
        <v>583</v>
      </c>
      <c r="C267" s="333" t="s">
        <v>4</v>
      </c>
      <c r="D267" s="15">
        <v>6</v>
      </c>
      <c r="E267" s="241"/>
      <c r="F267" s="408"/>
    </row>
    <row r="268" spans="1:6" x14ac:dyDescent="0.25">
      <c r="A268" s="4" t="s">
        <v>617</v>
      </c>
      <c r="B268" s="315" t="s">
        <v>618</v>
      </c>
      <c r="C268" s="333" t="s">
        <v>4</v>
      </c>
      <c r="D268" s="15">
        <v>6</v>
      </c>
      <c r="E268" s="241"/>
      <c r="F268" s="408"/>
    </row>
    <row r="269" spans="1:6" x14ac:dyDescent="0.25">
      <c r="A269" s="4" t="s">
        <v>619</v>
      </c>
      <c r="B269" s="315" t="s">
        <v>620</v>
      </c>
      <c r="C269" s="333" t="s">
        <v>4</v>
      </c>
      <c r="D269" s="15">
        <v>3</v>
      </c>
      <c r="E269" s="241"/>
      <c r="F269" s="408"/>
    </row>
    <row r="270" spans="1:6" x14ac:dyDescent="0.25">
      <c r="A270" s="4" t="s">
        <v>621</v>
      </c>
      <c r="B270" s="315" t="s">
        <v>622</v>
      </c>
      <c r="C270" s="333" t="s">
        <v>4</v>
      </c>
      <c r="D270" s="15">
        <v>3</v>
      </c>
      <c r="E270" s="241"/>
      <c r="F270" s="408"/>
    </row>
    <row r="271" spans="1:6" x14ac:dyDescent="0.25">
      <c r="A271" s="4" t="s">
        <v>623</v>
      </c>
      <c r="B271" s="315" t="s">
        <v>585</v>
      </c>
      <c r="C271" s="333" t="s">
        <v>4</v>
      </c>
      <c r="D271" s="15">
        <v>3</v>
      </c>
      <c r="E271" s="241"/>
      <c r="F271" s="408"/>
    </row>
    <row r="272" spans="1:6" x14ac:dyDescent="0.25">
      <c r="A272" s="4" t="s">
        <v>624</v>
      </c>
      <c r="B272" s="315" t="s">
        <v>587</v>
      </c>
      <c r="C272" s="333" t="s">
        <v>4</v>
      </c>
      <c r="D272" s="15">
        <v>1</v>
      </c>
      <c r="E272" s="241"/>
      <c r="F272" s="408"/>
    </row>
    <row r="273" spans="1:6" x14ac:dyDescent="0.25">
      <c r="A273" s="4" t="s">
        <v>625</v>
      </c>
      <c r="B273" s="315" t="s">
        <v>591</v>
      </c>
      <c r="C273" s="333" t="s">
        <v>4</v>
      </c>
      <c r="D273" s="15">
        <v>3</v>
      </c>
      <c r="E273" s="241"/>
      <c r="F273" s="408"/>
    </row>
    <row r="274" spans="1:6" x14ac:dyDescent="0.25">
      <c r="A274" s="4" t="s">
        <v>626</v>
      </c>
      <c r="B274" s="315" t="s">
        <v>593</v>
      </c>
      <c r="C274" s="333" t="s">
        <v>4</v>
      </c>
      <c r="D274" s="15">
        <v>30</v>
      </c>
      <c r="E274" s="241"/>
      <c r="F274" s="408"/>
    </row>
    <row r="275" spans="1:6" x14ac:dyDescent="0.25">
      <c r="A275" s="4" t="s">
        <v>627</v>
      </c>
      <c r="B275" s="315" t="s">
        <v>628</v>
      </c>
      <c r="C275" s="333" t="s">
        <v>4</v>
      </c>
      <c r="D275" s="15">
        <v>2</v>
      </c>
      <c r="E275" s="241"/>
      <c r="F275" s="408"/>
    </row>
    <row r="276" spans="1:6" x14ac:dyDescent="0.25">
      <c r="A276" s="4" t="s">
        <v>629</v>
      </c>
      <c r="B276" s="315" t="s">
        <v>597</v>
      </c>
      <c r="C276" s="333" t="s">
        <v>4</v>
      </c>
      <c r="D276" s="15">
        <v>2</v>
      </c>
      <c r="E276" s="241"/>
      <c r="F276" s="408"/>
    </row>
    <row r="277" spans="1:6" x14ac:dyDescent="0.25">
      <c r="A277" s="4" t="s">
        <v>630</v>
      </c>
      <c r="B277" s="315" t="s">
        <v>599</v>
      </c>
      <c r="C277" s="333" t="s">
        <v>4</v>
      </c>
      <c r="D277" s="15">
        <v>1</v>
      </c>
      <c r="E277" s="241"/>
      <c r="F277" s="408"/>
    </row>
    <row r="278" spans="1:6" x14ac:dyDescent="0.25">
      <c r="A278" s="4" t="s">
        <v>631</v>
      </c>
      <c r="B278" s="315" t="s">
        <v>632</v>
      </c>
      <c r="C278" s="332" t="s">
        <v>20</v>
      </c>
      <c r="D278" s="15">
        <v>16.2</v>
      </c>
      <c r="E278" s="241"/>
      <c r="F278" s="408"/>
    </row>
    <row r="279" spans="1:6" x14ac:dyDescent="0.25">
      <c r="A279" s="4" t="s">
        <v>633</v>
      </c>
      <c r="B279" s="315" t="s">
        <v>634</v>
      </c>
      <c r="C279" s="333" t="s">
        <v>20</v>
      </c>
      <c r="D279" s="15">
        <v>76.05</v>
      </c>
      <c r="E279" s="241"/>
      <c r="F279" s="408"/>
    </row>
    <row r="280" spans="1:6" x14ac:dyDescent="0.25">
      <c r="A280" s="4" t="s">
        <v>635</v>
      </c>
      <c r="B280" s="315" t="s">
        <v>636</v>
      </c>
      <c r="C280" s="333" t="s">
        <v>4</v>
      </c>
      <c r="D280" s="15">
        <v>3</v>
      </c>
      <c r="E280" s="241"/>
      <c r="F280" s="408"/>
    </row>
    <row r="281" spans="1:6" x14ac:dyDescent="0.25">
      <c r="A281" s="4" t="s">
        <v>637</v>
      </c>
      <c r="B281" s="315" t="s">
        <v>638</v>
      </c>
      <c r="C281" s="333" t="s">
        <v>4</v>
      </c>
      <c r="D281" s="15">
        <v>3</v>
      </c>
      <c r="E281" s="241"/>
      <c r="F281" s="408"/>
    </row>
    <row r="282" spans="1:6" x14ac:dyDescent="0.25">
      <c r="A282" s="4" t="s">
        <v>639</v>
      </c>
      <c r="B282" s="315" t="s">
        <v>640</v>
      </c>
      <c r="C282" s="333" t="s">
        <v>4</v>
      </c>
      <c r="D282" s="15">
        <v>1</v>
      </c>
      <c r="E282" s="241"/>
      <c r="F282" s="408"/>
    </row>
    <row r="283" spans="1:6" x14ac:dyDescent="0.25">
      <c r="A283" s="4"/>
      <c r="B283" s="315"/>
      <c r="C283" s="333"/>
      <c r="D283" s="15"/>
      <c r="E283" s="241"/>
      <c r="F283" s="408"/>
    </row>
    <row r="284" spans="1:6" x14ac:dyDescent="0.25">
      <c r="A284" s="4"/>
      <c r="B284" s="315"/>
      <c r="C284" s="333"/>
      <c r="D284" s="15"/>
      <c r="E284" s="250"/>
      <c r="F284" s="408"/>
    </row>
    <row r="285" spans="1:6" ht="15.75" x14ac:dyDescent="0.25">
      <c r="A285" s="273" t="s">
        <v>704</v>
      </c>
      <c r="B285" s="324" t="s">
        <v>705</v>
      </c>
      <c r="C285" s="339"/>
      <c r="D285" s="173"/>
      <c r="E285" s="251"/>
      <c r="F285" s="408"/>
    </row>
    <row r="286" spans="1:6" x14ac:dyDescent="0.25">
      <c r="A286" s="87"/>
      <c r="B286" s="107" t="s">
        <v>706</v>
      </c>
      <c r="C286" s="330"/>
      <c r="D286" s="153"/>
      <c r="E286" s="241"/>
      <c r="F286" s="408"/>
    </row>
    <row r="287" spans="1:6" x14ac:dyDescent="0.25">
      <c r="A287" s="4" t="s">
        <v>707</v>
      </c>
      <c r="B287" s="315" t="s">
        <v>708</v>
      </c>
      <c r="C287" s="335" t="s">
        <v>4</v>
      </c>
      <c r="D287" s="15">
        <v>1</v>
      </c>
      <c r="E287" s="241"/>
      <c r="F287" s="408"/>
    </row>
    <row r="288" spans="1:6" x14ac:dyDescent="0.25">
      <c r="A288" s="271" t="s">
        <v>709</v>
      </c>
      <c r="B288" s="321" t="s">
        <v>710</v>
      </c>
      <c r="C288" s="332" t="s">
        <v>20</v>
      </c>
      <c r="D288" s="15">
        <v>59.4</v>
      </c>
      <c r="E288" s="241"/>
      <c r="F288" s="408"/>
    </row>
    <row r="289" spans="1:6" x14ac:dyDescent="0.25">
      <c r="A289" s="271" t="s">
        <v>711</v>
      </c>
      <c r="B289" s="315" t="s">
        <v>712</v>
      </c>
      <c r="C289" s="335" t="s">
        <v>4</v>
      </c>
      <c r="D289" s="15">
        <v>18</v>
      </c>
      <c r="E289" s="241"/>
      <c r="F289" s="408"/>
    </row>
    <row r="290" spans="1:6" x14ac:dyDescent="0.25">
      <c r="A290" s="175"/>
      <c r="B290" s="107" t="s">
        <v>363</v>
      </c>
      <c r="C290" s="335"/>
      <c r="D290" s="15"/>
      <c r="E290" s="241"/>
      <c r="F290" s="408"/>
    </row>
    <row r="291" spans="1:6" x14ac:dyDescent="0.25">
      <c r="A291" s="271" t="s">
        <v>713</v>
      </c>
      <c r="B291" s="315" t="s">
        <v>74</v>
      </c>
      <c r="C291" s="333" t="s">
        <v>39</v>
      </c>
      <c r="D291" s="15">
        <v>118.16</v>
      </c>
      <c r="E291" s="241"/>
      <c r="F291" s="408"/>
    </row>
    <row r="292" spans="1:6" x14ac:dyDescent="0.25">
      <c r="A292" s="175"/>
      <c r="B292" s="107" t="s">
        <v>82</v>
      </c>
      <c r="C292" s="333"/>
      <c r="D292" s="15"/>
      <c r="E292" s="241"/>
      <c r="F292" s="408"/>
    </row>
    <row r="293" spans="1:6" x14ac:dyDescent="0.25">
      <c r="A293" s="4" t="s">
        <v>714</v>
      </c>
      <c r="B293" s="316" t="s">
        <v>84</v>
      </c>
      <c r="C293" s="332" t="s">
        <v>81</v>
      </c>
      <c r="D293" s="15">
        <v>205.36</v>
      </c>
      <c r="E293" s="241"/>
      <c r="F293" s="408"/>
    </row>
    <row r="294" spans="1:6" x14ac:dyDescent="0.25">
      <c r="A294" s="175"/>
      <c r="B294" s="107" t="s">
        <v>85</v>
      </c>
      <c r="C294" s="332"/>
      <c r="D294" s="15"/>
      <c r="E294" s="241"/>
      <c r="F294" s="408"/>
    </row>
    <row r="295" spans="1:6" ht="25.5" x14ac:dyDescent="0.25">
      <c r="A295" s="4" t="s">
        <v>715</v>
      </c>
      <c r="B295" s="315" t="s">
        <v>367</v>
      </c>
      <c r="C295" s="332" t="s">
        <v>81</v>
      </c>
      <c r="D295" s="15">
        <v>205.36</v>
      </c>
      <c r="E295" s="241"/>
      <c r="F295" s="408"/>
    </row>
    <row r="296" spans="1:6" x14ac:dyDescent="0.25">
      <c r="A296" s="175"/>
      <c r="B296" s="107" t="s">
        <v>88</v>
      </c>
      <c r="C296" s="332"/>
      <c r="D296" s="37"/>
      <c r="E296" s="241"/>
      <c r="F296" s="408"/>
    </row>
    <row r="297" spans="1:6" ht="25.5" x14ac:dyDescent="0.25">
      <c r="A297" s="4" t="s">
        <v>716</v>
      </c>
      <c r="B297" s="315" t="s">
        <v>90</v>
      </c>
      <c r="C297" s="332" t="s">
        <v>81</v>
      </c>
      <c r="D297" s="15">
        <v>10.14</v>
      </c>
      <c r="E297" s="241"/>
      <c r="F297" s="408"/>
    </row>
    <row r="298" spans="1:6" x14ac:dyDescent="0.25">
      <c r="A298" s="175"/>
      <c r="B298" s="107" t="s">
        <v>91</v>
      </c>
      <c r="C298" s="332"/>
      <c r="D298" s="15"/>
      <c r="E298" s="241"/>
      <c r="F298" s="408"/>
    </row>
    <row r="299" spans="1:6" x14ac:dyDescent="0.25">
      <c r="A299" s="4" t="s">
        <v>717</v>
      </c>
      <c r="B299" s="315" t="s">
        <v>93</v>
      </c>
      <c r="C299" s="332" t="s">
        <v>81</v>
      </c>
      <c r="D299" s="15">
        <v>41.36</v>
      </c>
      <c r="E299" s="241"/>
      <c r="F299" s="408"/>
    </row>
    <row r="300" spans="1:6" x14ac:dyDescent="0.25">
      <c r="A300" s="175"/>
      <c r="B300" s="107" t="s">
        <v>94</v>
      </c>
      <c r="C300" s="332"/>
      <c r="D300" s="15"/>
      <c r="E300" s="241"/>
      <c r="F300" s="408"/>
    </row>
    <row r="301" spans="1:6" x14ac:dyDescent="0.25">
      <c r="A301" s="4" t="s">
        <v>718</v>
      </c>
      <c r="B301" s="315" t="s">
        <v>373</v>
      </c>
      <c r="C301" s="332" t="s">
        <v>81</v>
      </c>
      <c r="D301" s="15">
        <v>30.98</v>
      </c>
      <c r="E301" s="241"/>
      <c r="F301" s="408"/>
    </row>
    <row r="302" spans="1:6" x14ac:dyDescent="0.25">
      <c r="A302" s="175"/>
      <c r="B302" s="107" t="s">
        <v>377</v>
      </c>
      <c r="C302" s="332"/>
      <c r="D302" s="15"/>
      <c r="E302" s="241"/>
      <c r="F302" s="408"/>
    </row>
    <row r="303" spans="1:6" x14ac:dyDescent="0.25">
      <c r="A303" s="4" t="s">
        <v>719</v>
      </c>
      <c r="B303" s="315" t="s">
        <v>377</v>
      </c>
      <c r="C303" s="332" t="s">
        <v>106</v>
      </c>
      <c r="D303" s="15">
        <v>32625.62</v>
      </c>
      <c r="E303" s="241"/>
      <c r="F303" s="408"/>
    </row>
    <row r="304" spans="1:6" x14ac:dyDescent="0.25">
      <c r="A304" s="175"/>
      <c r="B304" s="107" t="s">
        <v>379</v>
      </c>
      <c r="C304" s="332"/>
      <c r="D304" s="15"/>
      <c r="E304" s="241"/>
      <c r="F304" s="408"/>
    </row>
    <row r="305" spans="1:6" x14ac:dyDescent="0.25">
      <c r="A305" s="4" t="s">
        <v>720</v>
      </c>
      <c r="B305" s="315" t="s">
        <v>80</v>
      </c>
      <c r="C305" s="335" t="s">
        <v>81</v>
      </c>
      <c r="D305" s="15">
        <v>80</v>
      </c>
      <c r="E305" s="241"/>
      <c r="F305" s="408"/>
    </row>
    <row r="306" spans="1:6" ht="25.5" x14ac:dyDescent="0.25">
      <c r="A306" s="4" t="s">
        <v>721</v>
      </c>
      <c r="B306" s="315" t="s">
        <v>77</v>
      </c>
      <c r="C306" s="335" t="s">
        <v>78</v>
      </c>
      <c r="D306" s="15">
        <v>2730</v>
      </c>
      <c r="E306" s="241"/>
      <c r="F306" s="408"/>
    </row>
    <row r="307" spans="1:6" x14ac:dyDescent="0.25">
      <c r="A307" s="87"/>
      <c r="B307" s="89" t="s">
        <v>722</v>
      </c>
      <c r="C307" s="340"/>
      <c r="D307" s="15"/>
      <c r="E307" s="241"/>
      <c r="F307" s="408"/>
    </row>
    <row r="308" spans="1:6" x14ac:dyDescent="0.25">
      <c r="A308" s="4" t="s">
        <v>723</v>
      </c>
      <c r="B308" s="315" t="s">
        <v>724</v>
      </c>
      <c r="C308" s="335" t="s">
        <v>81</v>
      </c>
      <c r="D308" s="15">
        <v>150</v>
      </c>
      <c r="E308" s="241"/>
      <c r="F308" s="408"/>
    </row>
    <row r="309" spans="1:6" x14ac:dyDescent="0.25">
      <c r="A309" s="4"/>
      <c r="B309" s="315"/>
      <c r="C309" s="335"/>
      <c r="D309" s="15"/>
      <c r="E309" s="241"/>
      <c r="F309" s="408"/>
    </row>
    <row r="310" spans="1:6" ht="15.75" x14ac:dyDescent="0.25">
      <c r="A310" s="273" t="s">
        <v>750</v>
      </c>
      <c r="B310" s="324" t="s">
        <v>751</v>
      </c>
      <c r="C310" s="335"/>
      <c r="D310" s="15"/>
      <c r="E310" s="249"/>
      <c r="F310" s="408"/>
    </row>
    <row r="311" spans="1:6" x14ac:dyDescent="0.25">
      <c r="A311" s="110" t="s">
        <v>752</v>
      </c>
      <c r="B311" s="319" t="s">
        <v>753</v>
      </c>
      <c r="C311" s="335"/>
      <c r="D311" s="15"/>
      <c r="E311" s="249"/>
      <c r="F311" s="408"/>
    </row>
    <row r="312" spans="1:6" x14ac:dyDescent="0.25">
      <c r="A312" s="110"/>
      <c r="B312" s="319" t="s">
        <v>754</v>
      </c>
      <c r="C312" s="335"/>
      <c r="D312" s="15"/>
      <c r="E312" s="249"/>
      <c r="F312" s="408"/>
    </row>
    <row r="313" spans="1:6" x14ac:dyDescent="0.25">
      <c r="A313" s="4" t="s">
        <v>755</v>
      </c>
      <c r="B313" s="315" t="s">
        <v>109</v>
      </c>
      <c r="C313" s="335" t="s">
        <v>20</v>
      </c>
      <c r="D313" s="15">
        <v>111</v>
      </c>
      <c r="E313" s="241"/>
      <c r="F313" s="408"/>
    </row>
    <row r="314" spans="1:6" x14ac:dyDescent="0.25">
      <c r="A314" s="110"/>
      <c r="B314" s="319" t="s">
        <v>103</v>
      </c>
      <c r="C314" s="335"/>
      <c r="D314" s="15"/>
      <c r="E314" s="241"/>
      <c r="F314" s="408"/>
    </row>
    <row r="315" spans="1:6" x14ac:dyDescent="0.25">
      <c r="A315" s="4" t="s">
        <v>756</v>
      </c>
      <c r="B315" s="315" t="s">
        <v>105</v>
      </c>
      <c r="C315" s="335" t="s">
        <v>106</v>
      </c>
      <c r="D315" s="15">
        <v>115240.78</v>
      </c>
      <c r="E315" s="241"/>
      <c r="F315" s="408"/>
    </row>
    <row r="316" spans="1:6" x14ac:dyDescent="0.25">
      <c r="A316" s="110"/>
      <c r="B316" s="319" t="s">
        <v>757</v>
      </c>
      <c r="C316" s="335"/>
      <c r="D316" s="15"/>
      <c r="E316" s="241"/>
      <c r="F316" s="408"/>
    </row>
    <row r="317" spans="1:6" x14ac:dyDescent="0.25">
      <c r="A317" s="4" t="s">
        <v>758</v>
      </c>
      <c r="B317" s="315" t="s">
        <v>759</v>
      </c>
      <c r="C317" s="335" t="s">
        <v>20</v>
      </c>
      <c r="D317" s="15">
        <v>13.2</v>
      </c>
      <c r="E317" s="241"/>
      <c r="F317" s="408"/>
    </row>
    <row r="318" spans="1:6" x14ac:dyDescent="0.25">
      <c r="A318" s="110"/>
      <c r="B318" s="319" t="s">
        <v>760</v>
      </c>
      <c r="C318" s="335"/>
      <c r="D318" s="15"/>
      <c r="E318" s="241"/>
      <c r="F318" s="408"/>
    </row>
    <row r="319" spans="1:6" x14ac:dyDescent="0.25">
      <c r="A319" s="110"/>
      <c r="B319" s="319" t="s">
        <v>72</v>
      </c>
      <c r="C319" s="335"/>
      <c r="D319" s="15"/>
      <c r="E319" s="241"/>
      <c r="F319" s="408"/>
    </row>
    <row r="320" spans="1:6" x14ac:dyDescent="0.25">
      <c r="A320" s="4" t="s">
        <v>761</v>
      </c>
      <c r="B320" s="315" t="s">
        <v>762</v>
      </c>
      <c r="C320" s="335" t="s">
        <v>20</v>
      </c>
      <c r="D320" s="15">
        <v>344.6</v>
      </c>
      <c r="E320" s="241"/>
      <c r="F320" s="408"/>
    </row>
    <row r="321" spans="1:6" x14ac:dyDescent="0.25">
      <c r="A321" s="110"/>
      <c r="B321" s="319" t="s">
        <v>763</v>
      </c>
      <c r="C321" s="335"/>
      <c r="D321" s="15"/>
      <c r="E321" s="241"/>
      <c r="F321" s="408"/>
    </row>
    <row r="322" spans="1:6" x14ac:dyDescent="0.25">
      <c r="A322" s="4" t="s">
        <v>764</v>
      </c>
      <c r="B322" s="315" t="s">
        <v>765</v>
      </c>
      <c r="C322" s="335" t="s">
        <v>81</v>
      </c>
      <c r="D322" s="15">
        <v>60</v>
      </c>
      <c r="E322" s="241"/>
      <c r="F322" s="408"/>
    </row>
    <row r="323" spans="1:6" x14ac:dyDescent="0.25">
      <c r="A323" s="4" t="s">
        <v>766</v>
      </c>
      <c r="B323" s="315" t="s">
        <v>767</v>
      </c>
      <c r="C323" s="335" t="s">
        <v>81</v>
      </c>
      <c r="D323" s="15">
        <v>90</v>
      </c>
      <c r="E323" s="241"/>
      <c r="F323" s="408"/>
    </row>
    <row r="324" spans="1:6" x14ac:dyDescent="0.25">
      <c r="A324" s="39"/>
      <c r="B324" s="281"/>
      <c r="C324" s="341"/>
      <c r="D324" s="15"/>
      <c r="E324" s="241"/>
      <c r="F324" s="408"/>
    </row>
    <row r="325" spans="1:6" x14ac:dyDescent="0.25">
      <c r="A325" s="182"/>
      <c r="B325" s="183"/>
      <c r="C325" s="341"/>
      <c r="D325" s="15"/>
      <c r="E325" s="250"/>
      <c r="F325" s="408"/>
    </row>
    <row r="326" spans="1:6" ht="15.75" x14ac:dyDescent="0.25">
      <c r="A326" s="186" t="s">
        <v>768</v>
      </c>
      <c r="B326" s="309" t="s">
        <v>769</v>
      </c>
      <c r="C326" s="342"/>
      <c r="D326" s="37"/>
      <c r="E326" s="241"/>
      <c r="F326" s="408"/>
    </row>
    <row r="327" spans="1:6" ht="16.5" x14ac:dyDescent="0.25">
      <c r="A327" s="188" t="s">
        <v>770</v>
      </c>
      <c r="B327" s="189" t="s">
        <v>771</v>
      </c>
      <c r="C327" s="304"/>
      <c r="D327" s="293"/>
      <c r="E327" s="252"/>
      <c r="F327" s="408"/>
    </row>
    <row r="328" spans="1:6" x14ac:dyDescent="0.25">
      <c r="A328" s="191"/>
      <c r="B328" s="204" t="s">
        <v>772</v>
      </c>
      <c r="C328" s="343"/>
      <c r="D328" s="15"/>
      <c r="E328" s="241"/>
      <c r="F328" s="408"/>
    </row>
    <row r="329" spans="1:6" x14ac:dyDescent="0.25">
      <c r="A329" s="4" t="s">
        <v>773</v>
      </c>
      <c r="B329" s="325" t="s">
        <v>774</v>
      </c>
      <c r="C329" s="344" t="s">
        <v>775</v>
      </c>
      <c r="D329" s="15">
        <v>0.03</v>
      </c>
      <c r="E329" s="241"/>
      <c r="F329" s="408"/>
    </row>
    <row r="330" spans="1:6" x14ac:dyDescent="0.25">
      <c r="A330" s="191"/>
      <c r="B330" s="204" t="s">
        <v>776</v>
      </c>
      <c r="C330" s="343"/>
      <c r="D330" s="15"/>
      <c r="E330" s="241"/>
      <c r="F330" s="408"/>
    </row>
    <row r="331" spans="1:6" x14ac:dyDescent="0.25">
      <c r="A331" s="4" t="s">
        <v>777</v>
      </c>
      <c r="B331" s="325" t="s">
        <v>778</v>
      </c>
      <c r="C331" s="344" t="s">
        <v>81</v>
      </c>
      <c r="D331" s="15">
        <v>0.25</v>
      </c>
      <c r="E331" s="241"/>
      <c r="F331" s="408"/>
    </row>
    <row r="332" spans="1:6" ht="25.5" x14ac:dyDescent="0.25">
      <c r="A332" s="4" t="s">
        <v>779</v>
      </c>
      <c r="B332" s="325" t="s">
        <v>780</v>
      </c>
      <c r="C332" s="344" t="s">
        <v>781</v>
      </c>
      <c r="D332" s="15">
        <v>1</v>
      </c>
      <c r="E332" s="241"/>
      <c r="F332" s="408"/>
    </row>
    <row r="333" spans="1:6" x14ac:dyDescent="0.25">
      <c r="A333" s="4" t="s">
        <v>782</v>
      </c>
      <c r="B333" s="325" t="s">
        <v>783</v>
      </c>
      <c r="C333" s="344" t="s">
        <v>781</v>
      </c>
      <c r="D333" s="15">
        <v>1</v>
      </c>
      <c r="E333" s="241"/>
      <c r="F333" s="408"/>
    </row>
    <row r="334" spans="1:6" x14ac:dyDescent="0.25">
      <c r="A334" s="191"/>
      <c r="B334" s="204" t="s">
        <v>784</v>
      </c>
      <c r="C334" s="343"/>
      <c r="D334" s="15"/>
      <c r="E334" s="241"/>
      <c r="F334" s="408"/>
    </row>
    <row r="335" spans="1:6" ht="38.25" x14ac:dyDescent="0.25">
      <c r="A335" s="4" t="s">
        <v>785</v>
      </c>
      <c r="B335" s="325" t="s">
        <v>786</v>
      </c>
      <c r="C335" s="345" t="s">
        <v>781</v>
      </c>
      <c r="D335" s="15">
        <v>1</v>
      </c>
      <c r="E335" s="241"/>
      <c r="F335" s="408"/>
    </row>
    <row r="336" spans="1:6" ht="16.5" customHeight="1" x14ac:dyDescent="0.25">
      <c r="A336" s="312" t="s">
        <v>787</v>
      </c>
      <c r="B336" s="313"/>
      <c r="C336" s="346"/>
      <c r="D336" s="294"/>
      <c r="E336" s="252"/>
      <c r="F336" s="408"/>
    </row>
    <row r="337" spans="1:6" x14ac:dyDescent="0.25">
      <c r="A337" s="191"/>
      <c r="B337" s="204" t="s">
        <v>788</v>
      </c>
      <c r="C337" s="343"/>
      <c r="D337" s="15"/>
      <c r="E337" s="241"/>
      <c r="F337" s="408"/>
    </row>
    <row r="338" spans="1:6" x14ac:dyDescent="0.25">
      <c r="A338" s="4" t="s">
        <v>789</v>
      </c>
      <c r="B338" s="325" t="s">
        <v>790</v>
      </c>
      <c r="C338" s="347" t="s">
        <v>791</v>
      </c>
      <c r="D338" s="15">
        <v>1</v>
      </c>
      <c r="E338" s="241"/>
      <c r="F338" s="408"/>
    </row>
    <row r="339" spans="1:6" x14ac:dyDescent="0.25">
      <c r="A339" s="191"/>
      <c r="B339" s="204" t="s">
        <v>792</v>
      </c>
      <c r="C339" s="343"/>
      <c r="D339" s="15"/>
      <c r="E339" s="241"/>
      <c r="F339" s="408"/>
    </row>
    <row r="340" spans="1:6" x14ac:dyDescent="0.25">
      <c r="A340" s="4" t="s">
        <v>793</v>
      </c>
      <c r="B340" s="325" t="s">
        <v>792</v>
      </c>
      <c r="C340" s="345" t="s">
        <v>791</v>
      </c>
      <c r="D340" s="15">
        <v>1</v>
      </c>
      <c r="E340" s="241"/>
      <c r="F340" s="408"/>
    </row>
    <row r="341" spans="1:6" x14ac:dyDescent="0.25">
      <c r="A341" s="191"/>
      <c r="B341" s="204" t="s">
        <v>794</v>
      </c>
      <c r="C341" s="343"/>
      <c r="D341" s="15"/>
      <c r="E341" s="241"/>
      <c r="F341" s="408"/>
    </row>
    <row r="342" spans="1:6" x14ac:dyDescent="0.25">
      <c r="A342" s="4" t="s">
        <v>795</v>
      </c>
      <c r="B342" s="325" t="s">
        <v>774</v>
      </c>
      <c r="C342" s="345" t="s">
        <v>403</v>
      </c>
      <c r="D342" s="15">
        <v>0.06</v>
      </c>
      <c r="E342" s="241"/>
      <c r="F342" s="408"/>
    </row>
    <row r="343" spans="1:6" x14ac:dyDescent="0.25">
      <c r="A343" s="191"/>
      <c r="B343" s="204" t="s">
        <v>796</v>
      </c>
      <c r="C343" s="343"/>
      <c r="D343" s="15"/>
      <c r="E343" s="241"/>
      <c r="F343" s="408"/>
    </row>
    <row r="344" spans="1:6" ht="25.5" x14ac:dyDescent="0.25">
      <c r="A344" s="4" t="s">
        <v>797</v>
      </c>
      <c r="B344" s="325" t="s">
        <v>798</v>
      </c>
      <c r="C344" s="344" t="s">
        <v>403</v>
      </c>
      <c r="D344" s="15">
        <v>2</v>
      </c>
      <c r="E344" s="241"/>
      <c r="F344" s="408"/>
    </row>
    <row r="345" spans="1:6" x14ac:dyDescent="0.25">
      <c r="A345" s="4" t="s">
        <v>799</v>
      </c>
      <c r="B345" s="325" t="s">
        <v>800</v>
      </c>
      <c r="C345" s="344" t="s">
        <v>20</v>
      </c>
      <c r="D345" s="15">
        <v>60</v>
      </c>
      <c r="E345" s="241"/>
      <c r="F345" s="408"/>
    </row>
    <row r="346" spans="1:6" x14ac:dyDescent="0.25">
      <c r="A346" s="191"/>
      <c r="B346" s="204" t="s">
        <v>801</v>
      </c>
      <c r="C346" s="343"/>
      <c r="D346" s="15"/>
      <c r="E346" s="241"/>
      <c r="F346" s="408"/>
    </row>
    <row r="347" spans="1:6" x14ac:dyDescent="0.25">
      <c r="A347" s="4" t="s">
        <v>802</v>
      </c>
      <c r="B347" s="325" t="s">
        <v>801</v>
      </c>
      <c r="C347" s="345" t="s">
        <v>803</v>
      </c>
      <c r="D347" s="15">
        <v>2</v>
      </c>
      <c r="E347" s="241"/>
      <c r="F347" s="408"/>
    </row>
    <row r="348" spans="1:6" ht="15.75" customHeight="1" x14ac:dyDescent="0.25">
      <c r="A348" s="311" t="s">
        <v>804</v>
      </c>
      <c r="B348" s="310"/>
      <c r="C348" s="342"/>
      <c r="D348" s="295"/>
      <c r="E348" s="253"/>
      <c r="F348" s="408"/>
    </row>
    <row r="349" spans="1:6" x14ac:dyDescent="0.25">
      <c r="A349" s="200"/>
      <c r="B349" s="204" t="s">
        <v>805</v>
      </c>
      <c r="C349" s="343"/>
      <c r="D349" s="15"/>
      <c r="E349" s="241"/>
      <c r="F349" s="408"/>
    </row>
    <row r="350" spans="1:6" x14ac:dyDescent="0.25">
      <c r="A350" s="4" t="s">
        <v>806</v>
      </c>
      <c r="B350" s="325" t="s">
        <v>807</v>
      </c>
      <c r="C350" s="347" t="s">
        <v>808</v>
      </c>
      <c r="D350" s="15">
        <v>0.12</v>
      </c>
      <c r="E350" s="241"/>
      <c r="F350" s="408"/>
    </row>
    <row r="351" spans="1:6" x14ac:dyDescent="0.25">
      <c r="A351" s="200"/>
      <c r="B351" s="204" t="s">
        <v>809</v>
      </c>
      <c r="C351" s="343"/>
      <c r="D351" s="15"/>
      <c r="E351" s="241"/>
      <c r="F351" s="408"/>
    </row>
    <row r="352" spans="1:6" ht="25.5" x14ac:dyDescent="0.25">
      <c r="A352" s="271" t="s">
        <v>810</v>
      </c>
      <c r="B352" s="325" t="s">
        <v>811</v>
      </c>
      <c r="C352" s="345" t="s">
        <v>403</v>
      </c>
      <c r="D352" s="15">
        <v>2</v>
      </c>
      <c r="E352" s="241"/>
      <c r="F352" s="408"/>
    </row>
    <row r="353" spans="1:6" ht="25.5" x14ac:dyDescent="0.25">
      <c r="A353" s="4" t="s">
        <v>812</v>
      </c>
      <c r="B353" s="325" t="s">
        <v>813</v>
      </c>
      <c r="C353" s="345" t="s">
        <v>403</v>
      </c>
      <c r="D353" s="15">
        <v>4</v>
      </c>
      <c r="E353" s="241"/>
      <c r="F353" s="408"/>
    </row>
    <row r="354" spans="1:6" ht="25.5" x14ac:dyDescent="0.25">
      <c r="A354" s="4" t="s">
        <v>814</v>
      </c>
      <c r="B354" s="325" t="s">
        <v>815</v>
      </c>
      <c r="C354" s="345" t="s">
        <v>403</v>
      </c>
      <c r="D354" s="15">
        <v>2</v>
      </c>
      <c r="E354" s="241"/>
      <c r="F354" s="408"/>
    </row>
    <row r="355" spans="1:6" x14ac:dyDescent="0.25">
      <c r="A355" s="200"/>
      <c r="B355" s="204" t="s">
        <v>816</v>
      </c>
      <c r="C355" s="343"/>
      <c r="D355" s="15"/>
      <c r="E355" s="241"/>
      <c r="F355" s="408"/>
    </row>
    <row r="356" spans="1:6" x14ac:dyDescent="0.25">
      <c r="A356" s="4" t="s">
        <v>817</v>
      </c>
      <c r="B356" s="325" t="s">
        <v>818</v>
      </c>
      <c r="C356" s="348" t="s">
        <v>20</v>
      </c>
      <c r="D356" s="15">
        <v>126</v>
      </c>
      <c r="E356" s="241"/>
      <c r="F356" s="408"/>
    </row>
    <row r="357" spans="1:6" x14ac:dyDescent="0.25">
      <c r="A357" s="4" t="s">
        <v>819</v>
      </c>
      <c r="B357" s="325" t="s">
        <v>820</v>
      </c>
      <c r="C357" s="348" t="s">
        <v>20</v>
      </c>
      <c r="D357" s="15">
        <v>140</v>
      </c>
      <c r="E357" s="241"/>
      <c r="F357" s="408"/>
    </row>
    <row r="358" spans="1:6" x14ac:dyDescent="0.25">
      <c r="A358" s="4" t="s">
        <v>821</v>
      </c>
      <c r="B358" s="325" t="s">
        <v>822</v>
      </c>
      <c r="C358" s="348" t="s">
        <v>20</v>
      </c>
      <c r="D358" s="15">
        <v>46</v>
      </c>
      <c r="E358" s="241"/>
      <c r="F358" s="408"/>
    </row>
    <row r="359" spans="1:6" x14ac:dyDescent="0.25">
      <c r="A359" s="4" t="s">
        <v>823</v>
      </c>
      <c r="B359" s="325" t="s">
        <v>824</v>
      </c>
      <c r="C359" s="348" t="s">
        <v>20</v>
      </c>
      <c r="D359" s="15">
        <v>50</v>
      </c>
      <c r="E359" s="241"/>
      <c r="F359" s="408"/>
    </row>
    <row r="360" spans="1:6" x14ac:dyDescent="0.25">
      <c r="A360" s="4" t="s">
        <v>825</v>
      </c>
      <c r="B360" s="325" t="s">
        <v>826</v>
      </c>
      <c r="C360" s="348" t="s">
        <v>20</v>
      </c>
      <c r="D360" s="15">
        <v>60</v>
      </c>
      <c r="E360" s="241"/>
      <c r="F360" s="408"/>
    </row>
    <row r="361" spans="1:6" x14ac:dyDescent="0.25">
      <c r="A361" s="4" t="s">
        <v>827</v>
      </c>
      <c r="B361" s="325" t="s">
        <v>828</v>
      </c>
      <c r="C361" s="348" t="s">
        <v>20</v>
      </c>
      <c r="D361" s="15">
        <v>50</v>
      </c>
      <c r="E361" s="241"/>
      <c r="F361" s="408"/>
    </row>
    <row r="362" spans="1:6" x14ac:dyDescent="0.25">
      <c r="A362" s="4" t="s">
        <v>829</v>
      </c>
      <c r="B362" s="325" t="s">
        <v>830</v>
      </c>
      <c r="C362" s="348" t="s">
        <v>20</v>
      </c>
      <c r="D362" s="15">
        <v>220</v>
      </c>
      <c r="E362" s="241"/>
      <c r="F362" s="408"/>
    </row>
    <row r="363" spans="1:6" x14ac:dyDescent="0.25">
      <c r="A363" s="4" t="s">
        <v>831</v>
      </c>
      <c r="B363" s="325" t="s">
        <v>832</v>
      </c>
      <c r="C363" s="348" t="s">
        <v>20</v>
      </c>
      <c r="D363" s="15">
        <v>100</v>
      </c>
      <c r="E363" s="241"/>
      <c r="F363" s="408"/>
    </row>
    <row r="364" spans="1:6" x14ac:dyDescent="0.25">
      <c r="A364" s="4" t="s">
        <v>833</v>
      </c>
      <c r="B364" s="325" t="s">
        <v>834</v>
      </c>
      <c r="C364" s="348" t="s">
        <v>20</v>
      </c>
      <c r="D364" s="15">
        <v>100</v>
      </c>
      <c r="E364" s="241"/>
      <c r="F364" s="408"/>
    </row>
    <row r="365" spans="1:6" x14ac:dyDescent="0.25">
      <c r="A365" s="4" t="s">
        <v>835</v>
      </c>
      <c r="B365" s="325" t="s">
        <v>836</v>
      </c>
      <c r="C365" s="348" t="s">
        <v>20</v>
      </c>
      <c r="D365" s="15">
        <v>100</v>
      </c>
      <c r="E365" s="241"/>
      <c r="F365" s="408"/>
    </row>
    <row r="366" spans="1:6" x14ac:dyDescent="0.25">
      <c r="A366" s="200"/>
      <c r="B366" s="204" t="s">
        <v>837</v>
      </c>
      <c r="C366" s="343"/>
      <c r="D366" s="15"/>
      <c r="E366" s="241"/>
      <c r="F366" s="408"/>
    </row>
    <row r="367" spans="1:6" x14ac:dyDescent="0.25">
      <c r="A367" s="4" t="s">
        <v>838</v>
      </c>
      <c r="B367" s="325" t="s">
        <v>839</v>
      </c>
      <c r="C367" s="344" t="s">
        <v>403</v>
      </c>
      <c r="D367" s="15">
        <v>1</v>
      </c>
      <c r="E367" s="241"/>
      <c r="F367" s="408"/>
    </row>
    <row r="368" spans="1:6" x14ac:dyDescent="0.25">
      <c r="A368" s="200"/>
      <c r="B368" s="204" t="s">
        <v>840</v>
      </c>
      <c r="C368" s="343"/>
      <c r="D368" s="15"/>
      <c r="E368" s="241"/>
      <c r="F368" s="408"/>
    </row>
    <row r="369" spans="1:6" ht="25.5" x14ac:dyDescent="0.25">
      <c r="A369" s="271" t="s">
        <v>841</v>
      </c>
      <c r="B369" s="325" t="s">
        <v>842</v>
      </c>
      <c r="C369" s="348" t="s">
        <v>403</v>
      </c>
      <c r="D369" s="15">
        <v>1</v>
      </c>
      <c r="E369" s="241"/>
      <c r="F369" s="408"/>
    </row>
    <row r="370" spans="1:6" x14ac:dyDescent="0.25">
      <c r="A370" s="200"/>
      <c r="B370" s="204" t="s">
        <v>843</v>
      </c>
      <c r="C370" s="343"/>
      <c r="D370" s="15"/>
      <c r="E370" s="241"/>
      <c r="F370" s="408"/>
    </row>
    <row r="371" spans="1:6" x14ac:dyDescent="0.25">
      <c r="A371" s="271" t="s">
        <v>844</v>
      </c>
      <c r="B371" s="325" t="s">
        <v>845</v>
      </c>
      <c r="C371" s="344" t="s">
        <v>403</v>
      </c>
      <c r="D371" s="15">
        <v>2</v>
      </c>
      <c r="E371" s="241"/>
      <c r="F371" s="408"/>
    </row>
    <row r="372" spans="1:6" ht="25.5" x14ac:dyDescent="0.25">
      <c r="A372" s="271" t="s">
        <v>846</v>
      </c>
      <c r="B372" s="325" t="s">
        <v>847</v>
      </c>
      <c r="C372" s="344" t="s">
        <v>403</v>
      </c>
      <c r="D372" s="15">
        <v>1</v>
      </c>
      <c r="E372" s="241"/>
      <c r="F372" s="408"/>
    </row>
    <row r="373" spans="1:6" ht="25.5" x14ac:dyDescent="0.25">
      <c r="A373" s="271" t="s">
        <v>848</v>
      </c>
      <c r="B373" s="325" t="s">
        <v>849</v>
      </c>
      <c r="C373" s="344" t="s">
        <v>403</v>
      </c>
      <c r="D373" s="15">
        <v>1</v>
      </c>
      <c r="E373" s="241"/>
      <c r="F373" s="408"/>
    </row>
    <row r="374" spans="1:6" ht="25.5" x14ac:dyDescent="0.25">
      <c r="A374" s="271" t="s">
        <v>850</v>
      </c>
      <c r="B374" s="325" t="s">
        <v>851</v>
      </c>
      <c r="C374" s="344" t="s">
        <v>403</v>
      </c>
      <c r="D374" s="15">
        <v>2</v>
      </c>
      <c r="E374" s="241"/>
      <c r="F374" s="408"/>
    </row>
    <row r="375" spans="1:6" x14ac:dyDescent="0.25">
      <c r="A375" s="191"/>
      <c r="B375" s="204" t="s">
        <v>852</v>
      </c>
      <c r="C375" s="343"/>
      <c r="D375" s="15"/>
      <c r="E375" s="241"/>
      <c r="F375" s="408"/>
    </row>
    <row r="376" spans="1:6" x14ac:dyDescent="0.25">
      <c r="A376" s="271" t="s">
        <v>853</v>
      </c>
      <c r="B376" s="325" t="s">
        <v>854</v>
      </c>
      <c r="C376" s="344" t="s">
        <v>403</v>
      </c>
      <c r="D376" s="15">
        <v>18</v>
      </c>
      <c r="E376" s="241"/>
      <c r="F376" s="408"/>
    </row>
    <row r="377" spans="1:6" x14ac:dyDescent="0.25">
      <c r="A377" s="271" t="s">
        <v>855</v>
      </c>
      <c r="B377" s="325" t="s">
        <v>856</v>
      </c>
      <c r="C377" s="344" t="s">
        <v>403</v>
      </c>
      <c r="D377" s="15">
        <v>10</v>
      </c>
      <c r="E377" s="241"/>
      <c r="F377" s="408"/>
    </row>
    <row r="378" spans="1:6" x14ac:dyDescent="0.25">
      <c r="A378" s="191"/>
      <c r="B378" s="204" t="s">
        <v>857</v>
      </c>
      <c r="C378" s="343"/>
      <c r="D378" s="15"/>
      <c r="E378" s="241"/>
      <c r="F378" s="408"/>
    </row>
    <row r="379" spans="1:6" x14ac:dyDescent="0.25">
      <c r="A379" s="4" t="s">
        <v>858</v>
      </c>
      <c r="B379" s="325" t="s">
        <v>859</v>
      </c>
      <c r="C379" s="344" t="s">
        <v>403</v>
      </c>
      <c r="D379" s="15">
        <v>120</v>
      </c>
      <c r="E379" s="241"/>
      <c r="F379" s="408"/>
    </row>
    <row r="380" spans="1:6" x14ac:dyDescent="0.25">
      <c r="A380" s="271" t="s">
        <v>860</v>
      </c>
      <c r="B380" s="325" t="s">
        <v>861</v>
      </c>
      <c r="C380" s="344" t="s">
        <v>403</v>
      </c>
      <c r="D380" s="15">
        <v>18</v>
      </c>
      <c r="E380" s="241"/>
      <c r="F380" s="408"/>
    </row>
    <row r="381" spans="1:6" x14ac:dyDescent="0.25">
      <c r="A381" s="271" t="s">
        <v>862</v>
      </c>
      <c r="B381" s="325" t="s">
        <v>863</v>
      </c>
      <c r="C381" s="344" t="s">
        <v>403</v>
      </c>
      <c r="D381" s="15">
        <v>4</v>
      </c>
      <c r="E381" s="241"/>
      <c r="F381" s="408"/>
    </row>
    <row r="382" spans="1:6" x14ac:dyDescent="0.25">
      <c r="A382" s="191"/>
      <c r="B382" s="204" t="s">
        <v>864</v>
      </c>
      <c r="C382" s="343"/>
      <c r="D382" s="15"/>
      <c r="E382" s="241"/>
      <c r="F382" s="408"/>
    </row>
    <row r="383" spans="1:6" x14ac:dyDescent="0.25">
      <c r="A383" s="271" t="s">
        <v>865</v>
      </c>
      <c r="B383" s="326" t="s">
        <v>864</v>
      </c>
      <c r="C383" s="344" t="s">
        <v>20</v>
      </c>
      <c r="D383" s="15">
        <v>220</v>
      </c>
      <c r="E383" s="241"/>
      <c r="F383" s="408"/>
    </row>
    <row r="384" spans="1:6" x14ac:dyDescent="0.25">
      <c r="A384" s="191"/>
      <c r="B384" s="204" t="s">
        <v>866</v>
      </c>
      <c r="C384" s="343"/>
      <c r="D384" s="296"/>
      <c r="E384" s="254"/>
      <c r="F384" s="408"/>
    </row>
    <row r="385" spans="1:6" ht="25.5" x14ac:dyDescent="0.25">
      <c r="A385" s="271" t="s">
        <v>867</v>
      </c>
      <c r="B385" s="326" t="s">
        <v>868</v>
      </c>
      <c r="C385" s="344" t="s">
        <v>403</v>
      </c>
      <c r="D385" s="15">
        <v>1</v>
      </c>
      <c r="E385" s="241"/>
      <c r="F385" s="408"/>
    </row>
    <row r="386" spans="1:6" x14ac:dyDescent="0.25">
      <c r="A386" s="191"/>
      <c r="B386" s="204" t="s">
        <v>869</v>
      </c>
      <c r="C386" s="343"/>
      <c r="D386" s="296"/>
      <c r="E386" s="254"/>
      <c r="F386" s="408"/>
    </row>
    <row r="387" spans="1:6" x14ac:dyDescent="0.25">
      <c r="A387" s="271" t="s">
        <v>870</v>
      </c>
      <c r="B387" s="325" t="s">
        <v>869</v>
      </c>
      <c r="C387" s="344" t="s">
        <v>403</v>
      </c>
      <c r="D387" s="15">
        <v>18.2</v>
      </c>
      <c r="E387" s="241"/>
      <c r="F387" s="408"/>
    </row>
    <row r="388" spans="1:6" x14ac:dyDescent="0.25">
      <c r="A388" s="191"/>
      <c r="B388" s="204" t="s">
        <v>869</v>
      </c>
      <c r="C388" s="343"/>
      <c r="D388" s="15"/>
      <c r="E388" s="241"/>
      <c r="F388" s="408"/>
    </row>
    <row r="389" spans="1:6" x14ac:dyDescent="0.25">
      <c r="A389" s="271" t="s">
        <v>871</v>
      </c>
      <c r="B389" s="325" t="s">
        <v>872</v>
      </c>
      <c r="C389" s="344" t="s">
        <v>403</v>
      </c>
      <c r="D389" s="15">
        <v>25</v>
      </c>
      <c r="E389" s="241"/>
      <c r="F389" s="408"/>
    </row>
    <row r="390" spans="1:6" x14ac:dyDescent="0.25">
      <c r="A390" s="205"/>
      <c r="B390" s="281" t="s">
        <v>873</v>
      </c>
      <c r="C390" s="349"/>
      <c r="D390" s="15"/>
      <c r="E390" s="241"/>
      <c r="F390" s="408"/>
    </row>
    <row r="391" spans="1:6" x14ac:dyDescent="0.25">
      <c r="A391" s="271" t="s">
        <v>874</v>
      </c>
      <c r="B391" s="327" t="s">
        <v>875</v>
      </c>
      <c r="C391" s="344" t="s">
        <v>403</v>
      </c>
      <c r="D391" s="15">
        <v>20</v>
      </c>
      <c r="E391" s="241"/>
      <c r="F391" s="408"/>
    </row>
    <row r="392" spans="1:6" x14ac:dyDescent="0.25">
      <c r="A392" s="208"/>
      <c r="B392" s="281" t="s">
        <v>876</v>
      </c>
      <c r="C392" s="350"/>
      <c r="D392" s="15"/>
      <c r="E392" s="241"/>
      <c r="F392" s="408"/>
    </row>
    <row r="393" spans="1:6" x14ac:dyDescent="0.25">
      <c r="A393" s="271" t="s">
        <v>877</v>
      </c>
      <c r="B393" s="325" t="s">
        <v>878</v>
      </c>
      <c r="C393" s="344" t="s">
        <v>403</v>
      </c>
      <c r="D393" s="15">
        <v>25</v>
      </c>
      <c r="E393" s="241"/>
      <c r="F393" s="408"/>
    </row>
    <row r="394" spans="1:6" ht="15.75" thickBot="1" x14ac:dyDescent="0.3">
      <c r="A394" s="307"/>
      <c r="B394" s="308"/>
      <c r="C394" s="351"/>
      <c r="D394" s="297"/>
      <c r="E394" s="229"/>
      <c r="F394" s="27"/>
    </row>
    <row r="395" spans="1:6" ht="15.75" x14ac:dyDescent="0.25">
      <c r="A395" s="474" t="s">
        <v>934</v>
      </c>
      <c r="B395" s="475"/>
      <c r="C395" s="476"/>
      <c r="D395" s="287"/>
      <c r="E395" s="287"/>
      <c r="F395" s="409"/>
    </row>
    <row r="396" spans="1:6" x14ac:dyDescent="0.25">
      <c r="A396" s="45"/>
      <c r="B396" s="210"/>
      <c r="C396" s="237"/>
      <c r="D396" s="15"/>
      <c r="E396" s="238" t="s">
        <v>943</v>
      </c>
      <c r="F396" s="410" t="s">
        <v>944</v>
      </c>
    </row>
    <row r="397" spans="1:6" ht="15.75" x14ac:dyDescent="0.25">
      <c r="A397" s="453" t="s">
        <v>952</v>
      </c>
      <c r="B397" s="454"/>
      <c r="C397" s="455"/>
      <c r="D397" s="54"/>
      <c r="E397" s="418"/>
      <c r="F397" s="420"/>
    </row>
    <row r="398" spans="1:6" ht="15.75" x14ac:dyDescent="0.25">
      <c r="A398" s="453" t="s">
        <v>954</v>
      </c>
      <c r="B398" s="454"/>
      <c r="C398" s="455"/>
      <c r="D398" s="54"/>
      <c r="E398" s="240"/>
      <c r="F398" s="420"/>
    </row>
    <row r="399" spans="1:6" ht="15.75" x14ac:dyDescent="0.25">
      <c r="A399" s="453" t="s">
        <v>953</v>
      </c>
      <c r="B399" s="454"/>
      <c r="C399" s="455"/>
      <c r="D399" s="54"/>
      <c r="E399" s="240"/>
      <c r="F399" s="420"/>
    </row>
    <row r="400" spans="1:6" ht="15.75" x14ac:dyDescent="0.25">
      <c r="A400" s="453" t="s">
        <v>945</v>
      </c>
      <c r="B400" s="454"/>
      <c r="C400" s="455"/>
      <c r="D400" s="54"/>
      <c r="E400" s="419">
        <v>0.19</v>
      </c>
      <c r="F400" s="420"/>
    </row>
    <row r="401" spans="1:6" ht="16.5" thickBot="1" x14ac:dyDescent="0.3">
      <c r="A401" s="465" t="s">
        <v>937</v>
      </c>
      <c r="B401" s="466"/>
      <c r="C401" s="467"/>
      <c r="D401" s="288"/>
      <c r="E401" s="279"/>
      <c r="F401" s="411"/>
    </row>
    <row r="402" spans="1:6" x14ac:dyDescent="0.25">
      <c r="A402" s="353"/>
      <c r="B402" s="384"/>
      <c r="C402" s="361"/>
      <c r="D402" s="354"/>
      <c r="E402" s="355"/>
      <c r="F402" s="412"/>
    </row>
    <row r="403" spans="1:6" s="13" customFormat="1" ht="12.75" x14ac:dyDescent="0.25">
      <c r="A403" s="87"/>
      <c r="B403" s="274" t="s">
        <v>13</v>
      </c>
      <c r="C403" s="362"/>
      <c r="D403" s="106"/>
      <c r="E403" s="100"/>
      <c r="F403" s="107"/>
    </row>
    <row r="404" spans="1:6" s="13" customFormat="1" ht="12.75" x14ac:dyDescent="0.25">
      <c r="A404" s="4" t="s">
        <v>47</v>
      </c>
      <c r="B404" s="385" t="s">
        <v>48</v>
      </c>
      <c r="C404" s="363" t="s">
        <v>20</v>
      </c>
      <c r="D404" s="7">
        <v>50.79</v>
      </c>
      <c r="E404" s="8"/>
      <c r="F404" s="9"/>
    </row>
    <row r="405" spans="1:6" s="13" customFormat="1" ht="12.75" x14ac:dyDescent="0.25">
      <c r="A405" s="4" t="s">
        <v>49</v>
      </c>
      <c r="B405" s="385" t="s">
        <v>50</v>
      </c>
      <c r="C405" s="256" t="s">
        <v>20</v>
      </c>
      <c r="D405" s="7">
        <v>25.35</v>
      </c>
      <c r="E405" s="8"/>
      <c r="F405" s="9"/>
    </row>
    <row r="406" spans="1:6" s="13" customFormat="1" ht="12.75" x14ac:dyDescent="0.25">
      <c r="A406" s="4" t="s">
        <v>51</v>
      </c>
      <c r="B406" s="385" t="s">
        <v>52</v>
      </c>
      <c r="C406" s="256" t="s">
        <v>4</v>
      </c>
      <c r="D406" s="7">
        <v>2</v>
      </c>
      <c r="E406" s="8"/>
      <c r="F406" s="9"/>
    </row>
    <row r="407" spans="1:6" s="13" customFormat="1" ht="12.75" x14ac:dyDescent="0.25">
      <c r="A407" s="4" t="s">
        <v>53</v>
      </c>
      <c r="B407" s="385" t="s">
        <v>54</v>
      </c>
      <c r="C407" s="256" t="s">
        <v>4</v>
      </c>
      <c r="D407" s="7">
        <v>5</v>
      </c>
      <c r="E407" s="8"/>
      <c r="F407" s="9"/>
    </row>
    <row r="408" spans="1:6" s="13" customFormat="1" ht="12.75" x14ac:dyDescent="0.25">
      <c r="A408" s="4" t="s">
        <v>55</v>
      </c>
      <c r="B408" s="385" t="s">
        <v>56</v>
      </c>
      <c r="C408" s="364" t="s">
        <v>4</v>
      </c>
      <c r="D408" s="7">
        <v>4</v>
      </c>
      <c r="E408" s="8"/>
      <c r="F408" s="9"/>
    </row>
    <row r="409" spans="1:6" s="13" customFormat="1" ht="12.75" x14ac:dyDescent="0.25">
      <c r="A409" s="4" t="s">
        <v>55</v>
      </c>
      <c r="B409" s="386" t="s">
        <v>57</v>
      </c>
      <c r="C409" s="256" t="s">
        <v>4</v>
      </c>
      <c r="D409" s="7">
        <v>1</v>
      </c>
      <c r="E409" s="8"/>
      <c r="F409" s="9"/>
    </row>
    <row r="410" spans="1:6" s="13" customFormat="1" ht="12.75" x14ac:dyDescent="0.25">
      <c r="A410" s="4" t="s">
        <v>58</v>
      </c>
      <c r="B410" s="386" t="s">
        <v>59</v>
      </c>
      <c r="C410" s="256" t="s">
        <v>4</v>
      </c>
      <c r="D410" s="7">
        <v>3</v>
      </c>
      <c r="E410" s="8"/>
      <c r="F410" s="9"/>
    </row>
    <row r="411" spans="1:6" s="13" customFormat="1" ht="12.75" x14ac:dyDescent="0.25">
      <c r="A411" s="4" t="s">
        <v>60</v>
      </c>
      <c r="B411" s="386" t="s">
        <v>61</v>
      </c>
      <c r="C411" s="256" t="s">
        <v>4</v>
      </c>
      <c r="D411" s="7">
        <v>2</v>
      </c>
      <c r="E411" s="8"/>
      <c r="F411" s="9"/>
    </row>
    <row r="412" spans="1:6" s="13" customFormat="1" ht="12.75" x14ac:dyDescent="0.25">
      <c r="A412" s="4" t="s">
        <v>62</v>
      </c>
      <c r="B412" s="386" t="s">
        <v>63</v>
      </c>
      <c r="C412" s="256" t="s">
        <v>4</v>
      </c>
      <c r="D412" s="7">
        <v>4</v>
      </c>
      <c r="E412" s="8"/>
      <c r="F412" s="9"/>
    </row>
    <row r="413" spans="1:6" s="13" customFormat="1" ht="12.75" x14ac:dyDescent="0.25">
      <c r="A413" s="4" t="s">
        <v>64</v>
      </c>
      <c r="B413" s="386" t="s">
        <v>65</v>
      </c>
      <c r="C413" s="256" t="s">
        <v>4</v>
      </c>
      <c r="D413" s="7">
        <v>4</v>
      </c>
      <c r="E413" s="8"/>
      <c r="F413" s="9"/>
    </row>
    <row r="414" spans="1:6" s="13" customFormat="1" ht="12.75" x14ac:dyDescent="0.25">
      <c r="A414" s="4" t="s">
        <v>66</v>
      </c>
      <c r="B414" s="386" t="s">
        <v>67</v>
      </c>
      <c r="C414" s="256" t="s">
        <v>4</v>
      </c>
      <c r="D414" s="7">
        <v>1</v>
      </c>
      <c r="E414" s="8"/>
      <c r="F414" s="9"/>
    </row>
    <row r="415" spans="1:6" x14ac:dyDescent="0.25">
      <c r="A415" s="4"/>
      <c r="B415" s="385"/>
      <c r="C415" s="256"/>
      <c r="D415" s="7"/>
      <c r="E415" s="8"/>
      <c r="F415" s="9"/>
    </row>
    <row r="416" spans="1:6" ht="16.5" x14ac:dyDescent="0.25">
      <c r="A416" s="130"/>
      <c r="B416" s="387" t="s">
        <v>250</v>
      </c>
      <c r="C416" s="365"/>
      <c r="D416" s="195"/>
      <c r="E416" s="133"/>
      <c r="F416" s="9"/>
    </row>
    <row r="417" spans="1:6" x14ac:dyDescent="0.25">
      <c r="A417" s="87"/>
      <c r="B417" s="274" t="s">
        <v>110</v>
      </c>
      <c r="C417" s="362"/>
      <c r="D417" s="106"/>
      <c r="E417" s="118"/>
      <c r="F417" s="9"/>
    </row>
    <row r="418" spans="1:6" x14ac:dyDescent="0.25">
      <c r="A418" s="4" t="s">
        <v>251</v>
      </c>
      <c r="B418" s="385" t="s">
        <v>252</v>
      </c>
      <c r="C418" s="366" t="s">
        <v>20</v>
      </c>
      <c r="D418" s="7">
        <v>2.0299999999999998</v>
      </c>
      <c r="E418" s="8"/>
      <c r="F418" s="9"/>
    </row>
    <row r="419" spans="1:6" x14ac:dyDescent="0.25">
      <c r="A419" s="4" t="s">
        <v>253</v>
      </c>
      <c r="B419" s="385" t="s">
        <v>254</v>
      </c>
      <c r="C419" s="363" t="s">
        <v>4</v>
      </c>
      <c r="D419" s="7">
        <v>3</v>
      </c>
      <c r="E419" s="8"/>
      <c r="F419" s="9"/>
    </row>
    <row r="420" spans="1:6" ht="25.5" x14ac:dyDescent="0.25">
      <c r="A420" s="4" t="s">
        <v>255</v>
      </c>
      <c r="B420" s="386" t="s">
        <v>256</v>
      </c>
      <c r="C420" s="364" t="s">
        <v>4</v>
      </c>
      <c r="D420" s="7">
        <v>1</v>
      </c>
      <c r="E420" s="8"/>
      <c r="F420" s="9"/>
    </row>
    <row r="421" spans="1:6" x14ac:dyDescent="0.25">
      <c r="A421" s="4" t="s">
        <v>257</v>
      </c>
      <c r="B421" s="385" t="s">
        <v>258</v>
      </c>
      <c r="C421" s="366" t="s">
        <v>20</v>
      </c>
      <c r="D421" s="7">
        <v>45.45</v>
      </c>
      <c r="E421" s="8"/>
      <c r="F421" s="9"/>
    </row>
    <row r="422" spans="1:6" x14ac:dyDescent="0.25">
      <c r="A422" s="4" t="s">
        <v>259</v>
      </c>
      <c r="B422" s="385" t="s">
        <v>260</v>
      </c>
      <c r="C422" s="366" t="s">
        <v>4</v>
      </c>
      <c r="D422" s="7">
        <v>13</v>
      </c>
      <c r="E422" s="8"/>
      <c r="F422" s="9"/>
    </row>
    <row r="423" spans="1:6" x14ac:dyDescent="0.25">
      <c r="A423" s="4" t="s">
        <v>261</v>
      </c>
      <c r="B423" s="385" t="s">
        <v>262</v>
      </c>
      <c r="C423" s="366" t="s">
        <v>4</v>
      </c>
      <c r="D423" s="7">
        <v>17</v>
      </c>
      <c r="E423" s="8"/>
      <c r="F423" s="9"/>
    </row>
    <row r="424" spans="1:6" x14ac:dyDescent="0.25">
      <c r="A424" s="4" t="s">
        <v>263</v>
      </c>
      <c r="B424" s="385" t="s">
        <v>264</v>
      </c>
      <c r="C424" s="366" t="s">
        <v>4</v>
      </c>
      <c r="D424" s="7">
        <v>2</v>
      </c>
      <c r="E424" s="8"/>
      <c r="F424" s="9"/>
    </row>
    <row r="425" spans="1:6" x14ac:dyDescent="0.25">
      <c r="A425" s="4" t="s">
        <v>251</v>
      </c>
      <c r="B425" s="385" t="s">
        <v>265</v>
      </c>
      <c r="C425" s="366" t="s">
        <v>4</v>
      </c>
      <c r="D425" s="7">
        <v>16</v>
      </c>
      <c r="E425" s="8"/>
      <c r="F425" s="9"/>
    </row>
    <row r="426" spans="1:6" x14ac:dyDescent="0.25">
      <c r="A426" s="4" t="s">
        <v>251</v>
      </c>
      <c r="B426" s="385" t="s">
        <v>266</v>
      </c>
      <c r="C426" s="366" t="s">
        <v>4</v>
      </c>
      <c r="D426" s="7">
        <v>1</v>
      </c>
      <c r="E426" s="8"/>
      <c r="F426" s="9"/>
    </row>
    <row r="427" spans="1:6" x14ac:dyDescent="0.25">
      <c r="A427" s="4" t="s">
        <v>251</v>
      </c>
      <c r="B427" s="385" t="s">
        <v>267</v>
      </c>
      <c r="C427" s="366" t="s">
        <v>4</v>
      </c>
      <c r="D427" s="7">
        <v>18</v>
      </c>
      <c r="E427" s="8"/>
      <c r="F427" s="9"/>
    </row>
    <row r="428" spans="1:6" x14ac:dyDescent="0.25">
      <c r="A428" s="4" t="s">
        <v>251</v>
      </c>
      <c r="B428" s="385" t="s">
        <v>268</v>
      </c>
      <c r="C428" s="366" t="s">
        <v>4</v>
      </c>
      <c r="D428" s="7">
        <v>2</v>
      </c>
      <c r="E428" s="8"/>
      <c r="F428" s="9"/>
    </row>
    <row r="429" spans="1:6" x14ac:dyDescent="0.25">
      <c r="A429" s="4" t="s">
        <v>251</v>
      </c>
      <c r="B429" s="385" t="s">
        <v>269</v>
      </c>
      <c r="C429" s="366" t="s">
        <v>4</v>
      </c>
      <c r="D429" s="7">
        <v>2</v>
      </c>
      <c r="E429" s="8"/>
      <c r="F429" s="9"/>
    </row>
    <row r="430" spans="1:6" x14ac:dyDescent="0.25">
      <c r="A430" s="4" t="s">
        <v>251</v>
      </c>
      <c r="B430" s="274" t="s">
        <v>144</v>
      </c>
      <c r="C430" s="362"/>
      <c r="D430" s="106"/>
      <c r="E430" s="8"/>
      <c r="F430" s="9"/>
    </row>
    <row r="431" spans="1:6" ht="22.5" x14ac:dyDescent="0.25">
      <c r="A431" s="4" t="s">
        <v>251</v>
      </c>
      <c r="B431" s="388" t="s">
        <v>270</v>
      </c>
      <c r="C431" s="256" t="s">
        <v>20</v>
      </c>
      <c r="D431" s="7">
        <v>22.8</v>
      </c>
      <c r="E431" s="8"/>
      <c r="F431" s="9"/>
    </row>
    <row r="432" spans="1:6" ht="22.5" x14ac:dyDescent="0.25">
      <c r="A432" s="4" t="s">
        <v>251</v>
      </c>
      <c r="B432" s="388" t="s">
        <v>271</v>
      </c>
      <c r="C432" s="256" t="s">
        <v>20</v>
      </c>
      <c r="D432" s="7">
        <v>16.8</v>
      </c>
      <c r="E432" s="8"/>
      <c r="F432" s="9"/>
    </row>
    <row r="433" spans="1:6" x14ac:dyDescent="0.25">
      <c r="A433" s="4" t="s">
        <v>251</v>
      </c>
      <c r="B433" s="385" t="s">
        <v>272</v>
      </c>
      <c r="C433" s="256" t="s">
        <v>4</v>
      </c>
      <c r="D433" s="7">
        <v>2</v>
      </c>
      <c r="E433" s="8"/>
      <c r="F433" s="9"/>
    </row>
    <row r="434" spans="1:6" x14ac:dyDescent="0.25">
      <c r="A434" s="4" t="s">
        <v>251</v>
      </c>
      <c r="B434" s="385" t="s">
        <v>273</v>
      </c>
      <c r="C434" s="363" t="s">
        <v>4</v>
      </c>
      <c r="D434" s="7">
        <v>2</v>
      </c>
      <c r="E434" s="8"/>
      <c r="F434" s="9"/>
    </row>
    <row r="435" spans="1:6" x14ac:dyDescent="0.25">
      <c r="A435" s="4" t="s">
        <v>251</v>
      </c>
      <c r="B435" s="385" t="s">
        <v>274</v>
      </c>
      <c r="C435" s="256" t="s">
        <v>4</v>
      </c>
      <c r="D435" s="7">
        <v>2</v>
      </c>
      <c r="E435" s="8"/>
      <c r="F435" s="9"/>
    </row>
    <row r="436" spans="1:6" ht="22.5" x14ac:dyDescent="0.25">
      <c r="A436" s="4" t="s">
        <v>251</v>
      </c>
      <c r="B436" s="388" t="s">
        <v>275</v>
      </c>
      <c r="C436" s="256" t="s">
        <v>39</v>
      </c>
      <c r="D436" s="7">
        <v>19</v>
      </c>
      <c r="E436" s="8"/>
      <c r="F436" s="9"/>
    </row>
    <row r="437" spans="1:6" x14ac:dyDescent="0.25">
      <c r="A437" s="4" t="s">
        <v>276</v>
      </c>
      <c r="B437" s="385" t="s">
        <v>268</v>
      </c>
      <c r="C437" s="256" t="s">
        <v>4</v>
      </c>
      <c r="D437" s="7">
        <v>4</v>
      </c>
      <c r="E437" s="8"/>
      <c r="F437" s="9"/>
    </row>
    <row r="438" spans="1:6" x14ac:dyDescent="0.25">
      <c r="A438" s="4" t="s">
        <v>277</v>
      </c>
      <c r="B438" s="385" t="s">
        <v>278</v>
      </c>
      <c r="C438" s="363" t="s">
        <v>4</v>
      </c>
      <c r="D438" s="7">
        <v>4</v>
      </c>
      <c r="E438" s="8"/>
      <c r="F438" s="9"/>
    </row>
    <row r="439" spans="1:6" x14ac:dyDescent="0.25">
      <c r="A439" s="4" t="s">
        <v>279</v>
      </c>
      <c r="B439" s="385" t="s">
        <v>280</v>
      </c>
      <c r="C439" s="363" t="s">
        <v>4</v>
      </c>
      <c r="D439" s="7">
        <v>2</v>
      </c>
      <c r="E439" s="8"/>
      <c r="F439" s="9"/>
    </row>
    <row r="440" spans="1:6" x14ac:dyDescent="0.25">
      <c r="A440" s="4" t="s">
        <v>281</v>
      </c>
      <c r="B440" s="385" t="s">
        <v>282</v>
      </c>
      <c r="C440" s="363" t="s">
        <v>4</v>
      </c>
      <c r="D440" s="7">
        <v>2</v>
      </c>
      <c r="E440" s="8"/>
      <c r="F440" s="9"/>
    </row>
    <row r="441" spans="1:6" x14ac:dyDescent="0.25">
      <c r="A441" s="87"/>
      <c r="B441" s="274" t="s">
        <v>165</v>
      </c>
      <c r="C441" s="362"/>
      <c r="D441" s="106"/>
      <c r="E441" s="8"/>
      <c r="F441" s="9"/>
    </row>
    <row r="442" spans="1:6" x14ac:dyDescent="0.25">
      <c r="A442" s="271" t="s">
        <v>283</v>
      </c>
      <c r="B442" s="385" t="s">
        <v>273</v>
      </c>
      <c r="C442" s="363" t="s">
        <v>4</v>
      </c>
      <c r="D442" s="7">
        <v>5</v>
      </c>
      <c r="E442" s="8"/>
      <c r="F442" s="9"/>
    </row>
    <row r="443" spans="1:6" x14ac:dyDescent="0.25">
      <c r="A443" s="271" t="s">
        <v>284</v>
      </c>
      <c r="B443" s="385" t="s">
        <v>274</v>
      </c>
      <c r="C443" s="256" t="s">
        <v>4</v>
      </c>
      <c r="D443" s="7">
        <v>5</v>
      </c>
      <c r="E443" s="8"/>
      <c r="F443" s="9"/>
    </row>
    <row r="444" spans="1:6" x14ac:dyDescent="0.25">
      <c r="A444" s="271" t="s">
        <v>285</v>
      </c>
      <c r="B444" s="385" t="s">
        <v>272</v>
      </c>
      <c r="C444" s="256" t="s">
        <v>4</v>
      </c>
      <c r="D444" s="7">
        <v>5</v>
      </c>
      <c r="E444" s="8"/>
      <c r="F444" s="9"/>
    </row>
    <row r="445" spans="1:6" x14ac:dyDescent="0.25">
      <c r="A445" s="271" t="s">
        <v>286</v>
      </c>
      <c r="B445" s="385" t="s">
        <v>287</v>
      </c>
      <c r="C445" s="256" t="s">
        <v>4</v>
      </c>
      <c r="D445" s="7">
        <v>5</v>
      </c>
      <c r="E445" s="8"/>
      <c r="F445" s="9"/>
    </row>
    <row r="446" spans="1:6" x14ac:dyDescent="0.25">
      <c r="A446" s="271" t="s">
        <v>288</v>
      </c>
      <c r="B446" s="385" t="s">
        <v>289</v>
      </c>
      <c r="C446" s="256" t="s">
        <v>4</v>
      </c>
      <c r="D446" s="7">
        <v>1</v>
      </c>
      <c r="E446" s="8"/>
      <c r="F446" s="9"/>
    </row>
    <row r="447" spans="1:6" x14ac:dyDescent="0.25">
      <c r="A447" s="271" t="s">
        <v>290</v>
      </c>
      <c r="B447" s="385" t="s">
        <v>291</v>
      </c>
      <c r="C447" s="256" t="s">
        <v>4</v>
      </c>
      <c r="D447" s="7">
        <v>5</v>
      </c>
      <c r="E447" s="8"/>
      <c r="F447" s="9"/>
    </row>
    <row r="448" spans="1:6" x14ac:dyDescent="0.25">
      <c r="A448" s="271" t="s">
        <v>292</v>
      </c>
      <c r="B448" s="385" t="s">
        <v>293</v>
      </c>
      <c r="C448" s="256" t="s">
        <v>4</v>
      </c>
      <c r="D448" s="7">
        <v>5</v>
      </c>
      <c r="E448" s="8"/>
      <c r="F448" s="9"/>
    </row>
    <row r="449" spans="1:6" x14ac:dyDescent="0.25">
      <c r="A449" s="4" t="s">
        <v>294</v>
      </c>
      <c r="B449" s="386" t="s">
        <v>295</v>
      </c>
      <c r="C449" s="364" t="s">
        <v>4</v>
      </c>
      <c r="D449" s="7">
        <v>1</v>
      </c>
      <c r="E449" s="8"/>
      <c r="F449" s="9"/>
    </row>
    <row r="450" spans="1:6" ht="27" customHeight="1" x14ac:dyDescent="0.25">
      <c r="A450" s="136"/>
      <c r="B450" s="389" t="s">
        <v>296</v>
      </c>
      <c r="C450" s="364"/>
      <c r="D450" s="283"/>
      <c r="E450" s="8"/>
      <c r="F450" s="9"/>
    </row>
    <row r="451" spans="1:6" ht="26.25" customHeight="1" x14ac:dyDescent="0.25">
      <c r="A451" s="4" t="s">
        <v>297</v>
      </c>
      <c r="B451" s="386" t="s">
        <v>298</v>
      </c>
      <c r="C451" s="364" t="s">
        <v>4</v>
      </c>
      <c r="D451" s="7">
        <v>1</v>
      </c>
      <c r="E451" s="8"/>
      <c r="F451" s="9"/>
    </row>
    <row r="452" spans="1:6" ht="25.5" x14ac:dyDescent="0.25">
      <c r="A452" s="4" t="s">
        <v>299</v>
      </c>
      <c r="B452" s="386" t="s">
        <v>300</v>
      </c>
      <c r="C452" s="364" t="s">
        <v>4</v>
      </c>
      <c r="D452" s="7">
        <v>2</v>
      </c>
      <c r="E452" s="8"/>
      <c r="F452" s="9"/>
    </row>
    <row r="453" spans="1:6" x14ac:dyDescent="0.25">
      <c r="A453" s="4" t="s">
        <v>301</v>
      </c>
      <c r="B453" s="386" t="s">
        <v>302</v>
      </c>
      <c r="C453" s="364" t="s">
        <v>4</v>
      </c>
      <c r="D453" s="7">
        <v>1</v>
      </c>
      <c r="E453" s="8"/>
      <c r="F453" s="9"/>
    </row>
    <row r="454" spans="1:6" x14ac:dyDescent="0.25">
      <c r="A454" s="4" t="s">
        <v>303</v>
      </c>
      <c r="B454" s="386" t="s">
        <v>304</v>
      </c>
      <c r="C454" s="364" t="s">
        <v>4</v>
      </c>
      <c r="D454" s="7">
        <v>2</v>
      </c>
      <c r="E454" s="8"/>
      <c r="F454" s="9"/>
    </row>
    <row r="455" spans="1:6" x14ac:dyDescent="0.25">
      <c r="A455" s="4" t="s">
        <v>305</v>
      </c>
      <c r="B455" s="386" t="s">
        <v>306</v>
      </c>
      <c r="C455" s="364" t="s">
        <v>4</v>
      </c>
      <c r="D455" s="7">
        <v>1</v>
      </c>
      <c r="E455" s="8"/>
      <c r="F455" s="9"/>
    </row>
    <row r="456" spans="1:6" ht="32.25" customHeight="1" thickBot="1" x14ac:dyDescent="0.3">
      <c r="A456" s="4" t="s">
        <v>307</v>
      </c>
      <c r="B456" s="390" t="s">
        <v>308</v>
      </c>
      <c r="C456" s="367" t="s">
        <v>4</v>
      </c>
      <c r="D456" s="284">
        <v>3</v>
      </c>
      <c r="E456" s="26"/>
      <c r="F456" s="9"/>
    </row>
    <row r="457" spans="1:6" x14ac:dyDescent="0.25">
      <c r="A457" s="275"/>
      <c r="B457" s="389" t="s">
        <v>224</v>
      </c>
      <c r="C457" s="368"/>
      <c r="D457" s="275"/>
      <c r="E457" s="137"/>
      <c r="F457" s="9"/>
    </row>
    <row r="458" spans="1:6" ht="49.5" customHeight="1" x14ac:dyDescent="0.25">
      <c r="A458" s="4" t="s">
        <v>309</v>
      </c>
      <c r="B458" s="385" t="s">
        <v>226</v>
      </c>
      <c r="C458" s="364" t="s">
        <v>4</v>
      </c>
      <c r="D458" s="7">
        <v>1</v>
      </c>
      <c r="E458" s="8"/>
      <c r="F458" s="9"/>
    </row>
    <row r="459" spans="1:6" x14ac:dyDescent="0.25">
      <c r="A459" s="4" t="s">
        <v>310</v>
      </c>
      <c r="B459" s="385" t="s">
        <v>311</v>
      </c>
      <c r="C459" s="366" t="s">
        <v>20</v>
      </c>
      <c r="D459" s="7">
        <v>101.33</v>
      </c>
      <c r="E459" s="8"/>
      <c r="F459" s="9"/>
    </row>
    <row r="460" spans="1:6" x14ac:dyDescent="0.25">
      <c r="A460" s="4" t="s">
        <v>312</v>
      </c>
      <c r="B460" s="385" t="s">
        <v>313</v>
      </c>
      <c r="C460" s="363" t="s">
        <v>4</v>
      </c>
      <c r="D460" s="7">
        <v>9</v>
      </c>
      <c r="E460" s="8"/>
      <c r="F460" s="9"/>
    </row>
    <row r="461" spans="1:6" x14ac:dyDescent="0.25">
      <c r="A461" s="4" t="s">
        <v>314</v>
      </c>
      <c r="B461" s="385" t="s">
        <v>315</v>
      </c>
      <c r="C461" s="364" t="s">
        <v>4</v>
      </c>
      <c r="D461" s="7">
        <v>3</v>
      </c>
      <c r="E461" s="8"/>
      <c r="F461" s="9"/>
    </row>
    <row r="462" spans="1:6" x14ac:dyDescent="0.25">
      <c r="A462" s="4" t="s">
        <v>316</v>
      </c>
      <c r="B462" s="385" t="s">
        <v>317</v>
      </c>
      <c r="C462" s="364" t="s">
        <v>4</v>
      </c>
      <c r="D462" s="7">
        <v>4</v>
      </c>
      <c r="E462" s="8"/>
      <c r="F462" s="9"/>
    </row>
    <row r="463" spans="1:6" x14ac:dyDescent="0.25">
      <c r="A463" s="4" t="s">
        <v>318</v>
      </c>
      <c r="B463" s="385" t="s">
        <v>319</v>
      </c>
      <c r="C463" s="364" t="s">
        <v>20</v>
      </c>
      <c r="D463" s="7">
        <v>3</v>
      </c>
      <c r="E463" s="8"/>
      <c r="F463" s="9"/>
    </row>
    <row r="464" spans="1:6" x14ac:dyDescent="0.25">
      <c r="A464" s="4" t="s">
        <v>320</v>
      </c>
      <c r="B464" s="385" t="s">
        <v>321</v>
      </c>
      <c r="C464" s="364" t="s">
        <v>20</v>
      </c>
      <c r="D464" s="7">
        <v>3</v>
      </c>
      <c r="E464" s="8"/>
      <c r="F464" s="9"/>
    </row>
    <row r="465" spans="1:6" x14ac:dyDescent="0.25">
      <c r="A465" s="4" t="s">
        <v>322</v>
      </c>
      <c r="B465" s="385" t="s">
        <v>323</v>
      </c>
      <c r="C465" s="364" t="s">
        <v>4</v>
      </c>
      <c r="D465" s="7">
        <v>1</v>
      </c>
      <c r="E465" s="8"/>
      <c r="F465" s="9"/>
    </row>
    <row r="466" spans="1:6" x14ac:dyDescent="0.25">
      <c r="A466" s="4" t="s">
        <v>324</v>
      </c>
      <c r="B466" s="385" t="s">
        <v>325</v>
      </c>
      <c r="C466" s="364" t="s">
        <v>4</v>
      </c>
      <c r="D466" s="7">
        <v>3</v>
      </c>
      <c r="E466" s="8"/>
      <c r="F466" s="9"/>
    </row>
    <row r="467" spans="1:6" x14ac:dyDescent="0.25">
      <c r="A467" s="4" t="s">
        <v>326</v>
      </c>
      <c r="B467" s="385" t="s">
        <v>327</v>
      </c>
      <c r="C467" s="364" t="s">
        <v>4</v>
      </c>
      <c r="D467" s="7">
        <v>1</v>
      </c>
      <c r="E467" s="8"/>
      <c r="F467" s="9"/>
    </row>
    <row r="468" spans="1:6" x14ac:dyDescent="0.25">
      <c r="A468" s="4"/>
      <c r="B468" s="386"/>
      <c r="C468" s="256"/>
      <c r="D468" s="7"/>
      <c r="E468" s="8"/>
      <c r="F468" s="9"/>
    </row>
    <row r="469" spans="1:6" ht="16.5" x14ac:dyDescent="0.25">
      <c r="A469" s="103"/>
      <c r="B469" s="387" t="s">
        <v>404</v>
      </c>
      <c r="C469" s="369"/>
      <c r="D469" s="357"/>
      <c r="E469" s="150"/>
      <c r="F469" s="9"/>
    </row>
    <row r="470" spans="1:6" x14ac:dyDescent="0.25">
      <c r="A470" s="87"/>
      <c r="B470" s="391" t="s">
        <v>405</v>
      </c>
      <c r="C470" s="362"/>
      <c r="D470" s="106"/>
      <c r="E470" s="154"/>
      <c r="F470" s="9"/>
    </row>
    <row r="471" spans="1:6" x14ac:dyDescent="0.25">
      <c r="A471" s="4" t="s">
        <v>406</v>
      </c>
      <c r="B471" s="386" t="s">
        <v>407</v>
      </c>
      <c r="C471" s="364" t="s">
        <v>4</v>
      </c>
      <c r="D471" s="7">
        <v>7</v>
      </c>
      <c r="E471" s="8"/>
      <c r="F471" s="9"/>
    </row>
    <row r="472" spans="1:6" x14ac:dyDescent="0.25">
      <c r="A472" s="4" t="s">
        <v>408</v>
      </c>
      <c r="B472" s="386" t="s">
        <v>409</v>
      </c>
      <c r="C472" s="364" t="s">
        <v>4</v>
      </c>
      <c r="D472" s="7">
        <v>1</v>
      </c>
      <c r="E472" s="8"/>
      <c r="F472" s="9"/>
    </row>
    <row r="473" spans="1:6" x14ac:dyDescent="0.25">
      <c r="A473" s="4" t="s">
        <v>410</v>
      </c>
      <c r="B473" s="385" t="s">
        <v>411</v>
      </c>
      <c r="C473" s="364" t="s">
        <v>4</v>
      </c>
      <c r="D473" s="7">
        <v>2</v>
      </c>
      <c r="E473" s="8"/>
      <c r="F473" s="9"/>
    </row>
    <row r="474" spans="1:6" x14ac:dyDescent="0.25">
      <c r="A474" s="4" t="s">
        <v>412</v>
      </c>
      <c r="B474" s="386" t="s">
        <v>413</v>
      </c>
      <c r="C474" s="364" t="s">
        <v>4</v>
      </c>
      <c r="D474" s="7">
        <v>5</v>
      </c>
      <c r="E474" s="8"/>
      <c r="F474" s="9"/>
    </row>
    <row r="475" spans="1:6" x14ac:dyDescent="0.25">
      <c r="A475" s="4" t="s">
        <v>414</v>
      </c>
      <c r="B475" s="385" t="s">
        <v>260</v>
      </c>
      <c r="C475" s="364" t="s">
        <v>4</v>
      </c>
      <c r="D475" s="7">
        <v>2</v>
      </c>
      <c r="E475" s="8"/>
      <c r="F475" s="9"/>
    </row>
    <row r="476" spans="1:6" x14ac:dyDescent="0.25">
      <c r="A476" s="4" t="s">
        <v>415</v>
      </c>
      <c r="B476" s="385" t="s">
        <v>262</v>
      </c>
      <c r="C476" s="364" t="s">
        <v>4</v>
      </c>
      <c r="D476" s="7">
        <v>4</v>
      </c>
      <c r="E476" s="8"/>
      <c r="F476" s="9"/>
    </row>
    <row r="477" spans="1:6" x14ac:dyDescent="0.25">
      <c r="A477" s="4" t="s">
        <v>416</v>
      </c>
      <c r="B477" s="385" t="s">
        <v>417</v>
      </c>
      <c r="C477" s="364" t="s">
        <v>20</v>
      </c>
      <c r="D477" s="7">
        <v>5.9</v>
      </c>
      <c r="E477" s="8"/>
      <c r="F477" s="9"/>
    </row>
    <row r="478" spans="1:6" x14ac:dyDescent="0.25">
      <c r="A478" s="4" t="s">
        <v>418</v>
      </c>
      <c r="B478" s="385" t="s">
        <v>48</v>
      </c>
      <c r="C478" s="364" t="s">
        <v>20</v>
      </c>
      <c r="D478" s="7">
        <v>36.450000000000003</v>
      </c>
      <c r="E478" s="8"/>
      <c r="F478" s="9"/>
    </row>
    <row r="479" spans="1:6" x14ac:dyDescent="0.25">
      <c r="A479" s="4" t="s">
        <v>419</v>
      </c>
      <c r="B479" s="385" t="s">
        <v>420</v>
      </c>
      <c r="C479" s="364" t="s">
        <v>20</v>
      </c>
      <c r="D479" s="7">
        <v>15.17</v>
      </c>
      <c r="E479" s="8"/>
      <c r="F479" s="9"/>
    </row>
    <row r="480" spans="1:6" x14ac:dyDescent="0.25">
      <c r="A480" s="4" t="s">
        <v>421</v>
      </c>
      <c r="B480" s="385" t="s">
        <v>422</v>
      </c>
      <c r="C480" s="364" t="s">
        <v>4</v>
      </c>
      <c r="D480" s="7">
        <v>2</v>
      </c>
      <c r="E480" s="8"/>
      <c r="F480" s="9"/>
    </row>
    <row r="481" spans="1:6" x14ac:dyDescent="0.25">
      <c r="A481" s="4" t="s">
        <v>423</v>
      </c>
      <c r="B481" s="385" t="s">
        <v>351</v>
      </c>
      <c r="C481" s="364" t="s">
        <v>4</v>
      </c>
      <c r="D481" s="7">
        <v>1</v>
      </c>
      <c r="E481" s="8"/>
      <c r="F481" s="9"/>
    </row>
    <row r="482" spans="1:6" x14ac:dyDescent="0.25">
      <c r="A482" s="4" t="s">
        <v>424</v>
      </c>
      <c r="B482" s="385" t="s">
        <v>425</v>
      </c>
      <c r="C482" s="364" t="s">
        <v>20</v>
      </c>
      <c r="D482" s="7">
        <v>8.61</v>
      </c>
      <c r="E482" s="8"/>
      <c r="F482" s="9"/>
    </row>
    <row r="483" spans="1:6" x14ac:dyDescent="0.25">
      <c r="A483" s="4" t="s">
        <v>426</v>
      </c>
      <c r="B483" s="385" t="s">
        <v>427</v>
      </c>
      <c r="C483" s="364" t="s">
        <v>4</v>
      </c>
      <c r="D483" s="7">
        <v>2</v>
      </c>
      <c r="E483" s="8"/>
      <c r="F483" s="9"/>
    </row>
    <row r="484" spans="1:6" x14ac:dyDescent="0.25">
      <c r="A484" s="4" t="s">
        <v>428</v>
      </c>
      <c r="B484" s="385" t="s">
        <v>429</v>
      </c>
      <c r="C484" s="364" t="s">
        <v>4</v>
      </c>
      <c r="D484" s="7">
        <v>9</v>
      </c>
      <c r="E484" s="8"/>
      <c r="F484" s="9"/>
    </row>
    <row r="485" spans="1:6" x14ac:dyDescent="0.25">
      <c r="A485" s="4" t="s">
        <v>430</v>
      </c>
      <c r="B485" s="385" t="s">
        <v>431</v>
      </c>
      <c r="C485" s="364" t="s">
        <v>4</v>
      </c>
      <c r="D485" s="7">
        <v>22</v>
      </c>
      <c r="E485" s="8"/>
      <c r="F485" s="9"/>
    </row>
    <row r="486" spans="1:6" ht="33" customHeight="1" x14ac:dyDescent="0.25">
      <c r="A486" s="87"/>
      <c r="B486" s="274" t="s">
        <v>432</v>
      </c>
      <c r="C486" s="362"/>
      <c r="D486" s="7"/>
      <c r="E486" s="154"/>
      <c r="F486" s="9"/>
    </row>
    <row r="487" spans="1:6" x14ac:dyDescent="0.25">
      <c r="A487" s="4" t="s">
        <v>433</v>
      </c>
      <c r="B487" s="385" t="s">
        <v>434</v>
      </c>
      <c r="C487" s="364" t="s">
        <v>4</v>
      </c>
      <c r="D487" s="7">
        <v>2</v>
      </c>
      <c r="E487" s="8"/>
      <c r="F487" s="9"/>
    </row>
    <row r="488" spans="1:6" x14ac:dyDescent="0.25">
      <c r="A488" s="4" t="s">
        <v>435</v>
      </c>
      <c r="B488" s="385" t="s">
        <v>273</v>
      </c>
      <c r="C488" s="364" t="s">
        <v>4</v>
      </c>
      <c r="D488" s="7">
        <v>6</v>
      </c>
      <c r="E488" s="8"/>
      <c r="F488" s="9"/>
    </row>
    <row r="489" spans="1:6" x14ac:dyDescent="0.25">
      <c r="A489" s="4" t="s">
        <v>436</v>
      </c>
      <c r="B489" s="385" t="s">
        <v>437</v>
      </c>
      <c r="C489" s="364" t="s">
        <v>4</v>
      </c>
      <c r="D489" s="7">
        <v>2</v>
      </c>
      <c r="E489" s="8"/>
      <c r="F489" s="9"/>
    </row>
    <row r="490" spans="1:6" x14ac:dyDescent="0.25">
      <c r="A490" s="4" t="s">
        <v>438</v>
      </c>
      <c r="B490" s="385" t="s">
        <v>274</v>
      </c>
      <c r="C490" s="364" t="s">
        <v>4</v>
      </c>
      <c r="D490" s="7">
        <v>2</v>
      </c>
      <c r="E490" s="8"/>
      <c r="F490" s="9"/>
    </row>
    <row r="491" spans="1:6" x14ac:dyDescent="0.25">
      <c r="A491" s="4" t="s">
        <v>439</v>
      </c>
      <c r="B491" s="385" t="s">
        <v>440</v>
      </c>
      <c r="C491" s="364" t="s">
        <v>4</v>
      </c>
      <c r="D491" s="7">
        <v>1</v>
      </c>
      <c r="E491" s="8"/>
      <c r="F491" s="9"/>
    </row>
    <row r="492" spans="1:6" x14ac:dyDescent="0.25">
      <c r="A492" s="4" t="s">
        <v>441</v>
      </c>
      <c r="B492" s="385" t="s">
        <v>442</v>
      </c>
      <c r="C492" s="364" t="s">
        <v>4</v>
      </c>
      <c r="D492" s="7">
        <v>1</v>
      </c>
      <c r="E492" s="8"/>
      <c r="F492" s="9"/>
    </row>
    <row r="493" spans="1:6" x14ac:dyDescent="0.25">
      <c r="A493" s="4" t="s">
        <v>443</v>
      </c>
      <c r="B493" s="385" t="s">
        <v>444</v>
      </c>
      <c r="C493" s="364" t="s">
        <v>4</v>
      </c>
      <c r="D493" s="7">
        <v>3</v>
      </c>
      <c r="E493" s="8"/>
      <c r="F493" s="9"/>
    </row>
    <row r="494" spans="1:6" x14ac:dyDescent="0.25">
      <c r="A494" s="4" t="s">
        <v>445</v>
      </c>
      <c r="B494" s="385" t="s">
        <v>446</v>
      </c>
      <c r="C494" s="364" t="s">
        <v>4</v>
      </c>
      <c r="D494" s="7">
        <v>2</v>
      </c>
      <c r="E494" s="8"/>
      <c r="F494" s="9"/>
    </row>
    <row r="495" spans="1:6" x14ac:dyDescent="0.25">
      <c r="A495" s="4" t="s">
        <v>447</v>
      </c>
      <c r="B495" s="385" t="s">
        <v>420</v>
      </c>
      <c r="C495" s="364" t="s">
        <v>20</v>
      </c>
      <c r="D495" s="7">
        <v>10.34</v>
      </c>
      <c r="E495" s="8"/>
      <c r="F495" s="9"/>
    </row>
    <row r="496" spans="1:6" x14ac:dyDescent="0.25">
      <c r="A496" s="4"/>
      <c r="B496" s="386"/>
      <c r="C496" s="256"/>
      <c r="D496" s="7"/>
      <c r="E496" s="8"/>
      <c r="F496" s="9"/>
    </row>
    <row r="497" spans="1:6" x14ac:dyDescent="0.25">
      <c r="A497" s="157"/>
      <c r="B497" s="392" t="s">
        <v>520</v>
      </c>
      <c r="C497" s="370"/>
      <c r="D497" s="160"/>
      <c r="E497" s="161"/>
      <c r="F497" s="9"/>
    </row>
    <row r="498" spans="1:6" x14ac:dyDescent="0.25">
      <c r="A498" s="87"/>
      <c r="B498" s="274" t="s">
        <v>521</v>
      </c>
      <c r="C498" s="362"/>
      <c r="D498" s="106"/>
      <c r="E498" s="154"/>
      <c r="F498" s="9"/>
    </row>
    <row r="499" spans="1:6" x14ac:dyDescent="0.25">
      <c r="A499" s="4" t="s">
        <v>522</v>
      </c>
      <c r="B499" s="385" t="s">
        <v>523</v>
      </c>
      <c r="C499" s="364" t="s">
        <v>4</v>
      </c>
      <c r="D499" s="7">
        <v>3</v>
      </c>
      <c r="E499" s="8"/>
      <c r="F499" s="9"/>
    </row>
    <row r="500" spans="1:6" x14ac:dyDescent="0.25">
      <c r="A500" s="4" t="s">
        <v>524</v>
      </c>
      <c r="B500" s="385" t="s">
        <v>525</v>
      </c>
      <c r="C500" s="364" t="s">
        <v>4</v>
      </c>
      <c r="D500" s="7">
        <v>1</v>
      </c>
      <c r="E500" s="8"/>
      <c r="F500" s="9"/>
    </row>
    <row r="501" spans="1:6" x14ac:dyDescent="0.25">
      <c r="A501" s="4" t="s">
        <v>526</v>
      </c>
      <c r="B501" s="385" t="s">
        <v>527</v>
      </c>
      <c r="C501" s="364" t="s">
        <v>4</v>
      </c>
      <c r="D501" s="7">
        <v>6</v>
      </c>
      <c r="E501" s="8"/>
      <c r="F501" s="9"/>
    </row>
    <row r="502" spans="1:6" x14ac:dyDescent="0.25">
      <c r="A502" s="4" t="s">
        <v>528</v>
      </c>
      <c r="B502" s="385" t="s">
        <v>529</v>
      </c>
      <c r="C502" s="364" t="s">
        <v>4</v>
      </c>
      <c r="D502" s="7">
        <v>3</v>
      </c>
      <c r="E502" s="8"/>
      <c r="F502" s="9"/>
    </row>
    <row r="503" spans="1:6" x14ac:dyDescent="0.25">
      <c r="A503" s="4" t="s">
        <v>530</v>
      </c>
      <c r="B503" s="385" t="s">
        <v>531</v>
      </c>
      <c r="C503" s="364" t="s">
        <v>4</v>
      </c>
      <c r="D503" s="7">
        <v>2</v>
      </c>
      <c r="E503" s="8"/>
      <c r="F503" s="9"/>
    </row>
    <row r="504" spans="1:6" x14ac:dyDescent="0.25">
      <c r="A504" s="4" t="s">
        <v>532</v>
      </c>
      <c r="B504" s="385" t="s">
        <v>533</v>
      </c>
      <c r="C504" s="364" t="s">
        <v>4</v>
      </c>
      <c r="D504" s="7">
        <v>7</v>
      </c>
      <c r="E504" s="8"/>
      <c r="F504" s="9"/>
    </row>
    <row r="505" spans="1:6" x14ac:dyDescent="0.25">
      <c r="A505" s="4" t="s">
        <v>534</v>
      </c>
      <c r="B505" s="385" t="s">
        <v>535</v>
      </c>
      <c r="C505" s="364" t="s">
        <v>4</v>
      </c>
      <c r="D505" s="7">
        <v>6</v>
      </c>
      <c r="E505" s="8"/>
      <c r="F505" s="9"/>
    </row>
    <row r="506" spans="1:6" x14ac:dyDescent="0.25">
      <c r="A506" s="4" t="s">
        <v>536</v>
      </c>
      <c r="B506" s="385" t="s">
        <v>537</v>
      </c>
      <c r="C506" s="364" t="s">
        <v>4</v>
      </c>
      <c r="D506" s="7">
        <v>16</v>
      </c>
      <c r="E506" s="8"/>
      <c r="F506" s="9"/>
    </row>
    <row r="507" spans="1:6" x14ac:dyDescent="0.25">
      <c r="A507" s="4" t="s">
        <v>538</v>
      </c>
      <c r="B507" s="385" t="s">
        <v>539</v>
      </c>
      <c r="C507" s="364" t="s">
        <v>4</v>
      </c>
      <c r="D507" s="7">
        <v>5</v>
      </c>
      <c r="E507" s="8"/>
      <c r="F507" s="9"/>
    </row>
    <row r="508" spans="1:6" x14ac:dyDescent="0.25">
      <c r="A508" s="4" t="s">
        <v>540</v>
      </c>
      <c r="B508" s="385" t="s">
        <v>541</v>
      </c>
      <c r="C508" s="364" t="s">
        <v>4</v>
      </c>
      <c r="D508" s="7">
        <v>6</v>
      </c>
      <c r="E508" s="8"/>
      <c r="F508" s="9"/>
    </row>
    <row r="509" spans="1:6" x14ac:dyDescent="0.25">
      <c r="A509" s="4" t="s">
        <v>542</v>
      </c>
      <c r="B509" s="385" t="s">
        <v>543</v>
      </c>
      <c r="C509" s="364" t="s">
        <v>4</v>
      </c>
      <c r="D509" s="7">
        <v>1</v>
      </c>
      <c r="E509" s="8"/>
      <c r="F509" s="9"/>
    </row>
    <row r="510" spans="1:6" x14ac:dyDescent="0.25">
      <c r="A510" s="4" t="s">
        <v>544</v>
      </c>
      <c r="B510" s="385" t="s">
        <v>545</v>
      </c>
      <c r="C510" s="364" t="s">
        <v>4</v>
      </c>
      <c r="D510" s="7">
        <v>2</v>
      </c>
      <c r="E510" s="8"/>
      <c r="F510" s="9"/>
    </row>
    <row r="511" spans="1:6" x14ac:dyDescent="0.25">
      <c r="A511" s="4" t="s">
        <v>546</v>
      </c>
      <c r="B511" s="385" t="s">
        <v>547</v>
      </c>
      <c r="C511" s="364" t="s">
        <v>4</v>
      </c>
      <c r="D511" s="7">
        <v>1</v>
      </c>
      <c r="E511" s="8"/>
      <c r="F511" s="9"/>
    </row>
    <row r="512" spans="1:6" x14ac:dyDescent="0.25">
      <c r="A512" s="4" t="s">
        <v>548</v>
      </c>
      <c r="B512" s="385" t="s">
        <v>549</v>
      </c>
      <c r="C512" s="364" t="s">
        <v>4</v>
      </c>
      <c r="D512" s="7">
        <v>1</v>
      </c>
      <c r="E512" s="8"/>
      <c r="F512" s="9"/>
    </row>
    <row r="513" spans="1:6" x14ac:dyDescent="0.25">
      <c r="A513" s="4" t="s">
        <v>550</v>
      </c>
      <c r="B513" s="385" t="s">
        <v>551</v>
      </c>
      <c r="C513" s="364" t="s">
        <v>4</v>
      </c>
      <c r="D513" s="7">
        <v>4</v>
      </c>
      <c r="E513" s="8"/>
      <c r="F513" s="9"/>
    </row>
    <row r="514" spans="1:6" x14ac:dyDescent="0.25">
      <c r="A514" s="4" t="s">
        <v>552</v>
      </c>
      <c r="B514" s="385" t="s">
        <v>553</v>
      </c>
      <c r="C514" s="364" t="s">
        <v>4</v>
      </c>
      <c r="D514" s="7">
        <v>9</v>
      </c>
      <c r="E514" s="8"/>
      <c r="F514" s="9"/>
    </row>
    <row r="515" spans="1:6" x14ac:dyDescent="0.25">
      <c r="A515" s="4" t="s">
        <v>554</v>
      </c>
      <c r="B515" s="385" t="s">
        <v>555</v>
      </c>
      <c r="C515" s="364" t="s">
        <v>4</v>
      </c>
      <c r="D515" s="7">
        <v>3</v>
      </c>
      <c r="E515" s="8"/>
      <c r="F515" s="9"/>
    </row>
    <row r="516" spans="1:6" x14ac:dyDescent="0.25">
      <c r="A516" s="4" t="s">
        <v>556</v>
      </c>
      <c r="B516" s="385" t="s">
        <v>557</v>
      </c>
      <c r="C516" s="364" t="s">
        <v>20</v>
      </c>
      <c r="D516" s="7">
        <v>46.93</v>
      </c>
      <c r="E516" s="8"/>
      <c r="F516" s="9"/>
    </row>
    <row r="517" spans="1:6" x14ac:dyDescent="0.25">
      <c r="A517" s="4" t="s">
        <v>558</v>
      </c>
      <c r="B517" s="385" t="s">
        <v>559</v>
      </c>
      <c r="C517" s="364" t="s">
        <v>20</v>
      </c>
      <c r="D517" s="7">
        <v>36.76</v>
      </c>
      <c r="E517" s="8"/>
      <c r="F517" s="9"/>
    </row>
    <row r="518" spans="1:6" x14ac:dyDescent="0.25">
      <c r="A518" s="4" t="s">
        <v>560</v>
      </c>
      <c r="B518" s="393" t="s">
        <v>429</v>
      </c>
      <c r="C518" s="371" t="s">
        <v>4</v>
      </c>
      <c r="D518" s="7">
        <v>6</v>
      </c>
      <c r="E518" s="8"/>
      <c r="F518" s="9"/>
    </row>
    <row r="519" spans="1:6" x14ac:dyDescent="0.25">
      <c r="A519" s="4" t="s">
        <v>561</v>
      </c>
      <c r="B519" s="385" t="s">
        <v>562</v>
      </c>
      <c r="C519" s="364" t="s">
        <v>4</v>
      </c>
      <c r="D519" s="7">
        <v>19</v>
      </c>
      <c r="E519" s="8"/>
      <c r="F519" s="9"/>
    </row>
    <row r="520" spans="1:6" x14ac:dyDescent="0.25">
      <c r="A520" s="4" t="s">
        <v>563</v>
      </c>
      <c r="B520" s="385" t="s">
        <v>564</v>
      </c>
      <c r="C520" s="364" t="s">
        <v>4</v>
      </c>
      <c r="D520" s="7">
        <v>27</v>
      </c>
      <c r="E520" s="8"/>
      <c r="F520" s="9"/>
    </row>
    <row r="521" spans="1:6" x14ac:dyDescent="0.25">
      <c r="A521" s="4" t="s">
        <v>565</v>
      </c>
      <c r="B521" s="385" t="s">
        <v>566</v>
      </c>
      <c r="C521" s="364" t="s">
        <v>4</v>
      </c>
      <c r="D521" s="7">
        <v>54</v>
      </c>
      <c r="E521" s="8"/>
      <c r="F521" s="9"/>
    </row>
    <row r="522" spans="1:6" x14ac:dyDescent="0.25">
      <c r="A522" s="4" t="s">
        <v>567</v>
      </c>
      <c r="B522" s="385" t="s">
        <v>568</v>
      </c>
      <c r="C522" s="364" t="s">
        <v>4</v>
      </c>
      <c r="D522" s="7">
        <v>3</v>
      </c>
      <c r="E522" s="8"/>
      <c r="F522" s="9"/>
    </row>
    <row r="523" spans="1:6" x14ac:dyDescent="0.25">
      <c r="A523" s="4"/>
      <c r="B523" s="385"/>
      <c r="C523" s="366"/>
      <c r="D523" s="7"/>
      <c r="E523" s="37"/>
      <c r="F523" s="9"/>
    </row>
    <row r="524" spans="1:6" ht="16.5" x14ac:dyDescent="0.25">
      <c r="A524" s="166"/>
      <c r="B524" s="394" t="s">
        <v>641</v>
      </c>
      <c r="C524" s="372"/>
      <c r="D524" s="178"/>
      <c r="E524" s="169"/>
      <c r="F524" s="9"/>
    </row>
    <row r="525" spans="1:6" x14ac:dyDescent="0.25">
      <c r="A525" s="87">
        <v>4</v>
      </c>
      <c r="B525" s="274" t="s">
        <v>642</v>
      </c>
      <c r="C525" s="362"/>
      <c r="D525" s="106"/>
      <c r="E525" s="154"/>
      <c r="F525" s="9"/>
    </row>
    <row r="526" spans="1:6" x14ac:dyDescent="0.25">
      <c r="A526" s="4" t="s">
        <v>643</v>
      </c>
      <c r="B526" s="385" t="s">
        <v>644</v>
      </c>
      <c r="C526" s="364" t="s">
        <v>4</v>
      </c>
      <c r="D526" s="7">
        <v>9</v>
      </c>
      <c r="E526" s="8"/>
      <c r="F526" s="9"/>
    </row>
    <row r="527" spans="1:6" x14ac:dyDescent="0.25">
      <c r="A527" s="4" t="s">
        <v>645</v>
      </c>
      <c r="B527" s="385" t="s">
        <v>646</v>
      </c>
      <c r="C527" s="364" t="s">
        <v>4</v>
      </c>
      <c r="D527" s="7">
        <v>9</v>
      </c>
      <c r="E527" s="8"/>
      <c r="F527" s="9"/>
    </row>
    <row r="528" spans="1:6" x14ac:dyDescent="0.25">
      <c r="A528" s="4" t="s">
        <v>647</v>
      </c>
      <c r="B528" s="385" t="s">
        <v>648</v>
      </c>
      <c r="C528" s="364" t="s">
        <v>4</v>
      </c>
      <c r="D528" s="7">
        <v>9</v>
      </c>
      <c r="E528" s="8"/>
      <c r="F528" s="9"/>
    </row>
    <row r="529" spans="1:6" x14ac:dyDescent="0.25">
      <c r="A529" s="4" t="s">
        <v>649</v>
      </c>
      <c r="B529" s="385" t="s">
        <v>650</v>
      </c>
      <c r="C529" s="364" t="s">
        <v>4</v>
      </c>
      <c r="D529" s="7">
        <v>9</v>
      </c>
      <c r="E529" s="8"/>
      <c r="F529" s="9"/>
    </row>
    <row r="530" spans="1:6" x14ac:dyDescent="0.25">
      <c r="A530" s="4" t="s">
        <v>651</v>
      </c>
      <c r="B530" s="385" t="s">
        <v>652</v>
      </c>
      <c r="C530" s="364" t="s">
        <v>4</v>
      </c>
      <c r="D530" s="7">
        <v>9</v>
      </c>
      <c r="E530" s="8"/>
      <c r="F530" s="9"/>
    </row>
    <row r="531" spans="1:6" x14ac:dyDescent="0.25">
      <c r="A531" s="4" t="s">
        <v>653</v>
      </c>
      <c r="B531" s="385" t="s">
        <v>654</v>
      </c>
      <c r="C531" s="364" t="s">
        <v>4</v>
      </c>
      <c r="D531" s="7">
        <v>9</v>
      </c>
      <c r="E531" s="8"/>
      <c r="F531" s="9"/>
    </row>
    <row r="532" spans="1:6" x14ac:dyDescent="0.25">
      <c r="A532" s="4" t="s">
        <v>655</v>
      </c>
      <c r="B532" s="385" t="s">
        <v>656</v>
      </c>
      <c r="C532" s="364" t="s">
        <v>4</v>
      </c>
      <c r="D532" s="7">
        <v>9</v>
      </c>
      <c r="E532" s="8"/>
      <c r="F532" s="9"/>
    </row>
    <row r="533" spans="1:6" x14ac:dyDescent="0.25">
      <c r="A533" s="4" t="s">
        <v>657</v>
      </c>
      <c r="B533" s="385" t="s">
        <v>658</v>
      </c>
      <c r="C533" s="364" t="s">
        <v>4</v>
      </c>
      <c r="D533" s="7">
        <v>15</v>
      </c>
      <c r="E533" s="8"/>
      <c r="F533" s="9"/>
    </row>
    <row r="534" spans="1:6" x14ac:dyDescent="0.25">
      <c r="A534" s="4" t="s">
        <v>659</v>
      </c>
      <c r="B534" s="385" t="s">
        <v>660</v>
      </c>
      <c r="C534" s="364" t="s">
        <v>4</v>
      </c>
      <c r="D534" s="7">
        <v>9</v>
      </c>
      <c r="E534" s="8"/>
      <c r="F534" s="9"/>
    </row>
    <row r="535" spans="1:6" x14ac:dyDescent="0.25">
      <c r="A535" s="4" t="s">
        <v>661</v>
      </c>
      <c r="B535" s="385" t="s">
        <v>662</v>
      </c>
      <c r="C535" s="364" t="s">
        <v>4</v>
      </c>
      <c r="D535" s="7">
        <v>15</v>
      </c>
      <c r="E535" s="8"/>
      <c r="F535" s="9"/>
    </row>
    <row r="536" spans="1:6" x14ac:dyDescent="0.25">
      <c r="A536" s="4" t="s">
        <v>663</v>
      </c>
      <c r="B536" s="385" t="s">
        <v>664</v>
      </c>
      <c r="C536" s="364" t="s">
        <v>4</v>
      </c>
      <c r="D536" s="7">
        <v>3</v>
      </c>
      <c r="E536" s="8"/>
      <c r="F536" s="9"/>
    </row>
    <row r="537" spans="1:6" x14ac:dyDescent="0.25">
      <c r="A537" s="4" t="s">
        <v>665</v>
      </c>
      <c r="B537" s="385" t="s">
        <v>666</v>
      </c>
      <c r="C537" s="364" t="s">
        <v>4</v>
      </c>
      <c r="D537" s="7">
        <v>6</v>
      </c>
      <c r="E537" s="8"/>
      <c r="F537" s="9"/>
    </row>
    <row r="538" spans="1:6" x14ac:dyDescent="0.25">
      <c r="A538" s="4" t="s">
        <v>667</v>
      </c>
      <c r="B538" s="385" t="s">
        <v>668</v>
      </c>
      <c r="C538" s="364" t="s">
        <v>4</v>
      </c>
      <c r="D538" s="7">
        <v>5</v>
      </c>
      <c r="E538" s="8"/>
      <c r="F538" s="9"/>
    </row>
    <row r="539" spans="1:6" x14ac:dyDescent="0.25">
      <c r="A539" s="4" t="s">
        <v>669</v>
      </c>
      <c r="B539" s="385" t="s">
        <v>670</v>
      </c>
      <c r="C539" s="364" t="s">
        <v>4</v>
      </c>
      <c r="D539" s="7">
        <v>6</v>
      </c>
      <c r="E539" s="8"/>
      <c r="F539" s="9"/>
    </row>
    <row r="540" spans="1:6" ht="24" customHeight="1" x14ac:dyDescent="0.25">
      <c r="A540" s="4" t="s">
        <v>671</v>
      </c>
      <c r="B540" s="385" t="s">
        <v>672</v>
      </c>
      <c r="C540" s="364" t="s">
        <v>4</v>
      </c>
      <c r="D540" s="7">
        <v>12</v>
      </c>
      <c r="E540" s="8"/>
      <c r="F540" s="9"/>
    </row>
    <row r="541" spans="1:6" ht="24" customHeight="1" x14ac:dyDescent="0.25">
      <c r="A541" s="4" t="s">
        <v>673</v>
      </c>
      <c r="B541" s="385" t="s">
        <v>674</v>
      </c>
      <c r="C541" s="364" t="s">
        <v>4</v>
      </c>
      <c r="D541" s="7">
        <v>3</v>
      </c>
      <c r="E541" s="8"/>
      <c r="F541" s="9"/>
    </row>
    <row r="542" spans="1:6" ht="24" customHeight="1" x14ac:dyDescent="0.25">
      <c r="A542" s="4" t="s">
        <v>675</v>
      </c>
      <c r="B542" s="385" t="s">
        <v>676</v>
      </c>
      <c r="C542" s="364" t="s">
        <v>4</v>
      </c>
      <c r="D542" s="7">
        <v>9</v>
      </c>
      <c r="E542" s="8"/>
      <c r="F542" s="9"/>
    </row>
    <row r="543" spans="1:6" x14ac:dyDescent="0.25">
      <c r="A543" s="4" t="s">
        <v>677</v>
      </c>
      <c r="B543" s="385" t="s">
        <v>678</v>
      </c>
      <c r="C543" s="256" t="s">
        <v>20</v>
      </c>
      <c r="D543" s="7">
        <v>108</v>
      </c>
      <c r="E543" s="8"/>
      <c r="F543" s="9"/>
    </row>
    <row r="544" spans="1:6" x14ac:dyDescent="0.25">
      <c r="A544" s="87"/>
      <c r="B544" s="274" t="s">
        <v>615</v>
      </c>
      <c r="C544" s="362"/>
      <c r="D544" s="106"/>
      <c r="E544" s="154"/>
      <c r="F544" s="9"/>
    </row>
    <row r="545" spans="1:6" x14ac:dyDescent="0.25">
      <c r="A545" s="4" t="s">
        <v>679</v>
      </c>
      <c r="B545" s="385" t="s">
        <v>654</v>
      </c>
      <c r="C545" s="364" t="s">
        <v>4</v>
      </c>
      <c r="D545" s="7">
        <v>6</v>
      </c>
      <c r="E545" s="8"/>
      <c r="F545" s="9"/>
    </row>
    <row r="546" spans="1:6" x14ac:dyDescent="0.25">
      <c r="A546" s="4" t="s">
        <v>680</v>
      </c>
      <c r="B546" s="385" t="s">
        <v>681</v>
      </c>
      <c r="C546" s="364" t="s">
        <v>4</v>
      </c>
      <c r="D546" s="7">
        <v>6</v>
      </c>
      <c r="E546" s="8"/>
      <c r="F546" s="9"/>
    </row>
    <row r="547" spans="1:6" x14ac:dyDescent="0.25">
      <c r="A547" s="4" t="s">
        <v>682</v>
      </c>
      <c r="B547" s="385" t="s">
        <v>683</v>
      </c>
      <c r="C547" s="364" t="s">
        <v>4</v>
      </c>
      <c r="D547" s="7">
        <v>3</v>
      </c>
      <c r="E547" s="8"/>
      <c r="F547" s="9"/>
    </row>
    <row r="548" spans="1:6" x14ac:dyDescent="0.25">
      <c r="A548" s="4" t="s">
        <v>684</v>
      </c>
      <c r="B548" s="385" t="s">
        <v>685</v>
      </c>
      <c r="C548" s="364" t="s">
        <v>4</v>
      </c>
      <c r="D548" s="7">
        <v>3</v>
      </c>
      <c r="E548" s="8"/>
      <c r="F548" s="9"/>
    </row>
    <row r="549" spans="1:6" x14ac:dyDescent="0.25">
      <c r="A549" s="4" t="s">
        <v>686</v>
      </c>
      <c r="B549" s="385" t="s">
        <v>656</v>
      </c>
      <c r="C549" s="364" t="s">
        <v>4</v>
      </c>
      <c r="D549" s="7">
        <v>3</v>
      </c>
      <c r="E549" s="8"/>
      <c r="F549" s="9"/>
    </row>
    <row r="550" spans="1:6" x14ac:dyDescent="0.25">
      <c r="A550" s="4" t="s">
        <v>687</v>
      </c>
      <c r="B550" s="385" t="s">
        <v>658</v>
      </c>
      <c r="C550" s="364" t="s">
        <v>4</v>
      </c>
      <c r="D550" s="7">
        <v>1</v>
      </c>
      <c r="E550" s="8"/>
      <c r="F550" s="9"/>
    </row>
    <row r="551" spans="1:6" x14ac:dyDescent="0.25">
      <c r="A551" s="4" t="s">
        <v>688</v>
      </c>
      <c r="B551" s="385" t="s">
        <v>662</v>
      </c>
      <c r="C551" s="364" t="s">
        <v>4</v>
      </c>
      <c r="D551" s="7">
        <v>3</v>
      </c>
      <c r="E551" s="8"/>
      <c r="F551" s="9"/>
    </row>
    <row r="552" spans="1:6" x14ac:dyDescent="0.25">
      <c r="A552" s="4" t="s">
        <v>689</v>
      </c>
      <c r="B552" s="385" t="s">
        <v>664</v>
      </c>
      <c r="C552" s="364" t="s">
        <v>4</v>
      </c>
      <c r="D552" s="7">
        <v>30</v>
      </c>
      <c r="E552" s="8"/>
      <c r="F552" s="9"/>
    </row>
    <row r="553" spans="1:6" x14ac:dyDescent="0.25">
      <c r="A553" s="4" t="s">
        <v>690</v>
      </c>
      <c r="B553" s="385" t="s">
        <v>691</v>
      </c>
      <c r="C553" s="364" t="s">
        <v>4</v>
      </c>
      <c r="D553" s="7">
        <v>2</v>
      </c>
      <c r="E553" s="8"/>
      <c r="F553" s="9"/>
    </row>
    <row r="554" spans="1:6" x14ac:dyDescent="0.25">
      <c r="A554" s="4" t="s">
        <v>692</v>
      </c>
      <c r="B554" s="385" t="s">
        <v>668</v>
      </c>
      <c r="C554" s="364" t="s">
        <v>4</v>
      </c>
      <c r="D554" s="7">
        <v>2</v>
      </c>
      <c r="E554" s="8"/>
      <c r="F554" s="9"/>
    </row>
    <row r="555" spans="1:6" x14ac:dyDescent="0.25">
      <c r="A555" s="4" t="s">
        <v>693</v>
      </c>
      <c r="B555" s="385" t="s">
        <v>670</v>
      </c>
      <c r="C555" s="364" t="s">
        <v>4</v>
      </c>
      <c r="D555" s="7">
        <v>1</v>
      </c>
      <c r="E555" s="8"/>
      <c r="F555" s="9"/>
    </row>
    <row r="556" spans="1:6" x14ac:dyDescent="0.25">
      <c r="A556" s="4" t="s">
        <v>694</v>
      </c>
      <c r="B556" s="385" t="s">
        <v>695</v>
      </c>
      <c r="C556" s="256" t="s">
        <v>20</v>
      </c>
      <c r="D556" s="7">
        <v>16.2</v>
      </c>
      <c r="E556" s="8"/>
      <c r="F556" s="9"/>
    </row>
    <row r="557" spans="1:6" x14ac:dyDescent="0.25">
      <c r="A557" s="4" t="s">
        <v>696</v>
      </c>
      <c r="B557" s="385" t="s">
        <v>697</v>
      </c>
      <c r="C557" s="364" t="s">
        <v>20</v>
      </c>
      <c r="D557" s="7">
        <v>76.05</v>
      </c>
      <c r="E557" s="8"/>
      <c r="F557" s="9"/>
    </row>
    <row r="558" spans="1:6" x14ac:dyDescent="0.25">
      <c r="A558" s="4" t="s">
        <v>698</v>
      </c>
      <c r="B558" s="385" t="s">
        <v>699</v>
      </c>
      <c r="C558" s="364" t="s">
        <v>4</v>
      </c>
      <c r="D558" s="7">
        <v>3</v>
      </c>
      <c r="E558" s="8"/>
      <c r="F558" s="9"/>
    </row>
    <row r="559" spans="1:6" x14ac:dyDescent="0.25">
      <c r="A559" s="4" t="s">
        <v>700</v>
      </c>
      <c r="B559" s="385" t="s">
        <v>701</v>
      </c>
      <c r="C559" s="364" t="s">
        <v>4</v>
      </c>
      <c r="D559" s="7">
        <v>3</v>
      </c>
      <c r="E559" s="8"/>
      <c r="F559" s="9"/>
    </row>
    <row r="560" spans="1:6" x14ac:dyDescent="0.25">
      <c r="A560" s="4" t="s">
        <v>702</v>
      </c>
      <c r="B560" s="385" t="s">
        <v>703</v>
      </c>
      <c r="C560" s="364" t="s">
        <v>4</v>
      </c>
      <c r="D560" s="7">
        <v>1</v>
      </c>
      <c r="E560" s="8"/>
      <c r="F560" s="9"/>
    </row>
    <row r="561" spans="1:6" x14ac:dyDescent="0.25">
      <c r="A561" s="69"/>
      <c r="B561" s="395"/>
      <c r="C561" s="373"/>
      <c r="D561" s="358"/>
      <c r="E561" s="72"/>
      <c r="F561" s="72"/>
    </row>
    <row r="562" spans="1:6" s="1" customFormat="1" ht="16.5" x14ac:dyDescent="0.25">
      <c r="A562" s="166"/>
      <c r="B562" s="394" t="s">
        <v>725</v>
      </c>
      <c r="C562" s="374"/>
      <c r="D562" s="178"/>
      <c r="E562" s="179"/>
      <c r="F562" s="180"/>
    </row>
    <row r="563" spans="1:6" s="1" customFormat="1" ht="12.75" x14ac:dyDescent="0.25">
      <c r="A563" s="87"/>
      <c r="B563" s="274" t="s">
        <v>705</v>
      </c>
      <c r="C563" s="362"/>
      <c r="D563" s="106"/>
      <c r="E563" s="154"/>
      <c r="F563" s="155"/>
    </row>
    <row r="564" spans="1:6" s="1" customFormat="1" ht="22.5" customHeight="1" x14ac:dyDescent="0.25">
      <c r="A564" s="4" t="s">
        <v>726</v>
      </c>
      <c r="B564" s="385" t="s">
        <v>708</v>
      </c>
      <c r="C564" s="366" t="s">
        <v>4</v>
      </c>
      <c r="D564" s="7">
        <v>1</v>
      </c>
      <c r="E564" s="8"/>
      <c r="F564" s="9"/>
    </row>
    <row r="565" spans="1:6" s="1" customFormat="1" ht="12.75" x14ac:dyDescent="0.25">
      <c r="A565" s="4" t="s">
        <v>727</v>
      </c>
      <c r="B565" s="385" t="s">
        <v>710</v>
      </c>
      <c r="C565" s="375" t="s">
        <v>20</v>
      </c>
      <c r="D565" s="7">
        <v>59.4</v>
      </c>
      <c r="E565" s="8"/>
      <c r="F565" s="9"/>
    </row>
    <row r="566" spans="1:6" s="1" customFormat="1" ht="12.75" x14ac:dyDescent="0.25">
      <c r="A566" s="4" t="s">
        <v>728</v>
      </c>
      <c r="B566" s="385" t="s">
        <v>712</v>
      </c>
      <c r="C566" s="366" t="s">
        <v>4</v>
      </c>
      <c r="D566" s="7">
        <v>18</v>
      </c>
      <c r="E566" s="8"/>
      <c r="F566" s="9"/>
    </row>
    <row r="567" spans="1:6" s="1" customFormat="1" ht="12.75" x14ac:dyDescent="0.25">
      <c r="A567" s="4" t="s">
        <v>729</v>
      </c>
      <c r="B567" s="385" t="s">
        <v>730</v>
      </c>
      <c r="C567" s="366" t="s">
        <v>4</v>
      </c>
      <c r="D567" s="7">
        <v>1</v>
      </c>
      <c r="E567" s="8"/>
      <c r="F567" s="9"/>
    </row>
    <row r="568" spans="1:6" s="1" customFormat="1" ht="12.75" x14ac:dyDescent="0.25">
      <c r="A568" s="4" t="s">
        <v>731</v>
      </c>
      <c r="B568" s="385" t="s">
        <v>732</v>
      </c>
      <c r="C568" s="366" t="s">
        <v>4</v>
      </c>
      <c r="D568" s="7">
        <v>1</v>
      </c>
      <c r="E568" s="8"/>
      <c r="F568" s="9"/>
    </row>
    <row r="569" spans="1:6" s="1" customFormat="1" ht="12.75" x14ac:dyDescent="0.25">
      <c r="A569" s="4" t="s">
        <v>733</v>
      </c>
      <c r="B569" s="385" t="s">
        <v>734</v>
      </c>
      <c r="C569" s="366" t="s">
        <v>4</v>
      </c>
      <c r="D569" s="7">
        <v>1</v>
      </c>
      <c r="E569" s="8"/>
      <c r="F569" s="9"/>
    </row>
    <row r="570" spans="1:6" s="1" customFormat="1" ht="12.75" x14ac:dyDescent="0.25">
      <c r="A570" s="4" t="s">
        <v>735</v>
      </c>
      <c r="B570" s="385" t="s">
        <v>736</v>
      </c>
      <c r="C570" s="366" t="s">
        <v>4</v>
      </c>
      <c r="D570" s="7">
        <v>38</v>
      </c>
      <c r="E570" s="8"/>
      <c r="F570" s="9"/>
    </row>
    <row r="571" spans="1:6" s="1" customFormat="1" ht="12.75" x14ac:dyDescent="0.25">
      <c r="A571" s="4" t="s">
        <v>737</v>
      </c>
      <c r="B571" s="385" t="s">
        <v>738</v>
      </c>
      <c r="C571" s="366" t="s">
        <v>39</v>
      </c>
      <c r="D571" s="7">
        <v>66.790000000000006</v>
      </c>
      <c r="E571" s="8"/>
      <c r="F571" s="9"/>
    </row>
    <row r="572" spans="1:6" s="1" customFormat="1" ht="12.75" x14ac:dyDescent="0.25">
      <c r="A572" s="4" t="s">
        <v>739</v>
      </c>
      <c r="B572" s="385" t="s">
        <v>740</v>
      </c>
      <c r="C572" s="366" t="s">
        <v>81</v>
      </c>
      <c r="D572" s="7">
        <v>10.02</v>
      </c>
      <c r="E572" s="8"/>
      <c r="F572" s="9"/>
    </row>
    <row r="573" spans="1:6" s="1" customFormat="1" ht="12.75" x14ac:dyDescent="0.25">
      <c r="A573" s="4" t="s">
        <v>741</v>
      </c>
      <c r="B573" s="385" t="s">
        <v>742</v>
      </c>
      <c r="C573" s="366" t="s">
        <v>39</v>
      </c>
      <c r="D573" s="7">
        <v>66.790000000000006</v>
      </c>
      <c r="E573" s="8"/>
      <c r="F573" s="9"/>
    </row>
    <row r="574" spans="1:6" s="1" customFormat="1" ht="12.75" x14ac:dyDescent="0.25">
      <c r="A574" s="4" t="s">
        <v>743</v>
      </c>
      <c r="B574" s="385" t="s">
        <v>50</v>
      </c>
      <c r="C574" s="376" t="s">
        <v>20</v>
      </c>
      <c r="D574" s="7">
        <v>20.100000000000001</v>
      </c>
      <c r="E574" s="8"/>
      <c r="F574" s="9"/>
    </row>
    <row r="575" spans="1:6" s="1" customFormat="1" ht="12.75" x14ac:dyDescent="0.25">
      <c r="A575" s="4" t="s">
        <v>744</v>
      </c>
      <c r="B575" s="385" t="s">
        <v>745</v>
      </c>
      <c r="C575" s="376" t="s">
        <v>20</v>
      </c>
      <c r="D575" s="7">
        <v>13.26</v>
      </c>
      <c r="E575" s="8"/>
      <c r="F575" s="9"/>
    </row>
    <row r="576" spans="1:6" s="1" customFormat="1" ht="12.75" x14ac:dyDescent="0.25">
      <c r="A576" s="4" t="s">
        <v>746</v>
      </c>
      <c r="B576" s="385" t="s">
        <v>747</v>
      </c>
      <c r="C576" s="376" t="s">
        <v>20</v>
      </c>
      <c r="D576" s="7">
        <v>12.2</v>
      </c>
      <c r="E576" s="8"/>
      <c r="F576" s="9"/>
    </row>
    <row r="577" spans="1:6" s="1" customFormat="1" ht="12.75" x14ac:dyDescent="0.25">
      <c r="A577" s="4" t="s">
        <v>748</v>
      </c>
      <c r="B577" s="385" t="s">
        <v>749</v>
      </c>
      <c r="C577" s="376" t="s">
        <v>4</v>
      </c>
      <c r="D577" s="7">
        <v>2</v>
      </c>
      <c r="E577" s="8"/>
      <c r="F577" s="9"/>
    </row>
    <row r="578" spans="1:6" ht="16.5" customHeight="1" x14ac:dyDescent="0.25">
      <c r="A578" s="360" t="s">
        <v>879</v>
      </c>
      <c r="B578" s="396"/>
      <c r="C578" s="360"/>
      <c r="D578" s="7"/>
      <c r="E578" s="8"/>
      <c r="F578" s="9"/>
    </row>
    <row r="579" spans="1:6" ht="16.5" x14ac:dyDescent="0.25">
      <c r="A579" s="255" t="s">
        <v>880</v>
      </c>
      <c r="B579" s="397" t="s">
        <v>46</v>
      </c>
      <c r="C579" s="255"/>
      <c r="D579" s="7"/>
      <c r="E579" s="8"/>
      <c r="F579" s="9"/>
    </row>
    <row r="580" spans="1:6" ht="15" customHeight="1" x14ac:dyDescent="0.25">
      <c r="A580" s="359" t="s">
        <v>881</v>
      </c>
      <c r="B580" s="398"/>
      <c r="C580" s="217"/>
      <c r="D580" s="404"/>
      <c r="E580" s="404"/>
      <c r="F580" s="9"/>
    </row>
    <row r="581" spans="1:6" x14ac:dyDescent="0.25">
      <c r="A581" s="191"/>
      <c r="B581" s="305" t="s">
        <v>776</v>
      </c>
      <c r="C581" s="377"/>
      <c r="D581" s="7"/>
      <c r="E581" s="8"/>
      <c r="F581" s="9"/>
    </row>
    <row r="582" spans="1:6" ht="25.5" x14ac:dyDescent="0.25">
      <c r="A582" s="4" t="s">
        <v>882</v>
      </c>
      <c r="B582" s="399" t="s">
        <v>780</v>
      </c>
      <c r="C582" s="378" t="s">
        <v>781</v>
      </c>
      <c r="D582" s="7">
        <v>1</v>
      </c>
      <c r="E582" s="8"/>
      <c r="F582" s="9"/>
    </row>
    <row r="583" spans="1:6" x14ac:dyDescent="0.25">
      <c r="A583" s="191"/>
      <c r="B583" s="305" t="s">
        <v>784</v>
      </c>
      <c r="C583" s="377"/>
      <c r="D583" s="7"/>
      <c r="E583" s="8"/>
      <c r="F583" s="9"/>
    </row>
    <row r="584" spans="1:6" ht="43.5" customHeight="1" x14ac:dyDescent="0.25">
      <c r="A584" s="271" t="s">
        <v>883</v>
      </c>
      <c r="B584" s="399" t="s">
        <v>884</v>
      </c>
      <c r="C584" s="379" t="s">
        <v>781</v>
      </c>
      <c r="D584" s="7">
        <v>1</v>
      </c>
      <c r="E584" s="8"/>
      <c r="F584" s="9"/>
    </row>
    <row r="585" spans="1:6" ht="15" customHeight="1" x14ac:dyDescent="0.25">
      <c r="A585" s="359" t="s">
        <v>787</v>
      </c>
      <c r="B585" s="398"/>
      <c r="C585" s="217"/>
      <c r="D585" s="160"/>
      <c r="E585" s="55"/>
      <c r="F585" s="9"/>
    </row>
    <row r="586" spans="1:6" x14ac:dyDescent="0.25">
      <c r="A586" s="191"/>
      <c r="B586" s="305" t="s">
        <v>885</v>
      </c>
      <c r="C586" s="377"/>
      <c r="D586" s="7"/>
      <c r="E586" s="8"/>
      <c r="F586" s="9"/>
    </row>
    <row r="587" spans="1:6" x14ac:dyDescent="0.25">
      <c r="A587" s="271" t="s">
        <v>886</v>
      </c>
      <c r="B587" s="399" t="s">
        <v>951</v>
      </c>
      <c r="C587" s="380" t="s">
        <v>791</v>
      </c>
      <c r="D587" s="7">
        <v>1</v>
      </c>
      <c r="E587" s="8"/>
      <c r="F587" s="9"/>
    </row>
    <row r="588" spans="1:6" x14ac:dyDescent="0.25">
      <c r="A588" s="222"/>
      <c r="B588" s="305" t="s">
        <v>800</v>
      </c>
      <c r="C588" s="182"/>
      <c r="D588" s="7"/>
      <c r="E588" s="8"/>
      <c r="F588" s="9"/>
    </row>
    <row r="589" spans="1:6" x14ac:dyDescent="0.25">
      <c r="A589" s="271" t="s">
        <v>888</v>
      </c>
      <c r="B589" s="399" t="s">
        <v>800</v>
      </c>
      <c r="C589" s="378" t="s">
        <v>20</v>
      </c>
      <c r="D589" s="7">
        <v>60</v>
      </c>
      <c r="E589" s="8"/>
      <c r="F589" s="9"/>
    </row>
    <row r="590" spans="1:6" x14ac:dyDescent="0.25">
      <c r="A590" s="222"/>
      <c r="B590" s="302" t="s">
        <v>801</v>
      </c>
      <c r="C590" s="182"/>
      <c r="D590" s="7"/>
      <c r="E590" s="8"/>
      <c r="F590" s="9"/>
    </row>
    <row r="591" spans="1:6" x14ac:dyDescent="0.25">
      <c r="A591" s="271" t="s">
        <v>889</v>
      </c>
      <c r="B591" s="399" t="s">
        <v>890</v>
      </c>
      <c r="C591" s="379" t="s">
        <v>803</v>
      </c>
      <c r="D591" s="7">
        <v>2</v>
      </c>
      <c r="E591" s="8"/>
      <c r="F591" s="9"/>
    </row>
    <row r="592" spans="1:6" ht="15" customHeight="1" x14ac:dyDescent="0.25">
      <c r="A592" s="359" t="s">
        <v>804</v>
      </c>
      <c r="B592" s="400"/>
      <c r="C592" s="359"/>
      <c r="D592" s="160"/>
      <c r="E592" s="160"/>
      <c r="F592" s="9"/>
    </row>
    <row r="593" spans="1:6" x14ac:dyDescent="0.25">
      <c r="A593" s="200"/>
      <c r="B593" s="305" t="s">
        <v>816</v>
      </c>
      <c r="C593" s="377"/>
      <c r="D593" s="7"/>
      <c r="E593" s="8"/>
      <c r="F593" s="9"/>
    </row>
    <row r="594" spans="1:6" x14ac:dyDescent="0.25">
      <c r="A594" s="4" t="s">
        <v>891</v>
      </c>
      <c r="B594" s="399" t="s">
        <v>818</v>
      </c>
      <c r="C594" s="381" t="s">
        <v>20</v>
      </c>
      <c r="D594" s="7">
        <v>126</v>
      </c>
      <c r="E594" s="8"/>
      <c r="F594" s="9"/>
    </row>
    <row r="595" spans="1:6" x14ac:dyDescent="0.25">
      <c r="A595" s="4" t="s">
        <v>892</v>
      </c>
      <c r="B595" s="399" t="s">
        <v>820</v>
      </c>
      <c r="C595" s="381" t="s">
        <v>20</v>
      </c>
      <c r="D595" s="7">
        <v>140</v>
      </c>
      <c r="E595" s="8"/>
      <c r="F595" s="9"/>
    </row>
    <row r="596" spans="1:6" x14ac:dyDescent="0.25">
      <c r="A596" s="4" t="s">
        <v>893</v>
      </c>
      <c r="B596" s="399" t="s">
        <v>822</v>
      </c>
      <c r="C596" s="381" t="s">
        <v>20</v>
      </c>
      <c r="D596" s="7">
        <v>46</v>
      </c>
      <c r="E596" s="8"/>
      <c r="F596" s="9"/>
    </row>
    <row r="597" spans="1:6" x14ac:dyDescent="0.25">
      <c r="A597" s="4" t="s">
        <v>894</v>
      </c>
      <c r="B597" s="399" t="s">
        <v>824</v>
      </c>
      <c r="C597" s="381" t="s">
        <v>20</v>
      </c>
      <c r="D597" s="7">
        <v>50</v>
      </c>
      <c r="E597" s="8"/>
      <c r="F597" s="9"/>
    </row>
    <row r="598" spans="1:6" x14ac:dyDescent="0.25">
      <c r="A598" s="4" t="s">
        <v>895</v>
      </c>
      <c r="B598" s="399" t="s">
        <v>826</v>
      </c>
      <c r="C598" s="381" t="s">
        <v>20</v>
      </c>
      <c r="D598" s="7">
        <v>60</v>
      </c>
      <c r="E598" s="8"/>
      <c r="F598" s="9"/>
    </row>
    <row r="599" spans="1:6" x14ac:dyDescent="0.25">
      <c r="A599" s="4" t="s">
        <v>896</v>
      </c>
      <c r="B599" s="399" t="s">
        <v>828</v>
      </c>
      <c r="C599" s="381" t="s">
        <v>20</v>
      </c>
      <c r="D599" s="7">
        <v>50</v>
      </c>
      <c r="E599" s="8"/>
      <c r="F599" s="9"/>
    </row>
    <row r="600" spans="1:6" x14ac:dyDescent="0.25">
      <c r="A600" s="4" t="s">
        <v>897</v>
      </c>
      <c r="B600" s="399" t="s">
        <v>830</v>
      </c>
      <c r="C600" s="381" t="s">
        <v>20</v>
      </c>
      <c r="D600" s="7">
        <v>220</v>
      </c>
      <c r="E600" s="8"/>
      <c r="F600" s="9"/>
    </row>
    <row r="601" spans="1:6" x14ac:dyDescent="0.25">
      <c r="A601" s="4" t="s">
        <v>898</v>
      </c>
      <c r="B601" s="399" t="s">
        <v>832</v>
      </c>
      <c r="C601" s="381" t="s">
        <v>20</v>
      </c>
      <c r="D601" s="7">
        <v>100</v>
      </c>
      <c r="E601" s="8"/>
      <c r="F601" s="9"/>
    </row>
    <row r="602" spans="1:6" x14ac:dyDescent="0.25">
      <c r="A602" s="4" t="s">
        <v>899</v>
      </c>
      <c r="B602" s="399" t="s">
        <v>834</v>
      </c>
      <c r="C602" s="381" t="s">
        <v>20</v>
      </c>
      <c r="D602" s="7">
        <v>100</v>
      </c>
      <c r="E602" s="8"/>
      <c r="F602" s="9"/>
    </row>
    <row r="603" spans="1:6" x14ac:dyDescent="0.25">
      <c r="A603" s="4" t="s">
        <v>900</v>
      </c>
      <c r="B603" s="399" t="s">
        <v>836</v>
      </c>
      <c r="C603" s="381" t="s">
        <v>20</v>
      </c>
      <c r="D603" s="7">
        <v>100</v>
      </c>
      <c r="E603" s="8"/>
      <c r="F603" s="9"/>
    </row>
    <row r="604" spans="1:6" ht="15" customHeight="1" x14ac:dyDescent="0.25">
      <c r="A604" s="352" t="s">
        <v>837</v>
      </c>
      <c r="B604" s="401"/>
      <c r="C604" s="352"/>
      <c r="D604" s="182"/>
      <c r="E604" s="183"/>
      <c r="F604" s="9"/>
    </row>
    <row r="605" spans="1:6" x14ac:dyDescent="0.25">
      <c r="A605" s="200"/>
      <c r="B605" s="305" t="s">
        <v>837</v>
      </c>
      <c r="C605" s="377"/>
      <c r="D605" s="7"/>
      <c r="E605" s="8"/>
      <c r="F605" s="9"/>
    </row>
    <row r="606" spans="1:6" x14ac:dyDescent="0.25">
      <c r="A606" s="4" t="s">
        <v>901</v>
      </c>
      <c r="B606" s="399" t="s">
        <v>839</v>
      </c>
      <c r="C606" s="378" t="s">
        <v>403</v>
      </c>
      <c r="D606" s="7">
        <v>1</v>
      </c>
      <c r="E606" s="8"/>
      <c r="F606" s="9"/>
    </row>
    <row r="607" spans="1:6" ht="15" customHeight="1" x14ac:dyDescent="0.25">
      <c r="A607" s="352" t="s">
        <v>902</v>
      </c>
      <c r="B607" s="401"/>
      <c r="C607" s="352"/>
      <c r="D607" s="225"/>
      <c r="E607" s="8"/>
      <c r="F607" s="9"/>
    </row>
    <row r="608" spans="1:6" x14ac:dyDescent="0.25">
      <c r="A608" s="200"/>
      <c r="B608" s="305" t="s">
        <v>840</v>
      </c>
      <c r="C608" s="377"/>
      <c r="D608" s="7"/>
      <c r="E608" s="8"/>
      <c r="F608" s="9"/>
    </row>
    <row r="609" spans="1:6" ht="25.5" x14ac:dyDescent="0.25">
      <c r="A609" s="4" t="s">
        <v>903</v>
      </c>
      <c r="B609" s="399" t="s">
        <v>842</v>
      </c>
      <c r="C609" s="381" t="s">
        <v>403</v>
      </c>
      <c r="D609" s="7">
        <v>1</v>
      </c>
      <c r="E609" s="8"/>
      <c r="F609" s="9"/>
    </row>
    <row r="610" spans="1:6" ht="15" customHeight="1" x14ac:dyDescent="0.25">
      <c r="A610" s="352" t="s">
        <v>904</v>
      </c>
      <c r="B610" s="401"/>
      <c r="C610" s="352"/>
      <c r="D610" s="7"/>
      <c r="E610" s="8"/>
      <c r="F610" s="9"/>
    </row>
    <row r="611" spans="1:6" ht="40.5" customHeight="1" x14ac:dyDescent="0.25">
      <c r="A611" s="200"/>
      <c r="B611" s="305" t="s">
        <v>843</v>
      </c>
      <c r="C611" s="377"/>
      <c r="D611" s="7"/>
      <c r="E611" s="8"/>
      <c r="F611" s="9"/>
    </row>
    <row r="612" spans="1:6" ht="21.75" customHeight="1" x14ac:dyDescent="0.25">
      <c r="A612" s="4" t="s">
        <v>905</v>
      </c>
      <c r="B612" s="399" t="s">
        <v>906</v>
      </c>
      <c r="C612" s="378" t="s">
        <v>403</v>
      </c>
      <c r="D612" s="7">
        <v>2</v>
      </c>
      <c r="E612" s="8"/>
      <c r="F612" s="9"/>
    </row>
    <row r="613" spans="1:6" ht="25.5" x14ac:dyDescent="0.25">
      <c r="A613" s="271" t="s">
        <v>907</v>
      </c>
      <c r="B613" s="399" t="s">
        <v>908</v>
      </c>
      <c r="C613" s="378" t="s">
        <v>403</v>
      </c>
      <c r="D613" s="7">
        <v>1</v>
      </c>
      <c r="E613" s="8"/>
      <c r="F613" s="9"/>
    </row>
    <row r="614" spans="1:6" ht="25.5" x14ac:dyDescent="0.25">
      <c r="A614" s="271" t="s">
        <v>909</v>
      </c>
      <c r="B614" s="399" t="s">
        <v>910</v>
      </c>
      <c r="C614" s="378" t="s">
        <v>403</v>
      </c>
      <c r="D614" s="7">
        <v>1</v>
      </c>
      <c r="E614" s="8"/>
      <c r="F614" s="9"/>
    </row>
    <row r="615" spans="1:6" ht="25.5" x14ac:dyDescent="0.25">
      <c r="A615" s="271" t="s">
        <v>911</v>
      </c>
      <c r="B615" s="399" t="s">
        <v>912</v>
      </c>
      <c r="C615" s="378" t="s">
        <v>403</v>
      </c>
      <c r="D615" s="7">
        <v>2</v>
      </c>
      <c r="E615" s="8"/>
      <c r="F615" s="9"/>
    </row>
    <row r="616" spans="1:6" x14ac:dyDescent="0.25">
      <c r="A616" s="191" t="s">
        <v>913</v>
      </c>
      <c r="B616" s="306"/>
      <c r="C616" s="205"/>
      <c r="D616" s="7"/>
      <c r="E616" s="8"/>
      <c r="F616" s="9"/>
    </row>
    <row r="617" spans="1:6" x14ac:dyDescent="0.25">
      <c r="A617" s="191"/>
      <c r="B617" s="305" t="s">
        <v>914</v>
      </c>
      <c r="C617" s="377"/>
      <c r="D617" s="7"/>
      <c r="E617" s="8"/>
      <c r="F617" s="9"/>
    </row>
    <row r="618" spans="1:6" x14ac:dyDescent="0.25">
      <c r="A618" s="4" t="s">
        <v>915</v>
      </c>
      <c r="B618" s="399" t="s">
        <v>916</v>
      </c>
      <c r="C618" s="378" t="s">
        <v>403</v>
      </c>
      <c r="D618" s="7">
        <v>18</v>
      </c>
      <c r="E618" s="8"/>
      <c r="F618" s="9"/>
    </row>
    <row r="619" spans="1:6" x14ac:dyDescent="0.25">
      <c r="A619" s="4" t="s">
        <v>917</v>
      </c>
      <c r="B619" s="399" t="s">
        <v>918</v>
      </c>
      <c r="C619" s="378" t="s">
        <v>403</v>
      </c>
      <c r="D619" s="7">
        <v>10</v>
      </c>
      <c r="E619" s="8"/>
      <c r="F619" s="9"/>
    </row>
    <row r="620" spans="1:6" ht="15" customHeight="1" x14ac:dyDescent="0.25">
      <c r="A620" s="352" t="s">
        <v>919</v>
      </c>
      <c r="B620" s="303"/>
      <c r="C620" s="341"/>
      <c r="D620" s="191"/>
      <c r="E620" s="206"/>
      <c r="F620" s="9"/>
    </row>
    <row r="621" spans="1:6" x14ac:dyDescent="0.25">
      <c r="A621" s="191"/>
      <c r="B621" s="305" t="s">
        <v>857</v>
      </c>
      <c r="C621" s="377"/>
      <c r="D621" s="7"/>
      <c r="E621" s="8"/>
      <c r="F621" s="9"/>
    </row>
    <row r="622" spans="1:6" x14ac:dyDescent="0.25">
      <c r="A622" s="4" t="s">
        <v>920</v>
      </c>
      <c r="B622" s="399" t="s">
        <v>921</v>
      </c>
      <c r="C622" s="378" t="s">
        <v>403</v>
      </c>
      <c r="D622" s="7">
        <v>120</v>
      </c>
      <c r="E622" s="8"/>
      <c r="F622" s="9"/>
    </row>
    <row r="623" spans="1:6" x14ac:dyDescent="0.25">
      <c r="A623" s="4" t="s">
        <v>922</v>
      </c>
      <c r="B623" s="399" t="s">
        <v>923</v>
      </c>
      <c r="C623" s="378" t="s">
        <v>403</v>
      </c>
      <c r="D623" s="7">
        <v>18</v>
      </c>
      <c r="E623" s="8"/>
      <c r="F623" s="9"/>
    </row>
    <row r="624" spans="1:6" x14ac:dyDescent="0.25">
      <c r="A624" s="4" t="s">
        <v>924</v>
      </c>
      <c r="B624" s="399" t="s">
        <v>925</v>
      </c>
      <c r="C624" s="378" t="s">
        <v>403</v>
      </c>
      <c r="D624" s="7">
        <v>4</v>
      </c>
      <c r="E624" s="8"/>
      <c r="F624" s="9"/>
    </row>
    <row r="625" spans="1:6" x14ac:dyDescent="0.25">
      <c r="A625" s="200"/>
      <c r="B625" s="305" t="s">
        <v>869</v>
      </c>
      <c r="C625" s="382"/>
      <c r="D625" s="7"/>
      <c r="E625" s="8"/>
      <c r="F625" s="9"/>
    </row>
    <row r="626" spans="1:6" x14ac:dyDescent="0.25">
      <c r="A626" s="271" t="s">
        <v>926</v>
      </c>
      <c r="B626" s="399" t="s">
        <v>869</v>
      </c>
      <c r="C626" s="378" t="s">
        <v>403</v>
      </c>
      <c r="D626" s="7">
        <v>18.2</v>
      </c>
      <c r="E626" s="8"/>
      <c r="F626" s="9"/>
    </row>
    <row r="627" spans="1:6" ht="26.25" customHeight="1" x14ac:dyDescent="0.25">
      <c r="A627" s="200"/>
      <c r="B627" s="305" t="s">
        <v>872</v>
      </c>
      <c r="C627" s="378"/>
      <c r="D627" s="7"/>
      <c r="E627" s="8"/>
      <c r="F627" s="9"/>
    </row>
    <row r="628" spans="1:6" x14ac:dyDescent="0.25">
      <c r="A628" s="271" t="s">
        <v>927</v>
      </c>
      <c r="B628" s="399" t="s">
        <v>872</v>
      </c>
      <c r="C628" s="378" t="s">
        <v>403</v>
      </c>
      <c r="D628" s="7">
        <v>25</v>
      </c>
      <c r="E628" s="8"/>
      <c r="F628" s="9"/>
    </row>
    <row r="629" spans="1:6" x14ac:dyDescent="0.25">
      <c r="A629" s="222"/>
      <c r="B629" s="302" t="s">
        <v>873</v>
      </c>
      <c r="C629" s="182"/>
      <c r="D629" s="7"/>
      <c r="E629" s="8"/>
      <c r="F629" s="9"/>
    </row>
    <row r="630" spans="1:6" x14ac:dyDescent="0.25">
      <c r="A630" s="271" t="s">
        <v>928</v>
      </c>
      <c r="B630" s="402" t="s">
        <v>873</v>
      </c>
      <c r="C630" s="378" t="s">
        <v>403</v>
      </c>
      <c r="D630" s="7">
        <v>20</v>
      </c>
      <c r="E630" s="8"/>
      <c r="F630" s="9"/>
    </row>
    <row r="631" spans="1:6" x14ac:dyDescent="0.25">
      <c r="A631" s="222"/>
      <c r="B631" s="302" t="s">
        <v>876</v>
      </c>
      <c r="C631" s="182"/>
      <c r="D631" s="7"/>
      <c r="E631" s="8"/>
      <c r="F631" s="9"/>
    </row>
    <row r="632" spans="1:6" ht="15.75" thickBot="1" x14ac:dyDescent="0.3">
      <c r="A632" s="356" t="s">
        <v>929</v>
      </c>
      <c r="B632" s="403" t="s">
        <v>876</v>
      </c>
      <c r="C632" s="383" t="s">
        <v>403</v>
      </c>
      <c r="D632" s="284">
        <v>25</v>
      </c>
      <c r="E632" s="26"/>
      <c r="F632" s="413"/>
    </row>
    <row r="633" spans="1:6" x14ac:dyDescent="0.25">
      <c r="A633" s="414"/>
      <c r="B633" s="415"/>
      <c r="C633" s="416"/>
      <c r="D633" s="415"/>
      <c r="E633" s="415"/>
      <c r="F633" s="417"/>
    </row>
    <row r="634" spans="1:6" ht="15.75" x14ac:dyDescent="0.25">
      <c r="A634" s="450" t="s">
        <v>931</v>
      </c>
      <c r="B634" s="451"/>
      <c r="C634" s="452"/>
      <c r="D634" s="55"/>
      <c r="E634" s="55"/>
      <c r="F634" s="52"/>
    </row>
    <row r="635" spans="1:6" x14ac:dyDescent="0.25">
      <c r="A635" s="45"/>
      <c r="B635" s="210"/>
      <c r="C635" s="237"/>
      <c r="D635" s="15"/>
      <c r="E635" s="238" t="s">
        <v>943</v>
      </c>
      <c r="F635" s="239" t="s">
        <v>944</v>
      </c>
    </row>
    <row r="636" spans="1:6" ht="15.75" x14ac:dyDescent="0.25">
      <c r="A636" s="453" t="s">
        <v>949</v>
      </c>
      <c r="B636" s="454"/>
      <c r="C636" s="455"/>
      <c r="D636" s="54"/>
      <c r="E636" s="418"/>
      <c r="F636" s="52"/>
    </row>
    <row r="637" spans="1:6" x14ac:dyDescent="0.25">
      <c r="A637" s="276"/>
      <c r="B637" s="277"/>
      <c r="C637" s="278"/>
      <c r="D637" s="277"/>
      <c r="E637" s="277"/>
      <c r="F637" s="213"/>
    </row>
    <row r="638" spans="1:6" ht="15.75" x14ac:dyDescent="0.25">
      <c r="A638" s="450" t="s">
        <v>946</v>
      </c>
      <c r="B638" s="451"/>
      <c r="C638" s="452"/>
      <c r="D638" s="55"/>
      <c r="E638" s="55"/>
      <c r="F638" s="52"/>
    </row>
    <row r="639" spans="1:6" ht="15.75" x14ac:dyDescent="0.25">
      <c r="A639" s="258"/>
      <c r="B639" s="259"/>
      <c r="C639" s="260"/>
      <c r="D639" s="55"/>
      <c r="E639" s="55"/>
      <c r="F639" s="52"/>
    </row>
    <row r="640" spans="1:6" s="13" customFormat="1" ht="15.75" x14ac:dyDescent="0.25">
      <c r="A640" s="437" t="s">
        <v>948</v>
      </c>
      <c r="B640" s="438"/>
      <c r="C640" s="439"/>
      <c r="D640" s="53"/>
      <c r="E640" s="50"/>
      <c r="F640" s="52"/>
    </row>
    <row r="641" spans="1:6" x14ac:dyDescent="0.25">
      <c r="A641" s="276"/>
      <c r="B641" s="277"/>
      <c r="C641" s="278"/>
      <c r="D641" s="277"/>
      <c r="E641" s="277"/>
      <c r="F641" s="213"/>
    </row>
    <row r="642" spans="1:6" ht="16.5" thickBot="1" x14ac:dyDescent="0.3">
      <c r="A642" s="465" t="s">
        <v>950</v>
      </c>
      <c r="B642" s="466"/>
      <c r="C642" s="467"/>
      <c r="D642" s="279"/>
      <c r="E642" s="279"/>
      <c r="F642" s="280"/>
    </row>
  </sheetData>
  <mergeCells count="13">
    <mergeCell ref="A634:C634"/>
    <mergeCell ref="A636:C636"/>
    <mergeCell ref="A638:C638"/>
    <mergeCell ref="A642:C642"/>
    <mergeCell ref="A1:F2"/>
    <mergeCell ref="A3:C3"/>
    <mergeCell ref="A400:C400"/>
    <mergeCell ref="A395:C395"/>
    <mergeCell ref="A397:C397"/>
    <mergeCell ref="A398:C398"/>
    <mergeCell ref="A399:C399"/>
    <mergeCell ref="A401:C401"/>
    <mergeCell ref="A640:C640"/>
  </mergeCells>
  <conditionalFormatting sqref="B308:C309 B126:B128 B416">
    <cfRule type="expression" dxfId="104" priority="40" stopIfTrue="1">
      <formula>LEN(#REF!)=3</formula>
    </cfRule>
  </conditionalFormatting>
  <conditionalFormatting sqref="C59 C429">
    <cfRule type="expression" dxfId="103" priority="109" stopIfTrue="1">
      <formula>LEN(A59)=3</formula>
    </cfRule>
  </conditionalFormatting>
  <conditionalFormatting sqref="B230 B483:B484 B61 B114 B458 B495 B173:B181 B280:B284 B524">
    <cfRule type="expression" dxfId="102" priority="110" stopIfTrue="1">
      <formula>LEN(#REF!)=3</formula>
    </cfRule>
  </conditionalFormatting>
  <conditionalFormatting sqref="B8 B416:B467">
    <cfRule type="expression" dxfId="101" priority="111" stopIfTrue="1">
      <formula>LEN(#REF!)=3</formula>
    </cfRule>
  </conditionalFormatting>
  <conditionalFormatting sqref="B51">
    <cfRule type="expression" dxfId="100" priority="112" stopIfTrue="1">
      <formula>LEN(#REF!)=3</formula>
    </cfRule>
  </conditionalFormatting>
  <conditionalFormatting sqref="B54:B59">
    <cfRule type="expression" dxfId="99" priority="113" stopIfTrue="1">
      <formula>LEN(#REF!)=3</formula>
    </cfRule>
  </conditionalFormatting>
  <conditionalFormatting sqref="B49 B41:B44 B46 B424:B429 B62 B89:B92 B23:B28 B95:B112 B187:B191 B205:B209 B497 B523:B560 B183:B184 B311:B323">
    <cfRule type="expression" dxfId="98" priority="114" stopIfTrue="1">
      <formula>LEN(#REF!)=3</formula>
    </cfRule>
  </conditionalFormatting>
  <conditionalFormatting sqref="B9 B462 C290 B289:C289 A290 A292 A294 A296 A298 A300 A302 A304 B299 B301">
    <cfRule type="expression" dxfId="97" priority="115" stopIfTrue="1">
      <formula>LEN(#REF!)=3</formula>
    </cfRule>
  </conditionalFormatting>
  <conditionalFormatting sqref="B267:B277 B211:B227 B421 B545:B555 B499:B502 B504:B509 B511 B513 B291 B297">
    <cfRule type="expression" dxfId="96" priority="116" stopIfTrue="1">
      <formula>LEN(#REF!)=3</formula>
    </cfRule>
  </conditionalFormatting>
  <conditionalFormatting sqref="B10 B402 B460 B156 B148 B440">
    <cfRule type="expression" dxfId="95" priority="108" stopIfTrue="1">
      <formula>LEN(#REF!)=3</formula>
    </cfRule>
  </conditionalFormatting>
  <conditionalFormatting sqref="B12 B480 B195 B197 B199 B120:B125">
    <cfRule type="expression" dxfId="94" priority="107" stopIfTrue="1">
      <formula>LEN(#REF!)=3</formula>
    </cfRule>
  </conditionalFormatting>
  <conditionalFormatting sqref="B52 B422 B543 B257 B259 B261 A607 B232:B233 B463:B467">
    <cfRule type="expression" dxfId="93" priority="106" stopIfTrue="1">
      <formula>LEN(#REF!)=3</formula>
    </cfRule>
  </conditionalFormatting>
  <conditionalFormatting sqref="B53 B68:B70 B72 B79:B85 B11 B238:B253 B134 B32 B34 B150 B118 C287 B116 B136:B147 B228:B229 B231 B193 B255 B278:B279 B423 B433:B435 B437 B442:B448 B415 B485 B526:B541 B475:B479 B481:B482 B487:B494 B473 A578:A579 B461 B36 B38 B263 A610 A629 A631 A588 B629:B632 B234:B235 B503 B510 B512 B514:B517 B519:B522 C518 B556:B560">
    <cfRule type="expression" dxfId="92" priority="105" stopIfTrue="1">
      <formula>LEN(#REF!)=3</formula>
    </cfRule>
  </conditionalFormatting>
  <conditionalFormatting sqref="B418 B254 B154 B115 B166 B171 B201 B203 B168:B169 B48 B303 B306">
    <cfRule type="expression" dxfId="91" priority="103" stopIfTrue="1">
      <formula>LEN(#REF!)=3</formula>
    </cfRule>
  </conditionalFormatting>
  <conditionalFormatting sqref="B419">
    <cfRule type="expression" dxfId="90" priority="104" stopIfTrue="1">
      <formula>LEN(#REF!)=3</formula>
    </cfRule>
  </conditionalFormatting>
  <conditionalFormatting sqref="B542">
    <cfRule type="expression" dxfId="89" priority="102" stopIfTrue="1">
      <formula>LEN(#REF!)=3</formula>
    </cfRule>
  </conditionalFormatting>
  <conditionalFormatting sqref="B459">
    <cfRule type="expression" dxfId="88" priority="101" stopIfTrue="1">
      <formula>LEN(#REF!)=3</formula>
    </cfRule>
  </conditionalFormatting>
  <conditionalFormatting sqref="B64">
    <cfRule type="expression" dxfId="87" priority="117" stopIfTrue="1">
      <formula>LEN(#REF!)=3</formula>
    </cfRule>
  </conditionalFormatting>
  <conditionalFormatting sqref="B40 B158 A590 B75">
    <cfRule type="expression" dxfId="86" priority="100" stopIfTrue="1">
      <formula>LEN(#REF!)=3</formula>
    </cfRule>
  </conditionalFormatting>
  <conditionalFormatting sqref="B160 B162 B164 A585 B73:B74">
    <cfRule type="expression" dxfId="85" priority="99" stopIfTrue="1">
      <formula>LEN(#REF!)=3</formula>
    </cfRule>
  </conditionalFormatting>
  <conditionalFormatting sqref="B265">
    <cfRule type="expression" dxfId="84" priority="98" stopIfTrue="1">
      <formula>LEN(#REF!)=3</formula>
    </cfRule>
  </conditionalFormatting>
  <conditionalFormatting sqref="E385 D296 D327 E578:E579 E605:E619 E581:E591 E593:E603 E621:E632 E7:E21 E25 E27:E28 E30 E32 E34 E36 E38 E40:E44 E46 E66:E77 E79:E89 E91:E93 E95:E97 E99:E112 E132:E164 E313:E323 E327:E383 E387:E393 E48:E64 E285:E308 E114:E128 E166:E207 E209:E282 E395:E402 E415:E560">
    <cfRule type="expression" dxfId="83" priority="96">
      <formula>D7&gt;#REF!</formula>
    </cfRule>
    <cfRule type="expression" dxfId="82" priority="97">
      <formula>D7&lt;#REF!</formula>
    </cfRule>
  </conditionalFormatting>
  <conditionalFormatting sqref="B77">
    <cfRule type="expression" dxfId="81" priority="118" stopIfTrue="1">
      <formula>LEN(#REF!)=3</formula>
    </cfRule>
  </conditionalFormatting>
  <conditionalFormatting sqref="B204">
    <cfRule type="expression" dxfId="80" priority="95" stopIfTrue="1">
      <formula>LEN(#REF!)=3</formula>
    </cfRule>
  </conditionalFormatting>
  <conditionalFormatting sqref="B287">
    <cfRule type="expression" dxfId="79" priority="119" stopIfTrue="1">
      <formula>LEN(#REF!)=3</formula>
    </cfRule>
  </conditionalFormatting>
  <conditionalFormatting sqref="B295">
    <cfRule type="expression" dxfId="78" priority="94" stopIfTrue="1">
      <formula>LEN(#REF!)=3</formula>
    </cfRule>
  </conditionalFormatting>
  <conditionalFormatting sqref="D8:D21 D238:D265 D385 D25 E165 E208 D27:D44 D46:D93 D328:D383 D605:D619 D621:D632 D581:D591 D593:D603 D95:D112 E310:E312 D387:D394 D578:D579 D267:D285 D114:D128 D132:D209 D211:D236 D287:D325 D397:D402 D415:D560">
    <cfRule type="expression" dxfId="77" priority="92">
      <formula>D8&lt;#REF!</formula>
    </cfRule>
    <cfRule type="expression" dxfId="76" priority="93">
      <formula>D8&gt;#REF!</formula>
    </cfRule>
  </conditionalFormatting>
  <conditionalFormatting sqref="B390 B117">
    <cfRule type="expression" dxfId="75" priority="91" stopIfTrue="1">
      <formula>LEN(#REF!)=3</formula>
    </cfRule>
  </conditionalFormatting>
  <conditionalFormatting sqref="B392">
    <cfRule type="expression" dxfId="74" priority="90" stopIfTrue="1">
      <formula>LEN(#REF!)=3</formula>
    </cfRule>
  </conditionalFormatting>
  <conditionalFormatting sqref="B305">
    <cfRule type="expression" dxfId="73" priority="89" stopIfTrue="1">
      <formula>LEN(#REF!)=3</formula>
    </cfRule>
  </conditionalFormatting>
  <conditionalFormatting sqref="E45">
    <cfRule type="expression" dxfId="72" priority="87">
      <formula>E45&gt;#REF!</formula>
    </cfRule>
    <cfRule type="expression" dxfId="71" priority="88">
      <formula>E45&lt;#REF!</formula>
    </cfRule>
  </conditionalFormatting>
  <conditionalFormatting sqref="D45 D396">
    <cfRule type="expression" dxfId="70" priority="85">
      <formula>D45&lt;#REF!</formula>
    </cfRule>
    <cfRule type="expression" dxfId="69" priority="86">
      <formula>D45&gt;#REF!</formula>
    </cfRule>
  </conditionalFormatting>
  <conditionalFormatting sqref="B94">
    <cfRule type="expression" dxfId="68" priority="84" stopIfTrue="1">
      <formula>LEN(#REF!)=3</formula>
    </cfRule>
  </conditionalFormatting>
  <conditionalFormatting sqref="B22">
    <cfRule type="expression" dxfId="67" priority="83" stopIfTrue="1">
      <formula>LEN(#REF!)=3</formula>
    </cfRule>
  </conditionalFormatting>
  <conditionalFormatting sqref="B5:B6">
    <cfRule type="expression" dxfId="66" priority="82" stopIfTrue="1">
      <formula>LEN(#REF!)=3</formula>
    </cfRule>
  </conditionalFormatting>
  <conditionalFormatting sqref="A22">
    <cfRule type="expression" dxfId="65" priority="81" stopIfTrue="1">
      <formula>LEN(#REF!)=3</formula>
    </cfRule>
  </conditionalFormatting>
  <conditionalFormatting sqref="A5:A6">
    <cfRule type="expression" dxfId="64" priority="80" stopIfTrue="1">
      <formula>LEN(#REF!)=3</formula>
    </cfRule>
  </conditionalFormatting>
  <conditionalFormatting sqref="B129">
    <cfRule type="expression" dxfId="63" priority="78" stopIfTrue="1">
      <formula>LEN(#REF!)=3</formula>
    </cfRule>
  </conditionalFormatting>
  <conditionalFormatting sqref="A129">
    <cfRule type="expression" dxfId="62" priority="77" stopIfTrue="1">
      <formula>LEN(#REF!)=3</formula>
    </cfRule>
  </conditionalFormatting>
  <conditionalFormatting sqref="B130:B131">
    <cfRule type="expression" dxfId="61" priority="76" stopIfTrue="1">
      <formula>LEN(#REF!)=3</formula>
    </cfRule>
  </conditionalFormatting>
  <conditionalFormatting sqref="B469:B470">
    <cfRule type="expression" dxfId="60" priority="75" stopIfTrue="1">
      <formula>LEN(#REF!)=3</formula>
    </cfRule>
  </conditionalFormatting>
  <conditionalFormatting sqref="D326:E326">
    <cfRule type="expression" dxfId="59" priority="73">
      <formula>D326&gt;#REF!</formula>
    </cfRule>
    <cfRule type="expression" dxfId="58" priority="74">
      <formula>D326&lt;#REF!</formula>
    </cfRule>
  </conditionalFormatting>
  <conditionalFormatting sqref="A604 D604">
    <cfRule type="expression" dxfId="57" priority="72" stopIfTrue="1">
      <formula>LEN(#REF!)=3</formula>
    </cfRule>
  </conditionalFormatting>
  <conditionalFormatting sqref="A620">
    <cfRule type="expression" dxfId="56" priority="71" stopIfTrue="1">
      <formula>LEN(#REF!)=3</formula>
    </cfRule>
  </conditionalFormatting>
  <conditionalFormatting sqref="A580">
    <cfRule type="expression" dxfId="55" priority="70" stopIfTrue="1">
      <formula>LEN(#REF!)=3</formula>
    </cfRule>
  </conditionalFormatting>
  <conditionalFormatting sqref="D580">
    <cfRule type="expression" dxfId="54" priority="69" stopIfTrue="1">
      <formula>LEN(#REF!)=3</formula>
    </cfRule>
  </conditionalFormatting>
  <conditionalFormatting sqref="A592">
    <cfRule type="expression" dxfId="53" priority="68" stopIfTrue="1">
      <formula>LEN(#REF!)=3</formula>
    </cfRule>
  </conditionalFormatting>
  <conditionalFormatting sqref="D592:E592">
    <cfRule type="expression" dxfId="52" priority="66">
      <formula>D592&lt;#REF!</formula>
    </cfRule>
    <cfRule type="expression" dxfId="51" priority="67">
      <formula>D592&gt;#REF!</formula>
    </cfRule>
  </conditionalFormatting>
  <conditionalFormatting sqref="B113">
    <cfRule type="expression" dxfId="50" priority="65" stopIfTrue="1">
      <formula>LEN(#REF!)=3</formula>
    </cfRule>
  </conditionalFormatting>
  <conditionalFormatting sqref="B185">
    <cfRule type="expression" dxfId="49" priority="64" stopIfTrue="1">
      <formula>LEN(#REF!)=3</formula>
    </cfRule>
  </conditionalFormatting>
  <conditionalFormatting sqref="B186">
    <cfRule type="expression" dxfId="48" priority="63" stopIfTrue="1">
      <formula>LEN(#REF!)=3</formula>
    </cfRule>
  </conditionalFormatting>
  <conditionalFormatting sqref="B236">
    <cfRule type="expression" dxfId="47" priority="62" stopIfTrue="1">
      <formula>LEN(#REF!)=3</formula>
    </cfRule>
  </conditionalFormatting>
  <conditionalFormatting sqref="D395:D396">
    <cfRule type="expression" dxfId="46" priority="60">
      <formula>D395&gt;#REF!</formula>
    </cfRule>
    <cfRule type="expression" dxfId="45" priority="61">
      <formula>D395&lt;#REF!</formula>
    </cfRule>
  </conditionalFormatting>
  <conditionalFormatting sqref="A185">
    <cfRule type="expression" dxfId="44" priority="59" stopIfTrue="1">
      <formula>LEN(#REF!)=3</formula>
    </cfRule>
  </conditionalFormatting>
  <conditionalFormatting sqref="A236">
    <cfRule type="expression" dxfId="43" priority="58" stopIfTrue="1">
      <formula>LEN(#REF!)=3</formula>
    </cfRule>
  </conditionalFormatting>
  <conditionalFormatting sqref="E283:E284">
    <cfRule type="expression" dxfId="42" priority="56">
      <formula>E283&gt;#REF!</formula>
    </cfRule>
    <cfRule type="expression" dxfId="41" priority="57">
      <formula>E283&lt;#REF!</formula>
    </cfRule>
  </conditionalFormatting>
  <conditionalFormatting sqref="E309">
    <cfRule type="expression" dxfId="40" priority="54">
      <formula>E309&gt;#REF!</formula>
    </cfRule>
    <cfRule type="expression" dxfId="39" priority="55">
      <formula>E309&lt;#REF!</formula>
    </cfRule>
  </conditionalFormatting>
  <conditionalFormatting sqref="E324:E325">
    <cfRule type="expression" dxfId="38" priority="52">
      <formula>E324&gt;#REF!</formula>
    </cfRule>
    <cfRule type="expression" dxfId="37" priority="53">
      <formula>E324&lt;#REF!</formula>
    </cfRule>
  </conditionalFormatting>
  <conditionalFormatting sqref="E394">
    <cfRule type="expression" dxfId="36" priority="50">
      <formula>E394&gt;#REF!</formula>
    </cfRule>
    <cfRule type="expression" dxfId="35" priority="51">
      <formula>E394&lt;#REF!</formula>
    </cfRule>
  </conditionalFormatting>
  <conditionalFormatting sqref="B404:B405">
    <cfRule type="expression" dxfId="34" priority="39" stopIfTrue="1">
      <formula>LEN(#REF!)=3</formula>
    </cfRule>
  </conditionalFormatting>
  <conditionalFormatting sqref="B406">
    <cfRule type="expression" dxfId="33" priority="38" stopIfTrue="1">
      <formula>LEN(#REF!)=3</formula>
    </cfRule>
  </conditionalFormatting>
  <conditionalFormatting sqref="B408">
    <cfRule type="expression" dxfId="32" priority="37" stopIfTrue="1">
      <formula>LEN(#REF!)=3</formula>
    </cfRule>
  </conditionalFormatting>
  <conditionalFormatting sqref="B407">
    <cfRule type="expression" dxfId="31" priority="36" stopIfTrue="1">
      <formula>LEN(#REF!)=3</formula>
    </cfRule>
  </conditionalFormatting>
  <conditionalFormatting sqref="E404:E414">
    <cfRule type="expression" dxfId="30" priority="34">
      <formula>E404&gt;#REF!</formula>
    </cfRule>
    <cfRule type="expression" dxfId="29" priority="35">
      <formula>E404&lt;#REF!</formula>
    </cfRule>
  </conditionalFormatting>
  <conditionalFormatting sqref="D404:D414">
    <cfRule type="expression" dxfId="28" priority="32">
      <formula>D404&lt;#REF!</formula>
    </cfRule>
    <cfRule type="expression" dxfId="27" priority="33">
      <formula>D404&gt;#REF!</formula>
    </cfRule>
  </conditionalFormatting>
  <conditionalFormatting sqref="E634:E636">
    <cfRule type="expression" dxfId="26" priority="30">
      <formula>E634&gt;#REF!</formula>
    </cfRule>
    <cfRule type="expression" dxfId="25" priority="31">
      <formula>E634&lt;#REF!</formula>
    </cfRule>
  </conditionalFormatting>
  <conditionalFormatting sqref="D636">
    <cfRule type="expression" dxfId="24" priority="28">
      <formula>D636&lt;#REF!</formula>
    </cfRule>
    <cfRule type="expression" dxfId="23" priority="29">
      <formula>D636&gt;#REF!</formula>
    </cfRule>
  </conditionalFormatting>
  <conditionalFormatting sqref="D635">
    <cfRule type="expression" dxfId="22" priority="26">
      <formula>D635&lt;#REF!</formula>
    </cfRule>
    <cfRule type="expression" dxfId="21" priority="27">
      <formula>D635&gt;#REF!</formula>
    </cfRule>
  </conditionalFormatting>
  <conditionalFormatting sqref="D634:D635">
    <cfRule type="expression" dxfId="20" priority="24">
      <formula>D634&gt;#REF!</formula>
    </cfRule>
    <cfRule type="expression" dxfId="19" priority="25">
      <formula>D634&lt;#REF!</formula>
    </cfRule>
  </conditionalFormatting>
  <conditionalFormatting sqref="B576:C577">
    <cfRule type="expression" dxfId="18" priority="18" stopIfTrue="1">
      <formula>LEN(#REF!)=3</formula>
    </cfRule>
  </conditionalFormatting>
  <conditionalFormatting sqref="C564">
    <cfRule type="expression" dxfId="17" priority="19" stopIfTrue="1">
      <formula>LEN(#REF!)=3</formula>
    </cfRule>
  </conditionalFormatting>
  <conditionalFormatting sqref="B562:C562 C566:C575 B564:B575">
    <cfRule type="expression" dxfId="16" priority="17" stopIfTrue="1">
      <formula>LEN(#REF!)=3</formula>
    </cfRule>
  </conditionalFormatting>
  <conditionalFormatting sqref="E562:F563 E564:E577">
    <cfRule type="expression" dxfId="15" priority="15">
      <formula>E562&gt;#REF!</formula>
    </cfRule>
    <cfRule type="expression" dxfId="14" priority="16">
      <formula>E562&lt;#REF!</formula>
    </cfRule>
  </conditionalFormatting>
  <conditionalFormatting sqref="D564:D577 D562">
    <cfRule type="expression" dxfId="13" priority="13">
      <formula>D562&lt;#REF!</formula>
    </cfRule>
    <cfRule type="expression" dxfId="12" priority="14">
      <formula>D562&gt;#REF!</formula>
    </cfRule>
  </conditionalFormatting>
  <conditionalFormatting sqref="E638:E640">
    <cfRule type="expression" dxfId="11" priority="11">
      <formula>E638&gt;#REF!</formula>
    </cfRule>
    <cfRule type="expression" dxfId="10" priority="12">
      <formula>E638&lt;#REF!</formula>
    </cfRule>
  </conditionalFormatting>
  <conditionalFormatting sqref="D638:D640">
    <cfRule type="expression" dxfId="9" priority="9">
      <formula>D638&gt;#REF!</formula>
    </cfRule>
    <cfRule type="expression" dxfId="8" priority="10">
      <formula>D638&lt;#REF!</formula>
    </cfRule>
  </conditionalFormatting>
  <conditionalFormatting sqref="E642">
    <cfRule type="expression" dxfId="7" priority="7">
      <formula>E642&gt;#REF!</formula>
    </cfRule>
    <cfRule type="expression" dxfId="6" priority="8">
      <formula>E642&lt;#REF!</formula>
    </cfRule>
  </conditionalFormatting>
  <conditionalFormatting sqref="D642">
    <cfRule type="expression" dxfId="5" priority="5">
      <formula>D642&gt;#REF!</formula>
    </cfRule>
    <cfRule type="expression" dxfId="4" priority="6">
      <formula>D642&lt;#REF!</formula>
    </cfRule>
  </conditionalFormatting>
  <conditionalFormatting sqref="E640">
    <cfRule type="expression" dxfId="3" priority="3">
      <formula>E640&gt;#REF!</formula>
    </cfRule>
    <cfRule type="expression" dxfId="2" priority="4">
      <formula>E640&lt;#REF!</formula>
    </cfRule>
  </conditionalFormatting>
  <conditionalFormatting sqref="D640">
    <cfRule type="expression" dxfId="1" priority="1">
      <formula>D640&lt;#REF!</formula>
    </cfRule>
    <cfRule type="expression" dxfId="0" priority="2">
      <formula>D640&gt;#REF!</formula>
    </cfRule>
  </conditionalFormatting>
  <pageMargins left="0.7" right="0.7" top="0.75" bottom="0.7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PRESUPUESTO ACTUALIZADO 2020</vt:lpstr>
      <vt:lpstr>Hoja1</vt:lpstr>
      <vt:lpstr>Hoja1!Área_de_impresión</vt:lpstr>
      <vt:lpstr>'PRESUPUESTO ACTUALIZADO 2020'!Área_de_impresión</vt:lpstr>
      <vt:lpstr>'PRESUPUESTO ACTUALIZADO 2020'!Títulos_a_imprimir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USARMY</dc:creator>
  <cp:lastModifiedBy>ANA MARIA MARGARITA AREVALO OROZCO</cp:lastModifiedBy>
  <cp:lastPrinted>2021-06-16T15:50:07Z</cp:lastPrinted>
  <dcterms:created xsi:type="dcterms:W3CDTF">2021-02-18T21:06:56Z</dcterms:created>
  <dcterms:modified xsi:type="dcterms:W3CDTF">2021-07-09T12:48:49Z</dcterms:modified>
</cp:coreProperties>
</file>