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520" yWindow="-165" windowWidth="12765" windowHeight="9795"/>
  </bookViews>
  <sheets>
    <sheet name="PRESUPUESTO F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X">[1]!ERR</definedName>
    <definedName name="\Z">[1]!ERR</definedName>
    <definedName name="__________________FS01">[0]!ERR</definedName>
    <definedName name="__________FS01">[1]!ERR</definedName>
    <definedName name="____Cod1">#REF!</definedName>
    <definedName name="____Pa1">'[2]Paral. 1'!$E$1:$E$65536</definedName>
    <definedName name="____Pa2">'[2]Paral. 2'!$E$1:$E$65536</definedName>
    <definedName name="____Pa3">'[2]Paral. 3'!$E$1:$E$65536</definedName>
    <definedName name="____Pa4">[2]Paral.4!$E$1:$E$65536</definedName>
    <definedName name="____Po2">[3]REAJUSTESACTA1PROVI!#REF!</definedName>
    <definedName name="____Po3">[3]REAJUSTESACTA1PROVI!#REF!</definedName>
    <definedName name="___Cod1">#REF!</definedName>
    <definedName name="___FS01">[0]!ERR</definedName>
    <definedName name="___Pa1">'[2]Paral. 1'!$E$1:$E$65536</definedName>
    <definedName name="___Pa2">'[2]Paral. 2'!$E$1:$E$65536</definedName>
    <definedName name="___Pa3">'[2]Paral. 3'!$E$1:$E$65536</definedName>
    <definedName name="___Pa4">[2]Paral.4!$E$1:$E$65536</definedName>
    <definedName name="___Po2">[3]REAJUSTESACTA1PROVI!#REF!</definedName>
    <definedName name="___Po3">[3]REAJUSTESACTA1PROVI!#REF!</definedName>
    <definedName name="__123Graph_A" hidden="1">[4]G.G!#REF!</definedName>
    <definedName name="__123Graph_AGraph2" hidden="1">[4]G.G!#REF!</definedName>
    <definedName name="__123Graph_X" hidden="1">[4]G.G!#REF!</definedName>
    <definedName name="__Cod1">#REF!</definedName>
    <definedName name="__FS01">[5]!ERR</definedName>
    <definedName name="__Pa1">'[2]Paral. 1'!$E$1:$E$65536</definedName>
    <definedName name="__Pa2">'[2]Paral. 2'!$E$1:$E$65536</definedName>
    <definedName name="__Pa3">'[2]Paral. 3'!$E$1:$E$65536</definedName>
    <definedName name="__Pa4">[2]Paral.4!$E$1:$E$65536</definedName>
    <definedName name="__Po2">[3]REAJUSTESACTA1PROVI!#REF!</definedName>
    <definedName name="__Po3">[3]REAJUSTESACTA1PROVI!#REF!</definedName>
    <definedName name="_1">#REF!</definedName>
    <definedName name="_Cod1">#REF!</definedName>
    <definedName name="_F">[0]!ERR</definedName>
    <definedName name="_F4" hidden="1">{"SUMINISTRO E INSTALACIÓN CANALETAS L=7.50"}</definedName>
    <definedName name="_ff2005">[0]!ERR</definedName>
    <definedName name="_Fill" hidden="1">#REF!</definedName>
    <definedName name="_xlnm._FilterDatabase" localSheetId="0" hidden="1">'PRESUPUESTO F1'!$A$1:$H$1067</definedName>
    <definedName name="_FS01">[1]!ERR</definedName>
    <definedName name="_Key1" hidden="1">#REF!</definedName>
    <definedName name="_Order1" hidden="1">0</definedName>
    <definedName name="_Order2" hidden="1">0</definedName>
    <definedName name="_Pa1">'[2]Paral. 1'!$E$1:$E$65536</definedName>
    <definedName name="_Pa2">'[2]Paral. 2'!$E$1:$E$65536</definedName>
    <definedName name="_Pa3">'[2]Paral. 3'!$E$1:$E$65536</definedName>
    <definedName name="_Pa4">[2]Paral.4!$E$1:$E$65536</definedName>
    <definedName name="_Po2">[3]REAJUSTESACTA1PROVI!#REF!</definedName>
    <definedName name="_Po3">[3]REAJUSTESACTA1PROVI!#REF!</definedName>
    <definedName name="_scenchg1" hidden="1">[6]inpermeabOTRO!#REF!</definedName>
    <definedName name="_Sort" hidden="1">#REF!</definedName>
    <definedName name="_TD02">[0]!ERR</definedName>
    <definedName name="_X">#N/A</definedName>
    <definedName name="_X_10">#N/A</definedName>
    <definedName name="_X_3">#N/A</definedName>
    <definedName name="_X_4">#N/A</definedName>
    <definedName name="_X_5">#N/A</definedName>
    <definedName name="_X_6">#N/A</definedName>
    <definedName name="_X_7">#N/A</definedName>
    <definedName name="_X_8">#N/A</definedName>
    <definedName name="_X_9">#N/A</definedName>
    <definedName name="_Z">#N/A</definedName>
    <definedName name="_Z_10">#N/A</definedName>
    <definedName name="_Z_3">#N/A</definedName>
    <definedName name="_Z_4">#N/A</definedName>
    <definedName name="_Z_5">#N/A</definedName>
    <definedName name="_Z_6">#N/A</definedName>
    <definedName name="_Z_7">#N/A</definedName>
    <definedName name="_Z_8">#N/A</definedName>
    <definedName name="_Z_9">#N/A</definedName>
    <definedName name="A">[1]!ERR</definedName>
    <definedName name="A.I.U.">#REF!</definedName>
    <definedName name="A_ARCINIEGAS">#REF!</definedName>
    <definedName name="A_impresión_IM">#REF!</definedName>
    <definedName name="AAA">[1]!ERR</definedName>
    <definedName name="AAA_10">#N/A</definedName>
    <definedName name="AAA_3">#N/A</definedName>
    <definedName name="AAA_4">#N/A</definedName>
    <definedName name="AAA_5">#N/A</definedName>
    <definedName name="AAA_6">#N/A</definedName>
    <definedName name="AAA_7">#N/A</definedName>
    <definedName name="AAA_8">#N/A</definedName>
    <definedName name="AAA_9">#N/A</definedName>
    <definedName name="aas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Acta">#REF!</definedName>
    <definedName name="ACTA1">#REF!</definedName>
    <definedName name="Acta1a">#REF!</definedName>
    <definedName name="ACTA2">#REF!</definedName>
    <definedName name="ADAS">[0]!ERR</definedName>
    <definedName name="ads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AFAF">[0]!ERR</definedName>
    <definedName name="AFSAF">[0]!ERR</definedName>
    <definedName name="AIU">#REF!</definedName>
    <definedName name="ANAL">[0]!ERR</definedName>
    <definedName name="ANALI">[0]!ERR</definedName>
    <definedName name="ANALIS">[0]!ERR</definedName>
    <definedName name="ANALISISFMRAFA">[0]!ERR</definedName>
    <definedName name="_xlnm.Extract">#REF!</definedName>
    <definedName name="_xlnm.Print_Area" localSheetId="0">'PRESUPUESTO F1'!$B$1:$H$1056</definedName>
    <definedName name="_xlnm.Print_Area">#REF!</definedName>
    <definedName name="AS">[0]!ERR</definedName>
    <definedName name="asd">[0]!ERR</definedName>
    <definedName name="asdda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asdf" hidden="1">#REF!</definedName>
    <definedName name="asdfds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asdflkjh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ASFAF">[0]!ERR</definedName>
    <definedName name="AYUDANTE">#REF!</definedName>
    <definedName name="Base">#REF!</definedName>
    <definedName name="Base_datos_IM">#REF!</definedName>
    <definedName name="_xlnm.Database">#REF!</definedName>
    <definedName name="BB">[0]!ERR</definedName>
    <definedName name="BOX__" hidden="1">#REF!</definedName>
    <definedName name="Buscar">#REF!</definedName>
    <definedName name="caa">#REF!</definedName>
    <definedName name="caaa">#REF!</definedName>
    <definedName name="CANTIDAD">#REF!</definedName>
    <definedName name="CantObraDefinitiva" hidden="1">{"SUMINISTRO E INSTALACIÓN CANALETAS L=7.50"}</definedName>
    <definedName name="CAP">#REF!</definedName>
    <definedName name="CARRO">#REF!</definedName>
    <definedName name="casanare">[7]Listado!$F$1038:$F$1056</definedName>
    <definedName name="CELADOR">#REF!</definedName>
    <definedName name="CERT">[0]!ERR</definedName>
    <definedName name="cesse">[0]!ERR</definedName>
    <definedName name="CINCUENTA">#REF!,#REF!</definedName>
    <definedName name="CLIENTE">#REF!</definedName>
    <definedName name="Cod">#REF!</definedName>
    <definedName name="CODOS">#REF!</definedName>
    <definedName name="ColTap">'[2]Coloc. e Interc. Tapones'!$E$1:$E$65536</definedName>
    <definedName name="ColumnaIndice">{"Fuente","4";"Distancia","5";"Valor Material en Mina","6";"Valor Material en Municipio","7"}</definedName>
    <definedName name="contador" hidden="1">1</definedName>
    <definedName name="COPIA">[0]!ERR</definedName>
    <definedName name="Costo_directo">[8]Desembolsos!$D$22:$D$28</definedName>
    <definedName name="COSTO_DTOAPROX">#REF!</definedName>
    <definedName name="COSTODIRECTO">#REF!</definedName>
    <definedName name="COSTOS">[9]TARIFAS!$A$1:$F$52</definedName>
    <definedName name="COSTOTAL_APROX">#REF!</definedName>
    <definedName name="CPoblado" hidden="1">""</definedName>
    <definedName name="_xlnm.Criteria">#REF!</definedName>
    <definedName name="Criterios_IM">#REF!</definedName>
    <definedName name="CUADRILLA_VACIADO_OF_8AYU">#REF!</definedName>
    <definedName name="CUADRILLA1_OF_2AY">#REF!</definedName>
    <definedName name="CUADRILLA1_OF_AY">#REF!</definedName>
    <definedName name="CUAL">[1]!ERR</definedName>
    <definedName name="CUAL_10">#N/A</definedName>
    <definedName name="CUAL_3">#N/A</definedName>
    <definedName name="CUAL_4">#N/A</definedName>
    <definedName name="CUAL_5">#N/A</definedName>
    <definedName name="CUAL_6">#N/A</definedName>
    <definedName name="CUAL_7">#N/A</definedName>
    <definedName name="CUAL_8">#N/A</definedName>
    <definedName name="CUAL_9">#N/A</definedName>
    <definedName name="curva">"Chart 11"</definedName>
    <definedName name="CVa">'[2]Cambio de Valv.'!$E$1:$E$65536</definedName>
    <definedName name="datos">#REF!</definedName>
    <definedName name="dd">[1]!ERR</definedName>
    <definedName name="dd_10">#N/A</definedName>
    <definedName name="dd_3">#N/A</definedName>
    <definedName name="dd_4">#N/A</definedName>
    <definedName name="dd_5">#N/A</definedName>
    <definedName name="dd_6">#N/A</definedName>
    <definedName name="dd_7">#N/A</definedName>
    <definedName name="dd_8">#N/A</definedName>
    <definedName name="dd_9">#N/A</definedName>
    <definedName name="dedicacion">#REF!</definedName>
    <definedName name="Devaluación_Estimada">[10]Dólar!$B$3</definedName>
    <definedName name="dfasd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DFGDFG">#REF!</definedName>
    <definedName name="DFSD">[0]!ERR</definedName>
    <definedName name="dfsds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diam">[11]diametros!$A:$B</definedName>
    <definedName name="diametros">#REF!</definedName>
    <definedName name="DIRECTOR_OBRA">#REF!</definedName>
    <definedName name="DOS">[0]!ERR</definedName>
    <definedName name="drg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DSDF">[0]!ERR</definedName>
    <definedName name="dzfc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EDICAR">#REF!</definedName>
    <definedName name="ee">[0]!ERR</definedName>
    <definedName name="EEE">#REF!</definedName>
    <definedName name="EMPRESA">'[12]Capacidad M3'!#REF!</definedName>
    <definedName name="Ene">[13]ENE!$A$12:$H$34</definedName>
    <definedName name="Ene_C">[13]ENE!$A$35:$H$52</definedName>
    <definedName name="EneFeb">'[14]Ene-Feb'!$A$12:$H$34</definedName>
    <definedName name="EQUI">[15]EQUI!$A$8:$C$37</definedName>
    <definedName name="ERERT">[0]!ERR</definedName>
    <definedName name="ERTEG">[0]!ERR</definedName>
    <definedName name="ERTERT">#REF!</definedName>
    <definedName name="ERTYTY">[0]!ERR</definedName>
    <definedName name="ES">[1]!ERR</definedName>
    <definedName name="ES_10">ERR</definedName>
    <definedName name="ES_3">ERR</definedName>
    <definedName name="ES_4">ERR</definedName>
    <definedName name="ES_5">ERR</definedName>
    <definedName name="ES_6">ERR</definedName>
    <definedName name="ES_7">ERR</definedName>
    <definedName name="ES_8">ERR</definedName>
    <definedName name="ES_9">#NAME?</definedName>
    <definedName name="ESRE">[0]!ERR</definedName>
    <definedName name="EST_PRO_UIS">#REF!</definedName>
    <definedName name="ESTAMPILLAS">#REF!</definedName>
    <definedName name="Estudios">[8]Desembolsos!$D$17</definedName>
    <definedName name="Excel_BuiltIn_Print_Titles_2">'[16]APU CORREGIDO NUEVOS'!#REF!</definedName>
    <definedName name="Extracción_IM">#REF!</definedName>
    <definedName name="f.s">#REF!</definedName>
    <definedName name="factor">#REF!</definedName>
    <definedName name="FAHESA">#REF!</definedName>
    <definedName name="FD">#REF!</definedName>
    <definedName name="Feb">[13]FEB!$A$12:$H$33</definedName>
    <definedName name="Feb_C">[13]FEB!$A$35:$H$51</definedName>
    <definedName name="ff">[1]!ERR</definedName>
    <definedName name="ff_10">ERR</definedName>
    <definedName name="ff_3">ERR</definedName>
    <definedName name="ff_4">ERR</definedName>
    <definedName name="ff_5">ERR</definedName>
    <definedName name="ff_6">ERR</definedName>
    <definedName name="ff_7">ERR</definedName>
    <definedName name="ff_8">ERR</definedName>
    <definedName name="ff_9">ERR</definedName>
    <definedName name="FINANCIACION">[1]!ERR</definedName>
    <definedName name="FINANCIACION_10">ERR</definedName>
    <definedName name="FINANCIACION_3">ERR</definedName>
    <definedName name="FINANCIACION_4">ERR</definedName>
    <definedName name="FINANCIACION_5">ERR</definedName>
    <definedName name="FINANCIACION_6">ERR</definedName>
    <definedName name="FINANCIACION_7">ERR</definedName>
    <definedName name="FINANCIACION_8">ERR</definedName>
    <definedName name="FINANCIACION_9">ERR</definedName>
    <definedName name="formularioCantidades">#REF!</definedName>
    <definedName name="FS01_10">ERR</definedName>
    <definedName name="FS01_3">ERR</definedName>
    <definedName name="FS01_4">ERR</definedName>
    <definedName name="FS01_5">ERR</definedName>
    <definedName name="FS01_6">ERR</definedName>
    <definedName name="FS01_7">ERR</definedName>
    <definedName name="FS01_8">ERR</definedName>
    <definedName name="FS01_9">ERR</definedName>
    <definedName name="fsdfdf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fsdsad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G_MURILLO">#REF!</definedName>
    <definedName name="GACETA">#REF!</definedName>
    <definedName name="GGG">[1]!ERR</definedName>
    <definedName name="GGG_10">ERR</definedName>
    <definedName name="GGG_3">ERR</definedName>
    <definedName name="GGG_4">ERR</definedName>
    <definedName name="GGG_5">ERR</definedName>
    <definedName name="GGG_6">ERR</definedName>
    <definedName name="GGG_7">ERR</definedName>
    <definedName name="GGG_8">ERR</definedName>
    <definedName name="GGG_9">ERR</definedName>
    <definedName name="GGGGG">[0]!ERR</definedName>
    <definedName name="GLOBAL">#REF!,#REF!</definedName>
    <definedName name="h">[17]perfil!$AG$10:$AG$111</definedName>
    <definedName name="H_DELGADO">#REF!</definedName>
    <definedName name="HERNAN_DUARTE">#REF!</definedName>
    <definedName name="HGFGH">[0]!ERR</definedName>
    <definedName name="Hid">'[2]Interc de Hidr.'!$E$1:$E$65536</definedName>
    <definedName name="HJKHJ">#REF!</definedName>
    <definedName name="HKGJH">[0]!ERR</definedName>
    <definedName name="HONORARIOS">#REF!</definedName>
    <definedName name="I">[18]AIUsan!$E$79</definedName>
    <definedName name="inf">#REF!</definedName>
    <definedName name="ING_RES">#REF!</definedName>
    <definedName name="INSU">[19]INSUMOS!$A$1:$E$65536</definedName>
    <definedName name="int">0.08</definedName>
    <definedName name="InTap">[2]Interc.tapones!$E$1:$E$65536</definedName>
    <definedName name="IntVal">[2]Interc.válv.!$E$1:$E$65536</definedName>
    <definedName name="IOUHH">[0]!ERR</definedName>
    <definedName name="Israel">#REF!,#REF!,#REF!,#REF!,#REF!,#REF!,#REF!,#REF!,#REF!</definedName>
    <definedName name="ItemCodos">#REF!</definedName>
    <definedName name="j">[0]!ERR</definedName>
    <definedName name="J_GARCIA_P">#REF!</definedName>
    <definedName name="JJ">[0]!ERR</definedName>
    <definedName name="JJJJJ" hidden="1">{"SUMINISTRO E INSTALACIÓN CANALETAS L=7.50"}</definedName>
    <definedName name="JKGJHGJHG">[0]!ERR</definedName>
    <definedName name="JLK">[0]!ERR</definedName>
    <definedName name="JOHNNY">[1]!ERR</definedName>
    <definedName name="JOHNNY_10">ERR</definedName>
    <definedName name="JOHNNY_3">ERR</definedName>
    <definedName name="JOHNNY_4">ERR</definedName>
    <definedName name="JOHNNY_5">ERR</definedName>
    <definedName name="JOHNNY_6">ERR</definedName>
    <definedName name="JOHNNY_7">ERR</definedName>
    <definedName name="JOHNNY_8">ERR</definedName>
    <definedName name="JOHNNY_9">ERR</definedName>
    <definedName name="JulAgo">'[14]Jul-Ago'!$A$12:$H$29</definedName>
    <definedName name="JulAgo_C">'[20]Jul-Ago'!$A$30:$H$45</definedName>
    <definedName name="K">[21]Sheet1!#REF!</definedName>
    <definedName name="KBKL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KHBG">[0]!ERR</definedName>
    <definedName name="largovr">[22]letraCOP!$AT$1:$AT$65536</definedName>
    <definedName name="LEGALIZACION">#REF!</definedName>
    <definedName name="LICIT.N">#REF!</definedName>
    <definedName name="lidsa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ListaCantidad">#REF!</definedName>
    <definedName name="ListaItem">#REF!</definedName>
    <definedName name="ListaUni">[23]TOTALES!$D$7:$D$654</definedName>
    <definedName name="LJHJKJH">[0]!ERR</definedName>
    <definedName name="LKHLKH">[0]!ERR</definedName>
    <definedName name="LKJH">[0]!ERR</definedName>
    <definedName name="LOCAT1999" hidden="1">{"SUMINISTRO E INSTALACIÓN CANALETAS L=7.50"}</definedName>
    <definedName name="LOGO">[1]!ERR</definedName>
    <definedName name="LOGO_10">ERR</definedName>
    <definedName name="LOGO_3">ERR</definedName>
    <definedName name="LOGO_4">ERR</definedName>
    <definedName name="LOGO_5">ERR</definedName>
    <definedName name="LOGO_6">ERR</definedName>
    <definedName name="LOGO_7">ERR</definedName>
    <definedName name="LOGO_8">ERR</definedName>
    <definedName name="LOGO_9">ERR</definedName>
    <definedName name="M.R.SOLARTE">#REF!</definedName>
    <definedName name="MACO">#REF!</definedName>
    <definedName name="MAESTRO_OBRA">#REF!</definedName>
    <definedName name="Mar">[13]MAR!$A$12:$H$33</definedName>
    <definedName name="Mar_C">[13]MAR!$A$35:$H$51</definedName>
    <definedName name="MarAbr">'[14]Mar-Abr'!$A$12:$H$34</definedName>
    <definedName name="MAT">[15]MAT!$A$1:$D$65536</definedName>
    <definedName name="Material">'[24]TRAMOS Sanitario'!$Q$6:$Q$7</definedName>
    <definedName name="MaterialTub">#REF!</definedName>
    <definedName name="MayJun">'[14]May-Jun'!$A$12:$H$32</definedName>
    <definedName name="MayJun_C">'[20]May-Jun'!$A$33:$H$52</definedName>
    <definedName name="MES">#REF!</definedName>
    <definedName name="NANCY_POLO">#REF!</definedName>
    <definedName name="NO">[1]!ERR</definedName>
    <definedName name="NO_10">ERR</definedName>
    <definedName name="NO_3">ERR</definedName>
    <definedName name="NO_4">ERR</definedName>
    <definedName name="NO_5">ERR</definedName>
    <definedName name="NO_6">ERR</definedName>
    <definedName name="NO_7">ERR</definedName>
    <definedName name="NO_8">ERR</definedName>
    <definedName name="NO_9">ERR</definedName>
    <definedName name="Nocal2m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nocall2n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NORTE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norte111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NovDic">'[14]Nov-Dic'!$A$12:$H$34</definedName>
    <definedName name="NOVENTA">#REF!,#REF!</definedName>
    <definedName name="Numero">[22]letraCOP!$BL$1:$BL$11</definedName>
    <definedName name="ñpl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OBJETO">'[25]Presupuesto Total'!$A$1</definedName>
    <definedName name="OBRA">#REF!</definedName>
    <definedName name="OCHENTA">#REF!,#REF!</definedName>
    <definedName name="OFICIAL">#REF!</definedName>
    <definedName name="OLE_LINK1_6">'[16]Presupuesto obra'!#REF!</definedName>
    <definedName name="OLE_LINK2_6">'[16]Presupuesto obra'!#REF!</definedName>
    <definedName name="ORDENAR">#REF!</definedName>
    <definedName name="PAPEL">#REF!</definedName>
    <definedName name="PEPE">[0]!ERR</definedName>
    <definedName name="personal">#REF!</definedName>
    <definedName name="POLIZAS">#REF!</definedName>
    <definedName name="PoMede">#REF!</definedName>
    <definedName name="PORC_ADM">#REF!</definedName>
    <definedName name="PORC_IMP">#REF!</definedName>
    <definedName name="PORC_UTIL">#REF!</definedName>
    <definedName name="POZOS">'[24]POZOS Sanitario'!#REF!</definedName>
    <definedName name="PPtoNorte">#REF!</definedName>
    <definedName name="PR">#REF!</definedName>
    <definedName name="precio">#REF!</definedName>
    <definedName name="precio2">#REF!</definedName>
    <definedName name="PRECIOS">[26]PRECIOS!$A$2:$G$257</definedName>
    <definedName name="PRES">[15]PRES!$A$8:$D$58</definedName>
    <definedName name="PRESTAC.">1.15</definedName>
    <definedName name="PRESTACIONES">#REF!</definedName>
    <definedName name="PRESUPUESTO">#REF!</definedName>
    <definedName name="programainv">[1]!ERR</definedName>
    <definedName name="programainv_10">ERR</definedName>
    <definedName name="programainv_3">ERR</definedName>
    <definedName name="programainv_4">ERR</definedName>
    <definedName name="programainv_5">ERR</definedName>
    <definedName name="programainv_6">ERR</definedName>
    <definedName name="programainv_7">ERR</definedName>
    <definedName name="programainv_8">ERR</definedName>
    <definedName name="programainv_9">ERR</definedName>
    <definedName name="PROPONENTE">#REF!</definedName>
    <definedName name="PROY">'[27]PE-02'!#REF!</definedName>
    <definedName name="q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QQ">[0]!ERR</definedName>
    <definedName name="QWE">[0]!ERR</definedName>
    <definedName name="qwqer">[0]!ERR</definedName>
    <definedName name="REICIO">[1]!ERR</definedName>
    <definedName name="REICIO_10">ERR</definedName>
    <definedName name="REICIO_3">ERR</definedName>
    <definedName name="REICIO_4">ERR</definedName>
    <definedName name="REICIO_5">ERR</definedName>
    <definedName name="REICIO_6">ERR</definedName>
    <definedName name="REICIO_7">ERR</definedName>
    <definedName name="REICIO_8">ERR</definedName>
    <definedName name="REICIO_9">ERR</definedName>
    <definedName name="reinicio">[1]!ERR</definedName>
    <definedName name="reinicio_10">ERR</definedName>
    <definedName name="reinicio_3">ERR</definedName>
    <definedName name="reinicio_4">ERR</definedName>
    <definedName name="reinicio_5">ERR</definedName>
    <definedName name="reinicio_6">ERR</definedName>
    <definedName name="reinicio_7">ERR</definedName>
    <definedName name="reinicio_8">ERR</definedName>
    <definedName name="reinicio_9">ERR</definedName>
    <definedName name="RESU">#REF!</definedName>
    <definedName name="RETEFUENTE">#REF!</definedName>
    <definedName name="RICARDO">#REF!,#REF!,#REF!,#REF!,#REF!,#REF!,#REF!,#REF!,#REF!</definedName>
    <definedName name="rpld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rr">[1]!ERR</definedName>
    <definedName name="rr_10">ERR</definedName>
    <definedName name="rr_3">ERR</definedName>
    <definedName name="rr_4">ERR</definedName>
    <definedName name="rr_5">ERR</definedName>
    <definedName name="rr_6">ERR</definedName>
    <definedName name="rr_7">ERR</definedName>
    <definedName name="rr_8">ERR</definedName>
    <definedName name="rr_9">ERR</definedName>
    <definedName name="rrer">[0]!ERR</definedName>
    <definedName name="RTY">[0]!ERR</definedName>
    <definedName name="s">[0]!ERR</definedName>
    <definedName name="SADFSDFTGDS">#REF!</definedName>
    <definedName name="salarios">[0]!ERR</definedName>
    <definedName name="SAO">'[28]PRECIO SAO'!$A$4:$E$4479</definedName>
    <definedName name="scen_change" hidden="1">[6]inpermeabOTRO!#REF!</definedName>
    <definedName name="scen_name1" hidden="1">"arial"</definedName>
    <definedName name="scen_num" hidden="1">1</definedName>
    <definedName name="scen_user1" hidden="1">"DIRECCION DE INFORMATICA"</definedName>
    <definedName name="scen_value1" hidden="1">{"SUMINISTRO E INSTALACIÓN CANALETAS L=7.50"}</definedName>
    <definedName name="SDFGD">#REF!</definedName>
    <definedName name="SDFGDG">#REF!</definedName>
    <definedName name="SDFGHFDH">#REF!</definedName>
    <definedName name="sdg">[0]!ERR</definedName>
    <definedName name="SECRETARIA">#REF!</definedName>
    <definedName name="seguimiento">0.04</definedName>
    <definedName name="SepOct">'[14]Sep-Oct'!$A$12:$H$30</definedName>
    <definedName name="SepOct_C">'[20]Sep-Oct'!$A$31:$H$45</definedName>
    <definedName name="SERO">[1]!ERR</definedName>
    <definedName name="SERO_10">ERR</definedName>
    <definedName name="SERO_3">ERR</definedName>
    <definedName name="SERO_4">ERR</definedName>
    <definedName name="SERO_5">ERR</definedName>
    <definedName name="SERO_6">ERR</definedName>
    <definedName name="SERO_7">ERR</definedName>
    <definedName name="SERO_8">ERR</definedName>
    <definedName name="SERO_9">ERR</definedName>
    <definedName name="SESENTA">#REF!,#REF!</definedName>
    <definedName name="SETENTA">#REF!,#REF!</definedName>
    <definedName name="SFF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>[1]!ERR</definedName>
    <definedName name="SI_10">ERR</definedName>
    <definedName name="SI_3">ERR</definedName>
    <definedName name="SI_4">ERR</definedName>
    <definedName name="SI_5">ERR</definedName>
    <definedName name="SI_6">ERR</definedName>
    <definedName name="SI_7">ERR</definedName>
    <definedName name="SI_8">ERR</definedName>
    <definedName name="SI_9">ERR</definedName>
    <definedName name="SISISIS">[1]!ERR</definedName>
    <definedName name="SISISIS_10">ERR</definedName>
    <definedName name="SISISIS_3">ERR</definedName>
    <definedName name="SISISIS_4">ERR</definedName>
    <definedName name="SISISIS_5">ERR</definedName>
    <definedName name="SISISIS_6">ERR</definedName>
    <definedName name="SISISIS_7">ERR</definedName>
    <definedName name="SISISIS_8">ERR</definedName>
    <definedName name="SISISIS_9">ERR</definedName>
    <definedName name="SistemasPlazos" hidden="1">1</definedName>
    <definedName name="SSSS">[0]!ERR</definedName>
    <definedName name="Sum">'[29]Tabla 1.1'!#REF!</definedName>
    <definedName name="TARIFAS">[30]TARIFAS!$A$1:$F$52</definedName>
    <definedName name="TARIFAS_4">[31]TARIFAS!$A$1:$F$52</definedName>
    <definedName name="TARIFAS_7">[31]TARIFAS!$A$1:$F$52</definedName>
    <definedName name="Teen">[22]letraCOP!$BP$1:$BP$7</definedName>
    <definedName name="TER">[0]!ERR</definedName>
    <definedName name="TERM">[0]!ERR</definedName>
    <definedName name="TÉRMINOS">[0]!ERR</definedName>
    <definedName name="TIEMPO_M">#REF!</definedName>
    <definedName name="TIMBRE">#REF!</definedName>
    <definedName name="Tipo_Via">[24]Sanitario!$F$4:$F$11</definedName>
    <definedName name="_xlnm.Print_Titles" localSheetId="0">'PRESUPUESTO F1'!$1:$6</definedName>
    <definedName name="Tot_Act01">#REF!</definedName>
    <definedName name="Tot_Act02">#REF!</definedName>
    <definedName name="Tot_Act03">#REF!</definedName>
    <definedName name="TOTAL">#REF!</definedName>
    <definedName name="TOTAL_PRESTACIONES_SOCIALES">#REF!</definedName>
    <definedName name="TRAMO">'[24]TRAMOS Sanitario'!$P$6:$P$7</definedName>
    <definedName name="TREINTA">#REF!,#REF!</definedName>
    <definedName name="TRYRWTY">[0]!ERR</definedName>
    <definedName name="TUUYT">[0]!ERR</definedName>
    <definedName name="TYTRY">[0]!ERR</definedName>
    <definedName name="u">[18]AIUsan!$E$83</definedName>
    <definedName name="u_TEMPORAL_VILLAREAL">#REF!</definedName>
    <definedName name="UNION_TEMPORAL">#REF!</definedName>
    <definedName name="uriel">[0]!ERR</definedName>
    <definedName name="Valor_dólar_2001">[10]Dólar!$B$7</definedName>
    <definedName name="VALORES">[32]TARIFAS!$A$1:$F$52</definedName>
    <definedName name="Var">[2]Varios.!$E$1:$E$65536</definedName>
    <definedName name="VBNVBN">[0]!ERR</definedName>
    <definedName name="vect.raster.100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vect.raster.10001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vect.raster.200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VEINTE">#REF!,#REF!</definedName>
    <definedName name="VIA" hidden="1">#REF!</definedName>
    <definedName name="VNBVN">[0]!ERR</definedName>
    <definedName name="VNXBN">[0]!ERR</definedName>
    <definedName name="w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W.A.C.C.">#REF!</definedName>
    <definedName name="WQ">[0]!ERR</definedName>
    <definedName name="wrn.HyCal._.I._.Mixing.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wrn.Hycal._.II.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wrn.HyCal._.II._.Blending.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wrn.HyCal._.III." hidden="1">{#N/A,#N/A,TRUE,"CaCl2-CaBr2 (Hycal II B 15.10 )";#N/A,#N/A,TRUE,"CaBr2-ZnBr2 19.2 Bbls";#N/A,#N/A,TRUE,"Materia Prima HyCal III";#N/A,#N/A,TRUE,"19L";#N/A,#N/A,TRUE,"18.7T";#N/A,#N/A,TRUE,"16.5T";#N/A,#N/A,TRUE,"16.1T";#N/A,#N/A,TRUE,"16.1L";#N/A,#N/A,TRUE,"15.9T";#N/A,#N/A,TRUE,"15.1L";#N/A,#N/A,TRUE,"15.1T";#N/A,#N/A,TRUE,"15.2L";#N/A,#N/A,TRUE,"15.2T";#N/A,#N/A,TRUE,"15.3L";#N/A,#N/A,TRUE,"15.3T";#N/A,#N/A,TRUE,"15.4L";#N/A,#N/A,TRUE,"15.4T";#N/A,#N/A,TRUE,"15.5L";#N/A,#N/A,TRUE,"15.5T";#N/A,#N/A,TRUE,"15.6L";#N/A,#N/A,TRUE,"15.6T";#N/A,#N/A,TRUE,"15.7L";#N/A,#N/A,TRUE,"15.7T";#N/A,#N/A,TRUE,"15.8L";#N/A,#N/A,TRUE,"15.8T";#N/A,#N/A,TRUE,"15.9L";#N/A,#N/A,TRUE,"15.9T";#N/A,#N/A,TRUE,"16L";#N/A,#N/A,TRUE,"16T";#N/A,#N/A,TRUE,"16.2L";#N/A,#N/A,TRUE,"16.2T";#N/A,#N/A,TRUE,"16.3L";#N/A,#N/A,TRUE,"16.3T";#N/A,#N/A,TRUE,"16.4L";#N/A,#N/A,TRUE,"16.4T";#N/A,#N/A,TRUE,"16.5L";#N/A,#N/A,TRUE,"16.6L";#N/A,#N/A,TRUE,"16.6T";#N/A,#N/A,TRUE,"16.7L";#N/A,#N/A,TRUE,"16.7T";#N/A,#N/A,TRUE,"16.8L";#N/A,#N/A,TRUE,"16.8T";#N/A,#N/A,TRUE,"16.9L";#N/A,#N/A,TRUE,"16.9T";#N/A,#N/A,TRUE,"17L";#N/A,#N/A,TRUE,"17T";#N/A,#N/A,TRUE,"17.1L";#N/A,#N/A,TRUE,"17.1T";#N/A,#N/A,TRUE,"17.2L";#N/A,#N/A,TRUE,"17.2T";#N/A,#N/A,TRUE,"17.3L";#N/A,#N/A,TRUE,"17.3T";#N/A,#N/A,TRUE,"17.4L";#N/A,#N/A,TRUE,"17.4T";#N/A,#N/A,TRUE,"17.5L";#N/A,#N/A,TRUE,"17.5T";#N/A,#N/A,TRUE,"17.6L";#N/A,#N/A,TRUE,"17.6T";#N/A,#N/A,TRUE,"17.7L";#N/A,#N/A,TRUE,"17.7T";#N/A,#N/A,TRUE,"17.8L";#N/A,#N/A,TRUE,"17.8T";#N/A,#N/A,TRUE,"17.9L";#N/A,#N/A,TRUE,"17.9T";#N/A,#N/A,TRUE,"18L";#N/A,#N/A,TRUE,"18T";#N/A,#N/A,TRUE,"18.1L";#N/A,#N/A,TRUE,"18.1T";#N/A,#N/A,TRUE,"18.2L";#N/A,#N/A,TRUE,"18.2T";#N/A,#N/A,TRUE,"18.3L";#N/A,#N/A,TRUE,"18.3T";#N/A,#N/A,TRUE,"18.4L";#N/A,#N/A,TRUE,"18.4T";#N/A,#N/A,TRUE,"18.5L";#N/A,#N/A,TRUE,"18.5T";#N/A,#N/A,TRUE,"18.6L";#N/A,#N/A,TRUE,"18.6T";#N/A,#N/A,TRUE,"18.7L";#N/A,#N/A,TRUE,"18.8L";#N/A,#N/A,TRUE,"18.8T";#N/A,#N/A,TRUE,"18.9L";#N/A,#N/A,TRUE,"18.9T";#N/A,#N/A,TRUE,"19T";#N/A,#N/A,TRUE,"19.1L";#N/A,#N/A,TRUE,"19.1T";#N/A,#N/A,TRUE,"19.2L";#N/A,#N/A,TRUE,"19.2T"}</definedName>
    <definedName name="wrn.NoCal._.I._.Mixing.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wrn.NoCal._.II._.Mixing.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wrn.Resumen." hidden="1">{#N/A,#N/A,FALSE,"Hoja1";#N/A,#N/A,FALSE,"Hoja2"}</definedName>
    <definedName name="WW">[0]!ERR</definedName>
    <definedName name="WWW">[0]!ERR</definedName>
    <definedName name="XX" hidden="1">{"SUMINISTRO E INSTALACIÓN CANALETAS L=7.50"}</definedName>
    <definedName name="YUIYUI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7" i="1" l="1"/>
  <c r="D984" i="1" l="1"/>
  <c r="D980" i="1"/>
  <c r="D966" i="1"/>
  <c r="F838" i="1"/>
  <c r="F835" i="1"/>
  <c r="F777" i="1"/>
  <c r="F776" i="1"/>
  <c r="F775" i="1"/>
  <c r="F772" i="1"/>
  <c r="F769" i="1"/>
  <c r="F768" i="1"/>
  <c r="F767" i="1"/>
  <c r="F764" i="1"/>
  <c r="F763" i="1"/>
  <c r="B759" i="1"/>
  <c r="E753" i="1"/>
  <c r="D753" i="1"/>
  <c r="C753" i="1"/>
  <c r="E752" i="1"/>
  <c r="D752" i="1"/>
  <c r="C752" i="1"/>
  <c r="F746" i="1"/>
  <c r="F745" i="1"/>
  <c r="F733" i="1"/>
  <c r="F730" i="1"/>
  <c r="F728" i="1"/>
  <c r="F727" i="1"/>
  <c r="F724" i="1"/>
  <c r="F721" i="1"/>
  <c r="F719" i="1"/>
  <c r="F680" i="1"/>
  <c r="F676" i="1"/>
  <c r="F658" i="1"/>
  <c r="F629" i="1"/>
  <c r="F619" i="1"/>
  <c r="F617" i="1"/>
  <c r="F616" i="1"/>
  <c r="F612" i="1"/>
  <c r="F608" i="1"/>
  <c r="F607" i="1"/>
  <c r="F601" i="1"/>
  <c r="F599" i="1"/>
  <c r="F583" i="1"/>
  <c r="F561" i="1"/>
  <c r="F559" i="1"/>
  <c r="F554" i="1"/>
  <c r="F536" i="1"/>
  <c r="F535" i="1"/>
  <c r="F532" i="1"/>
  <c r="F509" i="1"/>
  <c r="F508" i="1"/>
  <c r="F507" i="1"/>
  <c r="F503" i="1"/>
  <c r="F501" i="1"/>
  <c r="F482" i="1"/>
  <c r="F469" i="1"/>
  <c r="F468" i="1"/>
  <c r="F430" i="1"/>
  <c r="F413" i="1"/>
  <c r="F412" i="1"/>
  <c r="F410" i="1"/>
  <c r="F402" i="1"/>
  <c r="F401" i="1"/>
  <c r="D359" i="1"/>
  <c r="F351" i="1"/>
  <c r="F350" i="1"/>
  <c r="F329" i="1"/>
  <c r="F324" i="1"/>
  <c r="F323" i="1"/>
  <c r="F322" i="1"/>
  <c r="F321" i="1"/>
  <c r="F320" i="1"/>
  <c r="F319" i="1"/>
  <c r="F284" i="1"/>
  <c r="F279" i="1"/>
  <c r="F256" i="1"/>
  <c r="F254" i="1"/>
  <c r="F253" i="1"/>
  <c r="D228" i="1"/>
  <c r="F218" i="1"/>
  <c r="D215" i="1"/>
  <c r="F209" i="1"/>
  <c r="F208" i="1"/>
  <c r="F205" i="1"/>
  <c r="F202" i="1"/>
  <c r="F200" i="1"/>
  <c r="F199" i="1"/>
  <c r="F182" i="1"/>
  <c r="F109" i="1"/>
  <c r="F82" i="1"/>
  <c r="F34" i="1"/>
  <c r="E10" i="1"/>
  <c r="D10" i="1"/>
  <c r="F758" i="1" l="1"/>
</calcChain>
</file>

<file path=xl/comments1.xml><?xml version="1.0" encoding="utf-8"?>
<comments xmlns="http://schemas.openxmlformats.org/spreadsheetml/2006/main">
  <authors>
    <author>Ing Jonh J Marroquin</author>
  </authors>
  <commentList>
    <comment ref="D170" authorId="0">
      <text>
        <r>
          <rPr>
            <b/>
            <sz val="9"/>
            <color indexed="81"/>
            <rFont val="Tahoma"/>
            <family val="2"/>
          </rPr>
          <t>Ing Jonh J Marroquin:</t>
        </r>
        <r>
          <rPr>
            <sz val="9"/>
            <color indexed="81"/>
            <rFont val="Tahoma"/>
            <family val="2"/>
          </rPr>
          <t xml:space="preserve">
Falta detalle
</t>
        </r>
      </text>
    </comment>
    <comment ref="D180" authorId="0">
      <text>
        <r>
          <rPr>
            <b/>
            <sz val="9"/>
            <color indexed="81"/>
            <rFont val="Tahoma"/>
            <family val="2"/>
          </rPr>
          <t>Ing Jonh J Marroquin:</t>
        </r>
        <r>
          <rPr>
            <sz val="9"/>
            <color indexed="81"/>
            <rFont val="Tahoma"/>
            <family val="2"/>
          </rPr>
          <t xml:space="preserve">
Tomados de plano 2D27</t>
        </r>
      </text>
    </comment>
  </commentList>
</comments>
</file>

<file path=xl/sharedStrings.xml><?xml version="1.0" encoding="utf-8"?>
<sst xmlns="http://schemas.openxmlformats.org/spreadsheetml/2006/main" count="2981" uniqueCount="1627">
  <si>
    <t xml:space="preserve"> PRESUPUESTO DE OBRA</t>
  </si>
  <si>
    <t xml:space="preserve"> MUNICIPIO FACATATIVA CENTRO POBLADO CARTAGENITA</t>
  </si>
  <si>
    <t>PLANTA DE TRATAMIENTO DE AGUA RESIDUAL II (AIREACIÓN EXTENDIDA)</t>
  </si>
  <si>
    <t>ÍTEM</t>
  </si>
  <si>
    <t>No APUS</t>
  </si>
  <si>
    <t>UNIDAD</t>
  </si>
  <si>
    <t>CANTIDAD</t>
  </si>
  <si>
    <t>VALOR TOTAL</t>
  </si>
  <si>
    <t xml:space="preserve">OBRA CIVIL </t>
  </si>
  <si>
    <t xml:space="preserve"> 1. ACTIVIDADES PRELIMINARES </t>
  </si>
  <si>
    <t>1.1</t>
  </si>
  <si>
    <t>PRELIMINARES</t>
  </si>
  <si>
    <t>1.1.1</t>
  </si>
  <si>
    <t>A1</t>
  </si>
  <si>
    <t>1,1,2</t>
  </si>
  <si>
    <t>A2</t>
  </si>
  <si>
    <t xml:space="preserve">Cerramiento con polisombra </t>
  </si>
  <si>
    <t>ML</t>
  </si>
  <si>
    <t>1,1,3</t>
  </si>
  <si>
    <t>A4</t>
  </si>
  <si>
    <t xml:space="preserve">Campamento </t>
  </si>
  <si>
    <t>M2</t>
  </si>
  <si>
    <t xml:space="preserve">SUBTOTAL </t>
  </si>
  <si>
    <t>2 CAMARA DE ALIVIO (CA)</t>
  </si>
  <si>
    <t xml:space="preserve">EXCAVACIONES Y RETIROS </t>
  </si>
  <si>
    <t>2,1,1</t>
  </si>
  <si>
    <t>B1</t>
  </si>
  <si>
    <t xml:space="preserve">Descapote  y limpieza </t>
  </si>
  <si>
    <t>2,1,2</t>
  </si>
  <si>
    <t>B2</t>
  </si>
  <si>
    <t>Excavación Mecanica material comun de 0  a 3 m</t>
  </si>
  <si>
    <t>M3</t>
  </si>
  <si>
    <t>2,1,3</t>
  </si>
  <si>
    <t>B5</t>
  </si>
  <si>
    <t>Cargue y Retiro de sobrantes de excavación hasta botadero autorizado (Incluye derechos de botadero)  hasta 5 kmts</t>
  </si>
  <si>
    <t>RELLENO</t>
  </si>
  <si>
    <t>2,2,1</t>
  </si>
  <si>
    <t>B6</t>
  </si>
  <si>
    <t xml:space="preserve">Relleno  de material proveniente de la excavación </t>
  </si>
  <si>
    <t>CONCRETOS</t>
  </si>
  <si>
    <t>2,3,1</t>
  </si>
  <si>
    <t>C1</t>
  </si>
  <si>
    <t>Concreto para solado (10,4 Mpa)</t>
  </si>
  <si>
    <t>2,3,2</t>
  </si>
  <si>
    <t>C2</t>
  </si>
  <si>
    <t xml:space="preserve">Concreto  28 Mpa  impermeabilizado para Placa </t>
  </si>
  <si>
    <t>2,3,3</t>
  </si>
  <si>
    <t>C3</t>
  </si>
  <si>
    <t xml:space="preserve">Concreto  28 Mpa  impermeabilizado para Muros </t>
  </si>
  <si>
    <t>2,3,4</t>
  </si>
  <si>
    <t>C10</t>
  </si>
  <si>
    <t>Juntas de dilatación Tipo SIKA O-15 o Equivalente</t>
  </si>
  <si>
    <t>2,3,5</t>
  </si>
  <si>
    <t>C4</t>
  </si>
  <si>
    <t>Concreto ciclópeo 17,5 Mpa 60% Concreto - 40% Piedra Rajon</t>
  </si>
  <si>
    <t xml:space="preserve">ACERO </t>
  </si>
  <si>
    <t>2,4,1</t>
  </si>
  <si>
    <t>C11</t>
  </si>
  <si>
    <t>Suministro figurado y amarrado de acero de refuerzo f"y=60,000psi</t>
  </si>
  <si>
    <t>KG</t>
  </si>
  <si>
    <t>SUMINISTRO E INSTALACIÓN DE CARPINTERIA METALICA</t>
  </si>
  <si>
    <t>2,5,1</t>
  </si>
  <si>
    <t>D2</t>
  </si>
  <si>
    <t>Suministro e Instalación Escalera tipo Gato</t>
  </si>
  <si>
    <t>SUMINISTRO E INSTALACION DE TUBERIAS Y ACCESORIOS DE INTERCONEXION</t>
  </si>
  <si>
    <t>2,6,1</t>
  </si>
  <si>
    <t>J7QA</t>
  </si>
  <si>
    <t>Suministro e Instalación  Tubería Ø 450 mm extremos L-L PVC TIPO NOVAFORT</t>
  </si>
  <si>
    <t>2,6,2</t>
  </si>
  <si>
    <t>2,6,3</t>
  </si>
  <si>
    <t>J7QB</t>
  </si>
  <si>
    <t>Suministro e Instalación  Tubería Ø 24" extremos L-L PVC tipo NOVAFORT</t>
  </si>
  <si>
    <t>SUBTOTAL</t>
  </si>
  <si>
    <t>3,1,1</t>
  </si>
  <si>
    <t>3,1,2</t>
  </si>
  <si>
    <t>3,1,3</t>
  </si>
  <si>
    <t>3,2,1</t>
  </si>
  <si>
    <t>3,2,2</t>
  </si>
  <si>
    <t>B12</t>
  </si>
  <si>
    <t>Sub-base compactada al 95%</t>
  </si>
  <si>
    <t>3,3,1</t>
  </si>
  <si>
    <t>3,3,2</t>
  </si>
  <si>
    <t>3,3,3</t>
  </si>
  <si>
    <t>3,3,4</t>
  </si>
  <si>
    <t>3,3,5</t>
  </si>
  <si>
    <t>3,4,1</t>
  </si>
  <si>
    <t>4, CAJA DE CONEXIÓN 1 (CC1)</t>
  </si>
  <si>
    <t>4,1,1</t>
  </si>
  <si>
    <t>4,1,2</t>
  </si>
  <si>
    <t>4,1,3</t>
  </si>
  <si>
    <t>4,2,1</t>
  </si>
  <si>
    <t xml:space="preserve">CONCRETOS </t>
  </si>
  <si>
    <t>4,3,1</t>
  </si>
  <si>
    <t>Concreto para solado (10,4 Mpa) e= 0,10 m</t>
  </si>
  <si>
    <t>4,3,2</t>
  </si>
  <si>
    <t>4,3,3</t>
  </si>
  <si>
    <t>.</t>
  </si>
  <si>
    <t>4,3,4</t>
  </si>
  <si>
    <t>4,3,5</t>
  </si>
  <si>
    <t>4,4,1</t>
  </si>
  <si>
    <t>4,5,1</t>
  </si>
  <si>
    <t>D2A</t>
  </si>
  <si>
    <t xml:space="preserve">Suministro e Instalacion de Tapa Metalica </t>
  </si>
  <si>
    <t>4,5,2</t>
  </si>
  <si>
    <t>SUMINISTRO E INSTALACIÓN DE TUBERÍAS Y ACCESORIOS DE INTERCONEXION  CON TRATAMIENTO PRELIMINAR</t>
  </si>
  <si>
    <t>4,6,1</t>
  </si>
  <si>
    <t>5, CAJA DE CONEXIÓN 2 (CC2)</t>
  </si>
  <si>
    <t>5,1,1</t>
  </si>
  <si>
    <t>5,1,2</t>
  </si>
  <si>
    <t>5,1,3</t>
  </si>
  <si>
    <t>5,2,1</t>
  </si>
  <si>
    <t>5,3,1</t>
  </si>
  <si>
    <t>5,3,2</t>
  </si>
  <si>
    <t>5,3,3</t>
  </si>
  <si>
    <t>5,3,4</t>
  </si>
  <si>
    <t>5,3,5</t>
  </si>
  <si>
    <t>5,4,1</t>
  </si>
  <si>
    <t>5,5,1</t>
  </si>
  <si>
    <t>5,5,2</t>
  </si>
  <si>
    <t>6. TRATAMIENTO PRELIMINAR  (TP)</t>
  </si>
  <si>
    <t>6,1,1</t>
  </si>
  <si>
    <t>6,1,2</t>
  </si>
  <si>
    <t>6,1,3</t>
  </si>
  <si>
    <t>6,2,1</t>
  </si>
  <si>
    <t>6,2,2</t>
  </si>
  <si>
    <t>6,3,1</t>
  </si>
  <si>
    <t>6,3,2</t>
  </si>
  <si>
    <t>6,3,3</t>
  </si>
  <si>
    <t>6,3,4</t>
  </si>
  <si>
    <t>6,3,5</t>
  </si>
  <si>
    <t>C2A</t>
  </si>
  <si>
    <t xml:space="preserve">Concreto  28 Mpa  impermeabilizado para Placa Superior </t>
  </si>
  <si>
    <t>6,3,6</t>
  </si>
  <si>
    <t>6,4,1</t>
  </si>
  <si>
    <t>6,5,1</t>
  </si>
  <si>
    <t>SE9</t>
  </si>
  <si>
    <t>Suministro e instalación Reja de basura en Acero ASTM A36  galvanizado en caliente, con platinas de 5"x1/2" y espaciamiento libre de 100 mm, H=2,35m x W=1 m)</t>
  </si>
  <si>
    <t>UN</t>
  </si>
  <si>
    <t>6,5,2</t>
  </si>
  <si>
    <t>D1</t>
  </si>
  <si>
    <t>Suministro e instalcion de Baranda metálica (Modulos 1 m x 3 m)</t>
  </si>
  <si>
    <t>Ml</t>
  </si>
  <si>
    <t xml:space="preserve">TRATAMIENTO PRELIMINAR A EBAR </t>
  </si>
  <si>
    <t>6,6,1</t>
  </si>
  <si>
    <t>Suministro e Instalación  Suministro e Instalación Tubería Ø 450 mm extremos L-L PVC TIPO NOVAFORT</t>
  </si>
  <si>
    <t>SUMINISTRO E INSTALACIÓN DE TUBERÍAS Y ACCESORIOS DE INTERCONEXION</t>
  </si>
  <si>
    <t>6,7,1</t>
  </si>
  <si>
    <t>LNyT</t>
  </si>
  <si>
    <t>Suministro e Instalación  Niple Ø 1" L= 0.22m extremo B-L</t>
  </si>
  <si>
    <t>6,7,2</t>
  </si>
  <si>
    <t>J7A1</t>
  </si>
  <si>
    <t>Suministro e Instalación  Tubería Ø 1" - AC-ASTM-A36 SCH 40 SC extremos B-B</t>
  </si>
  <si>
    <t>6,7,3</t>
  </si>
  <si>
    <t>J9F1</t>
  </si>
  <si>
    <t>Suministro e Instalación  Codo 90° Ø 1" extremos B-B HD</t>
  </si>
  <si>
    <t>6,7,4</t>
  </si>
  <si>
    <t>Suministro e Instalación  Niple Ø 1" L= 0.22m extremo B-B  - AC-ASTM-A36 SCH 40 SC</t>
  </si>
  <si>
    <t>6,7,5</t>
  </si>
  <si>
    <t>J9F2</t>
  </si>
  <si>
    <t>Suministro e Instalación  Tee Ø 1" extremos B-B HD</t>
  </si>
  <si>
    <t>6,7,6</t>
  </si>
  <si>
    <t>Suministro e Instalación  Niple Ø 1" L=0.77 m extremos B-B  - AC-ASTM-A36 SCH 40 SC</t>
  </si>
  <si>
    <t>6,7,7</t>
  </si>
  <si>
    <t>Suministro e Instalación  Tubería Ø 1" extremos B-B  - AC-ASTM-A36 SCH 40 SC</t>
  </si>
  <si>
    <t>6,7,8</t>
  </si>
  <si>
    <t>Suministro e Instalación  Niple Ø 1" L= 0.29m extremo B-B  - AC-ASTM-A36 SCH 40 SC</t>
  </si>
  <si>
    <t>6,7,9</t>
  </si>
  <si>
    <t>Suministro e Instalación  Niple Ø 1" L=0.64 m extremos B-B  - AC-ASTM-A36 SCH 40 SC</t>
  </si>
  <si>
    <t>6,7,10</t>
  </si>
  <si>
    <t>J8A 1</t>
  </si>
  <si>
    <t xml:space="preserve">Suministro e Instalación  Brida Ø 1" </t>
  </si>
  <si>
    <t>7. ESTACIÓN DE BOMBEO PRINCIPAL (EBP)</t>
  </si>
  <si>
    <t>7,1,1</t>
  </si>
  <si>
    <t>7,1,2</t>
  </si>
  <si>
    <t>7,1,3</t>
  </si>
  <si>
    <t>B3</t>
  </si>
  <si>
    <t>Excavación Mecanica material comun de 3  a 6 m</t>
  </si>
  <si>
    <t>7,1,4</t>
  </si>
  <si>
    <t>7,2,1</t>
  </si>
  <si>
    <t>7,2,2</t>
  </si>
  <si>
    <t>7,3,1</t>
  </si>
  <si>
    <t>7,3,2</t>
  </si>
  <si>
    <t>7,3,3</t>
  </si>
  <si>
    <t xml:space="preserve">Concreto  28 Mpa impermeabilizado para Placa </t>
  </si>
  <si>
    <t>7,3,4</t>
  </si>
  <si>
    <t>7,3,5</t>
  </si>
  <si>
    <t>7,3,6</t>
  </si>
  <si>
    <t>C12A</t>
  </si>
  <si>
    <t>Viga Superior en Concreto 28 Mpa  0,20 x 0,20</t>
  </si>
  <si>
    <t>7,3,7</t>
  </si>
  <si>
    <t>7,4,1</t>
  </si>
  <si>
    <t xml:space="preserve">SUMINISTRO E INSTALACIÓN CARPINTERÍA METÁLICA </t>
  </si>
  <si>
    <t>7,5,1</t>
  </si>
  <si>
    <t>7,5,2</t>
  </si>
  <si>
    <t>SUMINISTRO E INSTALACIÓN DE TUBERÍAS Y ACCESORIOS EBAR</t>
  </si>
  <si>
    <t>7,6,1</t>
  </si>
  <si>
    <t>J9Z</t>
  </si>
  <si>
    <t>Suministro e Instalación  Ampliación tubería de Ø4" a ∅ 6" extremo B-B - HD</t>
  </si>
  <si>
    <t>7,6,2</t>
  </si>
  <si>
    <t>J7C</t>
  </si>
  <si>
    <t>Suministro e Instalación  Tubería de ∅ 6" extremos  B-B  - AC-ASTM-A36 SCH 40 SC</t>
  </si>
  <si>
    <t>7,6,3</t>
  </si>
  <si>
    <t>J9G</t>
  </si>
  <si>
    <t xml:space="preserve">Suministro e Instalación  Codo 90º Ø6"  extremo B-B - HD </t>
  </si>
  <si>
    <t>7,6,4</t>
  </si>
  <si>
    <t>Suministro e Instalación  Niple de tubería L= 0.90m  ∅ 6" extremo B-B con z pasamuro  - AC-ASTM-A36 SCH 40 SC</t>
  </si>
  <si>
    <t>7,6,5</t>
  </si>
  <si>
    <t>J9P</t>
  </si>
  <si>
    <t>Suministro e Instalación  Junta de desmontaje ∅ 6" extremo B-B - HD</t>
  </si>
  <si>
    <t>7,6,6</t>
  </si>
  <si>
    <t>J9AT</t>
  </si>
  <si>
    <t>Suministro e Instalación  Válvula  de cheque ∅6" extremo B-B - HD</t>
  </si>
  <si>
    <t>7,6,7</t>
  </si>
  <si>
    <t>VA1</t>
  </si>
  <si>
    <t>Suministro e Instalación  Válvula  compuerta ∅6" extremo B-B - HD (Compuerta de vastago no ascendente con sello en bronce)</t>
  </si>
  <si>
    <t>7,6,8</t>
  </si>
  <si>
    <t>J9AK</t>
  </si>
  <si>
    <t>Suministro e Instalación  Tee Ø12" x Ø 6" x Ø12" extremo B-B - HD</t>
  </si>
  <si>
    <t>7,6,9</t>
  </si>
  <si>
    <t>Suministro e Instalación  Niple de tubería L= 0.40 m  ∅12" extremo B-B  - AC-ASTM-A36 SCH 40 SC</t>
  </si>
  <si>
    <t>7,6,10</t>
  </si>
  <si>
    <t>J9V</t>
  </si>
  <si>
    <t>Suministro e Instalación  Reducción de tubería ∅ 12" a Ø 8" extremos B-B - HD</t>
  </si>
  <si>
    <t>7,6,11</t>
  </si>
  <si>
    <t>Suministro e Instalación  Niple de tubería Ø8" L= 0.85m extremo B-B  - AC-ASTM-A36 SCH 40 SC</t>
  </si>
  <si>
    <t>7,6,12</t>
  </si>
  <si>
    <t>J9H</t>
  </si>
  <si>
    <t>Suministro e Instalación  Codo 90º Ø8"  extremo B-B - HD</t>
  </si>
  <si>
    <t>7,6,13</t>
  </si>
  <si>
    <t>J13A</t>
  </si>
  <si>
    <t>Suministro e Instalación  Brida tapón Ø 6" - HD</t>
  </si>
  <si>
    <t>7,6,14</t>
  </si>
  <si>
    <t>J8GA</t>
  </si>
  <si>
    <t>Suministro e Instalación  Brida tapón Ø12"(primera etapa) - HD</t>
  </si>
  <si>
    <t>SUMINISTRO E INSTALACIÓN DE TUBERÍAS Y ACCESORIOS DE INTERCONEXION CON TANQUE DE AIREACION 1 Y 2</t>
  </si>
  <si>
    <t>7,7,1</t>
  </si>
  <si>
    <t>J7D</t>
  </si>
  <si>
    <t>Suministro e Instalación Tubería de Ø 8" extremos B-B  - AC-ASTM-A36 SCH 40 SC</t>
  </si>
  <si>
    <t>7,7,2</t>
  </si>
  <si>
    <t>J9B</t>
  </si>
  <si>
    <t xml:space="preserve">Suministro e Instalación  Codo 45º Ø 8" extremos B-B - HD </t>
  </si>
  <si>
    <t>7,7,3</t>
  </si>
  <si>
    <t>Suministro e Instalación  Suministro e Instalación  Tubería de Ø 8" extremos B-B  - AC-ASTM-A36 SCH 40 SC</t>
  </si>
  <si>
    <t>7,7,4</t>
  </si>
  <si>
    <t>Suministro e Instalación  Tubería de Ø 8" extremos B-B  - AC-ASTM-A36 SCH 40 SC</t>
  </si>
  <si>
    <t>7,7,5</t>
  </si>
  <si>
    <t>Suministro e Instalación  Codo 90º Ø 8" extremos B-B  - HD</t>
  </si>
  <si>
    <t>7,7,6</t>
  </si>
  <si>
    <t>Suministro e Instalación  Tubería de Ø 8" extremos B-B - AC-ASTM-A36 SCH 40 SC</t>
  </si>
  <si>
    <t>7,7,7</t>
  </si>
  <si>
    <t>Suministro e Instalación  Tubería Ø 8" extremos B-B con Z Pasamuro, Ver Dimensiones de "Z" en detalle #2,   - AC-ASTM-A36 SCH 40 SC</t>
  </si>
  <si>
    <t>7,7,8</t>
  </si>
  <si>
    <t>J9AF</t>
  </si>
  <si>
    <t>Suministro e Instalación  Tee Ø 8" extremos B-B - HD</t>
  </si>
  <si>
    <t>7,7,9</t>
  </si>
  <si>
    <t>7,7,10</t>
  </si>
  <si>
    <t>Suministro e Instalación  Niple de Tubería de Ø 8" L=0.30m extremos B-B  - AC-ASTM-A36 SCH 40 SC</t>
  </si>
  <si>
    <t>7,7,11</t>
  </si>
  <si>
    <t>F5A</t>
  </si>
  <si>
    <t>Suministro e Instalación  Válvula de Mariposa ∅8" extremos  B-B  - HD</t>
  </si>
  <si>
    <t>7,7,12</t>
  </si>
  <si>
    <t>7,7,13</t>
  </si>
  <si>
    <t>J8D</t>
  </si>
  <si>
    <t>Suministro e Instalación  Brida de Ø 8" - HD</t>
  </si>
  <si>
    <t>7,7,14</t>
  </si>
  <si>
    <t>Suministro e Instalación  Niple de Tubería Ø 8" L=0.68m extremos B-B con Z Pasamuro, Ver Dimensiones de "Z" en detalle #2  - AC-ASTM-A36 SCH 40 SC</t>
  </si>
  <si>
    <t>8. TANQUES DE AIREACIÓN  (TA1, TA2) (UNA ESTRUCTURA)</t>
  </si>
  <si>
    <t xml:space="preserve">EXCAVACIONES Y RETIROS  </t>
  </si>
  <si>
    <t>8,1,1</t>
  </si>
  <si>
    <t>B16</t>
  </si>
  <si>
    <t>8,1,2</t>
  </si>
  <si>
    <t>8,1,3</t>
  </si>
  <si>
    <t>8,1,4</t>
  </si>
  <si>
    <t xml:space="preserve">CIMENTACION </t>
  </si>
  <si>
    <t>8,2,1</t>
  </si>
  <si>
    <t>B8</t>
  </si>
  <si>
    <t xml:space="preserve">Relleno en Recebo Compactado </t>
  </si>
  <si>
    <t>8,3,1</t>
  </si>
  <si>
    <t>8,3,2</t>
  </si>
  <si>
    <t>8,3,3</t>
  </si>
  <si>
    <t>8,3,4</t>
  </si>
  <si>
    <t>8,3,5</t>
  </si>
  <si>
    <t>G2</t>
  </si>
  <si>
    <t>8,3,6</t>
  </si>
  <si>
    <t>8,3,7</t>
  </si>
  <si>
    <t>B17</t>
  </si>
  <si>
    <t>Descabece de pilote</t>
  </si>
  <si>
    <t>8,3,8</t>
  </si>
  <si>
    <t>8,4,1</t>
  </si>
  <si>
    <t>8,4,2</t>
  </si>
  <si>
    <t>Suministro figurado y amarrado de acero de refuerzo f"y=60,000psi para pilote</t>
  </si>
  <si>
    <t>8,5,1</t>
  </si>
  <si>
    <t>8,5,2</t>
  </si>
  <si>
    <t>Suministro e instalcion de escalera tipo gati 2,21 m</t>
  </si>
  <si>
    <t>8,5,3</t>
  </si>
  <si>
    <t>C11B(3)</t>
  </si>
  <si>
    <t>Suministro e Instalación  Perfiles laminados en acero IPE/HE/HAE/LU ASTM A36 - A500 - A569 - A572 - A653 - SAE 1045 (Incluye soldadura, anticorrosivo y esmalte), según diseño (Incluye vigas, cerchas, correas, anticorrosivo y esmalte)</t>
  </si>
  <si>
    <t>8,5,4</t>
  </si>
  <si>
    <t>CH1</t>
  </si>
  <si>
    <t>ANCLAJE POR CHAZO EXPANSIVO 3/8" CON EPOXICO TIPO HIT-RE 500</t>
  </si>
  <si>
    <t>SUMINISTRO E INSTALACION TUBERÍA CONEXIÓN CASETA DE SOPLADORES TANQUE DE AIREACIÓN</t>
  </si>
  <si>
    <t>8,6,1</t>
  </si>
  <si>
    <t>Suministro e Instalación  Codo 90° Ø8" extremos B-B HD</t>
  </si>
  <si>
    <t>8,6,2</t>
  </si>
  <si>
    <t>8,6,3</t>
  </si>
  <si>
    <t>J9AG</t>
  </si>
  <si>
    <t>Suministro e Instalación  Tee Ø8" x Ø 6" x Ø8" extremo B-B - HD</t>
  </si>
  <si>
    <t>8,6,4</t>
  </si>
  <si>
    <t>Suministro e Instalación  Niple de tubería Ø6" L= 0.20m extremo B-L  - AC-ASTM-A36 SCH 40 SC</t>
  </si>
  <si>
    <t>8,6,5</t>
  </si>
  <si>
    <t>Suministro e Instalación  Tee Ø8"extremo B-B - HD</t>
  </si>
  <si>
    <t>8,6,6</t>
  </si>
  <si>
    <t>F5</t>
  </si>
  <si>
    <t>Suministro e Instalación  Válvula  de mariposa ∅6" extremo B-B - HD</t>
  </si>
  <si>
    <t>8,6,7</t>
  </si>
  <si>
    <t>Suministro e Instalación  Niple de tubería Ø8" L= 0.89m extremo B-B  - AC-ASTM-A36 SCH 40 SC</t>
  </si>
  <si>
    <t>8,6,8</t>
  </si>
  <si>
    <t>J9U</t>
  </si>
  <si>
    <t>Suministro e Instalación  Reducción de tubería ∅ 8" a Ø 6" extremos B-B - HD</t>
  </si>
  <si>
    <t>8,6,9</t>
  </si>
  <si>
    <t>Suministro e Instalación  Codo 90° Ø6" extremos B-B HD</t>
  </si>
  <si>
    <t>8,6,10</t>
  </si>
  <si>
    <t>Suministro e Instalación  Tubería de Ø 8"  extremos B-B  - AC-ASTM-A36 SCH 40 SC</t>
  </si>
  <si>
    <t>8,6,11</t>
  </si>
  <si>
    <t>8,6,12</t>
  </si>
  <si>
    <t>8,6,13</t>
  </si>
  <si>
    <t xml:space="preserve">SUMINISTRO E INSTALACION  TUBERÍA CONEXIÓN TANQUE AIREACIÓN 1  A TANQUE SEDIMENTADOR 1  </t>
  </si>
  <si>
    <t>8,7,1</t>
  </si>
  <si>
    <t>J7I</t>
  </si>
  <si>
    <t>Suministro e Instalación  Tubería Ø 18" extremos L-B con z pasamuro  - AC-ASTM-A36 SCH 40 SC</t>
  </si>
  <si>
    <t>8,7,2</t>
  </si>
  <si>
    <t>J9R</t>
  </si>
  <si>
    <t>Suministro e Instalación  Junta flexible Ø18"  -HD</t>
  </si>
  <si>
    <t>8,7,3</t>
  </si>
  <si>
    <t>Suministro e Instalación  Tubería Ø18 extremos L-B  - AC-ASTM-A36 SCH 40 SC</t>
  </si>
  <si>
    <t>8,7,4</t>
  </si>
  <si>
    <t>Suministro e Instalación  Niple de tubería L= 1.20m Ø18" extremos B-B  - AC-ASTM-A36 SCH 40 SC</t>
  </si>
  <si>
    <t>8,7,5</t>
  </si>
  <si>
    <t>J9E</t>
  </si>
  <si>
    <t>Suministro e Instalación  Codo 45° Ø 18" extremos B-B -HD</t>
  </si>
  <si>
    <t>8,7,6</t>
  </si>
  <si>
    <t>Suministro e Instalación  Tubería Ø18" extremos B-B  - AC-ASTM-A36 SCH 40 SC</t>
  </si>
  <si>
    <t>8,7,7</t>
  </si>
  <si>
    <t xml:space="preserve">Suministro e Instalación  Niple de tubería L= 0.70m Ø18" extremos L-B  - AC-ASTM-A36 SCH 40 SC  con Z pasamuro </t>
  </si>
  <si>
    <t xml:space="preserve">SUMINISTRO E INSTALACION  TUBERÍA CONEXIÓN TANQUE AIREACIÓN 2 A TANQUE SEDIMENTADOR 2 </t>
  </si>
  <si>
    <t>8,8,1</t>
  </si>
  <si>
    <t>Suministro e Instalación  Niple de tubería L=3.30m Ø 18" extremos L-B con z pasamuro  - AC-ASTM-A36 SCH 40 SC</t>
  </si>
  <si>
    <t>8,8,2</t>
  </si>
  <si>
    <t>Suministro e Instalación  Junta flexible Ø18" - HD</t>
  </si>
  <si>
    <t>8,8,3</t>
  </si>
  <si>
    <t>8,8,4</t>
  </si>
  <si>
    <t>J9K</t>
  </si>
  <si>
    <t>Suministro e Instalación Codo 90° Ø 18" extremos B-B - HD</t>
  </si>
  <si>
    <t>8,8,5</t>
  </si>
  <si>
    <t>Suministro e Instalación  Tubería Ø 18" extremos L-L  - AC-ASTM-A36 SCH 40 SC</t>
  </si>
  <si>
    <t>8,8,6</t>
  </si>
  <si>
    <t>Suministro e Instalación  Tubería Ø18" extremos B-L  - AC-ASTM-A36 SCH 40 SC</t>
  </si>
  <si>
    <t>9. WAS-RAS (WR1, WR2)  (SON DOS ESTRUCTURAS)</t>
  </si>
  <si>
    <t>9,1,1</t>
  </si>
  <si>
    <t>9,1,2</t>
  </si>
  <si>
    <t>9,1,3</t>
  </si>
  <si>
    <t>9,2,1</t>
  </si>
  <si>
    <t>9,2,2</t>
  </si>
  <si>
    <t>9,2,3</t>
  </si>
  <si>
    <t xml:space="preserve">Concreto impermeabilizado  (28 Mpa) para Placas </t>
  </si>
  <si>
    <t>9,2,4</t>
  </si>
  <si>
    <t>9,3,1</t>
  </si>
  <si>
    <t xml:space="preserve">CUBIERTA </t>
  </si>
  <si>
    <t>9,4,1</t>
  </si>
  <si>
    <t>S13</t>
  </si>
  <si>
    <t>Cubierta en fibrocemento</t>
  </si>
  <si>
    <t>9,4,2</t>
  </si>
  <si>
    <t>Perfiles laminados en acero IPE/HE/HAE/LU ASTM A36 - A500 - A569 - A572 - A653 - SAE 1045 (Incluye soldadura, anticorrosivo y esmalte), según diseño (Incluye vigas, cerchas, correas, anticorrosivo y esmalte)</t>
  </si>
  <si>
    <t>9,4,3</t>
  </si>
  <si>
    <t>G4C</t>
  </si>
  <si>
    <t>Alistado en mortero 1:4 (Pisos y Andenes)</t>
  </si>
  <si>
    <t>SUMINISTRO E INSTALACIÓN DE TUBERÍAS Y ACCESORIOS DE INTERCONEXION CON ESPESADOR DE LODOS 1</t>
  </si>
  <si>
    <t>9,5,1</t>
  </si>
  <si>
    <t>Suministro e Instalación  Ampliación tubería de Ø 4" a Ø 6" extremos B-B - HD</t>
  </si>
  <si>
    <t>9,5,2</t>
  </si>
  <si>
    <t xml:space="preserve">Suministro e Instalación  Junta de desmontaje Ø 6" extremos B-B - HD  </t>
  </si>
  <si>
    <t>9,5,3</t>
  </si>
  <si>
    <t>Suministro e Instalación  Válvula  de cheque  Ø 6"  extremos B-B - HD</t>
  </si>
  <si>
    <t>9,5,4</t>
  </si>
  <si>
    <t>VA2</t>
  </si>
  <si>
    <t>Suministro e Instalación  Válvula de compuerta Ø 6" extremos B-B - HD (Compuerta de vastago ascendente con sello elastico)</t>
  </si>
  <si>
    <t>9,5,5</t>
  </si>
  <si>
    <t>J9AE</t>
  </si>
  <si>
    <t>Suministro e Instalación  Tee  Ø6" x Ø6" x Ø6"  extremos B-B - HD</t>
  </si>
  <si>
    <t>9,5,6</t>
  </si>
  <si>
    <t>J9AS</t>
  </si>
  <si>
    <t>Suministro e Instalación  Válvula  de cheque  ØC4"  extremos B-B - HD</t>
  </si>
  <si>
    <t>9,5,7</t>
  </si>
  <si>
    <t>J9AX</t>
  </si>
  <si>
    <t>Suministro e Instalación  Válvula de mariposa Ø4"  extremos  B-B - HD</t>
  </si>
  <si>
    <t>9,5,8</t>
  </si>
  <si>
    <t>J9O</t>
  </si>
  <si>
    <t>Suministro e Instalación  Junta de desmontaje Ø 4" extremos B-B  - HD</t>
  </si>
  <si>
    <t>9,5,9</t>
  </si>
  <si>
    <t>J9AE1</t>
  </si>
  <si>
    <t>Suministro e Instalación  Tee Ø4" x Ø4" x Ø4"  extremos  B-B - HD</t>
  </si>
  <si>
    <t>9,5,10</t>
  </si>
  <si>
    <t>J9F</t>
  </si>
  <si>
    <t>Suministro e Instalación  Codo 90° Ø 4" extremos B-B - HD</t>
  </si>
  <si>
    <t>9,5,11</t>
  </si>
  <si>
    <t>Suministro e Instalación  Niple de tubería Ø4" L= 1.65 m extremos  B-B  - AC-ASTM-A36 SCH 40 SC</t>
  </si>
  <si>
    <t>9,5,12</t>
  </si>
  <si>
    <t>Suministro e Instalación  Niple de tubería Ø 4" L=1.75 m extremos  B-B  - AC-ASTM-A36 SCH 40 SC</t>
  </si>
  <si>
    <t>9,5,13</t>
  </si>
  <si>
    <t>J9AC</t>
  </si>
  <si>
    <t>Suministro e Instalación  Tapón tubería  Ø6" extremo  B - HD</t>
  </si>
  <si>
    <t>9,5,14</t>
  </si>
  <si>
    <t>Suministro e Instalación  Niple de tubería Ø6" L= 0.67m extremos B-B  - AC-ASTM-A36 SCH 40 SC</t>
  </si>
  <si>
    <t>9,5,15</t>
  </si>
  <si>
    <t>Suministro e Instalación  Niple de tubería Ø 6" L= 0.97m extremos B-B  - AC-ASTM-A36 SCH 40 SC</t>
  </si>
  <si>
    <t>9,5,16</t>
  </si>
  <si>
    <t>Suministro e Instalación  Codo 90° Ø 6" extremo B-B - HD</t>
  </si>
  <si>
    <t>9,5,17</t>
  </si>
  <si>
    <t>Suministro e Instalación  Tubería Ø 6 extremos B-B  - AC-ASTM-A36 SCH 40 SC</t>
  </si>
  <si>
    <t>9,5,18</t>
  </si>
  <si>
    <t>J9W</t>
  </si>
  <si>
    <t>Suministro e Instalación  Ampliación tubería Ø 8" a Ø12" extremos B-B - HD</t>
  </si>
  <si>
    <t>9,5,19</t>
  </si>
  <si>
    <t xml:space="preserve">Suministro e Instalación  Válvula de compuerta Ø8" extremos B-B - HD </t>
  </si>
  <si>
    <t>9,5,20</t>
  </si>
  <si>
    <t>Suministro e Instalación  Codo 90º Ø8" extremos B-B - HD</t>
  </si>
  <si>
    <t>9,5,21</t>
  </si>
  <si>
    <t>Suministro e Instalación  Niple de tubería Ø8" L= 1.19m extremos B-B  - AC-ASTM-A36 SCH 40 SC</t>
  </si>
  <si>
    <t>9,5,22</t>
  </si>
  <si>
    <t>J9A</t>
  </si>
  <si>
    <t>Suministro e Instalación  Codo 45° Ø 4" extremos B-B - HD</t>
  </si>
  <si>
    <t>DETALLE FLAUTA WAS-RAS 1 Y 2</t>
  </si>
  <si>
    <t>9,6,1</t>
  </si>
  <si>
    <t>J7G</t>
  </si>
  <si>
    <t>Suministro e Instalación Tubería Ø 12" - AC-ASTM-A36 SCH 40 SC</t>
  </si>
  <si>
    <t>9,6,2</t>
  </si>
  <si>
    <t>Suministro e Instalación Tubería Ø 6"- AC-ASTM-A36 SCH 40 SC</t>
  </si>
  <si>
    <t>9,6,3</t>
  </si>
  <si>
    <t>J7A</t>
  </si>
  <si>
    <t>Suministro e Instalación  Tubería Ø 2" - AC-ASTM-A36 SCH 40 SC</t>
  </si>
  <si>
    <t>9,6,4</t>
  </si>
  <si>
    <t>J8G</t>
  </si>
  <si>
    <t>Suministro e Instalación  Brida Ø 12"- HD</t>
  </si>
  <si>
    <t>9,6,5</t>
  </si>
  <si>
    <t>J9AR</t>
  </si>
  <si>
    <t>Suministro e Instalación  Brida Ø 6"- HD</t>
  </si>
  <si>
    <t>9,6,6</t>
  </si>
  <si>
    <t>SUMINISTRO E INSTALACIÓN TUBERIA Y ACCESORIOS CONEXIÓN SEDIMENTADOR A WAS -RAS (SON 2 EN TOTAL)</t>
  </si>
  <si>
    <t>9,7,1</t>
  </si>
  <si>
    <t>Suministro e Instalación  Niple de tubería L=4.00m Ø 8" extremos L-L  - AC-ASTM-A36 SCH 40 SC</t>
  </si>
  <si>
    <t>9,7,2</t>
  </si>
  <si>
    <t>J9Q</t>
  </si>
  <si>
    <t xml:space="preserve">Suministro e Instalación  Junta flexible Ø8" - HD </t>
  </si>
  <si>
    <t>9,7,3</t>
  </si>
  <si>
    <t>Suministro e Instalación  Tubería Ø8" extremos L-B C con z pasamuro  - AC-ASTM-A36 SCH 40 SC</t>
  </si>
  <si>
    <t>9,7,4</t>
  </si>
  <si>
    <t>Suministro e Instalación  Codo 90°  Ø 8" extremos B-B - HD</t>
  </si>
  <si>
    <t>9,7,5</t>
  </si>
  <si>
    <t>10. SEDIMENTADOR SECUNDARIO (SS1, SS2) (SON DOS ESTRUCTURAS)</t>
  </si>
  <si>
    <t>10,1,1</t>
  </si>
  <si>
    <t>10,1,2</t>
  </si>
  <si>
    <t>10,1,3</t>
  </si>
  <si>
    <t>Cargue y Retiro de sobrantes de excavación hasta botadero autorizado (Incluye derechos de botadero) HASTA 5 KM</t>
  </si>
  <si>
    <t>10,2,1</t>
  </si>
  <si>
    <t>10,2,2</t>
  </si>
  <si>
    <t>10,3,1</t>
  </si>
  <si>
    <t>10,3,2</t>
  </si>
  <si>
    <t>10,3,3</t>
  </si>
  <si>
    <t>10,3,4</t>
  </si>
  <si>
    <t>C3A</t>
  </si>
  <si>
    <t>Concreto impermeabilizado  (28 Mpa) para Muros  circulares</t>
  </si>
  <si>
    <t>10,3,5</t>
  </si>
  <si>
    <t>10,3,6</t>
  </si>
  <si>
    <t>10,3,7</t>
  </si>
  <si>
    <t>Concreto 28 Mpa impermeabilizado para pantalla</t>
  </si>
  <si>
    <t>10,3,8</t>
  </si>
  <si>
    <t>10,4,1</t>
  </si>
  <si>
    <t>10,5,1</t>
  </si>
  <si>
    <t>10,5,2</t>
  </si>
  <si>
    <t>SUMINISTRO E INSTALACÓN TUBERIAS Y  ACCESORIOS DE CONEXIÓN SEDIMENTADORES A SISTEMA UV</t>
  </si>
  <si>
    <t>10,6,1</t>
  </si>
  <si>
    <t>Suministro e Instalación  Niple con Z Pasamuro Ø 16" L=0.60m extremos B-L  - AC-ASTM-A36 SCH 40 SC</t>
  </si>
  <si>
    <t>10,6,2</t>
  </si>
  <si>
    <t>J9D</t>
  </si>
  <si>
    <t>Suministro e Instalación  Codo 45° Ø 16" extremos B-B - HD</t>
  </si>
  <si>
    <t>10,6,3</t>
  </si>
  <si>
    <t>Suministro e Instalación  Tubería con Doble Z Pasamuro Ø 16" L=7.99m extremos B-B  - AC-ASTM-A36 SCH 40 SC</t>
  </si>
  <si>
    <t>10,6,4</t>
  </si>
  <si>
    <t>J9Y</t>
  </si>
  <si>
    <t>Suministro e Instalación  Reducción Ø16" a Ø 12" extremos B-B - HD</t>
  </si>
  <si>
    <t>10,6,5</t>
  </si>
  <si>
    <t>J9AI</t>
  </si>
  <si>
    <t>Suministro e Instalación  Tee Ø12" extremos B-B - HD</t>
  </si>
  <si>
    <t>10,6,6</t>
  </si>
  <si>
    <t>J7P</t>
  </si>
  <si>
    <t>Suministro e Instalación  Tubería PVC BIAXIAL Ø 12" extremos L-L</t>
  </si>
  <si>
    <t>10,6,7</t>
  </si>
  <si>
    <t>J9AQ</t>
  </si>
  <si>
    <t>Suministro e Instalación  Unión Universal Ø12" - HD</t>
  </si>
  <si>
    <t>10,6,8</t>
  </si>
  <si>
    <t>Suministro e Instalación  Niple de Tubería Ø 12" L=0.3m extremos B-L  - AC-ASTM-A36 SCH 40 SC</t>
  </si>
  <si>
    <t>10,6,9</t>
  </si>
  <si>
    <t>J7O</t>
  </si>
  <si>
    <t>Suministro e Instalación  Tubería PVC BIAXIAL Ø 10"  extremos L-L</t>
  </si>
  <si>
    <t>10,6,10</t>
  </si>
  <si>
    <t>Suministro e Instalación  Niple de Tubería Ø 10" L=0.3m extremos B-L  - AC-ASTM-A36 SCH 40 SC</t>
  </si>
  <si>
    <t>10,6,11</t>
  </si>
  <si>
    <t>J9AP</t>
  </si>
  <si>
    <t>Suministro e Instalación  Unión Universal Ø10" - HD</t>
  </si>
  <si>
    <t>10,6,12</t>
  </si>
  <si>
    <t>J9I</t>
  </si>
  <si>
    <t>Suministro e Instalación  Codo 90° Ø 10" extremos B-B - HD</t>
  </si>
  <si>
    <t>10,6,13</t>
  </si>
  <si>
    <t>J9C</t>
  </si>
  <si>
    <t>Suministro e Instalación  Codo 45° Ø 10" extremos B-B - HD</t>
  </si>
  <si>
    <t>10,6,14</t>
  </si>
  <si>
    <t>J7F</t>
  </si>
  <si>
    <t>Suministro e Instalación  Tubería Ø 10"  extremos B-B  - AC-ASTM-A36 SCH 40 SC</t>
  </si>
  <si>
    <t>10,6,15</t>
  </si>
  <si>
    <t>Suministro e Instalación  Niple con Z Pasamuro Ø 10" L=0.60m extremos B-L  - AC-ASTM-A36 SCH 40 SC</t>
  </si>
  <si>
    <t>10,6,16</t>
  </si>
  <si>
    <t>J9J</t>
  </si>
  <si>
    <t>Suministro e Instalación  Codo 90° Ø 12" extremos Junta Hidráulica - HD</t>
  </si>
  <si>
    <t>10,6,17</t>
  </si>
  <si>
    <t>J9X</t>
  </si>
  <si>
    <t>Suministro e Instalación  Reducción Ø12" a Ø 10" extremos B-B - HD</t>
  </si>
  <si>
    <t>10,6,18</t>
  </si>
  <si>
    <t>J9AH</t>
  </si>
  <si>
    <t>Suministro e Instalación  Tee Ø10" extremos B-B - HD</t>
  </si>
  <si>
    <t>10,6,19</t>
  </si>
  <si>
    <t>J7Q</t>
  </si>
  <si>
    <t>Suministro e Instalación  Tubería Ø 500 mm  extremos L-L TIPO NOVAFORT</t>
  </si>
  <si>
    <t>10,6,20</t>
  </si>
  <si>
    <t>J7H</t>
  </si>
  <si>
    <t>Suministro e Instalación  Tubería Ø 16" extremos B-B  - AC-ASTM-A36 SCH 40 SC</t>
  </si>
  <si>
    <t>10,6,21</t>
  </si>
  <si>
    <t>J8F</t>
  </si>
  <si>
    <t>Suministro e Instalación  Brida de Ø 10" - HD</t>
  </si>
  <si>
    <t>10,6,22</t>
  </si>
  <si>
    <t>J8H</t>
  </si>
  <si>
    <t>Suministro e Instalación  Brida de Ø 16" - HD</t>
  </si>
  <si>
    <t xml:space="preserve">11. ESPESADOR DE LODOS (EL1) </t>
  </si>
  <si>
    <t>11,1,1</t>
  </si>
  <si>
    <t>11,1,2</t>
  </si>
  <si>
    <t>11,1,3</t>
  </si>
  <si>
    <t>Cargue y Retiro de sobrantes de excavación hasta botadero  HASTA 5 KMTautorizado (Incluye derechos de botadero)</t>
  </si>
  <si>
    <t>11,2,1</t>
  </si>
  <si>
    <t>11,2,2</t>
  </si>
  <si>
    <t>11,3,1</t>
  </si>
  <si>
    <t>Concreto para solado (10,4 Mpa) e= 0,05 m</t>
  </si>
  <si>
    <t>11,3,2</t>
  </si>
  <si>
    <t>11,3,3</t>
  </si>
  <si>
    <t>11,3,4</t>
  </si>
  <si>
    <t xml:space="preserve">Concreto impermeabilizado  (28 Mpa) para Muros </t>
  </si>
  <si>
    <t>11,3,5</t>
  </si>
  <si>
    <t>11,3,6</t>
  </si>
  <si>
    <t>11,3,7</t>
  </si>
  <si>
    <t>11,4,1</t>
  </si>
  <si>
    <t xml:space="preserve">SUMINISTRO E INSTALACIÓN DE TUBERÍAS Y ACCESORIOS DE INTERCONEXION SISTEMA ESPESADOR Y DESHIDRATADOR </t>
  </si>
  <si>
    <t>11,5,1</t>
  </si>
  <si>
    <t>Suministro e Instalación  Niple con Z Pasamuro Ø 4" L=1.45m extremos L-L  - AC-ASTM-A36 SCH 40 SC</t>
  </si>
  <si>
    <t>11,5,2</t>
  </si>
  <si>
    <t>J9S</t>
  </si>
  <si>
    <t>Suministro e Instalación  Junta Tipo Dresser Ø 4" - HD</t>
  </si>
  <si>
    <t>11,5,3</t>
  </si>
  <si>
    <t>J7L</t>
  </si>
  <si>
    <t>Suministro e Instalación  Tubería Ø 4" extremos L-L PVC-P-RDE 21</t>
  </si>
  <si>
    <t>11,5,4</t>
  </si>
  <si>
    <t>J9N</t>
  </si>
  <si>
    <t>Suministro e Instalación  Codo 90° Ø 4" extremos C-CPVC-P-RDE 21</t>
  </si>
  <si>
    <t>11,5,5</t>
  </si>
  <si>
    <t>Suministro e Instalación  Tubería Ø 4" extremos L-LPVC-P-RDE 21</t>
  </si>
  <si>
    <t>11,5,6</t>
  </si>
  <si>
    <t>11,5,7</t>
  </si>
  <si>
    <t>J9M</t>
  </si>
  <si>
    <t>Suministro e Instalación  Codo 45° Ø 4" extremos C-CPVC-P-RDE 21</t>
  </si>
  <si>
    <t>11,5,8</t>
  </si>
  <si>
    <t>Suministro e Instalación  Tubería Ø 4"  extremos L-LPVC-P-RDE 21</t>
  </si>
  <si>
    <t>11,5,9</t>
  </si>
  <si>
    <t>11,5,10</t>
  </si>
  <si>
    <t>J29</t>
  </si>
  <si>
    <t>Suministro e Instalación  Tubería Ø 4" L=1.21m extremos L-L PVC-P-RDE 21</t>
  </si>
  <si>
    <t>11,5,11</t>
  </si>
  <si>
    <t>11,5,12</t>
  </si>
  <si>
    <t>J7B</t>
  </si>
  <si>
    <t>Suministro e Instalación  Tubería Ø 4"  extremos B-B  - AC-ASTM-A36 SCH 40 SC</t>
  </si>
  <si>
    <t>11,5,13</t>
  </si>
  <si>
    <t>Suministro e Instalación  Tubería Ø 4" extremos B-B  - AC-ASTM-A36 SCH 40 SC</t>
  </si>
  <si>
    <t>SUMINISTRO E INSTALACIÓN TUBERÍA  Y ACCESORIOS DE RETORNO DE LODOS A TANQUE DE AIREACIÓN 1 Y 2</t>
  </si>
  <si>
    <t>11,6,1</t>
  </si>
  <si>
    <t>Suministro e Instalación  Codo 90° Ø 6" extremos B-B - HD</t>
  </si>
  <si>
    <t>11,6,2</t>
  </si>
  <si>
    <t>Suministro e Instalación  Tubería Ø 6" extremos B-B  - AC-ASTM-A36 SCH 40 SC</t>
  </si>
  <si>
    <t>11,6,3</t>
  </si>
  <si>
    <t>Suministro e Instalación  Niple con Z Pasamuro Ø 6" L=0.82m extremos B-L - HD</t>
  </si>
  <si>
    <t>11,6,4</t>
  </si>
  <si>
    <t>11,6,5</t>
  </si>
  <si>
    <t>ALCANTARILLAS Y SUMIDEROS</t>
  </si>
  <si>
    <t>11,7,1</t>
  </si>
  <si>
    <t>J7QA (7)</t>
  </si>
  <si>
    <t>Suministro e Instalación  Tuberia Ø 110 mm PVC TIPO NOVAFORT</t>
  </si>
  <si>
    <t>11,7,2</t>
  </si>
  <si>
    <t>J7QA (3)</t>
  </si>
  <si>
    <t>Pozo de Inspeccion Ø 1.2 en concreto h=2,00 m</t>
  </si>
  <si>
    <t>UND</t>
  </si>
  <si>
    <t>12. DESHIDRATADOR DE LODOS (DHL)</t>
  </si>
  <si>
    <t>12,1,1</t>
  </si>
  <si>
    <t>12,1,2</t>
  </si>
  <si>
    <t>12,1,3</t>
  </si>
  <si>
    <t>12,2,1</t>
  </si>
  <si>
    <t>12,3,1</t>
  </si>
  <si>
    <t>12,3,2</t>
  </si>
  <si>
    <t>12,3,3</t>
  </si>
  <si>
    <t>C7 (3)</t>
  </si>
  <si>
    <t>Concreto de 24,5 Mpa para Vigas de cimentación</t>
  </si>
  <si>
    <t>12,3,4</t>
  </si>
  <si>
    <t>C7 (3A)</t>
  </si>
  <si>
    <t>Losa de  Cimentación en Concreto 3500 PSI sin refuerzo</t>
  </si>
  <si>
    <t>12,4,1</t>
  </si>
  <si>
    <t>12,4,2</t>
  </si>
  <si>
    <t>B7</t>
  </si>
  <si>
    <t xml:space="preserve">Rajón tamaño medio Ø 35 cm, mínimo Ø 15 cm </t>
  </si>
  <si>
    <t>12,5,1</t>
  </si>
  <si>
    <t>12,5,2</t>
  </si>
  <si>
    <t>C11B (2)</t>
  </si>
  <si>
    <t>Malla electrosoldada M-295-Q-4 D=7.5 mm</t>
  </si>
  <si>
    <t xml:space="preserve">ESTRUCTURA METALICA </t>
  </si>
  <si>
    <t>12,6,1</t>
  </si>
  <si>
    <t xml:space="preserve">CUBIERTA, MUROS  Y ACABADOS </t>
  </si>
  <si>
    <t>12,7,1</t>
  </si>
  <si>
    <t>G3</t>
  </si>
  <si>
    <t>MURO LADRILLO ESTRUCTURAL Portante Prensado Arcilla . Perforación vertical. ( Incluye  grouting dovelas 2.500 psi.) A la Vista</t>
  </si>
  <si>
    <t>12,7,2</t>
  </si>
  <si>
    <t>G4</t>
  </si>
  <si>
    <t>Pañete liso para muros y placas 1:4</t>
  </si>
  <si>
    <t>12,7,3</t>
  </si>
  <si>
    <t>G5</t>
  </si>
  <si>
    <t xml:space="preserve">Estuco y vinilo 3 manos </t>
  </si>
  <si>
    <t>12,7,4</t>
  </si>
  <si>
    <t>G7</t>
  </si>
  <si>
    <t>Piso en tablon de gress de 0,3x0,3</t>
  </si>
  <si>
    <t>12,7,5</t>
  </si>
  <si>
    <t>L PyV</t>
  </si>
  <si>
    <t>PUERTA METALICA DE 1 BATIENTE EN CELOSIA SOBRE MARCO METALICO FUNDIDO EN CONCRETO 2,4 x 0,9</t>
  </si>
  <si>
    <t>12,7,6</t>
  </si>
  <si>
    <t>PUERTA METALICA DE 1 BATIENTE EN CELOSIA SOBRE MARCO METALICO FUNDIDO EN CONCRETO 2,4 x 0,77</t>
  </si>
  <si>
    <t>12,7,7</t>
  </si>
  <si>
    <t>12,7,8</t>
  </si>
  <si>
    <t>IMA1</t>
  </si>
  <si>
    <t>Impermeabilización en Manto Asfaltico en caliente (Flanshing)</t>
  </si>
  <si>
    <t>12,7,9</t>
  </si>
  <si>
    <t>12,7,10</t>
  </si>
  <si>
    <t>IMA2</t>
  </si>
  <si>
    <t>Impermeablizacion muro ladrillo a la vista</t>
  </si>
  <si>
    <t>13. CASETA DE SOPLADORES (CS)</t>
  </si>
  <si>
    <t>13,1,1</t>
  </si>
  <si>
    <t>13,1,2</t>
  </si>
  <si>
    <t>13,1,3</t>
  </si>
  <si>
    <t>13,2,1</t>
  </si>
  <si>
    <t>13,2,2</t>
  </si>
  <si>
    <t>13,2,3</t>
  </si>
  <si>
    <t>A2A</t>
  </si>
  <si>
    <t>Suministro e instalación polietileno cal 6</t>
  </si>
  <si>
    <t>13,3,1</t>
  </si>
  <si>
    <t>13,3,2</t>
  </si>
  <si>
    <t>13,3,3</t>
  </si>
  <si>
    <t>C6</t>
  </si>
  <si>
    <t>Concreto de 24,5 Mpa  para columnas de cimentación</t>
  </si>
  <si>
    <t>13,3,4</t>
  </si>
  <si>
    <t>13,3,5</t>
  </si>
  <si>
    <t>13,3,6</t>
  </si>
  <si>
    <t>C7 (5)</t>
  </si>
  <si>
    <t>Viga aerea  en Concreto 24,5 Mpa</t>
  </si>
  <si>
    <t>13,3,7</t>
  </si>
  <si>
    <t>C7 (7)</t>
  </si>
  <si>
    <t>Vigueta confinamiento concreto 24,5 psi (sin refuerzo).</t>
  </si>
  <si>
    <t>13,3,8</t>
  </si>
  <si>
    <t>C7 (8)</t>
  </si>
  <si>
    <t>Columneta confinamiento concreto 24,5 Mpa (Sin Refuerzo).</t>
  </si>
  <si>
    <t>13,4,1</t>
  </si>
  <si>
    <t>13,4,2</t>
  </si>
  <si>
    <t>13,4,3</t>
  </si>
  <si>
    <t>CH2</t>
  </si>
  <si>
    <t>ANCLAJE QUIMICO 1/2" CON EPOXICO TIPO HIT-RE 500</t>
  </si>
  <si>
    <t>Und</t>
  </si>
  <si>
    <t>13,5,1</t>
  </si>
  <si>
    <t>13,5,2</t>
  </si>
  <si>
    <t>Alfajías en concreto (5cm alto x40cm  ancho)</t>
  </si>
  <si>
    <t>13,5,3</t>
  </si>
  <si>
    <t>13,5,4</t>
  </si>
  <si>
    <t>13,5,5</t>
  </si>
  <si>
    <t>S9</t>
  </si>
  <si>
    <t xml:space="preserve">Cielo Razo </t>
  </si>
  <si>
    <t>13,5,6</t>
  </si>
  <si>
    <t>13,5,7</t>
  </si>
  <si>
    <t>13,5,8</t>
  </si>
  <si>
    <t>13,5,9</t>
  </si>
  <si>
    <t>13,5,10</t>
  </si>
  <si>
    <t>PUERTAS Y VENTANAS</t>
  </si>
  <si>
    <t>13,6,1</t>
  </si>
  <si>
    <t xml:space="preserve">PUERTA METALICA DOS NAVES VATIENTE EN CELOSIAS </t>
  </si>
  <si>
    <t>13,6,2</t>
  </si>
  <si>
    <t xml:space="preserve">VENTANA EN ALUMINIO DOS NAVES UNA FIJA UNA CORREDERA VIDRIO RECOCIDO  4MM </t>
  </si>
  <si>
    <t xml:space="preserve">SUMINISTRO E INSTALACION DE TUBERIA Y ACCESORIOS </t>
  </si>
  <si>
    <t>13,7,1</t>
  </si>
  <si>
    <t>Suministro e Instalación  Válvula  Check  Ø4" extremos  B-B  - HD</t>
  </si>
  <si>
    <t>13,7,2</t>
  </si>
  <si>
    <t>J9AN</t>
  </si>
  <si>
    <t>Suministro e Instalación  Union Flexible Ø4" extremos  B-B   - HD</t>
  </si>
  <si>
    <t>13,7,3</t>
  </si>
  <si>
    <t>VA3</t>
  </si>
  <si>
    <t>Suministro e Instalación  Válvula  de Compuerta  Ø4" extremos  B-B   - HD (Compuerta elástica de vástago ascendente de cuña sólida  en hierro dúctil ASTM-A36)</t>
  </si>
  <si>
    <t>13,7,4</t>
  </si>
  <si>
    <t>J9T</t>
  </si>
  <si>
    <t>Suministro e Instalación  Reducción de  Ø 8"x4" extremos  B-B   - HD</t>
  </si>
  <si>
    <t>13,7,5</t>
  </si>
  <si>
    <t>J9AJ</t>
  </si>
  <si>
    <t>Suministro e Instalación  Tee  Ø12"x8"x12" extremos  B-B   - HD</t>
  </si>
  <si>
    <t>13,7,6</t>
  </si>
  <si>
    <t>Suministro e Instalación  Niple de Tubería de Ø 12" L=0.76m extremos B-B   - AC-ASTM-A36 SCH 40 SC</t>
  </si>
  <si>
    <t>13,7,7</t>
  </si>
  <si>
    <t>Suministro e Instalación  Reducción de  Ø  12"x8" extremos  B-B   - HD</t>
  </si>
  <si>
    <t>13,7,8</t>
  </si>
  <si>
    <t>Suministro e Instalación  Tubería de Ø 8" extremos B-B   - AC-ASTM-A36 SCH 40 SC</t>
  </si>
  <si>
    <t>13,7,9</t>
  </si>
  <si>
    <t>13,7,10</t>
  </si>
  <si>
    <t>Suministro e Instalación  Niple de Tubería de Ø 8" L=0.30m extremos B-B   - AC-ASTM-A36 SCH 40 SCD</t>
  </si>
  <si>
    <t>14. SUBESTACION ELECTRICA</t>
  </si>
  <si>
    <t>14,1,1</t>
  </si>
  <si>
    <t>14,1,2</t>
  </si>
  <si>
    <t>14,1,3</t>
  </si>
  <si>
    <t>14,2,1</t>
  </si>
  <si>
    <t>14,2,2</t>
  </si>
  <si>
    <t>14,3,1</t>
  </si>
  <si>
    <t>14,3,2</t>
  </si>
  <si>
    <t>14,3,3</t>
  </si>
  <si>
    <t>Concreto de 24,5 Mpa para columnas de cimentación</t>
  </si>
  <si>
    <t>14,3,4</t>
  </si>
  <si>
    <t>14,3,5</t>
  </si>
  <si>
    <t>Zarpa en Concreto 24,5 Mpa sin refuerzo</t>
  </si>
  <si>
    <t>14,3,6</t>
  </si>
  <si>
    <t>14,3,7</t>
  </si>
  <si>
    <t>14,3,8</t>
  </si>
  <si>
    <t>Vigueta confinamiento concreto 24,5 MPa (sin refuerzo)</t>
  </si>
  <si>
    <t>14,3,9</t>
  </si>
  <si>
    <t>Columneta confinamiento concreto 24,5 Mpa  (Sin Refuerzo).</t>
  </si>
  <si>
    <t>14,4,1</t>
  </si>
  <si>
    <t>14,4,2</t>
  </si>
  <si>
    <t xml:space="preserve">MUROS, PISOS Y ACABADOS </t>
  </si>
  <si>
    <t>14,5,1</t>
  </si>
  <si>
    <t>14,5,2</t>
  </si>
  <si>
    <t>Suministro e instalación de Piso en Tablón de gress de 0,3x0,3</t>
  </si>
  <si>
    <t>m2</t>
  </si>
  <si>
    <t>14,5,3</t>
  </si>
  <si>
    <t>14,5,4</t>
  </si>
  <si>
    <t>14,5,5</t>
  </si>
  <si>
    <t>Alistado en mortero 1:4</t>
  </si>
  <si>
    <t>14,5,6</t>
  </si>
  <si>
    <t>14,5,7</t>
  </si>
  <si>
    <t>14,5,8</t>
  </si>
  <si>
    <t>14,6,1</t>
  </si>
  <si>
    <t>PUERTA METALICA DOS NAVES BATIENTES  2,02x2,4</t>
  </si>
  <si>
    <t>14,6,2</t>
  </si>
  <si>
    <t>PUERTA METALICA DOS NAVES BATIENTES 1,52x2,4</t>
  </si>
  <si>
    <t>14,6,3</t>
  </si>
  <si>
    <t>PUERTA METALICA DOS NAVES BATIENTES 1,12x2,4</t>
  </si>
  <si>
    <t>14,6,4</t>
  </si>
  <si>
    <t>CELOSIAS CORTA VIENTO 0,81x2,23</t>
  </si>
  <si>
    <t>14,6,5</t>
  </si>
  <si>
    <t>CELOSIAS CORTA VIENTO 0,73x0,5</t>
  </si>
  <si>
    <t>14,6,6</t>
  </si>
  <si>
    <t>CELOSIAS CORTA VIENTO 1,06x0,5</t>
  </si>
  <si>
    <t>CUBIERTAS</t>
  </si>
  <si>
    <t>14,7,1</t>
  </si>
  <si>
    <t>14,7,2</t>
  </si>
  <si>
    <t>15. EDIFICIO ADMINISTRATIVO (EA)</t>
  </si>
  <si>
    <t>15,1,2</t>
  </si>
  <si>
    <t>15,1,3</t>
  </si>
  <si>
    <t>15,1,4</t>
  </si>
  <si>
    <t>15,2,1</t>
  </si>
  <si>
    <t>15,2,2</t>
  </si>
  <si>
    <t>15,3,1</t>
  </si>
  <si>
    <t>15,3,2</t>
  </si>
  <si>
    <t>15,3,3</t>
  </si>
  <si>
    <t>C9</t>
  </si>
  <si>
    <t>Concreto de 21 Mpa para placa piso</t>
  </si>
  <si>
    <t>15,3,4</t>
  </si>
  <si>
    <t>15,3,5</t>
  </si>
  <si>
    <t>15,3,6</t>
  </si>
  <si>
    <t>15,3,7</t>
  </si>
  <si>
    <t>C6A</t>
  </si>
  <si>
    <t xml:space="preserve">Columnas en concreto de 28 Mpa </t>
  </si>
  <si>
    <t>15,4,1</t>
  </si>
  <si>
    <t>15,4,2</t>
  </si>
  <si>
    <t>MAMPOSTERIA</t>
  </si>
  <si>
    <t>15,5,1</t>
  </si>
  <si>
    <t>15,5,2</t>
  </si>
  <si>
    <t>C8A</t>
  </si>
  <si>
    <t>Concreto de 24,5 MPa para columnetas de (0,15X0,12)</t>
  </si>
  <si>
    <t>15,5,3</t>
  </si>
  <si>
    <t>15,5,4</t>
  </si>
  <si>
    <t>15,5,5</t>
  </si>
  <si>
    <t>PAÑETES ESTUCO Y PINTURA</t>
  </si>
  <si>
    <t>15,6,1</t>
  </si>
  <si>
    <t>Pañete liso para muros  1:4</t>
  </si>
  <si>
    <t>15,6,2</t>
  </si>
  <si>
    <t xml:space="preserve">SUPER BOARD </t>
  </si>
  <si>
    <t>15,7,1</t>
  </si>
  <si>
    <t xml:space="preserve">S1 </t>
  </si>
  <si>
    <t>MUROS EN SUPER BOARD O DRYWALL e=10 Cm</t>
  </si>
  <si>
    <t>15,7,2</t>
  </si>
  <si>
    <t>S1A</t>
  </si>
  <si>
    <t>Alfajias  Y Dinteles en Drywall</t>
  </si>
  <si>
    <t>15,7,3</t>
  </si>
  <si>
    <t xml:space="preserve">Cielo razo </t>
  </si>
  <si>
    <t>PISOS</t>
  </si>
  <si>
    <t>15,8,1</t>
  </si>
  <si>
    <t>15,8,2</t>
  </si>
  <si>
    <t>G8</t>
  </si>
  <si>
    <t>Enchape pisos</t>
  </si>
  <si>
    <t>15,8,3</t>
  </si>
  <si>
    <t>G8A</t>
  </si>
  <si>
    <t>Enchape muros baños</t>
  </si>
  <si>
    <t>15,8,4</t>
  </si>
  <si>
    <t>Enchape muros laboratorio</t>
  </si>
  <si>
    <t>15,8,5</t>
  </si>
  <si>
    <t>S10</t>
  </si>
  <si>
    <t>MEZON PARA LABORATORIO EN L</t>
  </si>
  <si>
    <t>15,8,6</t>
  </si>
  <si>
    <t>S8</t>
  </si>
  <si>
    <t>lavaplatos poceta doble</t>
  </si>
  <si>
    <t>15,8,7</t>
  </si>
  <si>
    <t>S7</t>
  </si>
  <si>
    <t>sanitario tipo montecarlo</t>
  </si>
  <si>
    <t>15,8,8</t>
  </si>
  <si>
    <t>S6</t>
  </si>
  <si>
    <t>lavamanos tipo ganamax</t>
  </si>
  <si>
    <t>15,8,9</t>
  </si>
  <si>
    <t>S2</t>
  </si>
  <si>
    <t>Orinal tipo arrecife antibacterial blanco</t>
  </si>
  <si>
    <t>15,9,1</t>
  </si>
  <si>
    <t>Kg</t>
  </si>
  <si>
    <t>15,9,2</t>
  </si>
  <si>
    <t>15,9,3</t>
  </si>
  <si>
    <t>Viga Canal aerea  en Concreto</t>
  </si>
  <si>
    <t>15,1O</t>
  </si>
  <si>
    <t>15,10,1</t>
  </si>
  <si>
    <t>PUERTA GARAGE TIPO CORTINA (PG1)</t>
  </si>
  <si>
    <t>15,10,2</t>
  </si>
  <si>
    <t>PUERTA METALICA 1 BATIENTE  (P1)</t>
  </si>
  <si>
    <t>15,10,3</t>
  </si>
  <si>
    <t>PÚERTA METALICA 1 BATIENTE CON MIRILLA VIDRIO 3 mm (P2)</t>
  </si>
  <si>
    <t>15,10,4</t>
  </si>
  <si>
    <t>PÚERTA METALICA 1 BATIENTE CON MIRILLA VIDRIO 3 mm (P3)</t>
  </si>
  <si>
    <t>15,10,5</t>
  </si>
  <si>
    <t>PUERTA METALICA 1 BATIENTE  (P4)</t>
  </si>
  <si>
    <t>15,10,6</t>
  </si>
  <si>
    <t>PUERTA CORREDERA EN ALUMINIO 3 NAVES DOS CORREDERAS, UNA FIJA VIDRIO RECOCIDO 4mm (PV1)</t>
  </si>
  <si>
    <t>15,10,7</t>
  </si>
  <si>
    <t>PUERTA CORREDERA EN ALUMINIO 3 NAVES DOS CORREDERAS, UNA FIJA VIDRIO RECOCIDO 4mm (PV2)</t>
  </si>
  <si>
    <t>15,10,8</t>
  </si>
  <si>
    <t>VENTANA ESQUINERA VIDRIOS FIJOS EN ALUMINIO  VIDRIO RECOCIDO EN 5 mm (V1)</t>
  </si>
  <si>
    <t>15,10,9</t>
  </si>
  <si>
    <t>VENTANA ESQUINERA VIDRIOS FIJOS EN ALUMINIO  VIDRIO RECOCIDO EN 5 mm (V2)</t>
  </si>
  <si>
    <t>15,10,10</t>
  </si>
  <si>
    <t>CELOSIA EN ALUMINIO 1,62X0,5</t>
  </si>
  <si>
    <t>15,10,11</t>
  </si>
  <si>
    <t>CELOSIA EN ALUMINIO  1,2X0,5</t>
  </si>
  <si>
    <t>15,10,12</t>
  </si>
  <si>
    <t>VENTANERIA EN ALUMINIO VIDRIOS FIJOS VIDRIO RECOCIDO 4mm</t>
  </si>
  <si>
    <t>15,10,13</t>
  </si>
  <si>
    <t>RED HIDROSANITARIA</t>
  </si>
  <si>
    <t>15,11,1</t>
  </si>
  <si>
    <t>S15</t>
  </si>
  <si>
    <t>Red hidrosanitaria para baños, cocina y laboratorio</t>
  </si>
  <si>
    <t>16,CASETA PORTERIA</t>
  </si>
  <si>
    <t>16,1,1</t>
  </si>
  <si>
    <t>16,1,2</t>
  </si>
  <si>
    <t>16,1,3</t>
  </si>
  <si>
    <t>16,2,1</t>
  </si>
  <si>
    <t>16,2,2</t>
  </si>
  <si>
    <t>16,3,1</t>
  </si>
  <si>
    <t>16,3,2</t>
  </si>
  <si>
    <t>16,3,3</t>
  </si>
  <si>
    <t>16,3,4</t>
  </si>
  <si>
    <t>16,3,5</t>
  </si>
  <si>
    <t>16,3,6</t>
  </si>
  <si>
    <t>Columnas en concreto de 28 Mpa</t>
  </si>
  <si>
    <t>16,4,1</t>
  </si>
  <si>
    <t>16,4,2</t>
  </si>
  <si>
    <t>16,5,1</t>
  </si>
  <si>
    <t>16,6,1</t>
  </si>
  <si>
    <t>SUMINISTRO E INSTALACION DE PISOS</t>
  </si>
  <si>
    <t>16,7,1</t>
  </si>
  <si>
    <t>16,7,2</t>
  </si>
  <si>
    <t>Suministro e instalacion de Piso  rustico - tableta en Gress</t>
  </si>
  <si>
    <t>16,7,3</t>
  </si>
  <si>
    <t>Suministro e instalacion de Enchape muros baños</t>
  </si>
  <si>
    <t>16,7,4</t>
  </si>
  <si>
    <t>Suministro e inslalacion sanitario tipo montecarlo</t>
  </si>
  <si>
    <t>16,7,5</t>
  </si>
  <si>
    <t>Suministro e instalacion lavamanos tipo ganamax</t>
  </si>
  <si>
    <t>16,7,6</t>
  </si>
  <si>
    <t>Suministro e instalacion Orinal tipo arrecife antibacterial blanco</t>
  </si>
  <si>
    <t>16,8,1</t>
  </si>
  <si>
    <t>16,8,2</t>
  </si>
  <si>
    <t>Suministro e instalacionCubierta en fibrocemento</t>
  </si>
  <si>
    <t>PUERTAS VENTANAS METALICAS</t>
  </si>
  <si>
    <t>16,9,1</t>
  </si>
  <si>
    <t>PUERTA METALICA 1 BATIENTE  CON VENTANA DE 0,87*0,62 Y VENTANA INFERIOR DE 0,58 X 0,62</t>
  </si>
  <si>
    <t>Un</t>
  </si>
  <si>
    <t>16,9,2</t>
  </si>
  <si>
    <t xml:space="preserve">PUERTA METALICA 1 BATIENTE </t>
  </si>
  <si>
    <t>16,9,3</t>
  </si>
  <si>
    <t xml:space="preserve">VENTANA EN ALUMINIO CON DOS NAVES UNA CORREDIZA Y OTRA FIJA DE VIDRIO RECOCIDO  DE 4MM </t>
  </si>
  <si>
    <t>16,9,4</t>
  </si>
  <si>
    <t>16,10,1</t>
  </si>
  <si>
    <t>S15A</t>
  </si>
  <si>
    <t>Suministro e instalacion de Red hidrosanitaria para baño</t>
  </si>
  <si>
    <t>17. SISTEMA UV (UV)</t>
  </si>
  <si>
    <t>17,1,1</t>
  </si>
  <si>
    <t xml:space="preserve">Localizacion y Replanteo </t>
  </si>
  <si>
    <t>17,2,1</t>
  </si>
  <si>
    <t>17,2,2</t>
  </si>
  <si>
    <t>17,3,1</t>
  </si>
  <si>
    <t>17,3,2</t>
  </si>
  <si>
    <t>17,3,3</t>
  </si>
  <si>
    <t>17,3,4</t>
  </si>
  <si>
    <t>17,3,5</t>
  </si>
  <si>
    <t>M</t>
  </si>
  <si>
    <t>17,4,1</t>
  </si>
  <si>
    <t xml:space="preserve">18. ZONAS DE CIRCULACIÓN Y ZONAS VERDES </t>
  </si>
  <si>
    <t xml:space="preserve">VÍAS DE ACCESO </t>
  </si>
  <si>
    <t>18,1,1</t>
  </si>
  <si>
    <t>18,1,2</t>
  </si>
  <si>
    <t>18,1,3</t>
  </si>
  <si>
    <t>18,1,4</t>
  </si>
  <si>
    <t>CMV1</t>
  </si>
  <si>
    <t>Conformacion Mecanica de Via</t>
  </si>
  <si>
    <t>18,1,5</t>
  </si>
  <si>
    <t>SBG1</t>
  </si>
  <si>
    <t>Subbase Granular BG-1 (Suministro, Extendido, Nivelación, Humedecimiento y Compactación por medio mecanico)</t>
  </si>
  <si>
    <t>18,1,6</t>
  </si>
  <si>
    <t>BAS1</t>
  </si>
  <si>
    <t>Base Granular BG-1 (Suministro, Extendido, Nivelación, Humedecimiento y Compactación por medio mecanico)</t>
  </si>
  <si>
    <t>18,1,7</t>
  </si>
  <si>
    <t>ASF1</t>
  </si>
  <si>
    <t>Pavimento mezcla asfaltica MDC2</t>
  </si>
  <si>
    <t>18,1,8</t>
  </si>
  <si>
    <t xml:space="preserve">Rajón tamaño medio Ø 30cm, mínimo Ø 15 cm </t>
  </si>
  <si>
    <t>18,1,9</t>
  </si>
  <si>
    <t>GEO1</t>
  </si>
  <si>
    <t>Geotextil NT 2000 para separacion de subrasante/capas granulares (Suministro e Instalación)</t>
  </si>
  <si>
    <t>18,1,10</t>
  </si>
  <si>
    <t>18,1,11</t>
  </si>
  <si>
    <t>Concreto de 21 Mpa para sardinel</t>
  </si>
  <si>
    <t>18,1,12</t>
  </si>
  <si>
    <t>Alistado en mortero 1:4 (Interconeccines entre estucturas)</t>
  </si>
  <si>
    <t>18,1,13</t>
  </si>
  <si>
    <t>Concreto de 21 Mpa para sardinel  (Interconeccines entre estucturas)</t>
  </si>
  <si>
    <t xml:space="preserve">CONFORMACIÓN DE JARILLONES </t>
  </si>
  <si>
    <t>18,2,1</t>
  </si>
  <si>
    <t>18,2,2</t>
  </si>
  <si>
    <t>18,2,3</t>
  </si>
  <si>
    <t>VEG1</t>
  </si>
  <si>
    <t>Arborización en SIETE CUEROS o  LAUREL DE CERA, plántula de 1.0m minimo y riego durante 2 meses</t>
  </si>
  <si>
    <t>18,3,1</t>
  </si>
  <si>
    <t>J7PA</t>
  </si>
  <si>
    <t>Suministro e Instalación  Tubería Ø 110 mm extremos L-L PVC TIPO NOVAFORT</t>
  </si>
  <si>
    <t>18,3,2</t>
  </si>
  <si>
    <t>J7QA(6)</t>
  </si>
  <si>
    <t>Sumidero prefabricado</t>
  </si>
  <si>
    <t>18,3,3</t>
  </si>
  <si>
    <t>J7QA(4)</t>
  </si>
  <si>
    <t>Caja de inspeccion 60x60 Cm</t>
  </si>
  <si>
    <t>18,3,4</t>
  </si>
  <si>
    <t>J7QA(3)</t>
  </si>
  <si>
    <t>18,3,5</t>
  </si>
  <si>
    <t>J7QA(5)</t>
  </si>
  <si>
    <t xml:space="preserve">Suministro e Instalación  Tuberia Ø 200 mm PVC TIPO NOVAFORT </t>
  </si>
  <si>
    <t xml:space="preserve">MURO APANTALLAMIENTO </t>
  </si>
  <si>
    <t>18,4,1</t>
  </si>
  <si>
    <t>18,4,2</t>
  </si>
  <si>
    <t>Concreto de 21 Mpa para cimentacion muro</t>
  </si>
  <si>
    <t>18,4,3</t>
  </si>
  <si>
    <t>C3A1</t>
  </si>
  <si>
    <t>Concreto de 21 Mpa para Muro Pantalla</t>
  </si>
  <si>
    <t>18,4,4</t>
  </si>
  <si>
    <t>18,4,5</t>
  </si>
  <si>
    <t>Juntas de dilatación Tipo SIKA O-15 o Equivalente (tranversales y longitudinales)</t>
  </si>
  <si>
    <t>18,4,6</t>
  </si>
  <si>
    <t>Concreto 24,5 Mpa para Muro de Contencion en perimetro de estacion de bombeo y subestación electrica</t>
  </si>
  <si>
    <t>18,4,7</t>
  </si>
  <si>
    <t>C7 (6)</t>
  </si>
  <si>
    <t>Escalera en Concreto 24,5 MPa (sin refuerzo) para acceso a zona de suestación electrica desde tratamiento preliminar</t>
  </si>
  <si>
    <t>18,4,8</t>
  </si>
  <si>
    <t>18,4,9</t>
  </si>
  <si>
    <t>18,4,10</t>
  </si>
  <si>
    <t>18,4,11</t>
  </si>
  <si>
    <t>18,4,12</t>
  </si>
  <si>
    <t>Mortero de nivelación (1:4)</t>
  </si>
  <si>
    <t>18,5,1</t>
  </si>
  <si>
    <t xml:space="preserve">19. SUMINISTRO E INSTALACIÓN DE CERRAMIENTO </t>
  </si>
  <si>
    <t>19,1,1</t>
  </si>
  <si>
    <t>19,1,2</t>
  </si>
  <si>
    <t>B15</t>
  </si>
  <si>
    <t xml:space="preserve">Excavación Manual en material común  0 - 2 m </t>
  </si>
  <si>
    <t>19,2,1</t>
  </si>
  <si>
    <t>19,2,2</t>
  </si>
  <si>
    <t>C7</t>
  </si>
  <si>
    <t>Concreto de 24,5 Mpa  para viga de cimentación</t>
  </si>
  <si>
    <t>19,2,3</t>
  </si>
  <si>
    <t>C8</t>
  </si>
  <si>
    <t>Concreto de 24,5 Mpa para columnetas</t>
  </si>
  <si>
    <t>19,3,1</t>
  </si>
  <si>
    <t xml:space="preserve">CERRAMIENTO Y PUERTA DE ACCESO </t>
  </si>
  <si>
    <t>19,4,1</t>
  </si>
  <si>
    <t>MURO LADRILLO ESTRUCTURAL Portante Prensado Arcilla . Perforación vertical. ( Incluye  grouting dovelas 2.500 psi.)</t>
  </si>
  <si>
    <t>19,4,2</t>
  </si>
  <si>
    <t>G13</t>
  </si>
  <si>
    <t>Malla eslabonada Calibre 12 de 2 m de altura x 3 m de ancho</t>
  </si>
  <si>
    <t>19,4,3</t>
  </si>
  <si>
    <t>G14</t>
  </si>
  <si>
    <t>Tubo en galvanizado 2" (Según diseño)</t>
  </si>
  <si>
    <t>19,4,4</t>
  </si>
  <si>
    <t>G15</t>
  </si>
  <si>
    <t>Alambre de púas para  3 hiladas</t>
  </si>
  <si>
    <t>19,4,5</t>
  </si>
  <si>
    <t>G16</t>
  </si>
  <si>
    <t>Puerta en tubo y malla eslabonada de 2.2 m de altura por 5 m de ancho</t>
  </si>
  <si>
    <t>EQUIPOS ELÉCTRICOS E INSTRUMENTACIÓN Y CONTROL</t>
  </si>
  <si>
    <t xml:space="preserve">20. SUMINISTRO E INSTALACIÓN DE EQUIPOS ELÉCTRICOS </t>
  </si>
  <si>
    <t>RED DE MEDIA TENSION</t>
  </si>
  <si>
    <t>20,1,1</t>
  </si>
  <si>
    <t>ELE1,1</t>
  </si>
  <si>
    <t>SUMINISTRO E INSTALACION DE  CABLE XLPE  ALUMINO PANTALLA EN HILOS 120 MM2</t>
  </si>
  <si>
    <t>20,1,2</t>
  </si>
  <si>
    <t>ELE1,2</t>
  </si>
  <si>
    <t>SUMINISTRO E INSTALACION CAMARA DE INSPECCION BAJA - MEDIA TENSION NORMA CS275 - INCLUYE MARCO Y TAPA</t>
  </si>
  <si>
    <t>20,1,3</t>
  </si>
  <si>
    <t>ELE1,3</t>
  </si>
  <si>
    <t>SUMINISTRO E INSTALACION CAMARA DE INSPECCION BAJA - MEDIA TENSION NORMA CS276 - INCLUYE MARCO Y TAPA</t>
  </si>
  <si>
    <t>20,1,4</t>
  </si>
  <si>
    <t>ELE1,4</t>
  </si>
  <si>
    <t>SUMINISTRO E INSTALACION ESTRUCTURA NORMA LA218 O SIMILAR - SIN TEMPLETES</t>
  </si>
  <si>
    <t>20,1,5</t>
  </si>
  <si>
    <t>ELE1,5</t>
  </si>
  <si>
    <t>SUMINISTRO E INSTALACION CELDA DE MEDIDA EN MEDIA TENSION - 3CTS - 3 PTS - BANDEJA  - INCLUYE MEDIDOR ACTIVA REACTIVA</t>
  </si>
  <si>
    <t>20,1,6</t>
  </si>
  <si>
    <t>ELE1,6</t>
  </si>
  <si>
    <t>SUMINISTRO E INSTALACIONCELDA PROTECCION TRANSFORMADOR - CON FUSIBLES HH</t>
  </si>
  <si>
    <t>20,1,7</t>
  </si>
  <si>
    <t>ELE1,7</t>
  </si>
  <si>
    <t>SUMINISTRO E INSTALCION TRANSFORMADOR TIPO SECO 500KVA  - EN CELDA SEGUN CTS518-2 Y ACCESORIOS</t>
  </si>
  <si>
    <t>20,1,8</t>
  </si>
  <si>
    <t>ELE1,8</t>
  </si>
  <si>
    <t>SUMINISTRO E INSTALACION TERMINALES PREMOLDEADOS TIPO INTERIOR 15 KV</t>
  </si>
  <si>
    <t>JGO</t>
  </si>
  <si>
    <t>20,1,9</t>
  </si>
  <si>
    <t>ELE1,9</t>
  </si>
  <si>
    <t>SUMINISTRO E INSTALCION }MANIOBRA EN LINEA VIVA - CONEXION A RED EXISTENTE</t>
  </si>
  <si>
    <t>20,1,10</t>
  </si>
  <si>
    <t>ELE1,10</t>
  </si>
  <si>
    <t>SUMINISTRO E INSTALACION BANCO DE DUCTOS 4 X 4 " PVC</t>
  </si>
  <si>
    <t>PUESTA A TIERRA SUBESTACION</t>
  </si>
  <si>
    <t>20,2,1</t>
  </si>
  <si>
    <t>ELE2,1</t>
  </si>
  <si>
    <t>SUMINISTRO E INSTALACION DE ELECTRODO DE PUESTA A TIERRA 5/8 X 2.4 MTS</t>
  </si>
  <si>
    <t>20,2,2</t>
  </si>
  <si>
    <t>ELE2,2</t>
  </si>
  <si>
    <t>SUMINISTRO Y APLICACION DE SOLDADURA  EXOTERMICA 115 GR - INCLUYE MOLDE</t>
  </si>
  <si>
    <t>20,2,3</t>
  </si>
  <si>
    <t>ELE2,3</t>
  </si>
  <si>
    <t>SUMINISTRO E INSTALACION CAMARA DE INSPECCION BAJA TENSION  DE 30X30X30  - INCLUYE MARCO Y TAPA</t>
  </si>
  <si>
    <t>20,2,4</t>
  </si>
  <si>
    <t>ELE2,4</t>
  </si>
  <si>
    <t>SUMINISTRO E INSTALACION DE TIERRA ARTIFICIAL FAVIGEL, HIDROGEL, HIDROSOLTA</t>
  </si>
  <si>
    <t>20,2,5</t>
  </si>
  <si>
    <t>ELE2,5</t>
  </si>
  <si>
    <t>SUMINISTRO E INSTALCION CABLE COBRE DESNUDO #2/0 ENTERRADO  PARA MALLA DE TIERRA- INCLUYE EXCAVACION</t>
  </si>
  <si>
    <t>20,2,6</t>
  </si>
  <si>
    <t>ELE2,6</t>
  </si>
  <si>
    <t>SUMINISTRO E INSTALACION CABLE COBRE DESNUDO #2</t>
  </si>
  <si>
    <t>20,2,7</t>
  </si>
  <si>
    <t>ELE2,7</t>
  </si>
  <si>
    <t>SUMINISTRO E INSTALACION CABLE COBRE DESNUDO #4</t>
  </si>
  <si>
    <t>20,2,8</t>
  </si>
  <si>
    <t>ELE2,8</t>
  </si>
  <si>
    <t>BARRAJE  EQUIPOTENCIAL  DE COBRE DE 30 CM - 12 HUECOS</t>
  </si>
  <si>
    <t>20,2,9</t>
  </si>
  <si>
    <t>ELE2,9</t>
  </si>
  <si>
    <t>SUMINISTRO E INSTALACION MEDICION DE  VALOR DE PUESTA A TIERRA - INCLUYE INFORME</t>
  </si>
  <si>
    <t>CAMARAS DE INSPECCION Y  BANCO DE DUCTOS PARA RED BT</t>
  </si>
  <si>
    <t>20,3,1</t>
  </si>
  <si>
    <t>ELE3,1</t>
  </si>
  <si>
    <t>CAMARA DE INSPECCION BAJA TENSION NORMA CS274 - INCLUYE MARCO Y TAPA</t>
  </si>
  <si>
    <t>20,3,2</t>
  </si>
  <si>
    <t>ELE3,2</t>
  </si>
  <si>
    <t>CAMARA DE INSPECCION BAJA - MEDIA TENSION NORMA CS275 - INCLUYE MARCO Y TAPA</t>
  </si>
  <si>
    <t>20,3,3</t>
  </si>
  <si>
    <t>ELE3,3</t>
  </si>
  <si>
    <t>CAMARA DE INSPECCION BAJA - MEDIA TENSION NORMA CS276 - INCLUYE MARCO Y TAPA</t>
  </si>
  <si>
    <t>20,3,4</t>
  </si>
  <si>
    <t>ELE3,4</t>
  </si>
  <si>
    <t>CAMARA DE INSPECCION BAJA - MEDIA TENSION NORMA CS280 TIPO VEHICULAR  - INCLUYE MARCO Y TAPA</t>
  </si>
  <si>
    <t>20,3,5</t>
  </si>
  <si>
    <t>ELE3,4A</t>
  </si>
  <si>
    <t>CAMARA DE INSPECCION BAJA TENSION  DE 40X40X40  - INCLUYE MARCO Y TAPA</t>
  </si>
  <si>
    <t>20,3,6</t>
  </si>
  <si>
    <t>ELE3,5</t>
  </si>
  <si>
    <t>BANCO DE DUCTOS 6 X 4 "  + 6 X 3"  PVC</t>
  </si>
  <si>
    <t>20,3,7</t>
  </si>
  <si>
    <t>ELE3,6</t>
  </si>
  <si>
    <t>BANCO DE DUCTOS 6 X 4 "  + 4 X 3"  PVC</t>
  </si>
  <si>
    <t>20,3,8</t>
  </si>
  <si>
    <t>ELE3,7</t>
  </si>
  <si>
    <t>BANCO DE DUCTOS 4 X 4 "  + 4 X 3"  PVC</t>
  </si>
  <si>
    <t>20,3,9</t>
  </si>
  <si>
    <t>ELE3,8</t>
  </si>
  <si>
    <t>BANCO DE DUCTOS 3 X 4 "  + 3 X 3"  PVC</t>
  </si>
  <si>
    <t>20,3,10</t>
  </si>
  <si>
    <t>ELE3,9</t>
  </si>
  <si>
    <t>BANCO DE DUCTOS 2 X 4 "  + 2 X 3"  PVC</t>
  </si>
  <si>
    <t>20,3,11</t>
  </si>
  <si>
    <t>ELE3,10</t>
  </si>
  <si>
    <t>BANCO DE DUCTOS 3 X 4 "  + 3 X 2"  PVC</t>
  </si>
  <si>
    <t>20,3,12</t>
  </si>
  <si>
    <t>ELE3,11</t>
  </si>
  <si>
    <t>BANCO DE DUCTOS 2 X 4 "  + 2 X 2"  PVC</t>
  </si>
  <si>
    <t>20,3,13</t>
  </si>
  <si>
    <t>ELE3,12</t>
  </si>
  <si>
    <t>BANCO DE DUCTOS  3 X 3"  PVC</t>
  </si>
  <si>
    <t>20,3,14</t>
  </si>
  <si>
    <t>ELE3,13</t>
  </si>
  <si>
    <t>BANCO DE DUCTOS  4 X 2"  PVC</t>
  </si>
  <si>
    <t>20,3,15</t>
  </si>
  <si>
    <t>ELE3,14</t>
  </si>
  <si>
    <t>BANCO DE DUCTOS  2 X 2"  PVC</t>
  </si>
  <si>
    <t>DUCTOS IMC Y PVC A EQUIPOS</t>
  </si>
  <si>
    <t>20,4,1</t>
  </si>
  <si>
    <t>ELE4,1</t>
  </si>
  <si>
    <t>DUCTO  POR PLACA DE PISO 1 X 3" PVC</t>
  </si>
  <si>
    <t>20,4,2</t>
  </si>
  <si>
    <t>ELE4,2</t>
  </si>
  <si>
    <t>DUCTO  POR PLACA DE PISO 1 X 2" PVC</t>
  </si>
  <si>
    <t>20,4,3</t>
  </si>
  <si>
    <t>ELE4,3</t>
  </si>
  <si>
    <t>DUCTO  POR PLACA DE PISO 1 X 1 1/2" PVC</t>
  </si>
  <si>
    <t>20,4,4</t>
  </si>
  <si>
    <t>ELE4,4</t>
  </si>
  <si>
    <t>DUCTO  POR PLACA DE PISO 1 X 1 1/4" PVC</t>
  </si>
  <si>
    <t>20,4,5</t>
  </si>
  <si>
    <t>ELE4,5</t>
  </si>
  <si>
    <t>DUCTO  POR PLACA DE PISO 1 X 1 " PVC</t>
  </si>
  <si>
    <t>20,4,6</t>
  </si>
  <si>
    <t>ELE4,6</t>
  </si>
  <si>
    <t>TUBERIA EMT DE 1 1/2" - INCLUYE ACCESORIOS</t>
  </si>
  <si>
    <t>20,4,7</t>
  </si>
  <si>
    <t>ELE4,7</t>
  </si>
  <si>
    <t>TUBERIA EMT DE 1 1/4" - INCLUYE ACCESORIOS</t>
  </si>
  <si>
    <t>20,4,8</t>
  </si>
  <si>
    <t>ELE4,8</t>
  </si>
  <si>
    <t>TUBERIA EMT DE 1 " - INCLUYE ACCESORIOS</t>
  </si>
  <si>
    <t>20,4,9</t>
  </si>
  <si>
    <t>ELE4,9</t>
  </si>
  <si>
    <t>TUBERIA EMT DE 3/4 " - INCLUYE ACCESORIOS</t>
  </si>
  <si>
    <t>20,4,10</t>
  </si>
  <si>
    <t>ELE4,10</t>
  </si>
  <si>
    <t>TUBERIA GALVANIZADA IMC  DE 1 1/4" - INCLUYE ACCESORIOS</t>
  </si>
  <si>
    <t>20,4,11</t>
  </si>
  <si>
    <t>ELE4,11</t>
  </si>
  <si>
    <t>TUBERIA GALVANIZADA IMC  DE 1 " - INCLUYE ACCESORIOS</t>
  </si>
  <si>
    <t>20,4,12</t>
  </si>
  <si>
    <t>ELE4,12</t>
  </si>
  <si>
    <t>TUBERIA GALVANIZADA IMC  DE 3/4 " - INCLUYE ACCESORIOS</t>
  </si>
  <si>
    <t>20,4,13</t>
  </si>
  <si>
    <t>ELE4,13</t>
  </si>
  <si>
    <t>CORAZA AMERICANA 1 1/4" - INCLUYE ACCESORIOS</t>
  </si>
  <si>
    <t>20,4,14</t>
  </si>
  <si>
    <t>ELE4,14</t>
  </si>
  <si>
    <t>CORAZA AMERICANA 1 " - INCLUYE ACCESORIOS</t>
  </si>
  <si>
    <t>20,4,15</t>
  </si>
  <si>
    <t>ELE4,15</t>
  </si>
  <si>
    <t>ACOMETIDAS PRINCIPALES</t>
  </si>
  <si>
    <t>20,5,1</t>
  </si>
  <si>
    <t>ELE5,1</t>
  </si>
  <si>
    <t>DE TR-1 A TTA  EN 4(3#4/0+1#250) + 1 # 2/0 (T) CU SUPERFLEX</t>
  </si>
  <si>
    <t>20,5,2</t>
  </si>
  <si>
    <t>ELE5,2</t>
  </si>
  <si>
    <t>DE  TTA  a TGD-460   EN 4(3#4/0+1#250) + 1 # 2/0 (T) CU SUPERFLEX</t>
  </si>
  <si>
    <t>20,5,3</t>
  </si>
  <si>
    <t>ELE5,3</t>
  </si>
  <si>
    <t>DE PLANTA  A  TTA  EN 4(3#4/0+1#250)  CU SUPERFLEX</t>
  </si>
  <si>
    <t>20,5,4</t>
  </si>
  <si>
    <t>ELE5,4</t>
  </si>
  <si>
    <t>DE TGD-460 A  TPC-BC  EN 3#2/0+1#6(T)  CU THHN</t>
  </si>
  <si>
    <t>20,5,5</t>
  </si>
  <si>
    <t>ELE5,5</t>
  </si>
  <si>
    <t>DE TGD-460 A CCM-1  EN 4(3#250 ) +1 #2/0(T)  CU SUPERFLEX</t>
  </si>
  <si>
    <t>20,5,6</t>
  </si>
  <si>
    <t>ELE5,6</t>
  </si>
  <si>
    <t>DE  TGD-460 A CCM-2  EN 3#4/0 + 1#6(T) CU  SUPERFLEX</t>
  </si>
  <si>
    <t>20,5,7</t>
  </si>
  <si>
    <t>ELE5,9</t>
  </si>
  <si>
    <t>DE TGD-460  A  CCM-5  EN 3#2 + 1#6(T) CU SUPERFLEX</t>
  </si>
  <si>
    <t>20,5,8</t>
  </si>
  <si>
    <t>ELE5,10</t>
  </si>
  <si>
    <t>DE TGD-460  A  CCM-6  EN 3#2 + 1#6(T) CU SUPERFLEX</t>
  </si>
  <si>
    <t>20,5,9</t>
  </si>
  <si>
    <t>ELE5,11</t>
  </si>
  <si>
    <t>DE TGD-460  A  CCM-7  EN 3#2 + 1#6(T) CU SUPERFLEX</t>
  </si>
  <si>
    <t>20,5,10</t>
  </si>
  <si>
    <t>ELE5,12</t>
  </si>
  <si>
    <t>DE TGD-460  A  CCM8   EN  3#8+1#8(T) CU SUPERFLEX</t>
  </si>
  <si>
    <t>20,5,11</t>
  </si>
  <si>
    <t>ELE5,13</t>
  </si>
  <si>
    <t>DE TGD-460 A TP-TBB EN 3#4 +1 #6(T) CU SUPERFLEX</t>
  </si>
  <si>
    <t>20,5,12</t>
  </si>
  <si>
    <t>ELE5,14</t>
  </si>
  <si>
    <t>DE TGD-460  A  TPC-UV   EN 3#2 + 1#6(T) CU SUPERFLEX</t>
  </si>
  <si>
    <t>ACOMETIDA A EQUIPOS</t>
  </si>
  <si>
    <t>20,6,1</t>
  </si>
  <si>
    <t>ELE6,1</t>
  </si>
  <si>
    <t>DE  CCM- 1  A  SOPLADORES  EN 3#2/0 + 1 # 6(T) CU  SUPERFLEX</t>
  </si>
  <si>
    <t>20,6,2</t>
  </si>
  <si>
    <t>ELE6,2</t>
  </si>
  <si>
    <t>DE CCM-2 A DECANTER CENTRIFUGO EN 3#8+1#10(T) CU SUPERFLEX</t>
  </si>
  <si>
    <t>20,6,3</t>
  </si>
  <si>
    <t>ELE6,3</t>
  </si>
  <si>
    <t>DE CCM-2  A  TORNILLO EXTRACTOR EN 3#10 + 1#12(T) CU SUPERFLEX</t>
  </si>
  <si>
    <t>20,6,4</t>
  </si>
  <si>
    <t>ELE6,4</t>
  </si>
  <si>
    <t>DE  CCM-2  A  UNIDAD DE POLIMEROS EN  3#12 + 1#12(T) CU SUPERFLEX</t>
  </si>
  <si>
    <t>20,6,5</t>
  </si>
  <si>
    <t>ELE6,5</t>
  </si>
  <si>
    <t>DE CCM-2  A  BOMBA CAVIDAD PROGRESIVA  EN 3#10 + 1#12(T) CU SUPERFLEX</t>
  </si>
  <si>
    <t>20,6,6</t>
  </si>
  <si>
    <t>ELE6,11</t>
  </si>
  <si>
    <t>DE CCM-7  A  BARREDOR DESHIDRATADOR  EN 3#10 + 1#12(T) CU SUPERFLEX</t>
  </si>
  <si>
    <t>20,6,7</t>
  </si>
  <si>
    <t>ELE6,13</t>
  </si>
  <si>
    <t>DE CCM-5 A BOMBAS SUMERGIBLE EN 4X10  CU ENCAUCHETADO</t>
  </si>
  <si>
    <t>20,6,8</t>
  </si>
  <si>
    <t>ELE6,14</t>
  </si>
  <si>
    <t>DE CCM-5  A  MILITAMIZ  EN 3#10 + 1#12(T) CU SUPERFLEX</t>
  </si>
  <si>
    <t>20,6,9</t>
  </si>
  <si>
    <t>ELE6,15</t>
  </si>
  <si>
    <t>DE CCM-5 A BPMBAS  DE ARENAS  EN 4X10  CU ENCAUCHETADO</t>
  </si>
  <si>
    <t>20,6,10</t>
  </si>
  <si>
    <t>ELE6,16</t>
  </si>
  <si>
    <t>DE CCM-5  A  COMPUERTA ELECTROACTUADA EN 4X12 CU ENCAUCHETADO</t>
  </si>
  <si>
    <t>20,6,11</t>
  </si>
  <si>
    <t>ELE6,17</t>
  </si>
  <si>
    <t>DE CCM-6  A  BOMBAS RAS  EN 3#10 + 1#12(T) CU SUPERFLEX</t>
  </si>
  <si>
    <t>20,6,12</t>
  </si>
  <si>
    <t>ELE6,18</t>
  </si>
  <si>
    <t>DE CCM-6  A  BARREDOR DESHIDRATADOR  EN 3#10 + 1#12(T) CU SUPERFLEX</t>
  </si>
  <si>
    <t>20,6,13</t>
  </si>
  <si>
    <t>ELE6,19</t>
  </si>
  <si>
    <t>DE  CCM-6  A VALVULA MARIPOSA  EN  3#12 + 1#12(T) CU SUPERFLEX</t>
  </si>
  <si>
    <t>20,6,14</t>
  </si>
  <si>
    <t>ELE6,20</t>
  </si>
  <si>
    <t>DE CCM-7  A  BOMBAS RAS  EN 3#10 + 1#12(T) CU SUPERFLEX</t>
  </si>
  <si>
    <t>20,6,15</t>
  </si>
  <si>
    <t>ELE6,21</t>
  </si>
  <si>
    <t>20,6,16</t>
  </si>
  <si>
    <t>ELE6,22</t>
  </si>
  <si>
    <t>DE  CCM-7  A VALVULA MARIPOSA  EN  3#12 + 1#12(T) CU SUPERFLEX</t>
  </si>
  <si>
    <t>20,6,17</t>
  </si>
  <si>
    <t>ELE6,23</t>
  </si>
  <si>
    <t>DE CCM-8  A  VALVULA MARIPOSA TANQUES  EN 4X12 CU ENCAUCHETADO</t>
  </si>
  <si>
    <t>20,6,18</t>
  </si>
  <si>
    <t>ELE6,24</t>
  </si>
  <si>
    <t>DE  TPC-TBB  A  TPD-1 EN  3#6+1#6 + 1#8(T) CU THHN</t>
  </si>
  <si>
    <t>20,6,19</t>
  </si>
  <si>
    <t>ELE6,25</t>
  </si>
  <si>
    <t>DE TPC-TBB  A  TPD-2  EN 3#4+1#4 + 1#8 (T)  CU THHN</t>
  </si>
  <si>
    <t>20,6,20</t>
  </si>
  <si>
    <t>ELE6,26</t>
  </si>
  <si>
    <t>DE  TPC-TBB  A  TPD-3   EN  3#6+1#6 + 1#8(T) CU THHN</t>
  </si>
  <si>
    <t>20,6,21</t>
  </si>
  <si>
    <t>ELE6,27</t>
  </si>
  <si>
    <t>DE  TPC-TBB  A  TPD-4   EN  3#6+1#6 + 1#8(T) CU THHN</t>
  </si>
  <si>
    <t>20,6,22</t>
  </si>
  <si>
    <t>ELE6,28</t>
  </si>
  <si>
    <t>DE TPC-TBB   A  PUENTE GRUA   EN 3#10 + 1#12(T) CU SUPERFLEX</t>
  </si>
  <si>
    <t>20,6,23</t>
  </si>
  <si>
    <t>ELE6,29</t>
  </si>
  <si>
    <t>CABLE ENCAUCHETADO 3X14 CU - PARA SEÑALES DE EQUIPOS</t>
  </si>
  <si>
    <t>RED DE ALUMBRADO EXTERIOR</t>
  </si>
  <si>
    <t>20,7,1</t>
  </si>
  <si>
    <t>ELE7,1</t>
  </si>
  <si>
    <t>SUMINISTRO, TRANSPORTE, ARRIMADA - HOYADA, HINCADA Y APLOMADA DE  POSTE DE CONCRETO DE 12M X 510</t>
  </si>
  <si>
    <t>20,7,2</t>
  </si>
  <si>
    <t>ELE7,2</t>
  </si>
  <si>
    <t>SUMINISTRO E INSTALACION DE LUMINARIA CERRADA SODIO 150W-220V - CON FOTOCELDA Y BRAZO</t>
  </si>
  <si>
    <t>20,7,3</t>
  </si>
  <si>
    <t>ELE7,3</t>
  </si>
  <si>
    <t>RED DE ALUMBRADO EN 3#4+1#8(T) AL SERIE 8000</t>
  </si>
  <si>
    <t>20,7,4</t>
  </si>
  <si>
    <t>ELE7,4</t>
  </si>
  <si>
    <t>RED DE ALUMBRADO EN 2#4+1#8(T) AL SERIE 8000</t>
  </si>
  <si>
    <t>20,7,5</t>
  </si>
  <si>
    <t>ELE7,5</t>
  </si>
  <si>
    <t>20,7,6</t>
  </si>
  <si>
    <t>ELE7,6</t>
  </si>
  <si>
    <t>20,7,7</t>
  </si>
  <si>
    <t>ELE7,7</t>
  </si>
  <si>
    <t>CABLE COBRE DESNUDO #4</t>
  </si>
  <si>
    <t>20,7,8</t>
  </si>
  <si>
    <t>ELE7,8</t>
  </si>
  <si>
    <t>SUMINISTRO E INSTALACION DE BARRAJE  SUMERGIBLE- 600V - 500 AMPERIOS DE 4  PUERTOS</t>
  </si>
  <si>
    <t>20,7,9</t>
  </si>
  <si>
    <t>20,7,10</t>
  </si>
  <si>
    <t>SALIDAS ELECTRICAS</t>
  </si>
  <si>
    <t>20,7,11</t>
  </si>
  <si>
    <t>ELE8,1</t>
  </si>
  <si>
    <t>SALIDA DE ILUMINACION EN TUBERIA EMT- CABLE DE CONBRE - ( NO INCLUYE LUMINARIA)</t>
  </si>
  <si>
    <t>20,7,12</t>
  </si>
  <si>
    <t>ELE8,2</t>
  </si>
  <si>
    <t>SALIDA DE ILUMINACION  DE EMERGENCIA EN TUBERIA EMT- CABLE DE CONBRE - (  INCLUYE LUMINARIA EMERGENCIA LED 2X4.5W )</t>
  </si>
  <si>
    <t>20,7,13</t>
  </si>
  <si>
    <t>ELE8,3</t>
  </si>
  <si>
    <t>SALIDA DE INTERUPTOR SENCILLO  EN TUBERIA EMT- CABLE DE CONBRE - (  INCLUYE  APARATO )</t>
  </si>
  <si>
    <t>20,7,14</t>
  </si>
  <si>
    <t>ELE8,4</t>
  </si>
  <si>
    <t>SALIDA DE INTERUPTOR DOBLE  EN TUBERIA EMT- CABLE DE CONBRE - (  INCLUYE  APARATO )</t>
  </si>
  <si>
    <t>20,7,15</t>
  </si>
  <si>
    <t>ELE8,5</t>
  </si>
  <si>
    <t>SALIDA DE INTERUPTOR CONMUTABLE  SENCILLO  EN TUBERIA EMT- CABLE DE CONBRE - (  INCLUYE  APARATO )</t>
  </si>
  <si>
    <t>20,7,16</t>
  </si>
  <si>
    <t>ELE8,6</t>
  </si>
  <si>
    <t>SUMINISTRO E INSTALACION DE LUMINARIA HERMETICA LED 2X18W - 120V</t>
  </si>
  <si>
    <t>20,7,17</t>
  </si>
  <si>
    <t>ELE8,7</t>
  </si>
  <si>
    <t>SUMINISTRO E INSTALACION DE PANEL LED  18W - 120V</t>
  </si>
  <si>
    <t>20,7,18</t>
  </si>
  <si>
    <t>ELE8,8</t>
  </si>
  <si>
    <t>SUMINISTRO E INSTALACION DE PANEL LED  DE 30X120 CM -  48W - 120V</t>
  </si>
  <si>
    <t>20,7,19</t>
  </si>
  <si>
    <t>ELE8,9</t>
  </si>
  <si>
    <t>SALIDA DE TOMA DOBLE CON POLO A TIERRA EN TUBERIA PVC, CABLE DE COBRE AISLADO - INCLUYE APARATO</t>
  </si>
  <si>
    <t>20,7,20</t>
  </si>
  <si>
    <t>ELE8,10</t>
  </si>
  <si>
    <t>SALIDA DE TOMA DOBLE CON POLO A TIERRA GFCI   EN TUBERIA PVC, CABLE DE COBRE AISLADO - INCLUYE APARATO</t>
  </si>
  <si>
    <t>20,7,21</t>
  </si>
  <si>
    <t>ELE8,11</t>
  </si>
  <si>
    <t>SALIDA DE TOMA DOBLE CON POLO A TIERRA CON TAPA PARA INTEMPERIE   EN TUBERIA PVC, CABLE DE COBRE AISLADO - INCLUYE APARATO</t>
  </si>
  <si>
    <t>20,7,22</t>
  </si>
  <si>
    <t>ELE8,12</t>
  </si>
  <si>
    <t>SALIDA DE ESPECIAL BIFASICA  EN TUBERIA PVC, CABLE DE COBRE AISLADO - INCLUYE  TOMA DE SEGURIDAD</t>
  </si>
  <si>
    <t>TABLEROS Y PROTECCIONES</t>
  </si>
  <si>
    <t>20,8,1</t>
  </si>
  <si>
    <t>ELE9,1</t>
  </si>
  <si>
    <t>SUMINISTRO E INSTALACION DE TABLERO 3F DE 18  CTOS CON ESPACIO TOTALIZADOR - CON PUERTA Y CHAPA - BARRAS DE TIERRA Y NEUTRO</t>
  </si>
  <si>
    <t>20,8,2</t>
  </si>
  <si>
    <t>ELE9,2</t>
  </si>
  <si>
    <t>BREAKER INDUSTRIAL TRIPOLAR  50A - 25 KA</t>
  </si>
  <si>
    <t>20,8,3</t>
  </si>
  <si>
    <t>ELE9,3</t>
  </si>
  <si>
    <t>BREAKER INDUSTRIAL TRIPOLAR  40A - 25 KA</t>
  </si>
  <si>
    <t>20,8,4</t>
  </si>
  <si>
    <t>ELE9,4</t>
  </si>
  <si>
    <t>BREAKER INDUSTRIAL TRIPOLAR  60A - 25 KA</t>
  </si>
  <si>
    <t>20,8,5</t>
  </si>
  <si>
    <t>ELE9,5</t>
  </si>
  <si>
    <t>BREAKER ENCHUFABLE MONOPOLAR  1X20A - 10 KA</t>
  </si>
  <si>
    <t>20,8,6</t>
  </si>
  <si>
    <t>ELE9,6</t>
  </si>
  <si>
    <t>BREAKER ENCHUFABLE  BIPOLAR  2X20A - 10 KA</t>
  </si>
  <si>
    <t>20,8,7</t>
  </si>
  <si>
    <t>ELE9,7</t>
  </si>
  <si>
    <t>BREAKER ENCHUFABLE  TRIPOLAR  3X30A - 10 KA</t>
  </si>
  <si>
    <t>20,8,8</t>
  </si>
  <si>
    <t>ELE9,8</t>
  </si>
  <si>
    <t>TABLERO DE CONTROL DE ALUMBRADO TCA</t>
  </si>
  <si>
    <t>20,8,9</t>
  </si>
  <si>
    <t>ELE9,9</t>
  </si>
  <si>
    <t>PLANTA DE EMERGENCIA - INCLUYE CABINA Y ACCESORIOS</t>
  </si>
  <si>
    <t>20,8,10</t>
  </si>
  <si>
    <t>ELE9,10</t>
  </si>
  <si>
    <t>TRANSFERENCIA AUTOMATICA</t>
  </si>
  <si>
    <t>20,8,11</t>
  </si>
  <si>
    <t>ELE9,11</t>
  </si>
  <si>
    <t>TABLERO  TGD - 460</t>
  </si>
  <si>
    <t>20,8,12</t>
  </si>
  <si>
    <t>ELE9,12</t>
  </si>
  <si>
    <t>TABLERO CONTROL CCM-1 (SOPLADORES)</t>
  </si>
  <si>
    <t>20,8,13</t>
  </si>
  <si>
    <t>ELE9,13</t>
  </si>
  <si>
    <t>TABLERO CONTROL  CCM-2 ( LODOS)</t>
  </si>
  <si>
    <t>20,8,14</t>
  </si>
  <si>
    <t>ELE9,14</t>
  </si>
  <si>
    <t>TABLERO CONTROL  CCM-7  ( RAS - WAS 2)</t>
  </si>
  <si>
    <t>20,8,15</t>
  </si>
  <si>
    <t>ELE9,15</t>
  </si>
  <si>
    <t>TABLERO CONTROL  CCM6 -   ( RAS - WAS 1 )</t>
  </si>
  <si>
    <t>20,8,16</t>
  </si>
  <si>
    <t>ELE9,16</t>
  </si>
  <si>
    <t>TABLERO CONTROL  CCM-5 ( ESTACION DE BOMBEO )</t>
  </si>
  <si>
    <t>20,8,17</t>
  </si>
  <si>
    <t>ELE9,17</t>
  </si>
  <si>
    <t>TABLERO CONTROL  CCM-8 ( VALVULAS )</t>
  </si>
  <si>
    <t>20,8,18</t>
  </si>
  <si>
    <t>ELE9,18</t>
  </si>
  <si>
    <t>TABLERO  TPC-TBB ( TRANSFORMADOR BAJA - BAJA)</t>
  </si>
  <si>
    <t>20,8,19</t>
  </si>
  <si>
    <t>ELE9,19</t>
  </si>
  <si>
    <t>TABLERO BANCO DE CONDENSADORES</t>
  </si>
  <si>
    <t>TRAMITES Y MANIOBRAS</t>
  </si>
  <si>
    <t>20,9,1</t>
  </si>
  <si>
    <t>ELE10,1</t>
  </si>
  <si>
    <t>CERTIFICACION RETIE  - RED DEMEDIA TENSION - MEDIDA - TRANSFORMADOR - RED DE BAJA TENSION Y UDO FINAL</t>
  </si>
  <si>
    <t>20,9,2</t>
  </si>
  <si>
    <t>ELE10,2</t>
  </si>
  <si>
    <t>COSTO POR INSTALACION DE MEDIDOR Y GRUPO DE MEDIDA</t>
  </si>
  <si>
    <t>SISTEMA DE SUPERVISIÓN</t>
  </si>
  <si>
    <t>21,1,1</t>
  </si>
  <si>
    <t>INS1</t>
  </si>
  <si>
    <r>
      <t xml:space="preserve">Suministro COMPUTADOR DE ESCRITORIO </t>
    </r>
    <r>
      <rPr>
        <b/>
        <i/>
        <u/>
        <sz val="10"/>
        <rFont val="Arial"/>
        <family val="2"/>
      </rPr>
      <t>Tipo  :</t>
    </r>
    <r>
      <rPr>
        <sz val="10"/>
        <rFont val="Arial"/>
        <family val="2"/>
      </rPr>
      <t xml:space="preserve"> Work Station (WS), Procesador: AMD A8 7410QC </t>
    </r>
    <r>
      <rPr>
        <b/>
        <i/>
        <u/>
        <sz val="10"/>
        <rFont val="Arial"/>
        <family val="2"/>
      </rPr>
      <t>o  Equivalente</t>
    </r>
    <r>
      <rPr>
        <sz val="10"/>
        <rFont val="Arial"/>
        <family val="2"/>
      </rPr>
      <t>,  Memoria: 4GB Disco Duro: 1 TB Teclado y Mouse</t>
    </r>
  </si>
  <si>
    <t>21,1,2</t>
  </si>
  <si>
    <t>INS2</t>
  </si>
  <si>
    <t>Licencias y Programación del Sistema de Supervisión</t>
  </si>
  <si>
    <t>21,1,3</t>
  </si>
  <si>
    <t>INS3</t>
  </si>
  <si>
    <t>Suministro, instalación y configuración de Red LAN</t>
  </si>
  <si>
    <t>21,1,4</t>
  </si>
  <si>
    <t>INS4</t>
  </si>
  <si>
    <t>Suministro Monitor 23"</t>
  </si>
  <si>
    <t>21,1,5</t>
  </si>
  <si>
    <t>INS5</t>
  </si>
  <si>
    <r>
      <t xml:space="preserve">Suministro IMPRESORA Multifuncional </t>
    </r>
    <r>
      <rPr>
        <b/>
        <i/>
        <u/>
        <sz val="10"/>
        <rFont val="Arial"/>
        <family val="2"/>
      </rPr>
      <t>tipo</t>
    </r>
    <r>
      <rPr>
        <sz val="10"/>
        <rFont val="Arial"/>
        <family val="2"/>
      </rPr>
      <t xml:space="preserve"> Todo En Uno Hp Laserjet Pro M127Fn HEWLETT PACKARD, REF:HP-M127FN  PLU:HP-M127FN</t>
    </r>
    <r>
      <rPr>
        <b/>
        <i/>
        <u/>
        <sz val="10"/>
        <rFont val="Arial"/>
        <family val="2"/>
      </rPr>
      <t xml:space="preserve"> o Equivalente</t>
    </r>
  </si>
  <si>
    <t>SISTEMA DE INSTRUMENTACION</t>
  </si>
  <si>
    <t>21,2,1</t>
  </si>
  <si>
    <t>INS6</t>
  </si>
  <si>
    <t>Suministro Indicador de posición para Válvula de control de aire</t>
  </si>
  <si>
    <t>21,2,2</t>
  </si>
  <si>
    <t>INS7</t>
  </si>
  <si>
    <t xml:space="preserve">Suministro de ANALIZADOR MULTIPARAMETRICO. </t>
  </si>
  <si>
    <t>21,2,3</t>
  </si>
  <si>
    <t>INS8</t>
  </si>
  <si>
    <t>Suministro TRANSMISOR DE PRESIÓN 232PS</t>
  </si>
  <si>
    <t>21,2,4</t>
  </si>
  <si>
    <t>INS9</t>
  </si>
  <si>
    <t>Suministro deTRANSMISOR DE NIVEL TIPO RADAR DE 0 a 8 MTS</t>
  </si>
  <si>
    <t>21,2,5</t>
  </si>
  <si>
    <t>INS10</t>
  </si>
  <si>
    <t>Suministro(FIT) TRANSMISOR DE FLUJO PARA TUBERÍA DE 16"</t>
  </si>
  <si>
    <t>21,2,6</t>
  </si>
  <si>
    <t>INS11</t>
  </si>
  <si>
    <t>Suministro(FIT) TRANSMISOR DE FLUJO PARA TUBERÍA DE 8"</t>
  </si>
  <si>
    <t>21,2,7</t>
  </si>
  <si>
    <t>INS12</t>
  </si>
  <si>
    <t>Suministro (FIT) TRANSMISOR DE FLUJO PARA TUBERÍA DE 6"</t>
  </si>
  <si>
    <t>21,2,8</t>
  </si>
  <si>
    <t>INS13</t>
  </si>
  <si>
    <t>Suministro LSH Interruptores de Nivel Alto</t>
  </si>
  <si>
    <t>CONTROL</t>
  </si>
  <si>
    <t>21,3,1</t>
  </si>
  <si>
    <t>INS14</t>
  </si>
  <si>
    <t>Suministro e Instalacion de gabinete PLC Central</t>
  </si>
  <si>
    <t>21,3,2</t>
  </si>
  <si>
    <t>INS15</t>
  </si>
  <si>
    <t>Suministro e Instalación y montaje de gabinete RTU</t>
  </si>
  <si>
    <t>21,3,3</t>
  </si>
  <si>
    <t>INS16</t>
  </si>
  <si>
    <t xml:space="preserve">SUMINISTRO PLC Y RTU DE CONTROL: </t>
  </si>
  <si>
    <t>21,3,4</t>
  </si>
  <si>
    <t>INS17</t>
  </si>
  <si>
    <t>LICENCIA Y PROGRAMACIÓN SISTEMA DE CONTROL</t>
  </si>
  <si>
    <t>21,3,5</t>
  </si>
  <si>
    <t>INS18</t>
  </si>
  <si>
    <t>SUMINISTRO INSTALACION Y CONFIGURACIÓN SWITCHES Y BORNERAS</t>
  </si>
  <si>
    <t>GL</t>
  </si>
  <si>
    <t>21,3,6</t>
  </si>
  <si>
    <t>INS19</t>
  </si>
  <si>
    <t>SUMINISTRO CANALETAS Y RIELES PARA GABINETES</t>
  </si>
  <si>
    <t>21,3,7</t>
  </si>
  <si>
    <t>INS20</t>
  </si>
  <si>
    <t xml:space="preserve">SUMINISTRO Y TENDIDO DE CABLES DE INSTRUMENTACION </t>
  </si>
  <si>
    <t>21,3,8</t>
  </si>
  <si>
    <t>INS21</t>
  </si>
  <si>
    <t xml:space="preserve">Suministro e instalación Sistema de respaldo de energía UPS 2000 VA M-NET con banco de baterías de 5 kVA </t>
  </si>
  <si>
    <t>21,3,9</t>
  </si>
  <si>
    <t>INS22</t>
  </si>
  <si>
    <t xml:space="preserve">PRUEBAS DEL SISTEMA DE CONTROL: </t>
  </si>
  <si>
    <t xml:space="preserve">EQUIPOS DE TRATAMIENTO </t>
  </si>
  <si>
    <t xml:space="preserve">22. SUMINISTRO DE EQUIPOS DE TRATAMIENTO </t>
  </si>
  <si>
    <t>SUMINISTRO DE EQUIPOS PARA EL ALIVIO</t>
  </si>
  <si>
    <t>22,1,1</t>
  </si>
  <si>
    <t>SE1</t>
  </si>
  <si>
    <t>Suministro Compuerta deslizante metalica de 0,98 m x 0,95 m con estanqueidad a 3 lados positivo-negativa con actuador electrico</t>
  </si>
  <si>
    <t xml:space="preserve">SUMINISTRO DE EQUIPOS DE LA EBAR </t>
  </si>
  <si>
    <t>22,2,1</t>
  </si>
  <si>
    <t>SE2</t>
  </si>
  <si>
    <t>Suministro de  una Bomba Sumergible de pozo humedo Q= 0.0217m3/s, TDH 12.77mca, motor de 6.0hp  incluye codo de conexión a la tubería ∅ 4"</t>
  </si>
  <si>
    <t>22,2,2</t>
  </si>
  <si>
    <t>SE3</t>
  </si>
  <si>
    <t>SUMINISTRO DE EQUIPOS PARA EL TRATAMIENTO PRELIMINAR</t>
  </si>
  <si>
    <t>22,3,1</t>
  </si>
  <si>
    <t>SE4</t>
  </si>
  <si>
    <t xml:space="preserve">Suministro e   de  Militamiz longitud Aprox. 6.34m luz de paso  10mm incluye ablero de control para los dos (2) militamices. Capacidad  Qmax: 100 l/s at H1 750 mm / H2 640 mm . Incluye tablero de control para dos militamices </t>
  </si>
  <si>
    <t>22,3,2</t>
  </si>
  <si>
    <t>SE5</t>
  </si>
  <si>
    <t>Suministro Compuerta deslizante metalica de 0,65 m x 1,4 m con estanqueidad a 3 lados positivo-negativa con actuador manual</t>
  </si>
  <si>
    <t>22,3,3</t>
  </si>
  <si>
    <t>SE6</t>
  </si>
  <si>
    <t>Suministro Compuerta deslizante metalica de 1,10 m x 1,4 m con estanqueidad a 3 lados positivo-negativa con actuador manual</t>
  </si>
  <si>
    <t>22,3,4</t>
  </si>
  <si>
    <t>SE7</t>
  </si>
  <si>
    <t>Suministro de bombas extractora de arena de 0,25 hp Q=0,60 lts/seg  TDH=4,3 m.c.a</t>
  </si>
  <si>
    <t>22,3,5</t>
  </si>
  <si>
    <t>SE8</t>
  </si>
  <si>
    <t>Suministro Canaleta parshall en fibra de vidrio 12" incluye accesorios</t>
  </si>
  <si>
    <t>22,3,7</t>
  </si>
  <si>
    <t>SE10</t>
  </si>
  <si>
    <t xml:space="preserve">Selector de arenas </t>
  </si>
  <si>
    <t>SUMINISTRO DE EQUIPOS PARA SEDIMENTADOR SECUNDARIO</t>
  </si>
  <si>
    <t>22,4,1</t>
  </si>
  <si>
    <t>SE12</t>
  </si>
  <si>
    <t>Suministro Puente decantador circular  con diámetro de 15m y 3m de alto y sistema de eliminación de flotantes</t>
  </si>
  <si>
    <t>SUMINISTRO DE EQUIPOS PARA EL SISTEMA WAS RAS</t>
  </si>
  <si>
    <t>22,5,1</t>
  </si>
  <si>
    <t>SE13</t>
  </si>
  <si>
    <t>22,5,2</t>
  </si>
  <si>
    <t>SE14</t>
  </si>
  <si>
    <t>SUMINISTRO DE EQUIPOS PARA EL SISTEMA DE DESINFECCION</t>
  </si>
  <si>
    <t>22,6,1</t>
  </si>
  <si>
    <t>SE15</t>
  </si>
  <si>
    <t xml:space="preserve">SUMINISTRO DE EQUIPOS PARA LA DESHIDRATACIÓN DE LODOS </t>
  </si>
  <si>
    <t>22,7,1</t>
  </si>
  <si>
    <t>SE16</t>
  </si>
  <si>
    <t>Suministro decantador centrífugo de tambor macizo, produciendo una torta de lodos con un porcentaje de humedad de máximo el 35%. , incluye tablero de ocntrol y potencia</t>
  </si>
  <si>
    <t>22,7,2</t>
  </si>
  <si>
    <t>SE17</t>
  </si>
  <si>
    <t>Suministro Bomba de cavidad progresiva  2 - 10 m3/h, 5% SS % P/P hasta 40° C con motor de 5hp</t>
  </si>
  <si>
    <t>22,7,3</t>
  </si>
  <si>
    <t>SE18</t>
  </si>
  <si>
    <t>22,7,4</t>
  </si>
  <si>
    <t>SE19</t>
  </si>
  <si>
    <t>Suministro Tornillo transportador 5 m  inclinación de 20°, conexión de drenaje,conexión de ventilación, conexión a decanter</t>
  </si>
  <si>
    <t>22,7,5</t>
  </si>
  <si>
    <t>SE20</t>
  </si>
  <si>
    <t>Espesador de lodos central  con diámetro de 7,5m y 3,5m de alto,limitador de par eléctrico</t>
  </si>
  <si>
    <t>22,7,6</t>
  </si>
  <si>
    <t>Plataforma decanter</t>
  </si>
  <si>
    <t>SUMINISTRO DE EQUIPOS PARA SISTEMA DE SOPLADORES</t>
  </si>
  <si>
    <t>22,8,1</t>
  </si>
  <si>
    <t>Suministro soplador para caudal de 1420 Sm3/h a una presión de  9,88 PSIG con potencia máxima 50 HP, 440 V trifasico; incluye cabina insonorizada, sistema de control  y demas accesorios</t>
  </si>
  <si>
    <t>SUMINISTRO DE EQUIPOS PARA SISTEMA DE AIREACIÓN</t>
  </si>
  <si>
    <t>22,9,1</t>
  </si>
  <si>
    <t>Suministro de sistema de aireación por burbuja fina para cada tanque, cada uno para un Caudal de aire de 1420 SM3/h a 9.88 psig, incluye bajante principal, tuberías de distribución sobre fondo de tanque, terminales difusores de burbuja fina, juntas de expansión, soportes, anclajes y accesorios menores que permitan la completa y optima instalación del sistema.</t>
  </si>
  <si>
    <t>ARRANQUE Y PUESTA EN MARCHA</t>
  </si>
  <si>
    <t xml:space="preserve">24,ARRANQUE Y PUESTA EN MARCHA </t>
  </si>
  <si>
    <t>I1F</t>
  </si>
  <si>
    <t xml:space="preserve">Arranque , puesta en marcha , Mantenimiento y Operación de la PTAR </t>
  </si>
  <si>
    <t>MES</t>
  </si>
  <si>
    <t>VALOR TOTAL OBRA CIVIL</t>
  </si>
  <si>
    <t>VALOR TOTAL SUMINISTRO</t>
  </si>
  <si>
    <t xml:space="preserve">VALOR TOTAL </t>
  </si>
  <si>
    <t>TOTAL COSTO DIRECTO OBRA CIVIL</t>
  </si>
  <si>
    <t>23 INSTALACIÓN DE EQUIPOS DE TRATAMIENTO INDICADOS EN EL CAPITULO 22</t>
  </si>
  <si>
    <t>INSTALACIÓN DE EQUIPOS PARA EL ALIVIO</t>
  </si>
  <si>
    <t>Instalación de Compuerta deslizante metalica de 0,98 m x 0,95 m con estanqueidad a 3 lados positivo-negativa con actuador electrico</t>
  </si>
  <si>
    <t xml:space="preserve">INSTALACIÓN DE EQUIPOS DE LA EBAR </t>
  </si>
  <si>
    <t>INSTALACIÓN DE EQUIPOS PARA EL TRATAMIENTO PRELIMINAR</t>
  </si>
  <si>
    <t>INSTALACIÓN Canaleta parshall en fibra de vidrio 12" incluye accesorios</t>
  </si>
  <si>
    <t>INSTALACIÓN de puente grua manual de 500 Kg izaje de 8 m con desplazamiento longitudinal y trasversal incluye accesorios</t>
  </si>
  <si>
    <t>INSTALACIÓN DE EQUIPOS PARA SEDIMENTADOR SECUNDARIO</t>
  </si>
  <si>
    <t>INSTALACIÓN DE EQUIPOS PARA EL SISTEMA WAS RAS</t>
  </si>
  <si>
    <t>INSTALACIÓN DE EQUIPOS PARA EL SISTEMA DE DESINFECCION</t>
  </si>
  <si>
    <t>INSTALACIÓN Equipo de desinfección UV para instalación en canal de concreto, Instensidad nominal In de 188,39 W/m2, y un total de lámparas nl de 32 en servicio, incluye sistema automatico de limpieza, compresor, vertedero de salida, sensor, gabinete electrico de fuerza y control tipo outdoor y pezcante en acero inoxidable con capacidad para 300 Kg</t>
  </si>
  <si>
    <t xml:space="preserve">INSTALACIÓN DE EQUIPOS PARA LA DESHIDRATACIÓN DE LODOS </t>
  </si>
  <si>
    <t>INSTALACIÓN decantador centrífugo de tambor macizo, produciendo una torta de lodos con un porcentaje de humedad de máximo el 35%. , incluye tablero de ocntrol y potencia</t>
  </si>
  <si>
    <t>INSTALACIÓN Bomba de cavidad progresiva  2 - 10 m3/h, 5% SS % P/P hasta 40° C con motor de 5hp</t>
  </si>
  <si>
    <t>INSTALACIÓN Tornillo transportador 5 m  inclinación de 20°, conexión de drenaje,conexión de ventilación, conexión a decanter</t>
  </si>
  <si>
    <t>INSTALACIÓN DE EQUIPOS PARA SISTEMA DE SOPLADORES</t>
  </si>
  <si>
    <t>INSTALACIÓN DE EQUIPOS PARA SISTEMA DE AIREACIÓN</t>
  </si>
  <si>
    <t>Instalación Bomba de cavidad progresiva  2 - 10 m3/h, 5% SS % P/P hasta 40° C con motor de 5hp</t>
  </si>
  <si>
    <t xml:space="preserve">Instalación Selector de arenas </t>
  </si>
  <si>
    <t>Instalación Espesador de lodos central  con diámetro de 7,5m y 3,5m de alto,limitador de par eléctrico</t>
  </si>
  <si>
    <t>Instalación Plataforma decanter</t>
  </si>
  <si>
    <t>23,1,1</t>
  </si>
  <si>
    <t>23,2,1</t>
  </si>
  <si>
    <t>23,2,2</t>
  </si>
  <si>
    <t>23,3,1</t>
  </si>
  <si>
    <t>23,3,2</t>
  </si>
  <si>
    <t>23,3,3</t>
  </si>
  <si>
    <t>23,3,4</t>
  </si>
  <si>
    <t>23,3,5</t>
  </si>
  <si>
    <t>23,3,7</t>
  </si>
  <si>
    <t>23,3,8</t>
  </si>
  <si>
    <t>23,4,1</t>
  </si>
  <si>
    <t>23,5,1</t>
  </si>
  <si>
    <t>23,5,2</t>
  </si>
  <si>
    <t>23,6,1</t>
  </si>
  <si>
    <t>23,7,1</t>
  </si>
  <si>
    <t>23,7,2</t>
  </si>
  <si>
    <t>23,7,3</t>
  </si>
  <si>
    <t>23,7,4</t>
  </si>
  <si>
    <t>23,7,5</t>
  </si>
  <si>
    <t>23,7,6</t>
  </si>
  <si>
    <t>23,8,1</t>
  </si>
  <si>
    <t>23,9,1</t>
  </si>
  <si>
    <t>INSTALACIÓN de  una Bomba Sumergible de pozo humedo Q= 0.0217m3/s, TDH 12.77mca, motor de 6.0hp  incluye codo de conexión a la tubería ∅ 4" (3 unidades)</t>
  </si>
  <si>
    <t>INSTALACIÓN e   de  Militamiz longitud Aprox. 6.34m luz de paso  10mm incluye ablero de control para los dos (2) militamices. Capacidad  Qmax: 100 l/s at H1 750 mm / H2 640 mm . Incluye tablero de control para dos militamices  (2 unidades)</t>
  </si>
  <si>
    <t>INSTALACIÓN Compuerta deslizante metalica de 0,65 m x 1,4 m con estanqueidad a 3 lados positivo-negativa con actuador manual (4 unidades)</t>
  </si>
  <si>
    <t>INSTALACIÓN Compuerta deslizante metalica de 1,10 m x 1,4 m con estanqueidad a 3 lados positivo-negativa con actuador manual (4 unidades)</t>
  </si>
  <si>
    <t>INSTALACIÓN de bombas extractora de arena de 0,25 hp Q=0,60 lts/seg  TDH=4,3 m.c.a (2 unidades)</t>
  </si>
  <si>
    <t>INSTALACIÓN Puente decantador circular  con diámetro de 15m y 3m de alto y sistema de eliminación de flotantes (2 unidades)</t>
  </si>
  <si>
    <t>INSTALACIÓN Bomba horizontal succión axial, para el sistema Ras    Q= 2 lps, TDH 7,37mca, motor máximo de 2.5 HP  incluye  accesorios (tornillería, acoples, empaquetaduras y demas) (4 unidades)</t>
  </si>
  <si>
    <t xml:space="preserve">Suministro Válvula Mariposa 4" electroactuada para sistema WAS </t>
  </si>
  <si>
    <t>INSTALACIÓN Válvula Mariposa 4" electroactuada para sistema WAS (4 unidades)</t>
  </si>
  <si>
    <t>INSTALACIÓN soplador para caudal de 1420 Sm3/h a una presión de  9,88 PSIG con potencia máxima 50 HP, 440 V trifasico; incluye cabina insonorizada, sistema de control  y demas accesorios (3 unidades)</t>
  </si>
  <si>
    <t>INSTALACIÓN de sistema de aireación por burbuja fina para cada tanque, cada uno para un Caudal de aire de 1420 SM3/h a 9.88 psig, incluye bajante principal, tuberías de distribución sobre fondo de tanque, terminales difusores de burbuja fina, juntas de expansión, soportes, anclajes y accesorios menores que permitan la completa y optima instalación del sistema. (2 unidades)</t>
  </si>
  <si>
    <t>un</t>
  </si>
  <si>
    <t>SUMINISTRO  Unidad de preparacion de polimero en polvo con capacidad de 1000 l/h al 0.5%, incluye tanque de ´reparación de polímero, tanque de almacenamiento de solución, mezcladores de accioneamiento eléctrico, bomba dosificadora de solución de polímero y tablero electrico de fuerza y control, tuberías y conexiones hidráulicas.</t>
  </si>
  <si>
    <t>INSTALACIÓN    Unidad de preparacion de polimero en polvo con capacidad de 1000 l/h al 0.5%, incluye tanque de ´reparación de polímero, tanque de almacenamiento de solución, mezcladores de accioneamiento eléctrico, bomba dosificadora de solución de polímero y tablero electrico de fuerza y control, tuberías y conexiones hidráulicas.</t>
  </si>
  <si>
    <t>3 CABEZAL DE DESCARGA</t>
  </si>
  <si>
    <t xml:space="preserve">VALOR UNITARIO </t>
  </si>
  <si>
    <t>ADMINISTRACION SUMINISTRO</t>
  </si>
  <si>
    <t>IVA SOBRE UTILIDAD</t>
  </si>
  <si>
    <t>21. SUMINISTRO DE INSTRUMENTACIÓN  SUPERVISION Y CONTROL</t>
  </si>
  <si>
    <t>SUMINISTRO (CAPTULO 21 Y 22)</t>
  </si>
  <si>
    <t xml:space="preserve">ADMINISTRACION </t>
  </si>
  <si>
    <t>IMPREVISTOS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</si>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</sst>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#,##0.0000000"/>
    <numFmt numFmtId="170" formatCode="_-* #,##0.00\ _€_-;\-* #,##0.00\ _€_-;_-* &quot;-&quot;??\ _€_-;_-@_-"/>
    <numFmt numFmtId="171" formatCode="_-* #,##0.00\ [$€]_-;\-* #,##0.00\ [$€]_-;_-* &quot;-&quot;??\ [$€]_-;_-@_-"/>
    <numFmt numFmtId="172" formatCode="&quot;$&quot;\ #,##0;[Red]&quot;$&quot;\ \-#,##0"/>
    <numFmt numFmtId="173" formatCode="_([$€]* #,##0.00_);_([$€]* \(#,##0.00\);_([$€]* &quot;-&quot;??_);_(@_)"/>
    <numFmt numFmtId="174" formatCode="_ * #,##0.0_ ;_ * \-#,##0.0_ ;_ * &quot;-&quot;?_ ;_ @_ "/>
    <numFmt numFmtId="175" formatCode="_(&quot;N$&quot;* #,##0.00_);_(&quot;N$&quot;* \(#,##0.00\);_(&quot;N$&quot;* &quot;-&quot;??_);_(@_)"/>
    <numFmt numFmtId="176" formatCode="_ * #,##0.00_ ;_ * \-#,##0.00_ ;_ * &quot;-&quot;??_ ;_ @_ "/>
    <numFmt numFmtId="177" formatCode="#,##0.0000000000000000000000"/>
    <numFmt numFmtId="178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 Narrow"/>
      <family val="2"/>
    </font>
    <font>
      <b/>
      <i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8" applyNumberFormat="0" applyBorder="0" applyAlignment="0"/>
    <xf numFmtId="171" fontId="2" fillId="0" borderId="0" applyFont="0" applyFill="0" applyBorder="0" applyAlignment="0" applyProtection="0"/>
    <xf numFmtId="0" fontId="17" fillId="0" borderId="9" applyNumberFormat="0" applyBorder="0" applyAlignment="0"/>
    <xf numFmtId="9" fontId="2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" fillId="0" borderId="0" applyFont="0" applyFill="0" applyBorder="0" applyAlignment="0" applyProtection="0"/>
    <xf numFmtId="0" fontId="11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176" fontId="2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1" xfId="3" applyNumberFormat="1" applyFont="1" applyFill="1" applyBorder="1" applyAlignment="1">
      <alignment horizontal="left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wrapText="1"/>
    </xf>
    <xf numFmtId="0" fontId="2" fillId="2" borderId="1" xfId="3" applyFont="1" applyFill="1" applyBorder="1" applyAlignment="1">
      <alignment wrapText="1"/>
    </xf>
    <xf numFmtId="4" fontId="2" fillId="2" borderId="1" xfId="3" applyNumberFormat="1" applyFont="1" applyFill="1" applyBorder="1" applyAlignment="1">
      <alignment horizontal="right" wrapText="1"/>
    </xf>
    <xf numFmtId="3" fontId="2" fillId="2" borderId="1" xfId="3" applyNumberFormat="1" applyFont="1" applyFill="1" applyBorder="1" applyAlignment="1">
      <alignment horizontal="center" wrapText="1"/>
    </xf>
    <xf numFmtId="4" fontId="2" fillId="2" borderId="1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165" fontId="3" fillId="2" borderId="1" xfId="2" applyFont="1" applyFill="1" applyBorder="1" applyAlignment="1">
      <alignment vertical="center" wrapText="1"/>
    </xf>
    <xf numFmtId="0" fontId="3" fillId="2" borderId="1" xfId="3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2" borderId="1" xfId="3" applyFont="1" applyFill="1" applyBorder="1" applyAlignment="1">
      <alignment horizontal="right" wrapText="1"/>
    </xf>
    <xf numFmtId="165" fontId="2" fillId="2" borderId="1" xfId="2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 wrapText="1"/>
    </xf>
    <xf numFmtId="4" fontId="3" fillId="2" borderId="1" xfId="3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right"/>
    </xf>
    <xf numFmtId="3" fontId="2" fillId="2" borderId="1" xfId="3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5" xfId="3" applyFont="1" applyFill="1" applyBorder="1" applyAlignment="1">
      <alignment wrapText="1"/>
    </xf>
    <xf numFmtId="0" fontId="2" fillId="2" borderId="5" xfId="3" applyFont="1" applyFill="1" applyBorder="1" applyAlignment="1">
      <alignment horizontal="center" wrapText="1"/>
    </xf>
    <xf numFmtId="4" fontId="2" fillId="2" borderId="5" xfId="3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wrapText="1"/>
    </xf>
    <xf numFmtId="0" fontId="2" fillId="2" borderId="6" xfId="3" applyFont="1" applyFill="1" applyBorder="1" applyAlignment="1">
      <alignment horizontal="center" wrapText="1"/>
    </xf>
    <xf numFmtId="4" fontId="2" fillId="2" borderId="6" xfId="3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2" borderId="1" xfId="3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4" fontId="5" fillId="2" borderId="1" xfId="3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5" fillId="2" borderId="1" xfId="3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3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left" wrapText="1"/>
    </xf>
    <xf numFmtId="4" fontId="3" fillId="2" borderId="1" xfId="3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5" applyFont="1" applyFill="1" applyBorder="1" applyAlignment="1">
      <alignment horizontal="center" vertical="center"/>
    </xf>
    <xf numFmtId="0" fontId="2" fillId="2" borderId="0" xfId="5" applyFont="1" applyFill="1" applyAlignment="1"/>
    <xf numFmtId="0" fontId="2" fillId="2" borderId="0" xfId="5" applyFont="1" applyFill="1" applyBorder="1" applyAlignment="1"/>
    <xf numFmtId="0" fontId="2" fillId="2" borderId="1" xfId="3" applyFont="1" applyFill="1" applyBorder="1" applyAlignment="1">
      <alignment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 applyProtection="1">
      <alignment vertical="top" wrapText="1"/>
      <protection hidden="1"/>
    </xf>
    <xf numFmtId="0" fontId="0" fillId="2" borderId="7" xfId="0" applyFill="1" applyBorder="1" applyAlignment="1" applyProtection="1">
      <alignment horizontal="center" vertical="top"/>
      <protection hidden="1"/>
    </xf>
    <xf numFmtId="0" fontId="2" fillId="0" borderId="1" xfId="3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0" fontId="4" fillId="2" borderId="0" xfId="8" applyFont="1" applyFill="1"/>
    <xf numFmtId="167" fontId="2" fillId="2" borderId="0" xfId="0" applyNumberFormat="1" applyFont="1" applyFill="1" applyAlignment="1">
      <alignment vertical="center"/>
    </xf>
    <xf numFmtId="166" fontId="2" fillId="2" borderId="0" xfId="1" applyFont="1" applyFill="1" applyBorder="1" applyAlignment="1"/>
    <xf numFmtId="165" fontId="6" fillId="2" borderId="3" xfId="2" applyFont="1" applyFill="1" applyBorder="1" applyAlignment="1"/>
    <xf numFmtId="3" fontId="3" fillId="2" borderId="1" xfId="3" applyNumberFormat="1" applyFont="1" applyFill="1" applyBorder="1" applyAlignment="1">
      <alignment wrapText="1"/>
    </xf>
    <xf numFmtId="0" fontId="3" fillId="2" borderId="2" xfId="3" applyFont="1" applyFill="1" applyBorder="1" applyAlignment="1">
      <alignment wrapText="1"/>
    </xf>
    <xf numFmtId="0" fontId="3" fillId="2" borderId="3" xfId="3" applyFont="1" applyFill="1" applyBorder="1" applyAlignment="1">
      <alignment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5" fillId="2" borderId="2" xfId="0" applyFont="1" applyFill="1" applyBorder="1" applyAlignment="1"/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" fontId="2" fillId="2" borderId="1" xfId="3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center"/>
    </xf>
    <xf numFmtId="177" fontId="2" fillId="2" borderId="0" xfId="0" applyNumberFormat="1" applyFont="1" applyFill="1" applyAlignment="1">
      <alignment vertical="center"/>
    </xf>
    <xf numFmtId="0" fontId="15" fillId="3" borderId="2" xfId="0" applyFont="1" applyFill="1" applyBorder="1" applyAlignment="1"/>
    <xf numFmtId="0" fontId="15" fillId="3" borderId="3" xfId="0" applyFont="1" applyFill="1" applyBorder="1" applyAlignment="1"/>
    <xf numFmtId="0" fontId="15" fillId="3" borderId="4" xfId="0" applyFont="1" applyFill="1" applyBorder="1" applyAlignment="1"/>
    <xf numFmtId="0" fontId="3" fillId="4" borderId="1" xfId="3" applyNumberFormat="1" applyFont="1" applyFill="1" applyBorder="1" applyAlignment="1">
      <alignment wrapText="1"/>
    </xf>
    <xf numFmtId="0" fontId="3" fillId="4" borderId="1" xfId="0" applyFont="1" applyFill="1" applyBorder="1" applyAlignment="1"/>
    <xf numFmtId="0" fontId="3" fillId="4" borderId="1" xfId="3" applyNumberFormat="1" applyFont="1" applyFill="1" applyBorder="1" applyAlignment="1">
      <alignment horizontal="left" wrapText="1"/>
    </xf>
    <xf numFmtId="0" fontId="3" fillId="5" borderId="1" xfId="3" applyFont="1" applyFill="1" applyBorder="1" applyAlignment="1">
      <alignment horizontal="center" vertical="center" wrapText="1"/>
    </xf>
    <xf numFmtId="4" fontId="3" fillId="5" borderId="1" xfId="3" applyNumberFormat="1" applyFont="1" applyFill="1" applyBorder="1" applyAlignment="1">
      <alignment horizontal="center" vertical="center" wrapText="1"/>
    </xf>
    <xf numFmtId="3" fontId="3" fillId="5" borderId="1" xfId="3" quotePrefix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3" fillId="4" borderId="6" xfId="3" applyNumberFormat="1" applyFont="1" applyFill="1" applyBorder="1" applyAlignment="1">
      <alignment wrapText="1"/>
    </xf>
    <xf numFmtId="0" fontId="3" fillId="4" borderId="1" xfId="3" applyFont="1" applyFill="1" applyBorder="1" applyAlignment="1">
      <alignment wrapText="1"/>
    </xf>
    <xf numFmtId="0" fontId="3" fillId="4" borderId="3" xfId="3" applyFont="1" applyFill="1" applyBorder="1" applyAlignment="1">
      <alignment wrapText="1"/>
    </xf>
    <xf numFmtId="0" fontId="3" fillId="4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wrapText="1"/>
    </xf>
    <xf numFmtId="4" fontId="2" fillId="0" borderId="1" xfId="3" applyNumberFormat="1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/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3" fontId="23" fillId="0" borderId="0" xfId="0" applyNumberFormat="1" applyFont="1"/>
    <xf numFmtId="178" fontId="2" fillId="2" borderId="1" xfId="2" applyNumberFormat="1" applyFont="1" applyFill="1" applyBorder="1" applyAlignment="1">
      <alignment horizontal="right"/>
    </xf>
    <xf numFmtId="178" fontId="2" fillId="2" borderId="1" xfId="2" applyNumberFormat="1" applyFont="1" applyFill="1" applyBorder="1" applyAlignment="1">
      <alignment vertical="center" wrapText="1"/>
    </xf>
    <xf numFmtId="178" fontId="3" fillId="2" borderId="1" xfId="0" applyNumberFormat="1" applyFont="1" applyFill="1" applyBorder="1" applyAlignment="1"/>
    <xf numFmtId="178" fontId="3" fillId="2" borderId="1" xfId="3" applyNumberFormat="1" applyFont="1" applyFill="1" applyBorder="1" applyAlignment="1">
      <alignment vertical="center" wrapText="1"/>
    </xf>
    <xf numFmtId="178" fontId="3" fillId="4" borderId="1" xfId="3" applyNumberFormat="1" applyFont="1" applyFill="1" applyBorder="1" applyAlignment="1">
      <alignment wrapText="1"/>
    </xf>
    <xf numFmtId="178" fontId="3" fillId="2" borderId="1" xfId="0" applyNumberFormat="1" applyFont="1" applyFill="1" applyBorder="1" applyAlignment="1">
      <alignment horizontal="right"/>
    </xf>
    <xf numFmtId="178" fontId="3" fillId="2" borderId="1" xfId="2" applyNumberFormat="1" applyFont="1" applyFill="1" applyBorder="1" applyAlignment="1">
      <alignment horizontal="right"/>
    </xf>
    <xf numFmtId="178" fontId="2" fillId="2" borderId="1" xfId="2" applyNumberFormat="1" applyFont="1" applyFill="1" applyBorder="1" applyAlignment="1">
      <alignment horizontal="right" vertical="center"/>
    </xf>
    <xf numFmtId="178" fontId="2" fillId="2" borderId="1" xfId="2" applyNumberFormat="1" applyFont="1" applyFill="1" applyBorder="1" applyAlignment="1">
      <alignment vertical="center"/>
    </xf>
    <xf numFmtId="178" fontId="2" fillId="2" borderId="1" xfId="2" applyNumberFormat="1" applyFont="1" applyFill="1" applyBorder="1" applyAlignment="1">
      <alignment wrapText="1"/>
    </xf>
    <xf numFmtId="178" fontId="5" fillId="2" borderId="1" xfId="2" applyNumberFormat="1" applyFont="1" applyFill="1" applyBorder="1" applyAlignment="1">
      <alignment horizontal="right"/>
    </xf>
    <xf numFmtId="178" fontId="6" fillId="2" borderId="4" xfId="2" applyNumberFormat="1" applyFont="1" applyFill="1" applyBorder="1" applyAlignment="1"/>
    <xf numFmtId="178" fontId="3" fillId="2" borderId="1" xfId="2" applyNumberFormat="1" applyFont="1" applyFill="1" applyBorder="1" applyAlignment="1">
      <alignment vertical="center" wrapText="1"/>
    </xf>
    <xf numFmtId="178" fontId="3" fillId="4" borderId="1" xfId="3" applyNumberFormat="1" applyFont="1" applyFill="1" applyBorder="1" applyAlignment="1">
      <alignment horizontal="left" wrapText="1"/>
    </xf>
    <xf numFmtId="178" fontId="2" fillId="2" borderId="1" xfId="3" applyNumberFormat="1" applyFont="1" applyFill="1" applyBorder="1" applyAlignment="1">
      <alignment vertical="center" wrapText="1"/>
    </xf>
    <xf numFmtId="178" fontId="3" fillId="2" borderId="1" xfId="2" applyNumberFormat="1" applyFont="1" applyFill="1" applyBorder="1" applyAlignment="1">
      <alignment wrapText="1"/>
    </xf>
    <xf numFmtId="178" fontId="2" fillId="2" borderId="1" xfId="3" applyNumberFormat="1" applyFont="1" applyFill="1" applyBorder="1" applyAlignment="1">
      <alignment horizontal="center" wrapText="1"/>
    </xf>
    <xf numFmtId="178" fontId="2" fillId="2" borderId="1" xfId="2" applyNumberFormat="1" applyFont="1" applyFill="1" applyBorder="1" applyAlignment="1">
      <alignment horizontal="center" wrapText="1"/>
    </xf>
    <xf numFmtId="178" fontId="2" fillId="2" borderId="1" xfId="2" applyNumberFormat="1" applyFont="1" applyFill="1" applyBorder="1" applyAlignment="1">
      <alignment horizontal="right" vertical="center" wrapText="1"/>
    </xf>
    <xf numFmtId="178" fontId="3" fillId="2" borderId="1" xfId="2" applyNumberFormat="1" applyFont="1" applyFill="1" applyBorder="1" applyAlignment="1">
      <alignment horizontal="center" wrapText="1"/>
    </xf>
    <xf numFmtId="178" fontId="3" fillId="2" borderId="1" xfId="2" applyNumberFormat="1" applyFont="1" applyFill="1" applyBorder="1" applyAlignment="1">
      <alignment horizontal="left" wrapText="1"/>
    </xf>
    <xf numFmtId="178" fontId="2" fillId="2" borderId="1" xfId="2" applyNumberFormat="1" applyFont="1" applyFill="1" applyBorder="1" applyAlignment="1">
      <alignment horizontal="right" wrapText="1"/>
    </xf>
    <xf numFmtId="178" fontId="2" fillId="2" borderId="1" xfId="2" applyNumberFormat="1" applyFont="1" applyFill="1" applyBorder="1" applyAlignment="1">
      <alignment horizontal="center" vertical="center"/>
    </xf>
    <xf numFmtId="178" fontId="2" fillId="2" borderId="1" xfId="3" applyNumberFormat="1" applyFont="1" applyFill="1" applyBorder="1" applyAlignment="1">
      <alignment vertical="center"/>
    </xf>
    <xf numFmtId="178" fontId="3" fillId="2" borderId="1" xfId="3" applyNumberFormat="1" applyFont="1" applyFill="1" applyBorder="1" applyAlignment="1">
      <alignment wrapText="1"/>
    </xf>
    <xf numFmtId="178" fontId="7" fillId="2" borderId="1" xfId="2" applyNumberFormat="1" applyFont="1" applyFill="1" applyBorder="1" applyAlignment="1"/>
    <xf numFmtId="178" fontId="3" fillId="2" borderId="1" xfId="3" applyNumberFormat="1" applyFont="1" applyFill="1" applyBorder="1" applyAlignment="1">
      <alignment horizontal="center" wrapText="1"/>
    </xf>
    <xf numFmtId="178" fontId="3" fillId="2" borderId="4" xfId="3" applyNumberFormat="1" applyFont="1" applyFill="1" applyBorder="1" applyAlignment="1">
      <alignment wrapText="1"/>
    </xf>
    <xf numFmtId="178" fontId="2" fillId="2" borderId="1" xfId="0" applyNumberFormat="1" applyFont="1" applyFill="1" applyBorder="1" applyAlignment="1">
      <alignment wrapText="1"/>
    </xf>
    <xf numFmtId="178" fontId="3" fillId="2" borderId="1" xfId="0" applyNumberFormat="1" applyFont="1" applyFill="1" applyBorder="1" applyAlignment="1">
      <alignment wrapText="1"/>
    </xf>
    <xf numFmtId="178" fontId="2" fillId="2" borderId="1" xfId="0" applyNumberFormat="1" applyFont="1" applyFill="1" applyBorder="1" applyAlignment="1">
      <alignment horizontal="right"/>
    </xf>
    <xf numFmtId="178" fontId="2" fillId="2" borderId="1" xfId="3" applyNumberFormat="1" applyFont="1" applyFill="1" applyBorder="1" applyAlignment="1">
      <alignment horizontal="right" vertical="center"/>
    </xf>
    <xf numFmtId="178" fontId="5" fillId="2" borderId="1" xfId="2" applyNumberFormat="1" applyFont="1" applyFill="1" applyBorder="1" applyAlignment="1">
      <alignment horizontal="right" vertical="center"/>
    </xf>
    <xf numFmtId="178" fontId="5" fillId="2" borderId="1" xfId="2" applyNumberFormat="1" applyFont="1" applyFill="1" applyBorder="1" applyAlignment="1">
      <alignment vertical="center" wrapText="1"/>
    </xf>
    <xf numFmtId="178" fontId="5" fillId="2" borderId="1" xfId="2" applyNumberFormat="1" applyFont="1" applyFill="1" applyBorder="1" applyAlignment="1">
      <alignment vertical="center"/>
    </xf>
    <xf numFmtId="178" fontId="2" fillId="2" borderId="1" xfId="3" applyNumberFormat="1" applyFont="1" applyFill="1" applyBorder="1" applyAlignment="1">
      <alignment horizontal="right" wrapText="1"/>
    </xf>
    <xf numFmtId="178" fontId="3" fillId="4" borderId="1" xfId="0" applyNumberFormat="1" applyFont="1" applyFill="1" applyBorder="1" applyAlignment="1"/>
    <xf numFmtId="178" fontId="3" fillId="2" borderId="1" xfId="3" applyNumberFormat="1" applyFont="1" applyFill="1" applyBorder="1" applyAlignment="1">
      <alignment horizontal="left" wrapText="1"/>
    </xf>
    <xf numFmtId="178" fontId="2" fillId="2" borderId="1" xfId="3" applyNumberFormat="1" applyFont="1" applyFill="1" applyBorder="1" applyAlignment="1">
      <alignment wrapText="1"/>
    </xf>
    <xf numFmtId="178" fontId="3" fillId="2" borderId="1" xfId="3" applyNumberFormat="1" applyFont="1" applyFill="1" applyBorder="1" applyAlignment="1">
      <alignment horizontal="left" vertical="center" wrapText="1"/>
    </xf>
    <xf numFmtId="178" fontId="2" fillId="2" borderId="1" xfId="6" applyNumberFormat="1" applyFont="1" applyFill="1" applyBorder="1" applyAlignment="1">
      <alignment horizontal="right" vertical="center"/>
    </xf>
    <xf numFmtId="178" fontId="2" fillId="2" borderId="1" xfId="6" applyNumberFormat="1" applyFont="1" applyFill="1" applyBorder="1" applyAlignment="1">
      <alignment horizontal="right"/>
    </xf>
    <xf numFmtId="178" fontId="3" fillId="2" borderId="5" xfId="0" applyNumberFormat="1" applyFont="1" applyFill="1" applyBorder="1" applyAlignment="1"/>
    <xf numFmtId="178" fontId="3" fillId="2" borderId="5" xfId="2" applyNumberFormat="1" applyFont="1" applyFill="1" applyBorder="1" applyAlignment="1">
      <alignment vertical="center" wrapText="1"/>
    </xf>
    <xf numFmtId="178" fontId="2" fillId="2" borderId="1" xfId="0" applyNumberFormat="1" applyFont="1" applyFill="1" applyBorder="1" applyAlignment="1"/>
    <xf numFmtId="178" fontId="3" fillId="4" borderId="6" xfId="3" applyNumberFormat="1" applyFont="1" applyFill="1" applyBorder="1" applyAlignment="1">
      <alignment wrapText="1"/>
    </xf>
    <xf numFmtId="178" fontId="3" fillId="2" borderId="1" xfId="2" applyNumberFormat="1" applyFont="1" applyFill="1" applyBorder="1" applyAlignment="1">
      <alignment horizontal="left" vertical="center" wrapText="1"/>
    </xf>
    <xf numFmtId="178" fontId="2" fillId="2" borderId="1" xfId="3" applyNumberFormat="1" applyFont="1" applyFill="1" applyBorder="1" applyAlignment="1">
      <alignment horizontal="left" vertical="center" wrapText="1"/>
    </xf>
    <xf numFmtId="178" fontId="3" fillId="4" borderId="4" xfId="3" applyNumberFormat="1" applyFont="1" applyFill="1" applyBorder="1" applyAlignment="1">
      <alignment wrapText="1"/>
    </xf>
    <xf numFmtId="178" fontId="3" fillId="2" borderId="3" xfId="0" applyNumberFormat="1" applyFont="1" applyFill="1" applyBorder="1" applyAlignment="1"/>
    <xf numFmtId="178" fontId="3" fillId="2" borderId="4" xfId="0" applyNumberFormat="1" applyFont="1" applyFill="1" applyBorder="1" applyAlignment="1"/>
    <xf numFmtId="178" fontId="3" fillId="4" borderId="1" xfId="0" applyNumberFormat="1" applyFont="1" applyFill="1" applyBorder="1" applyAlignment="1">
      <alignment horizontal="left"/>
    </xf>
    <xf numFmtId="178" fontId="3" fillId="2" borderId="1" xfId="0" applyNumberFormat="1" applyFont="1" applyFill="1" applyBorder="1" applyAlignment="1">
      <alignment horizontal="center"/>
    </xf>
    <xf numFmtId="178" fontId="3" fillId="2" borderId="1" xfId="0" applyNumberFormat="1" applyFont="1" applyFill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 wrapText="1"/>
    </xf>
    <xf numFmtId="178" fontId="3" fillId="2" borderId="1" xfId="2" applyNumberFormat="1" applyFont="1" applyFill="1" applyBorder="1" applyAlignment="1">
      <alignment horizontal="right" vertical="center"/>
    </xf>
    <xf numFmtId="178" fontId="2" fillId="0" borderId="1" xfId="2" applyNumberFormat="1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>
      <alignment vertical="center" wrapText="1"/>
    </xf>
    <xf numFmtId="178" fontId="22" fillId="2" borderId="1" xfId="2" applyNumberFormat="1" applyFont="1" applyFill="1" applyBorder="1" applyAlignment="1">
      <alignment vertical="center" wrapText="1"/>
    </xf>
    <xf numFmtId="178" fontId="15" fillId="2" borderId="1" xfId="2" applyNumberFormat="1" applyFont="1" applyFill="1" applyBorder="1" applyAlignment="1">
      <alignment vertical="center" wrapText="1"/>
    </xf>
    <xf numFmtId="178" fontId="15" fillId="3" borderId="1" xfId="2" applyNumberFormat="1" applyFont="1" applyFill="1" applyBorder="1" applyAlignment="1">
      <alignment vertical="center" wrapText="1"/>
    </xf>
    <xf numFmtId="0" fontId="3" fillId="2" borderId="0" xfId="3" applyFont="1" applyFill="1" applyBorder="1" applyAlignment="1">
      <alignment horizontal="center"/>
    </xf>
    <xf numFmtId="0" fontId="3" fillId="4" borderId="2" xfId="3" applyNumberFormat="1" applyFont="1" applyFill="1" applyBorder="1" applyAlignment="1">
      <alignment horizontal="left" wrapText="1"/>
    </xf>
    <xf numFmtId="0" fontId="3" fillId="4" borderId="3" xfId="3" applyNumberFormat="1" applyFont="1" applyFill="1" applyBorder="1" applyAlignment="1">
      <alignment horizontal="left" wrapText="1"/>
    </xf>
    <xf numFmtId="0" fontId="3" fillId="4" borderId="4" xfId="3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5" fontId="6" fillId="2" borderId="2" xfId="2" applyFont="1" applyFill="1" applyBorder="1" applyAlignment="1">
      <alignment horizontal="left"/>
    </xf>
    <xf numFmtId="165" fontId="6" fillId="2" borderId="3" xfId="2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4" borderId="10" xfId="3" applyNumberFormat="1" applyFont="1" applyFill="1" applyBorder="1" applyAlignment="1">
      <alignment horizontal="left" wrapText="1"/>
    </xf>
    <xf numFmtId="0" fontId="3" fillId="4" borderId="11" xfId="3" applyNumberFormat="1" applyFont="1" applyFill="1" applyBorder="1" applyAlignment="1">
      <alignment horizontal="left" wrapText="1"/>
    </xf>
    <xf numFmtId="0" fontId="3" fillId="4" borderId="12" xfId="3" applyNumberFormat="1" applyFont="1" applyFill="1" applyBorder="1" applyAlignment="1">
      <alignment horizontal="left" wrapText="1"/>
    </xf>
    <xf numFmtId="0" fontId="3" fillId="4" borderId="2" xfId="3" applyFont="1" applyFill="1" applyBorder="1" applyAlignment="1">
      <alignment horizontal="left" wrapText="1"/>
    </xf>
    <xf numFmtId="0" fontId="3" fillId="4" borderId="3" xfId="3" applyFont="1" applyFill="1" applyBorder="1" applyAlignment="1">
      <alignment horizontal="left" wrapText="1"/>
    </xf>
    <xf numFmtId="0" fontId="3" fillId="4" borderId="4" xfId="3" applyFont="1" applyFill="1" applyBorder="1" applyAlignment="1">
      <alignment horizontal="left" wrapText="1"/>
    </xf>
    <xf numFmtId="9" fontId="22" fillId="6" borderId="1" xfId="63" applyFont="1" applyFill="1" applyBorder="1" applyAlignment="1"/>
  </cellXfs>
  <cellStyles count="64">
    <cellStyle name="%" xfId="10"/>
    <cellStyle name="% 2" xfId="11"/>
    <cellStyle name="% 2 2" xfId="4"/>
    <cellStyle name="80" xfId="12"/>
    <cellStyle name="80 2" xfId="14"/>
    <cellStyle name="Euro" xfId="13"/>
    <cellStyle name="Euro 2" xfId="29"/>
    <cellStyle name="Euro 3" xfId="30"/>
    <cellStyle name="Euro 4" xfId="25"/>
    <cellStyle name="Excel Built-in Normal" xfId="16"/>
    <cellStyle name="Hipervínculo 2" xfId="17"/>
    <cellStyle name="Hipervínculo 3" xfId="51"/>
    <cellStyle name="Millares" xfId="1" builtinId="3"/>
    <cellStyle name="Millares [0] 2" xfId="55"/>
    <cellStyle name="Millares 2" xfId="18"/>
    <cellStyle name="Millares 2 2" xfId="33"/>
    <cellStyle name="Millares 2 3" xfId="26"/>
    <cellStyle name="Millares 2 3 2" xfId="53"/>
    <cellStyle name="Millares 2 4" xfId="37"/>
    <cellStyle name="Millares 2 5" xfId="41"/>
    <cellStyle name="Millares 2 6" xfId="49"/>
    <cellStyle name="Millares 3" xfId="32"/>
    <cellStyle name="Millares 4" xfId="44"/>
    <cellStyle name="Millares 5" xfId="7"/>
    <cellStyle name="Millares 5 2" xfId="48"/>
    <cellStyle name="Millares 6" xfId="62"/>
    <cellStyle name="Millares 6 2" xfId="61"/>
    <cellStyle name="Moneda" xfId="2" builtinId="4"/>
    <cellStyle name="Moneda 2" xfId="23"/>
    <cellStyle name="Moneda 2 2" xfId="35"/>
    <cellStyle name="Moneda 2 2 2" xfId="46"/>
    <cellStyle name="Moneda 2 3" xfId="27"/>
    <cellStyle name="Moneda 2 4" xfId="39"/>
    <cellStyle name="Moneda 2 5" xfId="43"/>
    <cellStyle name="Moneda 2 6" xfId="50"/>
    <cellStyle name="Moneda 3" xfId="47"/>
    <cellStyle name="Moneda 4 2" xfId="58"/>
    <cellStyle name="Moneda 6" xfId="6"/>
    <cellStyle name="Normal" xfId="0" builtinId="0"/>
    <cellStyle name="Normal 10 2" xfId="56"/>
    <cellStyle name="Normal 11" xfId="59"/>
    <cellStyle name="Normal 2" xfId="3"/>
    <cellStyle name="Normal 2 2" xfId="19"/>
    <cellStyle name="Normal 2 2 3" xfId="52"/>
    <cellStyle name="Normal 3" xfId="20"/>
    <cellStyle name="Normal 3 2" xfId="21"/>
    <cellStyle name="Normal 3 2 2" xfId="22"/>
    <cellStyle name="Normal 3 2 2 2" xfId="24"/>
    <cellStyle name="Normal 3 3" xfId="34"/>
    <cellStyle name="Normal 3 4" xfId="28"/>
    <cellStyle name="Normal 3 5" xfId="38"/>
    <cellStyle name="Normal 3 6" xfId="42"/>
    <cellStyle name="Normal 4" xfId="8"/>
    <cellStyle name="Normal 4 2" xfId="31"/>
    <cellStyle name="Normal 4 3" xfId="36"/>
    <cellStyle name="Normal 4 4" xfId="40"/>
    <cellStyle name="Normal 5" xfId="54"/>
    <cellStyle name="Normal 6" xfId="57"/>
    <cellStyle name="Normal 7" xfId="5"/>
    <cellStyle name="Normal 9 2" xfId="45"/>
    <cellStyle name="Porcentaje" xfId="63" builtinId="5"/>
    <cellStyle name="Porcentaje 2" xfId="9"/>
    <cellStyle name="Porcentaje 6" xfId="60"/>
    <cellStyle name="Porcentual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EDIFICIOS\PROYECTO-HOLMAN-VEGA\PROYECTO-FINAL\PRESUPUESTO-HUMEDAL\PRESUPUESTO-TANQUE-HUMED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s%20documentos\Termolisis\Modelo%20Financiero%20FINC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metro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la4\2001-%20proyec\Mis%20documentos\TraExel\SO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Estad.%20Da&#241;os\Rendimientos_Sur%2003-00(JC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PROG\SIS-DA&#209;OS\Acueducto\2000\Sur\Rendimientos_Sur%2012-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uita\D\Presupuesto\URIBE%20Y%20ABREO%20LABANCA%20LA%20CHI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uita\D\ARCHIVOS%20OFICINA\COLEGIO%20CAJICA%20CAPELLANIA\ACTAS\apu%20CAPELLANIA%20corregido%20cmarca-OCT.08%20intervento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.%20PROYECTO%20PARA%20VENTANILLA%20UNICA\5.%20PUERTO%20COLOMBIA%20-%20CGC-IF-AT-HAT02\4.%20ACUEDUCTO%20VEREDA%20PUERTO%20COLOMBIA\MODELACION%20PTO%20COLOMBIA\DISE&#209;O%20SANITARIO%20PAVCO\ALCANTARILADO%20PUERTO%20COLOMBIA_F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ENIERIA-2\Mis%20documentos\LICITACIONES\LICITACIONPERENCO\TTO%20AGUAS\COSTOS%20sardina%20y%20gandul\GANDU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CARMEN\Pozos%20Palmitas\3271%20G5%20Presupuestos%20de%20Pozos-Palmitas%20Volcana-Guayab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CANTIDADES%20GERONA\Documents%20and%20Settings\swilches\Configuraci&#243;n%20local\Archivos%20temporales%20de%20Internet\OLK6\formulario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Informes%20y%20tareas\Estad&#237;sticas%20Rendimientos\Sur\Rendimientos_Sur%20(EEPPM)%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-02-8500-1P-N-2000FM=2.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KARELLU%20AGUAZUL%202013\PROGRAMACIONES%202013\MTTO.%20VIAS%20URBANAS\ARCHIVOS%20BLACHO\DOCUMENTOS%20EAAY\ACTAS\2007\ACTA%20CPS%20149%20INGERC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GERONA\CANTIDADES%20REPOSICION\SUBCIRCUITO%207\REDES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9.%20C-212%20de%202012%20(Pitalito)%20CAH\5.%20Documentos%20T&#233;cnicos\0.%20Recolectada\16.%20Presupuestos\1.%20Presupuesto%20Ing%20Octavio\PRESUPUESTO%20PITALITO%20ACUEDUCTO%20Y%20ALCANTARILLADO%20COMPLETO%20def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ENIERIA-2\Mis%20documentos\SERVIPROYING\LICITACIONES\HTZ\internado\DASS\Costos%20alc%20acu%20mix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ABILIDAD\mcjc\Documents%20and%20Settings\Administrador\Mis%20documentos\Freed\Informacion%20tecnica\RED%20PALMARITO%20LA%20PA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BRIEL\Users\Users\Gabriel\Desktop\Estudio%20de%20MErcado%202013\ARCHIVO\ALCALDIA%202009\DOCUME~1\GOBERN~1\CONFIG~1\Temp\Directorio%20temporal%201%20para%20FICHA%20%20VIAS%20TERCIARIAS%20FAEP%204000.zip\FICHA%20%20VIAS%20TERCIARIAS%20FAEP%204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BOSA\ETAPA%204%20BARBOSA\Presupuesto%20Barbosa%20Nov_10_Mzo17_201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MPARTIR\PLANOPERATIVO1754\INFORME\INFORME\Tablas%20y%20gr&#225;ficas%201750%2003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NTRATO5\REAJUSTE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85\compartida\Cofinanciacion\FICHAS%20Y%20FORMATOS\UNITARIOS%20GENERA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%20CATASTRO%20DE%20REDES\FORMATO%20INGE%20OFELIA%20OCT%202012\Users\usuario\Documents\Armando%202011\Consultoria\Cofinanciacion\FICHAS%20Y%20FORMATOS\UNITARIOS%20GENERAL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OLA\Escritorio\Documents%20and%20Settings\Compaq_Propietario\Mis%20documentos\DOCUMENTOS%20PMAA\PRESUPUESTOS%20FEB-06\PROPUESTAS\EL%20MORRO\TAURAMENA\Cofinanciacion\FICHAS%20Y%20FORMATOS\UNITARI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AGUA/3.%20CONVOCATORIAS/ESTUDIOS%20PREVIOS%20CONTRATO%20438/FACATATIVA/01122017/PRODUCTO%20II/Anexo%20No.%207%20Presupuesto%20y%20APU/PRESUPUESTO%20FASE%20I%20%20V3.4C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DADCONTRATAC\Users\Documents%20and%20Settings\Administrador\Escritorio\PRESUPUESTOS%202013\MAYO\MANTENIMIENTO%20MUSEO%20LLANERO\Proyectos%20%20Gobernacion%202010\OBRAS\Vias\YOPAL%20CRA%2015%20CALLES%2031,32\PRESUPUESTO\Cronograma\Cronogram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la4\2001-%20proyec\edgarc\contratos\NorOriental\Cantobraimp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DADCONTRATAC\Users\Documents%20and%20Settings\Administrador\Mis%20documentos\SANDRA%20ARCHIVOS\MUNICIPIOS\TAURAMENA\LAGUNA%20DE%20OXIDACION\UNITA%20Y%20ADICIONAL%20TARURAMENA\EDGAR%20FERNANDEZ\Documents%20and%20Setting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s%20documentos\HATO%20PEQUE&#209;O5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a_6\documentos%20c\Cofinanciacion\FICHAS%20Y%20FORMATOS\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-TRATAMIENTOS)"/>
      <sheetName val="TANQUE"/>
      <sheetName val="UNITARIOS"/>
      <sheetName val="BASICOS"/>
      <sheetName val="CANTIDADES"/>
      <sheetName val="PRESUPUESTO"/>
      <sheetName val="PRESUPUESTO-TANQUE-HUMEDAL"/>
    </sheetNames>
    <definedNames>
      <definedName name="ERR"/>
    </defined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"/>
      <sheetName val="Otros valores"/>
      <sheetName val="Flujo de Caja ($)"/>
      <sheetName val="Impuestos y Contribuciones"/>
      <sheetName val="Ingresos"/>
      <sheetName val="Credito"/>
      <sheetName val="Dólar"/>
      <sheetName val="Nómina"/>
      <sheetName val="Egresos-Varios"/>
      <sheetName val="Desembolsos ($)"/>
      <sheetName val="Maquinaria"/>
      <sheetName val="Capital de trabajo"/>
      <sheetName val="Composición"/>
      <sheetName val="Equivalencias de Energía"/>
      <sheetName val="Costo Unitario Energía"/>
      <sheetName val="Personal Sede Principal"/>
      <sheetName val="Prestaciones"/>
      <sheetName val="Gráfico1"/>
      <sheetName val="Resumen General ($)"/>
      <sheetName val="Gráfico Ingr-Egre"/>
      <sheetName val="Costos Fijos &amp; Variables"/>
      <sheetName val="Valor Combustibles"/>
      <sheetName val="Reembolsable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0.1</v>
          </cell>
        </row>
        <row r="7">
          <cell r="B7">
            <v>2664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etro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dad M3"/>
      <sheetName val="Contrato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</sheetNames>
    <sheetDataSet>
      <sheetData sheetId="0" refreshError="1">
        <row r="12">
          <cell r="A12" t="str">
            <v>CAMBIO ACOMETIDAS CONTRATO</v>
          </cell>
          <cell r="B12">
            <v>1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CARROTANQUE</v>
          </cell>
          <cell r="B13">
            <v>135</v>
          </cell>
          <cell r="C13">
            <v>0</v>
          </cell>
          <cell r="D13">
            <v>1</v>
          </cell>
          <cell r="E13">
            <v>28</v>
          </cell>
          <cell r="F13">
            <v>4.8</v>
          </cell>
          <cell r="G13">
            <v>4.8</v>
          </cell>
          <cell r="H13">
            <v>0</v>
          </cell>
        </row>
        <row r="14">
          <cell r="A14" t="str">
            <v>CASAS SIN AGUA</v>
          </cell>
          <cell r="B14">
            <v>291</v>
          </cell>
          <cell r="C14">
            <v>242</v>
          </cell>
          <cell r="D14">
            <v>1</v>
          </cell>
          <cell r="E14">
            <v>28</v>
          </cell>
          <cell r="F14">
            <v>10.4</v>
          </cell>
          <cell r="G14">
            <v>19</v>
          </cell>
          <cell r="H14">
            <v>0.45403377110694182</v>
          </cell>
        </row>
        <row r="15">
          <cell r="A15" t="str">
            <v>CORTE Y RECONEXION</v>
          </cell>
          <cell r="B15">
            <v>14</v>
          </cell>
          <cell r="C15">
            <v>7</v>
          </cell>
          <cell r="E15">
            <v>0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384</v>
          </cell>
          <cell r="C16">
            <v>87</v>
          </cell>
          <cell r="D16">
            <v>7.7142857142857144</v>
          </cell>
          <cell r="E16">
            <v>28</v>
          </cell>
          <cell r="F16">
            <v>1.8</v>
          </cell>
          <cell r="G16">
            <v>2.2000000000000002</v>
          </cell>
          <cell r="H16">
            <v>0.18471337579617833</v>
          </cell>
        </row>
        <row r="17">
          <cell r="A17" t="str">
            <v>ESCOMBROS DAÑOS ACUEDUCTO</v>
          </cell>
          <cell r="B17">
            <v>138</v>
          </cell>
          <cell r="C17">
            <v>2</v>
          </cell>
          <cell r="D17">
            <v>1</v>
          </cell>
          <cell r="E17">
            <v>28</v>
          </cell>
          <cell r="F17">
            <v>4.9000000000000004</v>
          </cell>
          <cell r="G17">
            <v>5</v>
          </cell>
          <cell r="H17">
            <v>1.4285714285714285E-2</v>
          </cell>
        </row>
        <row r="18">
          <cell r="A18" t="str">
            <v>FRAUDES</v>
          </cell>
          <cell r="B18">
            <v>123</v>
          </cell>
          <cell r="C18">
            <v>238</v>
          </cell>
          <cell r="D18">
            <v>1</v>
          </cell>
          <cell r="E18">
            <v>19</v>
          </cell>
          <cell r="F18">
            <v>6.5</v>
          </cell>
          <cell r="G18">
            <v>19</v>
          </cell>
          <cell r="H18">
            <v>0.65927977839335183</v>
          </cell>
        </row>
        <row r="19">
          <cell r="A19" t="str">
            <v>GARANTIAS INSTALACIONES</v>
          </cell>
          <cell r="B19">
            <v>17</v>
          </cell>
          <cell r="C19">
            <v>1</v>
          </cell>
          <cell r="E19">
            <v>0</v>
          </cell>
          <cell r="F19">
            <v>0</v>
          </cell>
          <cell r="G19">
            <v>0</v>
          </cell>
          <cell r="H19">
            <v>5.5555555555555552E-2</v>
          </cell>
        </row>
        <row r="20">
          <cell r="A20" t="str">
            <v>INSTALACIONES ACUEDUCTO</v>
          </cell>
          <cell r="B20">
            <v>2</v>
          </cell>
          <cell r="C20">
            <v>22</v>
          </cell>
          <cell r="E20">
            <v>0</v>
          </cell>
          <cell r="F20">
            <v>0</v>
          </cell>
          <cell r="G20">
            <v>0</v>
          </cell>
          <cell r="H20">
            <v>0.91666666666666663</v>
          </cell>
        </row>
        <row r="21">
          <cell r="A21" t="str">
            <v>MEDIDORES 1/2 Y 1"</v>
          </cell>
          <cell r="B21">
            <v>1</v>
          </cell>
          <cell r="C21">
            <v>1</v>
          </cell>
          <cell r="E21">
            <v>0</v>
          </cell>
          <cell r="F21">
            <v>0</v>
          </cell>
          <cell r="G21">
            <v>0</v>
          </cell>
          <cell r="H21">
            <v>0.5</v>
          </cell>
        </row>
        <row r="22">
          <cell r="A22" t="str">
            <v>MMTO VALVULAS E HIDRANTES</v>
          </cell>
          <cell r="B22">
            <v>15</v>
          </cell>
          <cell r="C22">
            <v>4</v>
          </cell>
          <cell r="D22">
            <v>1.5</v>
          </cell>
          <cell r="E22">
            <v>28</v>
          </cell>
          <cell r="F22">
            <v>0.4</v>
          </cell>
          <cell r="G22">
            <v>0.5</v>
          </cell>
          <cell r="H22">
            <v>0.21052631578947367</v>
          </cell>
        </row>
        <row r="23">
          <cell r="A23" t="str">
            <v>OBRAS ACCESORIAS DAÑOS ACUEDUCTO</v>
          </cell>
          <cell r="B23">
            <v>3</v>
          </cell>
          <cell r="C23">
            <v>8</v>
          </cell>
          <cell r="E23">
            <v>0</v>
          </cell>
          <cell r="F23">
            <v>0</v>
          </cell>
          <cell r="G23">
            <v>0</v>
          </cell>
          <cell r="H23">
            <v>0.72727272727272729</v>
          </cell>
        </row>
        <row r="24">
          <cell r="A24" t="str">
            <v>OBRAS ACCESORIAS INSTALACIONES</v>
          </cell>
          <cell r="B24">
            <v>405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46</v>
          </cell>
          <cell r="C25">
            <v>25</v>
          </cell>
          <cell r="D25">
            <v>2.1111111111111112</v>
          </cell>
          <cell r="E25">
            <v>9</v>
          </cell>
          <cell r="F25">
            <v>2.4</v>
          </cell>
          <cell r="G25">
            <v>3.7</v>
          </cell>
          <cell r="H25">
            <v>0.352112676056338</v>
          </cell>
        </row>
        <row r="26">
          <cell r="A26" t="str">
            <v>PROYECTOS ACUEDUCTO</v>
          </cell>
          <cell r="B26">
            <v>21</v>
          </cell>
          <cell r="C26">
            <v>1</v>
          </cell>
          <cell r="E26">
            <v>0</v>
          </cell>
          <cell r="F26">
            <v>0</v>
          </cell>
          <cell r="G26">
            <v>0</v>
          </cell>
          <cell r="H26">
            <v>4.5454545454545456E-2</v>
          </cell>
        </row>
        <row r="27">
          <cell r="A27" t="str">
            <v>REFERENCIACIÓN ACUEDUCTO</v>
          </cell>
          <cell r="B27">
            <v>7</v>
          </cell>
          <cell r="C27">
            <v>5</v>
          </cell>
          <cell r="E27">
            <v>0</v>
          </cell>
          <cell r="F27">
            <v>0</v>
          </cell>
          <cell r="G27">
            <v>0</v>
          </cell>
          <cell r="H27">
            <v>0.41666666666666669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1603</v>
          </cell>
          <cell r="C33">
            <v>643</v>
          </cell>
          <cell r="F33">
            <v>0</v>
          </cell>
          <cell r="G33">
            <v>0</v>
          </cell>
          <cell r="H33">
            <v>0.28628673196794302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CAMBIO ACOMETIDAS CONTRATO</v>
          </cell>
          <cell r="B35">
            <v>210</v>
          </cell>
          <cell r="C35">
            <v>1</v>
          </cell>
          <cell r="D35">
            <v>3</v>
          </cell>
          <cell r="E35">
            <v>19</v>
          </cell>
          <cell r="F35">
            <v>3.7</v>
          </cell>
          <cell r="G35">
            <v>3.7</v>
          </cell>
          <cell r="H35">
            <v>4.7393364928909956E-3</v>
          </cell>
        </row>
        <row r="36">
          <cell r="A36" t="str">
            <v>CARROTANQUE</v>
          </cell>
          <cell r="B36">
            <v>1</v>
          </cell>
          <cell r="C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CASAS SIN AGUA</v>
          </cell>
          <cell r="B37">
            <v>0</v>
          </cell>
          <cell r="C37">
            <v>1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CORTE Y RECONEXION</v>
          </cell>
          <cell r="B38">
            <v>584</v>
          </cell>
          <cell r="C38">
            <v>18</v>
          </cell>
          <cell r="D38">
            <v>1</v>
          </cell>
          <cell r="E38">
            <v>19</v>
          </cell>
          <cell r="F38">
            <v>30.7</v>
          </cell>
          <cell r="G38">
            <v>31.7</v>
          </cell>
          <cell r="H38">
            <v>2.9900332225913623E-2</v>
          </cell>
        </row>
        <row r="39">
          <cell r="A39" t="str">
            <v>DAÑOS ACUEDUCTO</v>
          </cell>
          <cell r="B39">
            <v>35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GARANTIAS INSTALACIONES</v>
          </cell>
          <cell r="B41">
            <v>14</v>
          </cell>
          <cell r="C41">
            <v>0</v>
          </cell>
          <cell r="D41">
            <v>1</v>
          </cell>
          <cell r="E41">
            <v>19</v>
          </cell>
          <cell r="F41">
            <v>0.7</v>
          </cell>
          <cell r="G41">
            <v>0.7</v>
          </cell>
          <cell r="H41">
            <v>0</v>
          </cell>
        </row>
        <row r="42">
          <cell r="A42" t="str">
            <v>INSTALACIONES ACUEDUCTO</v>
          </cell>
          <cell r="B42">
            <v>284</v>
          </cell>
          <cell r="C42">
            <v>4</v>
          </cell>
          <cell r="D42">
            <v>5</v>
          </cell>
          <cell r="E42">
            <v>19</v>
          </cell>
          <cell r="F42">
            <v>3</v>
          </cell>
          <cell r="G42">
            <v>3</v>
          </cell>
          <cell r="H42">
            <v>1.3888888888888888E-2</v>
          </cell>
        </row>
        <row r="43">
          <cell r="A43" t="str">
            <v>MEDIDORES 1/2 Y 1"</v>
          </cell>
          <cell r="B43">
            <v>264</v>
          </cell>
          <cell r="C43">
            <v>2</v>
          </cell>
          <cell r="D43">
            <v>4</v>
          </cell>
          <cell r="E43">
            <v>19</v>
          </cell>
          <cell r="F43">
            <v>3.5</v>
          </cell>
          <cell r="G43">
            <v>3.5</v>
          </cell>
          <cell r="H43">
            <v>7.5187969924812026E-3</v>
          </cell>
        </row>
        <row r="44">
          <cell r="A44" t="str">
            <v>MMTO VALVULAS E HIDRANTES</v>
          </cell>
          <cell r="B44">
            <v>71</v>
          </cell>
          <cell r="C44">
            <v>0</v>
          </cell>
          <cell r="D44">
            <v>3</v>
          </cell>
          <cell r="E44">
            <v>19</v>
          </cell>
          <cell r="F44">
            <v>1.2</v>
          </cell>
          <cell r="G44">
            <v>1.2</v>
          </cell>
          <cell r="H44">
            <v>0</v>
          </cell>
        </row>
        <row r="45">
          <cell r="A45" t="str">
            <v>OBRAS ACCESORIAS DAÑOS ACUEDUCTO</v>
          </cell>
          <cell r="B45">
            <v>92</v>
          </cell>
          <cell r="C45">
            <v>0</v>
          </cell>
          <cell r="D45">
            <v>3</v>
          </cell>
          <cell r="E45">
            <v>19</v>
          </cell>
          <cell r="F45">
            <v>1.6</v>
          </cell>
          <cell r="G45">
            <v>1.6</v>
          </cell>
          <cell r="H45">
            <v>0</v>
          </cell>
        </row>
        <row r="46">
          <cell r="A46" t="str">
            <v>OBRAS ACCESORIAS INSTALACIONES</v>
          </cell>
          <cell r="B46">
            <v>3</v>
          </cell>
          <cell r="C46">
            <v>0</v>
          </cell>
          <cell r="D46">
            <v>1</v>
          </cell>
          <cell r="E46">
            <v>19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REFERENCIACIÓN ACUEDUCTO</v>
          </cell>
          <cell r="B47">
            <v>1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1561</v>
          </cell>
          <cell r="C51">
            <v>26</v>
          </cell>
          <cell r="F51">
            <v>0</v>
          </cell>
          <cell r="G51">
            <v>0</v>
          </cell>
          <cell r="H51">
            <v>1.6383112791430371E-2</v>
          </cell>
        </row>
      </sheetData>
      <sheetData sheetId="1" refreshError="1">
        <row r="12">
          <cell r="A12" t="str">
            <v>CAMBIO ACOMETIDAS CONTRATO</v>
          </cell>
          <cell r="B12">
            <v>3</v>
          </cell>
          <cell r="C12">
            <v>14</v>
          </cell>
          <cell r="E12">
            <v>0</v>
          </cell>
          <cell r="F12">
            <v>0</v>
          </cell>
          <cell r="G12">
            <v>0</v>
          </cell>
          <cell r="H12">
            <v>0.82352941176470584</v>
          </cell>
        </row>
        <row r="13">
          <cell r="A13" t="str">
            <v>CARROTANQUE</v>
          </cell>
          <cell r="B13">
            <v>84</v>
          </cell>
          <cell r="C13">
            <v>3</v>
          </cell>
          <cell r="D13">
            <v>1</v>
          </cell>
          <cell r="E13">
            <v>28</v>
          </cell>
          <cell r="F13">
            <v>3</v>
          </cell>
          <cell r="G13">
            <v>3.1</v>
          </cell>
          <cell r="H13">
            <v>3.4482758620689655E-2</v>
          </cell>
        </row>
        <row r="14">
          <cell r="A14" t="str">
            <v>CASAS SIN AGUA</v>
          </cell>
          <cell r="B14">
            <v>250</v>
          </cell>
          <cell r="C14">
            <v>313</v>
          </cell>
          <cell r="D14">
            <v>1</v>
          </cell>
          <cell r="E14">
            <v>28</v>
          </cell>
          <cell r="F14">
            <v>8.9</v>
          </cell>
          <cell r="G14">
            <v>20.100000000000001</v>
          </cell>
          <cell r="H14">
            <v>0.55595026642984013</v>
          </cell>
        </row>
        <row r="15">
          <cell r="A15" t="str">
            <v>CORTE Y RECONEXION</v>
          </cell>
          <cell r="B15">
            <v>2</v>
          </cell>
          <cell r="C15">
            <v>3</v>
          </cell>
          <cell r="E15">
            <v>0</v>
          </cell>
          <cell r="F15">
            <v>0</v>
          </cell>
          <cell r="G15">
            <v>0</v>
          </cell>
          <cell r="H15">
            <v>0.6</v>
          </cell>
        </row>
        <row r="16">
          <cell r="A16" t="str">
            <v>DAÑOS ACUEDUCTO</v>
          </cell>
          <cell r="B16">
            <v>580</v>
          </cell>
          <cell r="C16">
            <v>109</v>
          </cell>
          <cell r="D16">
            <v>8.2857142857142865</v>
          </cell>
          <cell r="E16">
            <v>28</v>
          </cell>
          <cell r="F16">
            <v>2.5</v>
          </cell>
          <cell r="G16">
            <v>3</v>
          </cell>
          <cell r="H16">
            <v>0.15820029027576196</v>
          </cell>
        </row>
        <row r="17">
          <cell r="A17" t="str">
            <v>ESCOMBROS DAÑOS ACUEDUCTO</v>
          </cell>
          <cell r="B17">
            <v>131</v>
          </cell>
          <cell r="C17">
            <v>6</v>
          </cell>
          <cell r="D17">
            <v>1</v>
          </cell>
          <cell r="E17">
            <v>28</v>
          </cell>
          <cell r="F17">
            <v>4.7</v>
          </cell>
          <cell r="G17">
            <v>4.9000000000000004</v>
          </cell>
          <cell r="H17">
            <v>4.3795620437956206E-2</v>
          </cell>
        </row>
        <row r="18">
          <cell r="A18" t="str">
            <v>FRAUDES</v>
          </cell>
          <cell r="B18">
            <v>384</v>
          </cell>
          <cell r="C18">
            <v>127</v>
          </cell>
          <cell r="D18">
            <v>1</v>
          </cell>
          <cell r="E18">
            <v>21</v>
          </cell>
          <cell r="F18">
            <v>18.3</v>
          </cell>
          <cell r="G18">
            <v>24.3</v>
          </cell>
          <cell r="H18">
            <v>0.24853228962818003</v>
          </cell>
        </row>
        <row r="19">
          <cell r="A19" t="str">
            <v>GARANTIAS INSTALACIONES</v>
          </cell>
          <cell r="B19">
            <v>30</v>
          </cell>
          <cell r="C19">
            <v>8</v>
          </cell>
          <cell r="E19">
            <v>0</v>
          </cell>
          <cell r="F19">
            <v>0</v>
          </cell>
          <cell r="G19">
            <v>0</v>
          </cell>
          <cell r="H19">
            <v>0.21052631578947367</v>
          </cell>
        </row>
        <row r="20">
          <cell r="A20" t="str">
            <v>INSTALACIONES ACUEDUCTO</v>
          </cell>
          <cell r="B20">
            <v>1</v>
          </cell>
          <cell r="C20">
            <v>55</v>
          </cell>
          <cell r="E20">
            <v>0</v>
          </cell>
          <cell r="F20">
            <v>0</v>
          </cell>
          <cell r="G20">
            <v>0</v>
          </cell>
          <cell r="H20">
            <v>0.9821428571428571</v>
          </cell>
        </row>
        <row r="21">
          <cell r="A21" t="str">
            <v>MMTO VALVULAS E HIDRANTES</v>
          </cell>
          <cell r="B21">
            <v>7</v>
          </cell>
          <cell r="C21">
            <v>7</v>
          </cell>
          <cell r="D21">
            <v>1.7142857142857142</v>
          </cell>
          <cell r="E21">
            <v>28</v>
          </cell>
          <cell r="F21">
            <v>0.1</v>
          </cell>
          <cell r="G21">
            <v>0.3</v>
          </cell>
          <cell r="H21">
            <v>0.5</v>
          </cell>
        </row>
        <row r="22">
          <cell r="A22" t="str">
            <v>OBRAS ACCESORIAS DAÑOS ACUEDUCTO</v>
          </cell>
          <cell r="B22">
            <v>1</v>
          </cell>
          <cell r="C22">
            <v>4</v>
          </cell>
          <cell r="E22">
            <v>0</v>
          </cell>
          <cell r="F22">
            <v>0</v>
          </cell>
          <cell r="G22">
            <v>0</v>
          </cell>
          <cell r="H22">
            <v>0.8</v>
          </cell>
        </row>
        <row r="23">
          <cell r="A23" t="str">
            <v>OBRAS ACCESORIAS INSTALACIONES</v>
          </cell>
          <cell r="B23">
            <v>415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PITOMETRÍA</v>
          </cell>
          <cell r="B24">
            <v>68</v>
          </cell>
          <cell r="C24">
            <v>24</v>
          </cell>
          <cell r="D24">
            <v>3.0833333333333335</v>
          </cell>
          <cell r="E24">
            <v>12</v>
          </cell>
          <cell r="F24">
            <v>1.8</v>
          </cell>
          <cell r="G24">
            <v>2.5</v>
          </cell>
          <cell r="H24">
            <v>0.2608695652173913</v>
          </cell>
        </row>
        <row r="25">
          <cell r="A25" t="str">
            <v>PROYECTOS ACUEDUCTO</v>
          </cell>
          <cell r="B25">
            <v>4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REFERENCIACIÓN ACUEDUCTO</v>
          </cell>
          <cell r="B26">
            <v>12</v>
          </cell>
          <cell r="C26">
            <v>4</v>
          </cell>
          <cell r="E26">
            <v>0</v>
          </cell>
          <cell r="F26">
            <v>0</v>
          </cell>
          <cell r="G26">
            <v>0</v>
          </cell>
          <cell r="H26">
            <v>0.25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1972</v>
          </cell>
          <cell r="C33">
            <v>677</v>
          </cell>
          <cell r="F33">
            <v>0</v>
          </cell>
          <cell r="G33">
            <v>0</v>
          </cell>
          <cell r="H33">
            <v>0.2555681389203473</v>
          </cell>
        </row>
        <row r="35">
          <cell r="A35" t="str">
            <v>CAMBIO ACOMETIDAS CONTRATO</v>
          </cell>
          <cell r="B35">
            <v>212</v>
          </cell>
          <cell r="C35">
            <v>1</v>
          </cell>
          <cell r="D35">
            <v>3</v>
          </cell>
          <cell r="E35">
            <v>21</v>
          </cell>
          <cell r="F35">
            <v>3.4</v>
          </cell>
          <cell r="G35">
            <v>3.4</v>
          </cell>
          <cell r="H35">
            <v>4.6948356807511738E-3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574</v>
          </cell>
          <cell r="C37">
            <v>1</v>
          </cell>
          <cell r="D37">
            <v>1</v>
          </cell>
          <cell r="E37">
            <v>21</v>
          </cell>
          <cell r="F37">
            <v>27.3</v>
          </cell>
          <cell r="G37">
            <v>27.4</v>
          </cell>
          <cell r="H37">
            <v>1.7391304347826088E-3</v>
          </cell>
        </row>
        <row r="38">
          <cell r="A38" t="str">
            <v>DAÑOS ACUEDUCTO</v>
          </cell>
          <cell r="B38">
            <v>2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FRAUDES</v>
          </cell>
          <cell r="B39">
            <v>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GARANTIAS INSTALACIONES</v>
          </cell>
          <cell r="B40">
            <v>16</v>
          </cell>
          <cell r="C40">
            <v>1</v>
          </cell>
          <cell r="D40">
            <v>1</v>
          </cell>
          <cell r="E40">
            <v>21</v>
          </cell>
          <cell r="F40">
            <v>0.8</v>
          </cell>
          <cell r="G40">
            <v>0.8</v>
          </cell>
          <cell r="H40">
            <v>5.8823529411764705E-2</v>
          </cell>
        </row>
        <row r="41">
          <cell r="A41" t="str">
            <v>INSTALACIONES ACUEDUCTO</v>
          </cell>
          <cell r="B41">
            <v>400</v>
          </cell>
          <cell r="C41">
            <v>0</v>
          </cell>
          <cell r="D41">
            <v>5</v>
          </cell>
          <cell r="E41">
            <v>21</v>
          </cell>
          <cell r="F41">
            <v>3.8</v>
          </cell>
          <cell r="G41">
            <v>3.8</v>
          </cell>
          <cell r="H41">
            <v>0</v>
          </cell>
        </row>
        <row r="42">
          <cell r="A42" t="str">
            <v>MEDIDORES 1/2 Y 1"</v>
          </cell>
          <cell r="B42">
            <v>295</v>
          </cell>
          <cell r="C42">
            <v>1</v>
          </cell>
          <cell r="D42">
            <v>4</v>
          </cell>
          <cell r="E42">
            <v>21</v>
          </cell>
          <cell r="F42">
            <v>3.5</v>
          </cell>
          <cell r="G42">
            <v>3.5</v>
          </cell>
          <cell r="H42">
            <v>3.3783783783783786E-3</v>
          </cell>
        </row>
        <row r="43">
          <cell r="A43" t="str">
            <v>MMTO VALVULAS E HIDRANTES</v>
          </cell>
          <cell r="B43">
            <v>48</v>
          </cell>
          <cell r="C43">
            <v>0</v>
          </cell>
          <cell r="D43">
            <v>3</v>
          </cell>
          <cell r="E43">
            <v>21</v>
          </cell>
          <cell r="F43">
            <v>0.8</v>
          </cell>
          <cell r="G43">
            <v>0.8</v>
          </cell>
          <cell r="H43">
            <v>0</v>
          </cell>
        </row>
        <row r="44">
          <cell r="A44" t="str">
            <v>OBRAS ACCESORIAS DAÑOS ACUEDUCTO</v>
          </cell>
          <cell r="B44">
            <v>119</v>
          </cell>
          <cell r="C44">
            <v>0</v>
          </cell>
          <cell r="D44">
            <v>3</v>
          </cell>
          <cell r="E44">
            <v>21</v>
          </cell>
          <cell r="F44">
            <v>1.9</v>
          </cell>
          <cell r="G44">
            <v>1.9</v>
          </cell>
          <cell r="H44">
            <v>0</v>
          </cell>
        </row>
        <row r="45">
          <cell r="A45" t="str">
            <v>OBRAS ACCESORIAS INSTALACIONES</v>
          </cell>
          <cell r="B45">
            <v>8</v>
          </cell>
          <cell r="C45">
            <v>0</v>
          </cell>
          <cell r="D45">
            <v>1</v>
          </cell>
          <cell r="E45">
            <v>21</v>
          </cell>
          <cell r="F45">
            <v>0.4</v>
          </cell>
          <cell r="G45">
            <v>0.4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1681</v>
          </cell>
          <cell r="C51">
            <v>5</v>
          </cell>
          <cell r="F51">
            <v>0</v>
          </cell>
          <cell r="G51">
            <v>0</v>
          </cell>
          <cell r="H51">
            <v>2.9655990510083037E-3</v>
          </cell>
        </row>
      </sheetData>
      <sheetData sheetId="2" refreshError="1">
        <row r="12">
          <cell r="A12" t="str">
            <v>CAMBIO ACOMETIDAS CONTRATO</v>
          </cell>
          <cell r="B12">
            <v>9</v>
          </cell>
          <cell r="C12">
            <v>8</v>
          </cell>
          <cell r="E12">
            <v>0</v>
          </cell>
          <cell r="F12">
            <v>0</v>
          </cell>
          <cell r="G12">
            <v>0</v>
          </cell>
          <cell r="H12">
            <v>0.47058823529411764</v>
          </cell>
        </row>
        <row r="13">
          <cell r="A13" t="str">
            <v>CARROTANQUE</v>
          </cell>
          <cell r="B13">
            <v>47</v>
          </cell>
          <cell r="C13">
            <v>0</v>
          </cell>
          <cell r="D13">
            <v>1</v>
          </cell>
          <cell r="E13">
            <v>35</v>
          </cell>
          <cell r="F13">
            <v>1.3</v>
          </cell>
          <cell r="G13">
            <v>1.3</v>
          </cell>
          <cell r="H13">
            <v>0</v>
          </cell>
        </row>
        <row r="14">
          <cell r="A14" t="str">
            <v>CASAS SIN AGUA</v>
          </cell>
          <cell r="B14">
            <v>277</v>
          </cell>
          <cell r="C14">
            <v>396</v>
          </cell>
          <cell r="D14">
            <v>1</v>
          </cell>
          <cell r="E14">
            <v>35</v>
          </cell>
          <cell r="F14">
            <v>7.9</v>
          </cell>
          <cell r="G14">
            <v>19.2</v>
          </cell>
          <cell r="H14">
            <v>0.58841010401188709</v>
          </cell>
        </row>
        <row r="15">
          <cell r="A15" t="str">
            <v>CORTE Y RECONEXION</v>
          </cell>
          <cell r="B15">
            <v>5</v>
          </cell>
          <cell r="C15">
            <v>4</v>
          </cell>
          <cell r="E15">
            <v>0</v>
          </cell>
          <cell r="F15">
            <v>0</v>
          </cell>
          <cell r="G15">
            <v>0</v>
          </cell>
          <cell r="H15">
            <v>0.44444444444444442</v>
          </cell>
        </row>
        <row r="16">
          <cell r="A16" t="str">
            <v>DAÑOS ACUEDUCTO</v>
          </cell>
          <cell r="B16">
            <v>948</v>
          </cell>
          <cell r="C16">
            <v>86</v>
          </cell>
          <cell r="D16">
            <v>8.1142857142857157</v>
          </cell>
          <cell r="E16">
            <v>35</v>
          </cell>
          <cell r="F16">
            <v>3.3</v>
          </cell>
          <cell r="G16">
            <v>3.6</v>
          </cell>
          <cell r="H16">
            <v>8.3172147001934232E-2</v>
          </cell>
        </row>
        <row r="17">
          <cell r="A17" t="str">
            <v>ESCOMBROS DAÑOS ACUEDUCTO</v>
          </cell>
          <cell r="B17">
            <v>122</v>
          </cell>
          <cell r="C17">
            <v>8</v>
          </cell>
          <cell r="D17">
            <v>1</v>
          </cell>
          <cell r="E17">
            <v>35</v>
          </cell>
          <cell r="F17">
            <v>3.5</v>
          </cell>
          <cell r="G17">
            <v>3.7</v>
          </cell>
          <cell r="H17">
            <v>6.1538461538461542E-2</v>
          </cell>
        </row>
        <row r="18">
          <cell r="A18" t="str">
            <v>FRAUDES</v>
          </cell>
          <cell r="B18">
            <v>315</v>
          </cell>
          <cell r="C18">
            <v>26</v>
          </cell>
          <cell r="D18">
            <v>1</v>
          </cell>
          <cell r="E18">
            <v>21</v>
          </cell>
          <cell r="F18">
            <v>15</v>
          </cell>
          <cell r="G18">
            <v>16.2</v>
          </cell>
          <cell r="H18">
            <v>7.6246334310850442E-2</v>
          </cell>
        </row>
        <row r="19">
          <cell r="A19" t="str">
            <v>GARANTIAS INSTALACIONES</v>
          </cell>
          <cell r="B19">
            <v>19</v>
          </cell>
          <cell r="C19">
            <v>18</v>
          </cell>
          <cell r="E19">
            <v>0</v>
          </cell>
          <cell r="F19">
            <v>0</v>
          </cell>
          <cell r="G19">
            <v>0</v>
          </cell>
          <cell r="H19">
            <v>0.48648648648648651</v>
          </cell>
        </row>
        <row r="20">
          <cell r="A20" t="str">
            <v>INSTALACIONES ACUEDUCTO</v>
          </cell>
          <cell r="B20">
            <v>6</v>
          </cell>
          <cell r="C20">
            <v>50</v>
          </cell>
          <cell r="E20">
            <v>0</v>
          </cell>
          <cell r="F20">
            <v>0</v>
          </cell>
          <cell r="G20">
            <v>0</v>
          </cell>
          <cell r="H20">
            <v>0.8928571428571429</v>
          </cell>
        </row>
        <row r="21">
          <cell r="A21" t="str">
            <v>MEDIDORES 1/2 Y 1"</v>
          </cell>
          <cell r="B21">
            <v>1</v>
          </cell>
          <cell r="C21">
            <v>22</v>
          </cell>
          <cell r="E21">
            <v>0</v>
          </cell>
          <cell r="F21">
            <v>0</v>
          </cell>
          <cell r="G21">
            <v>0</v>
          </cell>
          <cell r="H21">
            <v>0.95652173913043481</v>
          </cell>
        </row>
        <row r="22">
          <cell r="A22" t="str">
            <v>MMTO VALVULAS E HIDRANTES</v>
          </cell>
          <cell r="B22">
            <v>1</v>
          </cell>
          <cell r="C22">
            <v>13</v>
          </cell>
          <cell r="D22">
            <v>1.6857142857142857</v>
          </cell>
          <cell r="E22">
            <v>35</v>
          </cell>
          <cell r="F22">
            <v>0</v>
          </cell>
          <cell r="G22">
            <v>0.2</v>
          </cell>
          <cell r="H22">
            <v>0.9285714285714286</v>
          </cell>
        </row>
        <row r="23">
          <cell r="A23" t="str">
            <v>OBRAS ACCESORIAS DAÑOS ACUEDUCTO</v>
          </cell>
          <cell r="B23">
            <v>0</v>
          </cell>
          <cell r="C23">
            <v>7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OBRAS ACCESORIAS INSTALACIONES</v>
          </cell>
          <cell r="B24">
            <v>635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38</v>
          </cell>
          <cell r="C25">
            <v>30</v>
          </cell>
          <cell r="D25">
            <v>2.875</v>
          </cell>
          <cell r="E25">
            <v>12</v>
          </cell>
          <cell r="F25">
            <v>1.1000000000000001</v>
          </cell>
          <cell r="G25">
            <v>2</v>
          </cell>
          <cell r="H25">
            <v>0.44117647058823528</v>
          </cell>
        </row>
        <row r="26">
          <cell r="A26" t="str">
            <v>PROYECTOS ACUEDUCTO</v>
          </cell>
          <cell r="B26">
            <v>1</v>
          </cell>
          <cell r="C26">
            <v>5</v>
          </cell>
          <cell r="E26">
            <v>0</v>
          </cell>
          <cell r="F26">
            <v>0</v>
          </cell>
          <cell r="G26">
            <v>0</v>
          </cell>
          <cell r="H26">
            <v>0.83333333333333337</v>
          </cell>
        </row>
        <row r="27">
          <cell r="A27" t="str">
            <v>REFERENCIACIÓN ACUEDUCTO</v>
          </cell>
          <cell r="B27">
            <v>3</v>
          </cell>
          <cell r="C27">
            <v>2</v>
          </cell>
          <cell r="E27">
            <v>0</v>
          </cell>
          <cell r="F27">
            <v>0</v>
          </cell>
          <cell r="G27">
            <v>0</v>
          </cell>
          <cell r="H27">
            <v>0.4</v>
          </cell>
        </row>
        <row r="28">
          <cell r="A28" t="str">
            <v>REVISIÓN  POSTERIOR  FRAUDES</v>
          </cell>
          <cell r="B28">
            <v>1</v>
          </cell>
          <cell r="C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2428</v>
          </cell>
          <cell r="C33">
            <v>675</v>
          </cell>
          <cell r="F33">
            <v>0</v>
          </cell>
          <cell r="G33">
            <v>0</v>
          </cell>
          <cell r="H33">
            <v>0.21753142120528521</v>
          </cell>
        </row>
        <row r="35">
          <cell r="A35" t="str">
            <v>CAMBIO ACOMETIDAS CONTRATO</v>
          </cell>
          <cell r="B35">
            <v>249</v>
          </cell>
          <cell r="C35">
            <v>1</v>
          </cell>
          <cell r="D35">
            <v>3</v>
          </cell>
          <cell r="E35">
            <v>21</v>
          </cell>
          <cell r="F35">
            <v>4</v>
          </cell>
          <cell r="G35">
            <v>4</v>
          </cell>
          <cell r="H35">
            <v>4.0000000000000001E-3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365</v>
          </cell>
          <cell r="C37">
            <v>97</v>
          </cell>
          <cell r="D37">
            <v>1</v>
          </cell>
          <cell r="E37">
            <v>21</v>
          </cell>
          <cell r="F37">
            <v>17.399999999999999</v>
          </cell>
          <cell r="G37">
            <v>22</v>
          </cell>
          <cell r="H37">
            <v>0.20995670995670995</v>
          </cell>
        </row>
        <row r="38">
          <cell r="A38" t="str">
            <v>DAÑOS ACUEDUCTO</v>
          </cell>
          <cell r="B38">
            <v>3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ESCOMBROS DAÑOS ACUEDUCTO</v>
          </cell>
          <cell r="B39">
            <v>3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1</v>
          </cell>
          <cell r="F40">
            <v>0</v>
          </cell>
          <cell r="G40">
            <v>0</v>
          </cell>
          <cell r="H40">
            <v>0.33333333333333331</v>
          </cell>
        </row>
        <row r="41">
          <cell r="A41" t="str">
            <v>GARANTIAS INSTALACIONES</v>
          </cell>
          <cell r="B41">
            <v>12</v>
          </cell>
          <cell r="C41">
            <v>4</v>
          </cell>
          <cell r="D41">
            <v>1</v>
          </cell>
          <cell r="E41">
            <v>21</v>
          </cell>
          <cell r="F41">
            <v>0.6</v>
          </cell>
          <cell r="G41">
            <v>0.8</v>
          </cell>
          <cell r="H41">
            <v>0.25</v>
          </cell>
        </row>
        <row r="42">
          <cell r="A42" t="str">
            <v>INSTALACIONES ACUEDUCTO</v>
          </cell>
          <cell r="B42">
            <v>336</v>
          </cell>
          <cell r="C42">
            <v>5</v>
          </cell>
          <cell r="D42">
            <v>5</v>
          </cell>
          <cell r="E42">
            <v>21</v>
          </cell>
          <cell r="F42">
            <v>3.2</v>
          </cell>
          <cell r="G42">
            <v>3.2</v>
          </cell>
          <cell r="H42">
            <v>1.466275659824047E-2</v>
          </cell>
        </row>
        <row r="43">
          <cell r="A43" t="str">
            <v>MEDIDORES 1/2 Y 1"</v>
          </cell>
          <cell r="B43">
            <v>216</v>
          </cell>
          <cell r="C43">
            <v>1</v>
          </cell>
          <cell r="D43">
            <v>4</v>
          </cell>
          <cell r="E43">
            <v>21</v>
          </cell>
          <cell r="F43">
            <v>2.6</v>
          </cell>
          <cell r="G43">
            <v>2.6</v>
          </cell>
          <cell r="H43">
            <v>4.608294930875576E-3</v>
          </cell>
        </row>
        <row r="44">
          <cell r="A44" t="str">
            <v>MMTO VALVULAS E HIDRANTES</v>
          </cell>
          <cell r="B44">
            <v>33</v>
          </cell>
          <cell r="C44">
            <v>0</v>
          </cell>
          <cell r="D44">
            <v>3</v>
          </cell>
          <cell r="E44">
            <v>21</v>
          </cell>
          <cell r="F44">
            <v>0.5</v>
          </cell>
          <cell r="G44">
            <v>0.5</v>
          </cell>
          <cell r="H44">
            <v>0</v>
          </cell>
        </row>
        <row r="45">
          <cell r="A45" t="str">
            <v>OBRAS ACCESORIAS DAÑOS ACUEDUCTO</v>
          </cell>
          <cell r="B45">
            <v>133</v>
          </cell>
          <cell r="C45">
            <v>0</v>
          </cell>
          <cell r="D45">
            <v>3</v>
          </cell>
          <cell r="E45">
            <v>21</v>
          </cell>
          <cell r="F45">
            <v>2.1</v>
          </cell>
          <cell r="G45">
            <v>2.1</v>
          </cell>
          <cell r="H45">
            <v>0</v>
          </cell>
        </row>
        <row r="46">
          <cell r="A46" t="str">
            <v>OBRAS ACCESORIAS INSTALACIONES</v>
          </cell>
          <cell r="B46">
            <v>5</v>
          </cell>
          <cell r="C46">
            <v>0</v>
          </cell>
          <cell r="D46">
            <v>1</v>
          </cell>
          <cell r="E46">
            <v>21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PROYECTOS ACUEDUCTO</v>
          </cell>
          <cell r="B47">
            <v>2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REFERENCIACIÓN ACUEDUCTO</v>
          </cell>
          <cell r="B48">
            <v>1</v>
          </cell>
          <cell r="C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1360</v>
          </cell>
          <cell r="C51">
            <v>110</v>
          </cell>
          <cell r="F51">
            <v>0</v>
          </cell>
          <cell r="G51">
            <v>0</v>
          </cell>
          <cell r="H51">
            <v>7.4829931972789115E-2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Nov-Dic"/>
      <sheetName val="Ene-Dic EEPPM"/>
      <sheetName val="May-Dic Contrato"/>
    </sheetNames>
    <sheetDataSet>
      <sheetData sheetId="0" refreshError="1">
        <row r="12">
          <cell r="A12" t="str">
            <v>CARROTANQUE</v>
          </cell>
          <cell r="B12">
            <v>57</v>
          </cell>
          <cell r="C12">
            <v>2</v>
          </cell>
          <cell r="D12">
            <v>1</v>
          </cell>
          <cell r="E12">
            <v>43</v>
          </cell>
          <cell r="F12">
            <v>1.3</v>
          </cell>
          <cell r="G12">
            <v>1.4</v>
          </cell>
          <cell r="H12">
            <v>3.3898305084745763E-2</v>
          </cell>
        </row>
        <row r="13">
          <cell r="A13" t="str">
            <v>CASAS SIN AGUA</v>
          </cell>
          <cell r="B13">
            <v>573</v>
          </cell>
          <cell r="C13">
            <v>548</v>
          </cell>
          <cell r="D13">
            <v>1</v>
          </cell>
          <cell r="E13">
            <v>59</v>
          </cell>
          <cell r="F13">
            <v>9.6999999999999993</v>
          </cell>
          <cell r="G13">
            <v>19</v>
          </cell>
          <cell r="H13">
            <v>0.48884924174843891</v>
          </cell>
        </row>
        <row r="14">
          <cell r="A14" t="str">
            <v>CORTE Y RECONEXION</v>
          </cell>
          <cell r="B14">
            <v>37</v>
          </cell>
          <cell r="C14">
            <v>65</v>
          </cell>
          <cell r="F14">
            <v>0</v>
          </cell>
          <cell r="G14">
            <v>0</v>
          </cell>
          <cell r="H14">
            <v>0.63725490196078427</v>
          </cell>
        </row>
        <row r="15">
          <cell r="A15" t="str">
            <v>DAÑOS ACUEDUCTO</v>
          </cell>
          <cell r="B15">
            <v>591</v>
          </cell>
          <cell r="C15">
            <v>205</v>
          </cell>
          <cell r="D15">
            <v>7.3050847457627119</v>
          </cell>
          <cell r="E15">
            <v>59</v>
          </cell>
          <cell r="F15">
            <v>1.4</v>
          </cell>
          <cell r="G15">
            <v>1.8</v>
          </cell>
          <cell r="H15">
            <v>0.25753768844221103</v>
          </cell>
        </row>
        <row r="16">
          <cell r="A16" t="str">
            <v>ESCOMBROS DAÑOS ACUEDUCTO</v>
          </cell>
          <cell r="B16">
            <v>271</v>
          </cell>
          <cell r="C16">
            <v>8</v>
          </cell>
          <cell r="D16">
            <v>1</v>
          </cell>
          <cell r="E16">
            <v>59</v>
          </cell>
          <cell r="F16">
            <v>4.5999999999999996</v>
          </cell>
          <cell r="G16">
            <v>4.7</v>
          </cell>
          <cell r="H16">
            <v>2.8673835125448029E-2</v>
          </cell>
        </row>
        <row r="17">
          <cell r="A17" t="str">
            <v>FRAUDES</v>
          </cell>
          <cell r="B17">
            <v>13</v>
          </cell>
          <cell r="C17">
            <v>103</v>
          </cell>
          <cell r="D17">
            <v>1</v>
          </cell>
          <cell r="E17">
            <v>11</v>
          </cell>
          <cell r="F17">
            <v>10.5</v>
          </cell>
          <cell r="G17">
            <v>10.5</v>
          </cell>
          <cell r="H17">
            <v>0.88793103448275867</v>
          </cell>
        </row>
        <row r="18">
          <cell r="A18" t="str">
            <v>GARANTIAS INSTALACIONES</v>
          </cell>
          <cell r="B18">
            <v>25</v>
          </cell>
          <cell r="C18">
            <v>40</v>
          </cell>
          <cell r="F18">
            <v>0</v>
          </cell>
          <cell r="G18">
            <v>0</v>
          </cell>
          <cell r="H18">
            <v>0.61538461538461542</v>
          </cell>
        </row>
        <row r="19">
          <cell r="A19" t="str">
            <v>INSTALACIONES ACUEDUCTO</v>
          </cell>
          <cell r="B19">
            <v>5</v>
          </cell>
          <cell r="C19">
            <v>81</v>
          </cell>
          <cell r="F19">
            <v>0</v>
          </cell>
          <cell r="G19">
            <v>0</v>
          </cell>
          <cell r="H19">
            <v>0.94186046511627908</v>
          </cell>
        </row>
        <row r="20">
          <cell r="A20" t="str">
            <v>INSTALACIONES ALCANTARILLADO</v>
          </cell>
          <cell r="B20">
            <v>5</v>
          </cell>
          <cell r="C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MEDIDORES 1/2 Y 1"</v>
          </cell>
          <cell r="B21">
            <v>19</v>
          </cell>
          <cell r="C21">
            <v>16</v>
          </cell>
          <cell r="F21">
            <v>0</v>
          </cell>
          <cell r="G21">
            <v>0</v>
          </cell>
          <cell r="H21">
            <v>0.45714285714285713</v>
          </cell>
        </row>
        <row r="22">
          <cell r="A22" t="str">
            <v>MMTO VALVULAS E HIDRANTES</v>
          </cell>
          <cell r="B22">
            <v>12</v>
          </cell>
          <cell r="C22">
            <v>26</v>
          </cell>
          <cell r="D22">
            <v>1</v>
          </cell>
          <cell r="E22">
            <v>59</v>
          </cell>
          <cell r="F22">
            <v>0.2</v>
          </cell>
          <cell r="G22">
            <v>0.6</v>
          </cell>
          <cell r="H22">
            <v>0.68421052631578949</v>
          </cell>
        </row>
        <row r="23">
          <cell r="A23" t="str">
            <v>OBRAS ACCESORIAS DAÑOS ACUEDUCTO</v>
          </cell>
          <cell r="B23">
            <v>18</v>
          </cell>
          <cell r="C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OBRAS ACCESORIAS INSTALACIONES</v>
          </cell>
          <cell r="B24">
            <v>653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82</v>
          </cell>
          <cell r="C25">
            <v>95</v>
          </cell>
          <cell r="D25">
            <v>1</v>
          </cell>
          <cell r="E25">
            <v>17</v>
          </cell>
          <cell r="F25">
            <v>4.8</v>
          </cell>
          <cell r="G25">
            <v>10.4</v>
          </cell>
          <cell r="H25">
            <v>0.53672316384180796</v>
          </cell>
        </row>
        <row r="26">
          <cell r="A26" t="str">
            <v>PROYECTOS ACUEDUCTO</v>
          </cell>
          <cell r="B26">
            <v>47</v>
          </cell>
          <cell r="C26">
            <v>62</v>
          </cell>
          <cell r="F26">
            <v>0</v>
          </cell>
          <cell r="G26">
            <v>0</v>
          </cell>
          <cell r="H26">
            <v>0.56880733944954132</v>
          </cell>
        </row>
        <row r="27">
          <cell r="A27" t="str">
            <v>REFERENCIACIÓN ACUEDUCTO</v>
          </cell>
          <cell r="B27">
            <v>3</v>
          </cell>
          <cell r="C27">
            <v>3</v>
          </cell>
          <cell r="F27">
            <v>0</v>
          </cell>
          <cell r="G27">
            <v>0</v>
          </cell>
          <cell r="H27">
            <v>0.5</v>
          </cell>
        </row>
        <row r="28">
          <cell r="A28" t="str">
            <v>REPARACION CAJAS DE MEDIDORES</v>
          </cell>
          <cell r="B28">
            <v>1</v>
          </cell>
          <cell r="C28">
            <v>19</v>
          </cell>
          <cell r="F28">
            <v>0</v>
          </cell>
          <cell r="G28">
            <v>0</v>
          </cell>
          <cell r="H28">
            <v>0.95</v>
          </cell>
        </row>
        <row r="29">
          <cell r="A29" t="str">
            <v>RETIRO MEDIDOR</v>
          </cell>
          <cell r="B29">
            <v>113</v>
          </cell>
          <cell r="C29">
            <v>65</v>
          </cell>
          <cell r="F29">
            <v>0</v>
          </cell>
          <cell r="G29">
            <v>0</v>
          </cell>
          <cell r="H29">
            <v>0.3651685393258427</v>
          </cell>
        </row>
        <row r="30">
          <cell r="A30" t="str">
            <v>TAPONADAS</v>
          </cell>
          <cell r="B30">
            <v>1</v>
          </cell>
          <cell r="C30">
            <v>7</v>
          </cell>
          <cell r="F30">
            <v>0</v>
          </cell>
          <cell r="G30">
            <v>0</v>
          </cell>
          <cell r="H30">
            <v>0.875</v>
          </cell>
        </row>
        <row r="31">
          <cell r="A31" t="str">
            <v>TRASLADO MEDIDOR</v>
          </cell>
          <cell r="B31">
            <v>0</v>
          </cell>
          <cell r="C31">
            <v>6</v>
          </cell>
          <cell r="F31">
            <v>0</v>
          </cell>
          <cell r="G31">
            <v>0</v>
          </cell>
          <cell r="H31">
            <v>1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2526</v>
          </cell>
          <cell r="C33">
            <v>1351</v>
          </cell>
          <cell r="F33">
            <v>0</v>
          </cell>
          <cell r="G33">
            <v>0</v>
          </cell>
          <cell r="H33">
            <v>0.34846530822801136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1" refreshError="1">
        <row r="12">
          <cell r="A12" t="str">
            <v>CARROTANQUE</v>
          </cell>
          <cell r="B12">
            <v>104</v>
          </cell>
          <cell r="C12">
            <v>14</v>
          </cell>
          <cell r="D12">
            <v>1</v>
          </cell>
          <cell r="E12">
            <v>46</v>
          </cell>
          <cell r="F12">
            <v>2.2999999999999998</v>
          </cell>
          <cell r="G12">
            <v>2.6</v>
          </cell>
          <cell r="H12">
            <v>0.11864406779661017</v>
          </cell>
        </row>
        <row r="13">
          <cell r="A13" t="str">
            <v>CASAS SIN AGUA</v>
          </cell>
          <cell r="B13">
            <v>546</v>
          </cell>
          <cell r="C13">
            <v>609</v>
          </cell>
          <cell r="D13">
            <v>1</v>
          </cell>
          <cell r="E13">
            <v>61</v>
          </cell>
          <cell r="F13">
            <v>9</v>
          </cell>
          <cell r="G13">
            <v>18.899999999999999</v>
          </cell>
          <cell r="H13">
            <v>0.52727272727272723</v>
          </cell>
        </row>
        <row r="14">
          <cell r="A14" t="str">
            <v>CORTE Y RECONEXION</v>
          </cell>
          <cell r="B14">
            <v>122</v>
          </cell>
          <cell r="C14">
            <v>138</v>
          </cell>
          <cell r="F14">
            <v>0</v>
          </cell>
          <cell r="G14">
            <v>0</v>
          </cell>
          <cell r="H14">
            <v>0.53076923076923077</v>
          </cell>
        </row>
        <row r="15">
          <cell r="A15" t="str">
            <v>DAÑOS ACUEDUCTO</v>
          </cell>
          <cell r="B15">
            <v>666</v>
          </cell>
          <cell r="C15">
            <v>234</v>
          </cell>
          <cell r="D15">
            <v>7.442622950819672</v>
          </cell>
          <cell r="E15">
            <v>61</v>
          </cell>
          <cell r="F15">
            <v>1.5</v>
          </cell>
          <cell r="G15">
            <v>2</v>
          </cell>
          <cell r="H15">
            <v>0.26</v>
          </cell>
        </row>
        <row r="16">
          <cell r="A16" t="str">
            <v>ESCOMBROS DAÑOS ACUEDUCTO</v>
          </cell>
          <cell r="B16">
            <v>221</v>
          </cell>
          <cell r="C16">
            <v>9</v>
          </cell>
          <cell r="D16">
            <v>1</v>
          </cell>
          <cell r="E16">
            <v>61</v>
          </cell>
          <cell r="F16">
            <v>3.6</v>
          </cell>
          <cell r="G16">
            <v>3.8</v>
          </cell>
          <cell r="H16">
            <v>3.9130434782608699E-2</v>
          </cell>
        </row>
        <row r="17">
          <cell r="A17" t="str">
            <v>FRAUDES</v>
          </cell>
          <cell r="B17">
            <v>62</v>
          </cell>
          <cell r="C17">
            <v>249</v>
          </cell>
          <cell r="D17">
            <v>1</v>
          </cell>
          <cell r="E17">
            <v>14</v>
          </cell>
          <cell r="F17">
            <v>22.2</v>
          </cell>
          <cell r="G17">
            <v>22.2</v>
          </cell>
          <cell r="H17">
            <v>0.80064308681672025</v>
          </cell>
        </row>
        <row r="18">
          <cell r="A18" t="str">
            <v>GARANTIAS INSTALACIONES</v>
          </cell>
          <cell r="B18">
            <v>70</v>
          </cell>
          <cell r="C18">
            <v>23</v>
          </cell>
          <cell r="F18">
            <v>0</v>
          </cell>
          <cell r="G18">
            <v>0</v>
          </cell>
          <cell r="H18">
            <v>0.24731182795698925</v>
          </cell>
        </row>
        <row r="19">
          <cell r="A19" t="str">
            <v>INSTALACIONES ACUEDUCTO</v>
          </cell>
          <cell r="B19">
            <v>13</v>
          </cell>
          <cell r="C19">
            <v>39</v>
          </cell>
          <cell r="F19">
            <v>0</v>
          </cell>
          <cell r="G19">
            <v>0</v>
          </cell>
          <cell r="H19">
            <v>0.75</v>
          </cell>
        </row>
        <row r="20">
          <cell r="A20" t="str">
            <v>INSTALACIONES ALCANTARILLADO</v>
          </cell>
          <cell r="B20">
            <v>3</v>
          </cell>
          <cell r="C20">
            <v>3</v>
          </cell>
          <cell r="F20">
            <v>0</v>
          </cell>
          <cell r="G20">
            <v>0</v>
          </cell>
          <cell r="H20">
            <v>0.5</v>
          </cell>
        </row>
        <row r="21">
          <cell r="A21" t="str">
            <v>MEDIDORES 1/2 Y 1"</v>
          </cell>
          <cell r="B21">
            <v>7</v>
          </cell>
          <cell r="C21">
            <v>18</v>
          </cell>
          <cell r="F21">
            <v>0</v>
          </cell>
          <cell r="G21">
            <v>0</v>
          </cell>
          <cell r="H21">
            <v>0.72</v>
          </cell>
        </row>
        <row r="22">
          <cell r="A22" t="str">
            <v>MMTO VALVULAS E HIDRANTES</v>
          </cell>
          <cell r="B22">
            <v>10</v>
          </cell>
          <cell r="C22">
            <v>19</v>
          </cell>
          <cell r="D22">
            <v>1</v>
          </cell>
          <cell r="E22">
            <v>61</v>
          </cell>
          <cell r="F22">
            <v>0.2</v>
          </cell>
          <cell r="G22">
            <v>0.5</v>
          </cell>
          <cell r="H22">
            <v>0.65517241379310343</v>
          </cell>
        </row>
        <row r="23">
          <cell r="A23" t="str">
            <v>OBRAS ACCESORIAS DAÑOS ACUEDUCTO</v>
          </cell>
          <cell r="B23">
            <v>2</v>
          </cell>
          <cell r="C23">
            <v>14</v>
          </cell>
          <cell r="F23">
            <v>0</v>
          </cell>
          <cell r="G23">
            <v>0</v>
          </cell>
          <cell r="H23">
            <v>0.875</v>
          </cell>
        </row>
        <row r="24">
          <cell r="A24" t="str">
            <v>OBRAS ACCESORIAS INSTALACIONES</v>
          </cell>
          <cell r="B24">
            <v>544</v>
          </cell>
          <cell r="C24">
            <v>1</v>
          </cell>
          <cell r="F24">
            <v>0</v>
          </cell>
          <cell r="G24">
            <v>0</v>
          </cell>
          <cell r="H24">
            <v>1.834862385321101E-3</v>
          </cell>
        </row>
        <row r="25">
          <cell r="A25" t="str">
            <v>PITOMETRÍA</v>
          </cell>
          <cell r="B25">
            <v>72</v>
          </cell>
          <cell r="C25">
            <v>75</v>
          </cell>
          <cell r="D25">
            <v>1</v>
          </cell>
          <cell r="E25">
            <v>21</v>
          </cell>
          <cell r="F25">
            <v>3.4</v>
          </cell>
          <cell r="G25">
            <v>7</v>
          </cell>
          <cell r="H25">
            <v>0.51020408163265307</v>
          </cell>
        </row>
        <row r="26">
          <cell r="A26" t="str">
            <v>PROYECTOS ACUEDUCTO</v>
          </cell>
          <cell r="B26">
            <v>52</v>
          </cell>
          <cell r="C26">
            <v>4</v>
          </cell>
          <cell r="F26">
            <v>0</v>
          </cell>
          <cell r="G26">
            <v>0</v>
          </cell>
          <cell r="H26">
            <v>7.1428571428571425E-2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REPARACION CAJAS DE MEDIDORES</v>
          </cell>
          <cell r="B28">
            <v>1</v>
          </cell>
          <cell r="C28">
            <v>6</v>
          </cell>
          <cell r="F28">
            <v>0</v>
          </cell>
          <cell r="G28">
            <v>0</v>
          </cell>
          <cell r="H28">
            <v>0.8571428571428571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>
            <v>0</v>
          </cell>
          <cell r="G29">
            <v>0</v>
          </cell>
          <cell r="H29">
            <v>0.30057803468208094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>
            <v>0</v>
          </cell>
          <cell r="G30">
            <v>0</v>
          </cell>
          <cell r="H30">
            <v>0.90909090909090906</v>
          </cell>
        </row>
        <row r="31">
          <cell r="A31" t="str">
            <v>TRASLADO MEDIDOR</v>
          </cell>
          <cell r="B31">
            <v>1</v>
          </cell>
          <cell r="C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2620</v>
          </cell>
          <cell r="C33">
            <v>1527</v>
          </cell>
          <cell r="F33">
            <v>0</v>
          </cell>
          <cell r="G33">
            <v>0</v>
          </cell>
          <cell r="H33">
            <v>0.36821798890764407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2" refreshError="1">
        <row r="12">
          <cell r="A12" t="str">
            <v>CAMBIO ACOMETIDAS CONTRATO</v>
          </cell>
          <cell r="B12">
            <v>2</v>
          </cell>
          <cell r="C12">
            <v>5</v>
          </cell>
          <cell r="F12">
            <v>0</v>
          </cell>
          <cell r="G12">
            <v>0</v>
          </cell>
          <cell r="H12">
            <v>0.7142857142857143</v>
          </cell>
        </row>
        <row r="13">
          <cell r="A13" t="str">
            <v>CARROTANQUE</v>
          </cell>
          <cell r="B13">
            <v>80</v>
          </cell>
          <cell r="C13">
            <v>2</v>
          </cell>
          <cell r="D13">
            <v>1</v>
          </cell>
          <cell r="E13">
            <v>44</v>
          </cell>
          <cell r="F13">
            <v>1.8</v>
          </cell>
          <cell r="G13">
            <v>1.9</v>
          </cell>
          <cell r="H13">
            <v>2.4390243902439025E-2</v>
          </cell>
        </row>
        <row r="14">
          <cell r="A14" t="str">
            <v>CASAS SIN AGUA</v>
          </cell>
          <cell r="B14">
            <v>500</v>
          </cell>
          <cell r="C14">
            <v>535</v>
          </cell>
          <cell r="D14">
            <v>1</v>
          </cell>
          <cell r="E14">
            <v>61</v>
          </cell>
          <cell r="F14">
            <v>8.1999999999999993</v>
          </cell>
          <cell r="G14">
            <v>17</v>
          </cell>
          <cell r="H14">
            <v>0.51690821256038644</v>
          </cell>
        </row>
        <row r="15">
          <cell r="A15" t="str">
            <v>CORTE Y RECONEXION</v>
          </cell>
          <cell r="B15">
            <v>19</v>
          </cell>
          <cell r="C15">
            <v>17</v>
          </cell>
          <cell r="F15">
            <v>0</v>
          </cell>
          <cell r="G15">
            <v>0</v>
          </cell>
          <cell r="H15">
            <v>0.47222222222222221</v>
          </cell>
        </row>
        <row r="16">
          <cell r="A16" t="str">
            <v>DAÑOS ACUEDUCTO</v>
          </cell>
          <cell r="B16">
            <v>598</v>
          </cell>
          <cell r="C16">
            <v>259</v>
          </cell>
          <cell r="D16">
            <v>7.278688524590164</v>
          </cell>
          <cell r="E16">
            <v>61</v>
          </cell>
          <cell r="F16">
            <v>1.3</v>
          </cell>
          <cell r="G16">
            <v>1.9</v>
          </cell>
          <cell r="H16">
            <v>0.30221703617269546</v>
          </cell>
        </row>
        <row r="17">
          <cell r="A17" t="str">
            <v>ESCOMBROS DAÑOS ACUEDUCTO</v>
          </cell>
          <cell r="B17">
            <v>188</v>
          </cell>
          <cell r="C17">
            <v>9</v>
          </cell>
          <cell r="D17">
            <v>1</v>
          </cell>
          <cell r="E17">
            <v>61</v>
          </cell>
          <cell r="F17">
            <v>3.1</v>
          </cell>
          <cell r="G17">
            <v>3.2</v>
          </cell>
          <cell r="H17">
            <v>4.5685279187817257E-2</v>
          </cell>
        </row>
        <row r="18">
          <cell r="A18" t="str">
            <v>FRAUDES</v>
          </cell>
          <cell r="B18">
            <v>234</v>
          </cell>
          <cell r="C18">
            <v>222</v>
          </cell>
          <cell r="D18">
            <v>1</v>
          </cell>
          <cell r="E18">
            <v>18</v>
          </cell>
          <cell r="F18">
            <v>13</v>
          </cell>
          <cell r="G18">
            <v>25.3</v>
          </cell>
          <cell r="H18">
            <v>0.48684210526315791</v>
          </cell>
        </row>
        <row r="19">
          <cell r="A19" t="str">
            <v>GARANTIAS INSTALACIONES</v>
          </cell>
          <cell r="B19">
            <v>13</v>
          </cell>
          <cell r="C19">
            <v>7</v>
          </cell>
          <cell r="F19">
            <v>0</v>
          </cell>
          <cell r="G19">
            <v>0</v>
          </cell>
          <cell r="H19">
            <v>0.35</v>
          </cell>
        </row>
        <row r="20">
          <cell r="A20" t="str">
            <v>INSTALACIONES ACUEDUCTO</v>
          </cell>
          <cell r="B20">
            <v>48</v>
          </cell>
          <cell r="C20">
            <v>104</v>
          </cell>
          <cell r="F20">
            <v>0</v>
          </cell>
          <cell r="G20">
            <v>0</v>
          </cell>
          <cell r="H20">
            <v>0.68421052631578949</v>
          </cell>
        </row>
        <row r="21">
          <cell r="A21" t="str">
            <v>INSTALACIONES ALCANTARILLADO</v>
          </cell>
          <cell r="B21">
            <v>8</v>
          </cell>
          <cell r="C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MEDIDORES 1/2 Y 1"</v>
          </cell>
          <cell r="B22">
            <v>3</v>
          </cell>
          <cell r="C22">
            <v>4</v>
          </cell>
          <cell r="F22">
            <v>0</v>
          </cell>
          <cell r="G22">
            <v>0</v>
          </cell>
          <cell r="H22">
            <v>0.5714285714285714</v>
          </cell>
        </row>
        <row r="23">
          <cell r="A23" t="str">
            <v>MMTO VALVULAS E HIDRANTES</v>
          </cell>
          <cell r="B23">
            <v>2</v>
          </cell>
          <cell r="C23">
            <v>1</v>
          </cell>
          <cell r="D23">
            <v>1</v>
          </cell>
          <cell r="E23">
            <v>61</v>
          </cell>
          <cell r="F23">
            <v>0</v>
          </cell>
          <cell r="G23">
            <v>0</v>
          </cell>
          <cell r="H23">
            <v>0.33333333333333331</v>
          </cell>
        </row>
        <row r="24">
          <cell r="A24" t="str">
            <v>OBRAS ACCESORIAS DAÑOS ACUEDUCTO</v>
          </cell>
          <cell r="B24">
            <v>4</v>
          </cell>
          <cell r="C24">
            <v>23</v>
          </cell>
          <cell r="F24">
            <v>0</v>
          </cell>
          <cell r="G24">
            <v>0</v>
          </cell>
          <cell r="H24">
            <v>0.85185185185185186</v>
          </cell>
        </row>
        <row r="25">
          <cell r="A25" t="str">
            <v>OBRAS ACCESORIAS INSTALACIONES</v>
          </cell>
          <cell r="B25">
            <v>1107</v>
          </cell>
          <cell r="C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PITOMETRÍA</v>
          </cell>
          <cell r="B26">
            <v>150</v>
          </cell>
          <cell r="C26">
            <v>65</v>
          </cell>
          <cell r="D26">
            <v>1</v>
          </cell>
          <cell r="E26">
            <v>20</v>
          </cell>
          <cell r="F26">
            <v>7.5</v>
          </cell>
          <cell r="G26">
            <v>10.8</v>
          </cell>
          <cell r="H26">
            <v>0.30232558139534882</v>
          </cell>
        </row>
        <row r="27">
          <cell r="A27" t="str">
            <v>PROYECTOS ACUEDUCTO</v>
          </cell>
          <cell r="B27">
            <v>62</v>
          </cell>
          <cell r="C27">
            <v>1</v>
          </cell>
          <cell r="F27">
            <v>0</v>
          </cell>
          <cell r="G27">
            <v>0</v>
          </cell>
          <cell r="H27">
            <v>1.5873015873015872E-2</v>
          </cell>
        </row>
        <row r="28">
          <cell r="A28" t="str">
            <v>REFERENCIACIÓN ACUEDUCTO</v>
          </cell>
          <cell r="B28">
            <v>1</v>
          </cell>
          <cell r="C28">
            <v>3</v>
          </cell>
          <cell r="F28">
            <v>0</v>
          </cell>
          <cell r="G28">
            <v>0</v>
          </cell>
          <cell r="H28">
            <v>0.75</v>
          </cell>
        </row>
        <row r="29">
          <cell r="A29" t="str">
            <v>TRASLADO MEDIDOR</v>
          </cell>
          <cell r="B29">
            <v>1</v>
          </cell>
          <cell r="C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A31" t="str">
            <v>Total general</v>
          </cell>
          <cell r="B31">
            <v>3020</v>
          </cell>
          <cell r="C31">
            <v>1257</v>
          </cell>
          <cell r="F31">
            <v>0</v>
          </cell>
          <cell r="G31">
            <v>0</v>
          </cell>
          <cell r="H31">
            <v>0.29389759176993219</v>
          </cell>
        </row>
        <row r="32">
          <cell r="F32">
            <v>0</v>
          </cell>
          <cell r="G32">
            <v>0</v>
          </cell>
          <cell r="H32">
            <v>0</v>
          </cell>
        </row>
      </sheetData>
      <sheetData sheetId="3" refreshError="1">
        <row r="12">
          <cell r="A12" t="str">
            <v>CAMBIO ACOMETIDAS CONTRATO</v>
          </cell>
          <cell r="B12">
            <v>6</v>
          </cell>
          <cell r="C12">
            <v>4</v>
          </cell>
          <cell r="F12">
            <v>0</v>
          </cell>
          <cell r="G12">
            <v>0</v>
          </cell>
          <cell r="H12">
            <v>0.4</v>
          </cell>
        </row>
        <row r="13">
          <cell r="A13" t="str">
            <v>CARROTANQUE</v>
          </cell>
          <cell r="B13">
            <v>65</v>
          </cell>
          <cell r="C13">
            <v>1</v>
          </cell>
          <cell r="D13">
            <v>1</v>
          </cell>
          <cell r="E13">
            <v>45</v>
          </cell>
          <cell r="F13">
            <v>1.4</v>
          </cell>
          <cell r="G13">
            <v>1.5</v>
          </cell>
          <cell r="H13">
            <v>1.5151515151515152E-2</v>
          </cell>
        </row>
        <row r="14">
          <cell r="A14" t="str">
            <v>CASAS SIN AGUA</v>
          </cell>
          <cell r="B14">
            <v>477</v>
          </cell>
          <cell r="C14">
            <v>610</v>
          </cell>
          <cell r="D14">
            <v>1</v>
          </cell>
          <cell r="E14">
            <v>62</v>
          </cell>
          <cell r="F14">
            <v>7.7</v>
          </cell>
          <cell r="G14">
            <v>17.5</v>
          </cell>
          <cell r="H14">
            <v>0.56117755289788407</v>
          </cell>
        </row>
        <row r="15">
          <cell r="A15" t="str">
            <v>CORTE Y RECONEXION</v>
          </cell>
          <cell r="B15">
            <v>8</v>
          </cell>
          <cell r="C15">
            <v>4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572</v>
          </cell>
          <cell r="C16">
            <v>218</v>
          </cell>
          <cell r="D16">
            <v>7.306451612903226</v>
          </cell>
          <cell r="E16">
            <v>62</v>
          </cell>
          <cell r="F16">
            <v>1.3</v>
          </cell>
          <cell r="G16">
            <v>1.7</v>
          </cell>
          <cell r="H16">
            <v>0.27594936708860762</v>
          </cell>
        </row>
        <row r="17">
          <cell r="A17" t="str">
            <v>ESCOMBROS DAÑOS ACUEDUCTO</v>
          </cell>
          <cell r="B17">
            <v>226</v>
          </cell>
          <cell r="C17">
            <v>9</v>
          </cell>
          <cell r="D17">
            <v>1</v>
          </cell>
          <cell r="E17">
            <v>62</v>
          </cell>
          <cell r="F17">
            <v>3.6</v>
          </cell>
          <cell r="G17">
            <v>3.8</v>
          </cell>
          <cell r="H17">
            <v>3.8297872340425532E-2</v>
          </cell>
        </row>
        <row r="18">
          <cell r="A18" t="str">
            <v>FRAUDES</v>
          </cell>
          <cell r="B18">
            <v>213</v>
          </cell>
          <cell r="C18">
            <v>103</v>
          </cell>
          <cell r="D18">
            <v>1</v>
          </cell>
          <cell r="E18">
            <v>16</v>
          </cell>
          <cell r="F18">
            <v>13.3</v>
          </cell>
          <cell r="G18">
            <v>19.8</v>
          </cell>
          <cell r="H18">
            <v>0.32594936708860761</v>
          </cell>
        </row>
        <row r="19">
          <cell r="A19" t="str">
            <v>GARANTIAS INSTALACIONES</v>
          </cell>
          <cell r="B19">
            <v>13</v>
          </cell>
          <cell r="C19">
            <v>5</v>
          </cell>
          <cell r="F19">
            <v>0</v>
          </cell>
          <cell r="G19">
            <v>0</v>
          </cell>
          <cell r="H19">
            <v>0.27777777777777779</v>
          </cell>
        </row>
        <row r="20">
          <cell r="A20" t="str">
            <v>INSTALACIONES ACUEDUCTO</v>
          </cell>
          <cell r="B20">
            <v>27</v>
          </cell>
          <cell r="C20">
            <v>42</v>
          </cell>
          <cell r="F20">
            <v>0</v>
          </cell>
          <cell r="G20">
            <v>0</v>
          </cell>
          <cell r="H20">
            <v>0.60869565217391308</v>
          </cell>
        </row>
        <row r="21">
          <cell r="A21" t="str">
            <v>MEDIDORES 1/2 Y 1"</v>
          </cell>
          <cell r="B21">
            <v>8</v>
          </cell>
          <cell r="C21">
            <v>1</v>
          </cell>
          <cell r="F21">
            <v>0</v>
          </cell>
          <cell r="G21">
            <v>0</v>
          </cell>
          <cell r="H21">
            <v>0.1111111111111111</v>
          </cell>
        </row>
        <row r="22">
          <cell r="A22" t="str">
            <v>MMTO VALVULAS E HIDRANTES</v>
          </cell>
          <cell r="B22">
            <v>6</v>
          </cell>
          <cell r="C22">
            <v>7</v>
          </cell>
          <cell r="D22">
            <v>1</v>
          </cell>
          <cell r="E22">
            <v>62</v>
          </cell>
          <cell r="F22">
            <v>0.1</v>
          </cell>
          <cell r="G22">
            <v>0.2</v>
          </cell>
          <cell r="H22">
            <v>0.53846153846153844</v>
          </cell>
        </row>
        <row r="23">
          <cell r="A23" t="str">
            <v>OBRAS ACCESORIAS DAÑOS ACUEDUCTO</v>
          </cell>
          <cell r="B23">
            <v>9</v>
          </cell>
          <cell r="C23">
            <v>16</v>
          </cell>
          <cell r="F23">
            <v>0</v>
          </cell>
          <cell r="G23">
            <v>0</v>
          </cell>
          <cell r="H23">
            <v>0.64</v>
          </cell>
        </row>
        <row r="24">
          <cell r="A24" t="str">
            <v>OBRAS ACCESORIAS INSTALACIONES</v>
          </cell>
          <cell r="B24">
            <v>1223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83</v>
          </cell>
          <cell r="C25">
            <v>48</v>
          </cell>
          <cell r="D25">
            <v>1</v>
          </cell>
          <cell r="E25">
            <v>20</v>
          </cell>
          <cell r="F25">
            <v>4.2</v>
          </cell>
          <cell r="G25">
            <v>6.6</v>
          </cell>
          <cell r="H25">
            <v>0.36641221374045801</v>
          </cell>
        </row>
        <row r="26">
          <cell r="A26" t="str">
            <v>PROYECTOS ACUEDUCTO</v>
          </cell>
          <cell r="B26">
            <v>70</v>
          </cell>
          <cell r="C26">
            <v>17</v>
          </cell>
          <cell r="F26">
            <v>0</v>
          </cell>
          <cell r="G26">
            <v>0</v>
          </cell>
          <cell r="H26">
            <v>0.19540229885057472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Total general</v>
          </cell>
          <cell r="B28">
            <v>3006</v>
          </cell>
          <cell r="C28">
            <v>1085</v>
          </cell>
          <cell r="F28">
            <v>0</v>
          </cell>
          <cell r="G28">
            <v>0</v>
          </cell>
          <cell r="H28">
            <v>0.26521632852603277</v>
          </cell>
        </row>
        <row r="29">
          <cell r="F29">
            <v>0</v>
          </cell>
          <cell r="G29">
            <v>0</v>
          </cell>
          <cell r="H29">
            <v>0</v>
          </cell>
        </row>
      </sheetData>
      <sheetData sheetId="4" refreshError="1">
        <row r="12">
          <cell r="A12" t="str">
            <v>CAMBIO ACOMETIDAS CONTRATO</v>
          </cell>
          <cell r="B12">
            <v>3</v>
          </cell>
          <cell r="C12">
            <v>2</v>
          </cell>
          <cell r="F12">
            <v>0</v>
          </cell>
          <cell r="G12">
            <v>0</v>
          </cell>
          <cell r="H12">
            <v>0.4</v>
          </cell>
        </row>
        <row r="13">
          <cell r="A13" t="str">
            <v>CARROTANQUE</v>
          </cell>
          <cell r="B13">
            <v>21</v>
          </cell>
          <cell r="C13">
            <v>1</v>
          </cell>
          <cell r="D13">
            <v>1</v>
          </cell>
          <cell r="E13">
            <v>46</v>
          </cell>
          <cell r="F13">
            <v>0.5</v>
          </cell>
          <cell r="G13">
            <v>0.5</v>
          </cell>
          <cell r="H13">
            <v>4.5454545454545456E-2</v>
          </cell>
        </row>
        <row r="14">
          <cell r="A14" t="str">
            <v>CASAS SIN AGUA</v>
          </cell>
          <cell r="B14">
            <v>419</v>
          </cell>
          <cell r="C14">
            <v>603</v>
          </cell>
          <cell r="D14">
            <v>1</v>
          </cell>
          <cell r="E14">
            <v>61</v>
          </cell>
          <cell r="F14">
            <v>6.9</v>
          </cell>
          <cell r="G14">
            <v>16.8</v>
          </cell>
          <cell r="H14">
            <v>0.59001956947162426</v>
          </cell>
        </row>
        <row r="15">
          <cell r="A15" t="str">
            <v>CORTE Y RECONEXION</v>
          </cell>
          <cell r="B15">
            <v>7</v>
          </cell>
          <cell r="C15">
            <v>8</v>
          </cell>
          <cell r="F15">
            <v>0</v>
          </cell>
          <cell r="G15">
            <v>0</v>
          </cell>
          <cell r="H15">
            <v>0.53333333333333333</v>
          </cell>
        </row>
        <row r="16">
          <cell r="A16" t="str">
            <v>DAÑOS ACUEDUCTO</v>
          </cell>
          <cell r="B16">
            <v>537</v>
          </cell>
          <cell r="C16">
            <v>199</v>
          </cell>
          <cell r="D16">
            <v>7.32258064516129</v>
          </cell>
          <cell r="E16">
            <v>61</v>
          </cell>
          <cell r="F16">
            <v>1.2</v>
          </cell>
          <cell r="G16">
            <v>1.6</v>
          </cell>
          <cell r="H16">
            <v>0.2703804347826087</v>
          </cell>
        </row>
        <row r="17">
          <cell r="A17" t="str">
            <v>ESCOMBROS DAÑOS ACUEDUCTO</v>
          </cell>
          <cell r="B17">
            <v>220</v>
          </cell>
          <cell r="C17">
            <v>6</v>
          </cell>
          <cell r="D17">
            <v>1</v>
          </cell>
          <cell r="E17">
            <v>61</v>
          </cell>
          <cell r="F17">
            <v>3.6</v>
          </cell>
          <cell r="G17">
            <v>3.7</v>
          </cell>
          <cell r="H17">
            <v>2.6548672566371681E-2</v>
          </cell>
        </row>
        <row r="18">
          <cell r="A18" t="str">
            <v>FRAUDES</v>
          </cell>
          <cell r="B18">
            <v>314</v>
          </cell>
          <cell r="C18">
            <v>45</v>
          </cell>
          <cell r="D18">
            <v>1</v>
          </cell>
          <cell r="E18">
            <v>21</v>
          </cell>
          <cell r="F18">
            <v>15</v>
          </cell>
          <cell r="G18">
            <v>17.100000000000001</v>
          </cell>
          <cell r="H18">
            <v>0.12534818941504178</v>
          </cell>
        </row>
        <row r="19">
          <cell r="A19" t="str">
            <v>GARANTIAS INSTALACIONES</v>
          </cell>
          <cell r="B19">
            <v>11</v>
          </cell>
          <cell r="C19">
            <v>4</v>
          </cell>
          <cell r="F19">
            <v>0</v>
          </cell>
          <cell r="G19">
            <v>0</v>
          </cell>
          <cell r="H19">
            <v>0.26666666666666666</v>
          </cell>
        </row>
        <row r="20">
          <cell r="A20" t="str">
            <v>INSTALACIONES ACUEDUCTO</v>
          </cell>
          <cell r="B20">
            <v>6</v>
          </cell>
          <cell r="C20">
            <v>73</v>
          </cell>
          <cell r="F20">
            <v>0</v>
          </cell>
          <cell r="G20">
            <v>0</v>
          </cell>
          <cell r="H20">
            <v>0.92405063291139244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0</v>
          </cell>
          <cell r="G21">
            <v>0</v>
          </cell>
          <cell r="H21">
            <v>0.6</v>
          </cell>
        </row>
        <row r="22">
          <cell r="A22" t="str">
            <v>MMTO VALVULAS E HIDRANTES</v>
          </cell>
          <cell r="B22">
            <v>49</v>
          </cell>
          <cell r="C22">
            <v>4</v>
          </cell>
          <cell r="D22">
            <v>1</v>
          </cell>
          <cell r="E22">
            <v>61</v>
          </cell>
          <cell r="F22">
            <v>0.8</v>
          </cell>
          <cell r="G22">
            <v>0.9</v>
          </cell>
          <cell r="H22">
            <v>7.5471698113207544E-2</v>
          </cell>
        </row>
        <row r="23">
          <cell r="A23" t="str">
            <v>OBRAS ACCESORIAS DAÑOS ACUEDUCTO</v>
          </cell>
          <cell r="B23">
            <v>42</v>
          </cell>
          <cell r="C23">
            <v>1</v>
          </cell>
          <cell r="F23">
            <v>0</v>
          </cell>
          <cell r="G23">
            <v>0</v>
          </cell>
          <cell r="H23">
            <v>2.3255813953488372E-2</v>
          </cell>
        </row>
        <row r="24">
          <cell r="A24" t="str">
            <v>OBRAS ACCESORIAS INSTALACIONES</v>
          </cell>
          <cell r="B24">
            <v>927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47</v>
          </cell>
          <cell r="C25">
            <v>39</v>
          </cell>
          <cell r="D25">
            <v>1</v>
          </cell>
          <cell r="E25">
            <v>21</v>
          </cell>
          <cell r="F25">
            <v>2.2000000000000002</v>
          </cell>
          <cell r="G25">
            <v>4.0999999999999996</v>
          </cell>
          <cell r="H25">
            <v>0.45348837209302323</v>
          </cell>
        </row>
        <row r="26">
          <cell r="A26" t="str">
            <v>PROYECTOS ACUEDUCTO</v>
          </cell>
          <cell r="B26">
            <v>74</v>
          </cell>
          <cell r="C26">
            <v>15</v>
          </cell>
          <cell r="F26">
            <v>0</v>
          </cell>
          <cell r="G26">
            <v>0</v>
          </cell>
          <cell r="H26">
            <v>0.16853932584269662</v>
          </cell>
        </row>
        <row r="27">
          <cell r="A27" t="str">
            <v>REFERENCIACIÓN ACUEDUCTO</v>
          </cell>
          <cell r="B27">
            <v>0</v>
          </cell>
          <cell r="C27">
            <v>3</v>
          </cell>
          <cell r="F27">
            <v>0</v>
          </cell>
          <cell r="G27">
            <v>0</v>
          </cell>
          <cell r="H27">
            <v>1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>
            <v>0</v>
          </cell>
          <cell r="G29">
            <v>0</v>
          </cell>
          <cell r="H29">
            <v>0.2729986431478969</v>
          </cell>
        </row>
        <row r="30">
          <cell r="F30">
            <v>0</v>
          </cell>
          <cell r="G30">
            <v>0</v>
          </cell>
          <cell r="H30">
            <v>0</v>
          </cell>
        </row>
      </sheetData>
      <sheetData sheetId="5" refreshError="1">
        <row r="12">
          <cell r="A12" t="str">
            <v>CAMBIO ACOMETIDAS CONTRATO</v>
          </cell>
          <cell r="B12">
            <v>8</v>
          </cell>
          <cell r="C12">
            <v>8</v>
          </cell>
          <cell r="F12">
            <v>0</v>
          </cell>
          <cell r="G12">
            <v>0</v>
          </cell>
          <cell r="H12">
            <v>0.5</v>
          </cell>
        </row>
        <row r="13">
          <cell r="A13" t="str">
            <v>CARROTANQUE</v>
          </cell>
          <cell r="B13">
            <v>123</v>
          </cell>
          <cell r="C13">
            <v>1</v>
          </cell>
          <cell r="D13">
            <v>1</v>
          </cell>
          <cell r="E13">
            <v>63</v>
          </cell>
          <cell r="F13">
            <v>2</v>
          </cell>
          <cell r="G13">
            <v>2</v>
          </cell>
          <cell r="H13">
            <v>8.0645161290322578E-3</v>
          </cell>
        </row>
        <row r="14">
          <cell r="A14" t="str">
            <v>CASAS SIN AGUA</v>
          </cell>
          <cell r="B14">
            <v>465</v>
          </cell>
          <cell r="C14">
            <v>735</v>
          </cell>
          <cell r="D14">
            <v>1</v>
          </cell>
          <cell r="E14">
            <v>63</v>
          </cell>
          <cell r="F14">
            <v>7.4</v>
          </cell>
          <cell r="G14">
            <v>19</v>
          </cell>
          <cell r="H14">
            <v>0.61250000000000004</v>
          </cell>
        </row>
        <row r="15">
          <cell r="A15" t="str">
            <v>CORTE Y RECONEXION</v>
          </cell>
          <cell r="B15">
            <v>15</v>
          </cell>
          <cell r="C15">
            <v>32</v>
          </cell>
          <cell r="F15">
            <v>0</v>
          </cell>
          <cell r="G15">
            <v>0</v>
          </cell>
          <cell r="H15">
            <v>0.68085106382978722</v>
          </cell>
        </row>
        <row r="16">
          <cell r="A16" t="str">
            <v>DAÑOS ACUEDUCTO</v>
          </cell>
          <cell r="B16">
            <v>640</v>
          </cell>
          <cell r="C16">
            <v>287</v>
          </cell>
          <cell r="D16">
            <v>7</v>
          </cell>
          <cell r="E16">
            <v>55.285714285714285</v>
          </cell>
          <cell r="F16">
            <v>1.7</v>
          </cell>
          <cell r="G16">
            <v>2.4</v>
          </cell>
          <cell r="H16">
            <v>0.30960086299892126</v>
          </cell>
        </row>
        <row r="17">
          <cell r="A17" t="str">
            <v>ESCOMBROS DAÑOS ACUEDUCTO</v>
          </cell>
          <cell r="B17">
            <v>205</v>
          </cell>
          <cell r="C17">
            <v>9</v>
          </cell>
          <cell r="D17">
            <v>1</v>
          </cell>
          <cell r="E17">
            <v>63</v>
          </cell>
          <cell r="F17">
            <v>3.3</v>
          </cell>
          <cell r="G17">
            <v>3.4</v>
          </cell>
          <cell r="H17">
            <v>4.2056074766355138E-2</v>
          </cell>
        </row>
        <row r="18">
          <cell r="A18" t="str">
            <v>FRAUDES</v>
          </cell>
          <cell r="B18">
            <v>356</v>
          </cell>
          <cell r="C18">
            <v>255</v>
          </cell>
          <cell r="D18">
            <v>1</v>
          </cell>
          <cell r="E18">
            <v>25</v>
          </cell>
          <cell r="F18">
            <v>14.2</v>
          </cell>
          <cell r="G18">
            <v>24.4</v>
          </cell>
          <cell r="H18">
            <v>0.41734860883797054</v>
          </cell>
        </row>
        <row r="19">
          <cell r="A19" t="str">
            <v>GARANTIAS INSTALACIONES</v>
          </cell>
          <cell r="B19">
            <v>32</v>
          </cell>
          <cell r="C19">
            <v>7</v>
          </cell>
          <cell r="F19">
            <v>0</v>
          </cell>
          <cell r="G19">
            <v>0</v>
          </cell>
          <cell r="H19">
            <v>0.17948717948717949</v>
          </cell>
        </row>
        <row r="20">
          <cell r="A20" t="str">
            <v>INSTALACIONES ACUEDUCTO</v>
          </cell>
          <cell r="B20">
            <v>4</v>
          </cell>
          <cell r="C20">
            <v>91</v>
          </cell>
          <cell r="F20">
            <v>0</v>
          </cell>
          <cell r="G20">
            <v>0</v>
          </cell>
          <cell r="H20">
            <v>0.95789473684210524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0</v>
          </cell>
          <cell r="G21">
            <v>0</v>
          </cell>
          <cell r="H21">
            <v>0.6</v>
          </cell>
        </row>
        <row r="22">
          <cell r="A22" t="str">
            <v>MMTO VALVULAS E HIDRANTES</v>
          </cell>
          <cell r="B22">
            <v>36</v>
          </cell>
          <cell r="C22">
            <v>12</v>
          </cell>
          <cell r="D22">
            <v>2</v>
          </cell>
          <cell r="E22">
            <v>44</v>
          </cell>
          <cell r="F22">
            <v>0.4</v>
          </cell>
          <cell r="G22">
            <v>0.5</v>
          </cell>
          <cell r="H22">
            <v>0.25</v>
          </cell>
        </row>
        <row r="23">
          <cell r="A23" t="str">
            <v>OBRAS ACCESORIAS DAÑOS ACUEDUCTO</v>
          </cell>
          <cell r="B23">
            <v>9</v>
          </cell>
          <cell r="C23">
            <v>22</v>
          </cell>
          <cell r="F23">
            <v>0</v>
          </cell>
          <cell r="G23">
            <v>0</v>
          </cell>
          <cell r="H23">
            <v>0.70967741935483875</v>
          </cell>
        </row>
        <row r="24">
          <cell r="A24" t="str">
            <v>OBRAS ACCESORIAS INSTALACIONES</v>
          </cell>
          <cell r="B24">
            <v>1132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44</v>
          </cell>
          <cell r="C25">
            <v>71</v>
          </cell>
          <cell r="D25">
            <v>3</v>
          </cell>
          <cell r="E25">
            <v>31.333333333333332</v>
          </cell>
          <cell r="F25">
            <v>0.5</v>
          </cell>
          <cell r="G25">
            <v>1.2</v>
          </cell>
          <cell r="H25">
            <v>0.61739130434782608</v>
          </cell>
        </row>
        <row r="26">
          <cell r="A26" t="str">
            <v>PROYECTOS ACUEDUCTO</v>
          </cell>
          <cell r="B26">
            <v>51</v>
          </cell>
          <cell r="C26">
            <v>7</v>
          </cell>
          <cell r="F26">
            <v>0</v>
          </cell>
          <cell r="G26">
            <v>0</v>
          </cell>
          <cell r="H26">
            <v>0.1206896551724138</v>
          </cell>
        </row>
        <row r="27">
          <cell r="A27" t="str">
            <v>SECTOR SIN AGUA</v>
          </cell>
          <cell r="B27">
            <v>0</v>
          </cell>
          <cell r="C27">
            <v>1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>
            <v>0</v>
          </cell>
          <cell r="G28">
            <v>0</v>
          </cell>
          <cell r="H28">
            <v>0.25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3125</v>
          </cell>
          <cell r="C33">
            <v>1542</v>
          </cell>
          <cell r="F33">
            <v>0</v>
          </cell>
          <cell r="G33">
            <v>0</v>
          </cell>
          <cell r="H33">
            <v>0.33040497107349476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APU"/>
      <sheetName val="EQUI"/>
      <sheetName val="MAT"/>
      <sheetName val="M.O."/>
      <sheetName val="Analis-basicos"/>
      <sheetName val="AIU "/>
      <sheetName val="tarifas maquinas"/>
      <sheetName val="Operadores"/>
      <sheetName val="Pres-Sociales"/>
      <sheetName val="AVANCE-OBRA"/>
    </sheetNames>
    <sheetDataSet>
      <sheetData sheetId="0" refreshError="1">
        <row r="8">
          <cell r="C8" t="str">
            <v>GRUPO 1</v>
          </cell>
        </row>
        <row r="9">
          <cell r="A9">
            <v>1</v>
          </cell>
          <cell r="B9" t="str">
            <v>INVIAS 210</v>
          </cell>
          <cell r="C9" t="str">
            <v>Explanación en material común</v>
          </cell>
          <cell r="D9" t="str">
            <v>m3</v>
          </cell>
        </row>
        <row r="10">
          <cell r="A10">
            <v>2</v>
          </cell>
          <cell r="B10" t="str">
            <v>INVIAS 210</v>
          </cell>
          <cell r="C10" t="str">
            <v>Explanación en roca</v>
          </cell>
          <cell r="D10" t="str">
            <v>m3</v>
          </cell>
        </row>
        <row r="11">
          <cell r="A11">
            <v>3</v>
          </cell>
          <cell r="B11" t="str">
            <v>INVIAS 220</v>
          </cell>
          <cell r="C11" t="str">
            <v>Terraplenes, confor y compact.</v>
          </cell>
          <cell r="D11" t="str">
            <v>m3</v>
          </cell>
        </row>
        <row r="12">
          <cell r="A12">
            <v>4</v>
          </cell>
          <cell r="B12" t="str">
            <v>INVIAS 211</v>
          </cell>
          <cell r="C12" t="str">
            <v>Extracción de derrumbes en material común</v>
          </cell>
          <cell r="D12" t="str">
            <v>m3</v>
          </cell>
        </row>
        <row r="13">
          <cell r="A13">
            <v>5</v>
          </cell>
          <cell r="B13" t="str">
            <v>INVIAS 210.4 - INVIAS 210.4.3</v>
          </cell>
          <cell r="C13" t="str">
            <v>Disposición de material de la explanación y derrumbes en zonas de depósito</v>
          </cell>
          <cell r="D13" t="str">
            <v>m3</v>
          </cell>
        </row>
        <row r="14">
          <cell r="A14">
            <v>6</v>
          </cell>
          <cell r="B14" t="str">
            <v>INVIAS 310</v>
          </cell>
          <cell r="C14" t="str">
            <v>Conformación de banca</v>
          </cell>
          <cell r="D14" t="str">
            <v>m2</v>
          </cell>
        </row>
        <row r="15">
          <cell r="C15" t="str">
            <v>TOTAL GRUPO 1</v>
          </cell>
        </row>
        <row r="16">
          <cell r="C16" t="str">
            <v>GRUPO 2</v>
          </cell>
        </row>
        <row r="17">
          <cell r="A17">
            <v>7</v>
          </cell>
          <cell r="B17" t="str">
            <v>INVIAS 300 - INVIAS 330</v>
          </cell>
          <cell r="C17" t="str">
            <v>Suministro, colocación y compactación de material de base granular</v>
          </cell>
          <cell r="D17" t="str">
            <v>m3</v>
          </cell>
        </row>
        <row r="18">
          <cell r="C18" t="str">
            <v>TOTAL GRUPO 2</v>
          </cell>
        </row>
        <row r="19">
          <cell r="C19" t="str">
            <v>GRUPO 3</v>
          </cell>
        </row>
        <row r="20">
          <cell r="A20">
            <v>8</v>
          </cell>
          <cell r="B20" t="str">
            <v>INVIAS 900</v>
          </cell>
          <cell r="C20" t="str">
            <v>Transporte de material sobrante de la explan. y derrumbes.</v>
          </cell>
          <cell r="D20" t="str">
            <v>m3-km</v>
          </cell>
        </row>
        <row r="21">
          <cell r="A21">
            <v>9</v>
          </cell>
          <cell r="B21" t="str">
            <v>9 - P</v>
          </cell>
          <cell r="C21" t="str">
            <v>Transporte de material de base granular</v>
          </cell>
          <cell r="D21" t="str">
            <v>m3-km</v>
          </cell>
        </row>
        <row r="22">
          <cell r="C22" t="str">
            <v>TOTAL GRUPO 3</v>
          </cell>
        </row>
        <row r="23">
          <cell r="C23" t="str">
            <v>GRUPO 4</v>
          </cell>
        </row>
        <row r="24">
          <cell r="A24">
            <v>10</v>
          </cell>
          <cell r="B24" t="str">
            <v>INVIAS 640</v>
          </cell>
          <cell r="C24" t="str">
            <v>Acero de refuerzo</v>
          </cell>
          <cell r="D24" t="str">
            <v>kg</v>
          </cell>
        </row>
        <row r="25">
          <cell r="C25" t="str">
            <v>TOTAL GRUPO 4</v>
          </cell>
        </row>
        <row r="26">
          <cell r="C26" t="str">
            <v>GRUPO 5</v>
          </cell>
        </row>
        <row r="27">
          <cell r="A27">
            <v>11</v>
          </cell>
          <cell r="B27" t="str">
            <v>INVIAS 600 -INVIAS  601</v>
          </cell>
          <cell r="C27" t="str">
            <v>Excav. Estruc. En mat. Común seco</v>
          </cell>
          <cell r="D27" t="str">
            <v>m3</v>
          </cell>
        </row>
        <row r="28">
          <cell r="A28">
            <v>12</v>
          </cell>
          <cell r="B28" t="str">
            <v>INVIAS 600 -INVIAS  601</v>
          </cell>
          <cell r="C28" t="str">
            <v>Excav. Estruc. En roca</v>
          </cell>
          <cell r="D28" t="str">
            <v>m3</v>
          </cell>
        </row>
        <row r="29">
          <cell r="A29">
            <v>13</v>
          </cell>
          <cell r="B29" t="str">
            <v>INVIAS 201</v>
          </cell>
          <cell r="C29" t="str">
            <v>Demolición estructural en concreto</v>
          </cell>
          <cell r="D29" t="str">
            <v>m3</v>
          </cell>
        </row>
        <row r="30">
          <cell r="A30">
            <v>14</v>
          </cell>
          <cell r="C30" t="str">
            <v>Concreto simple de 140 kg/cm2 en</v>
          </cell>
        </row>
        <row r="31">
          <cell r="A31">
            <v>15</v>
          </cell>
          <cell r="B31" t="str">
            <v>INVIAS 630 - INVIAS 670</v>
          </cell>
          <cell r="C31" t="str">
            <v>Fundación y atraque</v>
          </cell>
          <cell r="D31" t="str">
            <v>m3</v>
          </cell>
        </row>
        <row r="32">
          <cell r="A32">
            <v>16</v>
          </cell>
          <cell r="B32" t="str">
            <v>INVIAS 630 - INVIAS 670</v>
          </cell>
          <cell r="C32" t="str">
            <v>Muros en alcantarilla de tubo</v>
          </cell>
          <cell r="D32" t="str">
            <v>m3</v>
          </cell>
        </row>
        <row r="33">
          <cell r="A33">
            <v>17</v>
          </cell>
          <cell r="B33" t="str">
            <v>INVIAS 630 - 630 P</v>
          </cell>
          <cell r="C33" t="str">
            <v>Rondas de coronación</v>
          </cell>
          <cell r="D33" t="str">
            <v>m3</v>
          </cell>
        </row>
        <row r="34">
          <cell r="A34">
            <v>18</v>
          </cell>
          <cell r="C34" t="str">
            <v>Concreto ciclópeo de 140 kg/cm2 en</v>
          </cell>
        </row>
        <row r="35">
          <cell r="A35">
            <v>19</v>
          </cell>
          <cell r="B35" t="str">
            <v>INVIAS 630 - 670 - 672</v>
          </cell>
          <cell r="C35" t="str">
            <v>Muros en alcantarilla de tubo-disipadores-descoles-bordillos</v>
          </cell>
          <cell r="D35" t="str">
            <v>m3</v>
          </cell>
        </row>
        <row r="36">
          <cell r="A36">
            <v>20</v>
          </cell>
          <cell r="B36" t="str">
            <v>INVIAS 630</v>
          </cell>
          <cell r="C36" t="str">
            <v>Muros, pilas y estribos</v>
          </cell>
          <cell r="D36" t="str">
            <v>m3</v>
          </cell>
        </row>
        <row r="37">
          <cell r="A37">
            <v>21</v>
          </cell>
          <cell r="C37" t="str">
            <v>Concreto de 175 kg/cm2 en:</v>
          </cell>
        </row>
        <row r="38">
          <cell r="A38">
            <v>22</v>
          </cell>
          <cell r="B38" t="str">
            <v>INVIAS 630</v>
          </cell>
          <cell r="C38" t="str">
            <v>Muros, pilas y estribos</v>
          </cell>
          <cell r="D38" t="str">
            <v>m3</v>
          </cell>
        </row>
        <row r="39">
          <cell r="A39">
            <v>23</v>
          </cell>
          <cell r="B39" t="str">
            <v>INVIAS 671</v>
          </cell>
          <cell r="C39" t="str">
            <v>Cunetas - cárcamos - canales</v>
          </cell>
          <cell r="D39" t="str">
            <v>m3</v>
          </cell>
        </row>
        <row r="40">
          <cell r="A40">
            <v>24</v>
          </cell>
          <cell r="B40" t="str">
            <v>INVIAS 630</v>
          </cell>
          <cell r="C40" t="str">
            <v xml:space="preserve">Concreto de 210 kg/cm2 en muros </v>
          </cell>
          <cell r="D40" t="str">
            <v>m3</v>
          </cell>
        </row>
        <row r="41">
          <cell r="A41">
            <v>25</v>
          </cell>
          <cell r="B41" t="str">
            <v>INVIAS 600 - 610</v>
          </cell>
          <cell r="C41" t="str">
            <v>Material de filtros detrás de las estructuras</v>
          </cell>
          <cell r="D41" t="str">
            <v>m3</v>
          </cell>
        </row>
        <row r="42">
          <cell r="A42">
            <v>26</v>
          </cell>
          <cell r="B42" t="str">
            <v>673 - P</v>
          </cell>
          <cell r="C42" t="str">
            <v>Filtros en Geodrén</v>
          </cell>
          <cell r="D42" t="str">
            <v>ml</v>
          </cell>
        </row>
        <row r="43">
          <cell r="A43">
            <v>27</v>
          </cell>
          <cell r="B43" t="str">
            <v>INVIAS 661</v>
          </cell>
          <cell r="C43" t="str">
            <v>Tubería de concreto para alcantarilla diam 0.90m.</v>
          </cell>
          <cell r="D43" t="str">
            <v>ml</v>
          </cell>
        </row>
        <row r="44">
          <cell r="A44">
            <v>28</v>
          </cell>
          <cell r="B44" t="str">
            <v>INVIAS 670 - 681</v>
          </cell>
          <cell r="C44" t="str">
            <v>Gaviones muros-disipadores-descoles</v>
          </cell>
          <cell r="D44" t="str">
            <v>m3</v>
          </cell>
        </row>
        <row r="45">
          <cell r="A45">
            <v>29</v>
          </cell>
          <cell r="B45" t="str">
            <v>22 - P</v>
          </cell>
          <cell r="C45" t="str">
            <v>Limpieza de obras y/o trabajos adicionales</v>
          </cell>
          <cell r="D45" t="str">
            <v>jornal</v>
          </cell>
        </row>
        <row r="46">
          <cell r="A46">
            <v>30</v>
          </cell>
          <cell r="B46" t="str">
            <v>INVIAS 220</v>
          </cell>
          <cell r="C46" t="str">
            <v>Llenos detrás de las estructuras</v>
          </cell>
          <cell r="D46" t="str">
            <v>m3</v>
          </cell>
        </row>
        <row r="47">
          <cell r="A47">
            <v>31</v>
          </cell>
          <cell r="B47" t="str">
            <v xml:space="preserve"> 810 . 4 . P</v>
          </cell>
          <cell r="C47" t="str">
            <v>Revegetalización taludes y zonas planas con semilla</v>
          </cell>
          <cell r="D47" t="str">
            <v>m2</v>
          </cell>
        </row>
        <row r="48">
          <cell r="A48">
            <v>32</v>
          </cell>
          <cell r="B48" t="str">
            <v xml:space="preserve"> 810 . 3 . P</v>
          </cell>
          <cell r="C48" t="str">
            <v>Revegetalización taludes con agromanto</v>
          </cell>
          <cell r="D48" t="str">
            <v>m2</v>
          </cell>
        </row>
        <row r="49">
          <cell r="A49">
            <v>33</v>
          </cell>
          <cell r="B49" t="str">
            <v>26 - P</v>
          </cell>
          <cell r="C49" t="str">
            <v>Rondas revestidas en sacos de fibra sintética y suelo cemento</v>
          </cell>
          <cell r="D49" t="str">
            <v>ml</v>
          </cell>
        </row>
        <row r="50">
          <cell r="A50">
            <v>34</v>
          </cell>
          <cell r="B50" t="str">
            <v>27 - P</v>
          </cell>
          <cell r="C50" t="str">
            <v>Trinchos en madera</v>
          </cell>
          <cell r="D50" t="str">
            <v>m2</v>
          </cell>
        </row>
        <row r="51">
          <cell r="C51" t="str">
            <v>TOTAL GRUPO 5</v>
          </cell>
        </row>
        <row r="52">
          <cell r="C52" t="str">
            <v>GRUPO 6</v>
          </cell>
        </row>
        <row r="53">
          <cell r="A53">
            <v>35</v>
          </cell>
          <cell r="B53" t="str">
            <v>INVIAS 400 - 420</v>
          </cell>
          <cell r="C53" t="str">
            <v>Imprimación</v>
          </cell>
          <cell r="D53" t="str">
            <v>m2</v>
          </cell>
        </row>
        <row r="54">
          <cell r="A54">
            <v>36</v>
          </cell>
          <cell r="B54" t="str">
            <v>INVIAS 820</v>
          </cell>
          <cell r="C54" t="str">
            <v>Geotextil</v>
          </cell>
          <cell r="D54" t="str">
            <v>m2</v>
          </cell>
        </row>
        <row r="55">
          <cell r="A55">
            <v>37</v>
          </cell>
          <cell r="B55" t="str">
            <v>INVIAS 421 - 450</v>
          </cell>
          <cell r="C55" t="str">
            <v>Mezcla asfáltica</v>
          </cell>
          <cell r="D55" t="str">
            <v>m3</v>
          </cell>
        </row>
        <row r="56">
          <cell r="C56" t="str">
            <v>TOTAL GRUPO 6</v>
          </cell>
        </row>
        <row r="57">
          <cell r="C57" t="str">
            <v>TOTAL COSTO BÁSICO</v>
          </cell>
        </row>
        <row r="58">
          <cell r="C58" t="str">
            <v>Obras complementarias 5%</v>
          </cell>
        </row>
      </sheetData>
      <sheetData sheetId="1" refreshError="1"/>
      <sheetData sheetId="2" refreshError="1">
        <row r="8">
          <cell r="A8" t="str">
            <v>Camilla comercial</v>
          </cell>
          <cell r="B8" t="str">
            <v>M2</v>
          </cell>
          <cell r="C8">
            <v>40</v>
          </cell>
        </row>
        <row r="9">
          <cell r="A9" t="str">
            <v>Cargador</v>
          </cell>
          <cell r="C9">
            <v>45000</v>
          </cell>
        </row>
        <row r="10">
          <cell r="A10" t="str">
            <v>Bulldozer</v>
          </cell>
          <cell r="B10" t="str">
            <v>D6-D</v>
          </cell>
          <cell r="C10">
            <v>41391</v>
          </cell>
        </row>
        <row r="11">
          <cell r="A11" t="str">
            <v>Formaleta</v>
          </cell>
          <cell r="B11" t="str">
            <v>M2</v>
          </cell>
          <cell r="C11">
            <v>350</v>
          </cell>
        </row>
        <row r="12">
          <cell r="A12" t="str">
            <v>Carrotanque</v>
          </cell>
          <cell r="B12" t="str">
            <v>1000 Gl</v>
          </cell>
          <cell r="C12">
            <v>30000.128200000003</v>
          </cell>
        </row>
        <row r="13">
          <cell r="A13" t="str">
            <v>Compactador de llantas</v>
          </cell>
          <cell r="C13">
            <v>42000</v>
          </cell>
        </row>
        <row r="14">
          <cell r="A14" t="str">
            <v>Equipo de soldadura</v>
          </cell>
          <cell r="C14">
            <v>5000</v>
          </cell>
        </row>
        <row r="15">
          <cell r="A15" t="str">
            <v>Equipo de topografía</v>
          </cell>
          <cell r="B15" t="str">
            <v>Electrónico</v>
          </cell>
          <cell r="C15">
            <v>5000</v>
          </cell>
        </row>
        <row r="16">
          <cell r="A16" t="str">
            <v>Herramienta menor</v>
          </cell>
          <cell r="B16" t="str">
            <v>GL</v>
          </cell>
          <cell r="C16">
            <v>10000</v>
          </cell>
        </row>
        <row r="17">
          <cell r="A17" t="str">
            <v>Motoniveladora</v>
          </cell>
          <cell r="B17" t="str">
            <v>CAT</v>
          </cell>
          <cell r="C17">
            <v>50000</v>
          </cell>
        </row>
        <row r="18">
          <cell r="A18" t="str">
            <v>Mezcladora</v>
          </cell>
          <cell r="B18" t="str">
            <v>6´cubicos</v>
          </cell>
          <cell r="C18">
            <v>5000</v>
          </cell>
        </row>
        <row r="19">
          <cell r="A19" t="str">
            <v>Motobomba</v>
          </cell>
          <cell r="B19" t="str">
            <v>3"</v>
          </cell>
          <cell r="C19">
            <v>5000</v>
          </cell>
        </row>
        <row r="20">
          <cell r="A20" t="str">
            <v>Paral metálico</v>
          </cell>
          <cell r="C20">
            <v>30</v>
          </cell>
        </row>
        <row r="21">
          <cell r="A21" t="str">
            <v>Planta de trituración</v>
          </cell>
          <cell r="C21">
            <v>95000</v>
          </cell>
        </row>
        <row r="22">
          <cell r="A22" t="str">
            <v>Planta de asfalto</v>
          </cell>
          <cell r="C22">
            <v>105000</v>
          </cell>
        </row>
        <row r="23">
          <cell r="A23" t="str">
            <v>Planta electrica</v>
          </cell>
          <cell r="C23">
            <v>60000</v>
          </cell>
        </row>
        <row r="24">
          <cell r="A24" t="str">
            <v>Retroexcavadora sobre llantas</v>
          </cell>
          <cell r="B24" t="str">
            <v>510C</v>
          </cell>
          <cell r="C24">
            <v>35000</v>
          </cell>
        </row>
        <row r="25">
          <cell r="A25" t="str">
            <v>Retroexcavadora de orugas</v>
          </cell>
          <cell r="B25" t="str">
            <v>CAT-320</v>
          </cell>
          <cell r="C25">
            <v>60000</v>
          </cell>
        </row>
        <row r="26">
          <cell r="A26" t="str">
            <v>Terminadora de asfalto</v>
          </cell>
          <cell r="C26">
            <v>50000</v>
          </cell>
        </row>
        <row r="27">
          <cell r="A27" t="str">
            <v>Vehiculo demarcación</v>
          </cell>
          <cell r="C27">
            <v>35000</v>
          </cell>
        </row>
        <row r="28">
          <cell r="A28" t="str">
            <v>Irrigador de asfalto</v>
          </cell>
          <cell r="B28" t="str">
            <v>1000 Gl</v>
          </cell>
          <cell r="C28">
            <v>35000</v>
          </cell>
        </row>
        <row r="29">
          <cell r="A29" t="str">
            <v>Vibrador</v>
          </cell>
          <cell r="B29" t="str">
            <v>Electrico</v>
          </cell>
          <cell r="C29">
            <v>3500</v>
          </cell>
        </row>
        <row r="30">
          <cell r="A30" t="str">
            <v>Rana</v>
          </cell>
          <cell r="C30">
            <v>3500</v>
          </cell>
        </row>
        <row r="31">
          <cell r="A31" t="str">
            <v>Andamio tubular</v>
          </cell>
          <cell r="B31" t="str">
            <v>Sección</v>
          </cell>
          <cell r="C31">
            <v>40</v>
          </cell>
        </row>
        <row r="32">
          <cell r="A32" t="str">
            <v>Pluma</v>
          </cell>
          <cell r="B32" t="str">
            <v>A gasolina</v>
          </cell>
          <cell r="C32">
            <v>7500</v>
          </cell>
        </row>
        <row r="33">
          <cell r="A33" t="str">
            <v>Taladro</v>
          </cell>
          <cell r="C33">
            <v>2500</v>
          </cell>
        </row>
        <row r="34">
          <cell r="A34" t="str">
            <v>Planta eléctrica</v>
          </cell>
          <cell r="C34">
            <v>7500</v>
          </cell>
        </row>
        <row r="35">
          <cell r="A35" t="str">
            <v>Volqueta</v>
          </cell>
          <cell r="B35" t="str">
            <v>6 M3</v>
          </cell>
          <cell r="C35">
            <v>30000</v>
          </cell>
        </row>
        <row r="36">
          <cell r="A36" t="str">
            <v>Compresor</v>
          </cell>
          <cell r="C36">
            <v>20000</v>
          </cell>
        </row>
        <row r="37">
          <cell r="A37" t="str">
            <v>Vibrocompactador</v>
          </cell>
          <cell r="C37">
            <v>42000</v>
          </cell>
        </row>
      </sheetData>
      <sheetData sheetId="3" refreshError="1">
        <row r="1">
          <cell r="A1" t="str">
            <v xml:space="preserve">DEPARTAMENTO DE ANTIOQUIA </v>
          </cell>
        </row>
        <row r="2">
          <cell r="A2" t="str">
            <v>SECRETARIA DE OBRAS PUBLICAS</v>
          </cell>
        </row>
        <row r="3">
          <cell r="A3" t="str">
            <v>MANTENIMIENTO Y MEJORAMIENTO DE LA CARRETERA GUARNE - SAN PEDRO ALTIPLANO NORTE, SECTOR LA BANCA LA CHINA</v>
          </cell>
        </row>
        <row r="5">
          <cell r="A5" t="str">
            <v>RELACION DE MATERIALES</v>
          </cell>
        </row>
        <row r="8">
          <cell r="A8" t="str">
            <v>DESCRIPCION</v>
          </cell>
          <cell r="C8" t="str">
            <v>UNIDAD</v>
          </cell>
          <cell r="D8" t="str">
            <v>V/UNITARIO</v>
          </cell>
        </row>
        <row r="9">
          <cell r="A9" t="str">
            <v>Abono triple 15</v>
          </cell>
          <cell r="C9" t="str">
            <v>Kl</v>
          </cell>
          <cell r="D9">
            <v>84</v>
          </cell>
        </row>
        <row r="10">
          <cell r="A10" t="str">
            <v>Acero PDR 60</v>
          </cell>
          <cell r="C10" t="str">
            <v>KG</v>
          </cell>
          <cell r="D10">
            <v>900</v>
          </cell>
        </row>
        <row r="11">
          <cell r="A11" t="str">
            <v>Agua</v>
          </cell>
          <cell r="C11" t="str">
            <v>LT</v>
          </cell>
          <cell r="D11">
            <v>8.4</v>
          </cell>
        </row>
        <row r="12">
          <cell r="A12" t="str">
            <v>Agromanto</v>
          </cell>
          <cell r="C12" t="str">
            <v>M2</v>
          </cell>
          <cell r="D12">
            <v>900</v>
          </cell>
        </row>
        <row r="13">
          <cell r="A13" t="str">
            <v>Alambre de puas</v>
          </cell>
          <cell r="C13" t="str">
            <v>Ml</v>
          </cell>
          <cell r="D13">
            <v>336</v>
          </cell>
        </row>
        <row r="14">
          <cell r="A14" t="str">
            <v>Alambre galvanizado Cal. 12</v>
          </cell>
          <cell r="C14" t="str">
            <v>KG</v>
          </cell>
          <cell r="D14">
            <v>960</v>
          </cell>
        </row>
        <row r="15">
          <cell r="A15" t="str">
            <v>Alambre negro</v>
          </cell>
          <cell r="C15" t="str">
            <v>KG</v>
          </cell>
          <cell r="D15">
            <v>960</v>
          </cell>
        </row>
        <row r="16">
          <cell r="A16" t="str">
            <v>Arena</v>
          </cell>
          <cell r="C16" t="str">
            <v>M3</v>
          </cell>
          <cell r="D16">
            <v>20400</v>
          </cell>
        </row>
        <row r="17">
          <cell r="A17" t="str">
            <v>Asfalto sólido</v>
          </cell>
          <cell r="C17" t="str">
            <v>KG</v>
          </cell>
          <cell r="D17">
            <v>384</v>
          </cell>
        </row>
        <row r="18">
          <cell r="A18" t="str">
            <v>Base triturada</v>
          </cell>
          <cell r="C18" t="str">
            <v>M3</v>
          </cell>
          <cell r="D18">
            <v>10333</v>
          </cell>
        </row>
        <row r="19">
          <cell r="A19" t="str">
            <v>Cemento</v>
          </cell>
          <cell r="C19" t="str">
            <v>KG</v>
          </cell>
          <cell r="D19">
            <v>312</v>
          </cell>
        </row>
        <row r="20">
          <cell r="A20" t="str">
            <v>Concreto asfaltico</v>
          </cell>
          <cell r="C20" t="str">
            <v>M3</v>
          </cell>
          <cell r="D20">
            <v>89310</v>
          </cell>
        </row>
        <row r="21">
          <cell r="A21" t="str">
            <v>Concreto clase D</v>
          </cell>
          <cell r="C21" t="str">
            <v>M3</v>
          </cell>
          <cell r="D21">
            <v>175643</v>
          </cell>
        </row>
        <row r="22">
          <cell r="A22" t="str">
            <v>Concreto clase E</v>
          </cell>
          <cell r="C22" t="str">
            <v>M3</v>
          </cell>
          <cell r="D22">
            <v>139176</v>
          </cell>
        </row>
        <row r="23">
          <cell r="A23" t="str">
            <v>Concreto clase F 140 Kg/Cm2</v>
          </cell>
          <cell r="C23" t="str">
            <v>M3</v>
          </cell>
          <cell r="D23">
            <v>146418</v>
          </cell>
        </row>
        <row r="24">
          <cell r="A24" t="str">
            <v>Concreto clase G</v>
          </cell>
          <cell r="C24" t="str">
            <v>M3</v>
          </cell>
          <cell r="D24">
            <v>136810</v>
          </cell>
        </row>
        <row r="25">
          <cell r="A25" t="str">
            <v>Costal de fique</v>
          </cell>
          <cell r="C25" t="str">
            <v>UN</v>
          </cell>
          <cell r="D25">
            <v>360</v>
          </cell>
        </row>
        <row r="26">
          <cell r="A26" t="str">
            <v>Defensa metalica y pedestal</v>
          </cell>
          <cell r="C26" t="str">
            <v>ML</v>
          </cell>
          <cell r="D26">
            <v>26400</v>
          </cell>
        </row>
        <row r="27">
          <cell r="A27" t="str">
            <v>Emulsión CRL-1</v>
          </cell>
          <cell r="C27" t="str">
            <v>KG</v>
          </cell>
          <cell r="D27">
            <v>414</v>
          </cell>
        </row>
        <row r="28">
          <cell r="A28" t="str">
            <v>Especie nativa</v>
          </cell>
          <cell r="C28" t="str">
            <v>UN</v>
          </cell>
          <cell r="D28">
            <v>54</v>
          </cell>
        </row>
        <row r="29">
          <cell r="A29" t="str">
            <v>Explosivos</v>
          </cell>
          <cell r="C29" t="str">
            <v>KG</v>
          </cell>
          <cell r="D29">
            <v>24000</v>
          </cell>
        </row>
        <row r="30">
          <cell r="A30" t="str">
            <v>Gallinaza</v>
          </cell>
          <cell r="C30" t="str">
            <v>KG</v>
          </cell>
          <cell r="D30">
            <v>180</v>
          </cell>
        </row>
        <row r="31">
          <cell r="A31" t="str">
            <v>Geotextil no tejido NT 1400</v>
          </cell>
          <cell r="C31" t="str">
            <v>M2</v>
          </cell>
          <cell r="D31">
            <v>1320</v>
          </cell>
        </row>
        <row r="32">
          <cell r="A32" t="str">
            <v>Geotextil no tejido 1600</v>
          </cell>
          <cell r="C32" t="str">
            <v>M2</v>
          </cell>
          <cell r="D32">
            <v>1320</v>
          </cell>
        </row>
        <row r="33">
          <cell r="A33" t="str">
            <v>Geored</v>
          </cell>
          <cell r="C33" t="str">
            <v>ML</v>
          </cell>
          <cell r="D33">
            <v>24000</v>
          </cell>
        </row>
        <row r="34">
          <cell r="A34" t="str">
            <v>Gravilla</v>
          </cell>
          <cell r="C34" t="str">
            <v>M3</v>
          </cell>
          <cell r="D34">
            <v>26400</v>
          </cell>
        </row>
        <row r="35">
          <cell r="A35" t="str">
            <v>Guadua</v>
          </cell>
          <cell r="C35" t="str">
            <v>M2</v>
          </cell>
          <cell r="D35">
            <v>1800</v>
          </cell>
        </row>
        <row r="36">
          <cell r="A36" t="str">
            <v>Hidroretenedor</v>
          </cell>
          <cell r="C36" t="str">
            <v>KG</v>
          </cell>
          <cell r="D36">
            <v>1800</v>
          </cell>
        </row>
        <row r="37">
          <cell r="A37" t="str">
            <v>Madera rolliza</v>
          </cell>
          <cell r="C37" t="str">
            <v>UN</v>
          </cell>
          <cell r="D37">
            <v>3720</v>
          </cell>
        </row>
        <row r="38">
          <cell r="A38" t="str">
            <v>Malla triple torsión</v>
          </cell>
          <cell r="C38" t="str">
            <v>UN</v>
          </cell>
          <cell r="D38">
            <v>32400</v>
          </cell>
        </row>
        <row r="39">
          <cell r="A39" t="str">
            <v>Material para trituración</v>
          </cell>
          <cell r="C39" t="str">
            <v>M3</v>
          </cell>
          <cell r="D39">
            <v>3000</v>
          </cell>
        </row>
        <row r="40">
          <cell r="A40" t="str">
            <v>Piedra de río</v>
          </cell>
          <cell r="C40" t="str">
            <v>UN</v>
          </cell>
          <cell r="D40">
            <v>22200</v>
          </cell>
        </row>
        <row r="41">
          <cell r="A41" t="str">
            <v>Pintura trafico</v>
          </cell>
          <cell r="C41" t="str">
            <v>Gl</v>
          </cell>
          <cell r="D41">
            <v>11400</v>
          </cell>
        </row>
        <row r="42">
          <cell r="A42" t="str">
            <v>Poste de concreto para cerca</v>
          </cell>
          <cell r="C42" t="str">
            <v>UN</v>
          </cell>
          <cell r="D42">
            <v>4200</v>
          </cell>
        </row>
        <row r="43">
          <cell r="A43" t="str">
            <v>Rajón</v>
          </cell>
          <cell r="C43" t="str">
            <v>M3</v>
          </cell>
          <cell r="D43">
            <v>25200</v>
          </cell>
        </row>
        <row r="44">
          <cell r="A44" t="str">
            <v>Sacos de fibra</v>
          </cell>
          <cell r="C44" t="str">
            <v>UN</v>
          </cell>
          <cell r="D44">
            <v>300</v>
          </cell>
        </row>
        <row r="45">
          <cell r="A45" t="str">
            <v>Señal metalica de trafico</v>
          </cell>
          <cell r="C45" t="str">
            <v>UN</v>
          </cell>
          <cell r="D45">
            <v>90000</v>
          </cell>
        </row>
        <row r="46">
          <cell r="A46" t="str">
            <v>Semilla brachiaria</v>
          </cell>
          <cell r="C46" t="str">
            <v>KG</v>
          </cell>
          <cell r="D46">
            <v>15600</v>
          </cell>
        </row>
        <row r="47">
          <cell r="A47" t="str">
            <v>Subbase triturada</v>
          </cell>
          <cell r="C47" t="str">
            <v>M3</v>
          </cell>
          <cell r="D47">
            <v>8718</v>
          </cell>
        </row>
        <row r="48">
          <cell r="A48" t="str">
            <v>Tabla burra</v>
          </cell>
          <cell r="C48" t="str">
            <v>UN</v>
          </cell>
          <cell r="D48">
            <v>7500</v>
          </cell>
        </row>
        <row r="49">
          <cell r="A49" t="str">
            <v>Tierra organica</v>
          </cell>
          <cell r="C49" t="str">
            <v>M3</v>
          </cell>
          <cell r="D49">
            <v>1000</v>
          </cell>
        </row>
        <row r="50">
          <cell r="A50" t="str">
            <v>Tubería de concreto D= 0.90 m.</v>
          </cell>
          <cell r="C50" t="str">
            <v>ML</v>
          </cell>
          <cell r="D50">
            <v>93600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"/>
      <sheetName val="APU CORREGIDO NUEVOS"/>
      <sheetName val="listado precios"/>
      <sheetName val="analisis cuadrilla"/>
      <sheetName val="Presupuesto obra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luvial"/>
      <sheetName val="Sanitario"/>
      <sheetName val="perfil"/>
      <sheetName val="cimentación"/>
      <sheetName val="cant obra-datos"/>
      <sheetName val="cant obra-tramos"/>
      <sheetName val="cant obra-Total"/>
      <sheetName val="cant tuberia Total"/>
      <sheetName val="Formulas PVC"/>
      <sheetName val="ADVERTENCIA"/>
      <sheetName val="ALCANTARILADO PUERTO COLOMBIA_F"/>
    </sheetNames>
    <sheetDataSet>
      <sheetData sheetId="0"/>
      <sheetData sheetId="1"/>
      <sheetData sheetId="2"/>
      <sheetData sheetId="3">
        <row r="10">
          <cell r="AG10" t="str">
            <v>h</v>
          </cell>
        </row>
        <row r="11">
          <cell r="AG11" t="b">
            <v>0</v>
          </cell>
        </row>
        <row r="12">
          <cell r="AG12">
            <v>5.3195305773871715E-2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8.2703249454147559E-4</v>
          </cell>
        </row>
        <row r="16">
          <cell r="AG16" t="b">
            <v>0</v>
          </cell>
        </row>
        <row r="17">
          <cell r="AG17">
            <v>5.3195305773871715E-2</v>
          </cell>
        </row>
        <row r="18">
          <cell r="AG18" t="b">
            <v>0</v>
          </cell>
        </row>
        <row r="19">
          <cell r="AG19">
            <v>5.3195305773871715E-2</v>
          </cell>
        </row>
        <row r="20">
          <cell r="AG20">
            <v>0</v>
          </cell>
        </row>
        <row r="21">
          <cell r="AG21" t="b">
            <v>0</v>
          </cell>
        </row>
        <row r="22">
          <cell r="AG22">
            <v>5.3195305773871715E-2</v>
          </cell>
        </row>
        <row r="23">
          <cell r="AG23">
            <v>0</v>
          </cell>
        </row>
        <row r="24">
          <cell r="AG24" t="b">
            <v>0</v>
          </cell>
        </row>
        <row r="25">
          <cell r="AG25">
            <v>5.3195305773871715E-2</v>
          </cell>
        </row>
        <row r="26">
          <cell r="AG26">
            <v>1.1177061972059102E-2</v>
          </cell>
        </row>
        <row r="27">
          <cell r="AG27">
            <v>2.7327449905104564E-2</v>
          </cell>
        </row>
        <row r="28">
          <cell r="AG28">
            <v>0</v>
          </cell>
        </row>
        <row r="29">
          <cell r="AG29" t="b">
            <v>0</v>
          </cell>
        </row>
        <row r="30">
          <cell r="AG30" t="b">
            <v>0</v>
          </cell>
        </row>
        <row r="31">
          <cell r="AG31" t="b">
            <v>0</v>
          </cell>
        </row>
        <row r="32">
          <cell r="AG32" t="b">
            <v>0</v>
          </cell>
        </row>
        <row r="33">
          <cell r="AG33" t="b">
            <v>0</v>
          </cell>
        </row>
        <row r="34">
          <cell r="AG34" t="b">
            <v>0</v>
          </cell>
        </row>
        <row r="35">
          <cell r="AG35" t="b">
            <v>0</v>
          </cell>
        </row>
        <row r="36">
          <cell r="AG36" t="b">
            <v>0</v>
          </cell>
        </row>
        <row r="37">
          <cell r="AG37" t="b">
            <v>0</v>
          </cell>
        </row>
        <row r="38">
          <cell r="AG38" t="b">
            <v>0</v>
          </cell>
        </row>
        <row r="39">
          <cell r="AG39" t="b">
            <v>0</v>
          </cell>
        </row>
        <row r="40">
          <cell r="AG40" t="b">
            <v>0</v>
          </cell>
        </row>
        <row r="41">
          <cell r="AG41" t="b">
            <v>0</v>
          </cell>
        </row>
        <row r="42">
          <cell r="AG42" t="b">
            <v>0</v>
          </cell>
        </row>
        <row r="43">
          <cell r="AG43" t="b">
            <v>0</v>
          </cell>
        </row>
        <row r="44">
          <cell r="AG44" t="b">
            <v>0</v>
          </cell>
        </row>
        <row r="45">
          <cell r="AG45" t="b">
            <v>0</v>
          </cell>
        </row>
        <row r="46">
          <cell r="AG46" t="b">
            <v>0</v>
          </cell>
        </row>
        <row r="47">
          <cell r="AG47" t="b">
            <v>0</v>
          </cell>
        </row>
        <row r="48">
          <cell r="AG48" t="b">
            <v>0</v>
          </cell>
        </row>
        <row r="49">
          <cell r="AG49" t="b">
            <v>0</v>
          </cell>
        </row>
        <row r="50">
          <cell r="AG50" t="b">
            <v>0</v>
          </cell>
        </row>
        <row r="51">
          <cell r="AG51" t="b">
            <v>0</v>
          </cell>
        </row>
        <row r="52">
          <cell r="AG52" t="b">
            <v>0</v>
          </cell>
        </row>
        <row r="53">
          <cell r="AG53" t="b">
            <v>0</v>
          </cell>
        </row>
        <row r="54">
          <cell r="AG54" t="b">
            <v>0</v>
          </cell>
        </row>
        <row r="55">
          <cell r="AG55" t="b">
            <v>0</v>
          </cell>
        </row>
        <row r="56">
          <cell r="AG56" t="b">
            <v>0</v>
          </cell>
        </row>
        <row r="57">
          <cell r="AG57" t="b">
            <v>0</v>
          </cell>
        </row>
        <row r="58">
          <cell r="AG58" t="b">
            <v>0</v>
          </cell>
        </row>
        <row r="59">
          <cell r="AG59" t="b">
            <v>0</v>
          </cell>
        </row>
        <row r="60">
          <cell r="AG60" t="b">
            <v>0</v>
          </cell>
        </row>
        <row r="61">
          <cell r="AG61" t="b">
            <v>0</v>
          </cell>
        </row>
        <row r="62">
          <cell r="AG62" t="b">
            <v>0</v>
          </cell>
        </row>
        <row r="63">
          <cell r="AG63" t="b">
            <v>0</v>
          </cell>
        </row>
        <row r="64">
          <cell r="AG64" t="b">
            <v>0</v>
          </cell>
        </row>
        <row r="65">
          <cell r="AG65" t="b">
            <v>0</v>
          </cell>
        </row>
        <row r="66">
          <cell r="AG66" t="b">
            <v>0</v>
          </cell>
        </row>
        <row r="67">
          <cell r="AG67" t="b">
            <v>0</v>
          </cell>
        </row>
        <row r="68">
          <cell r="AG68" t="b">
            <v>0</v>
          </cell>
        </row>
        <row r="69">
          <cell r="AG69" t="b">
            <v>0</v>
          </cell>
        </row>
        <row r="70">
          <cell r="AG70" t="b">
            <v>0</v>
          </cell>
        </row>
        <row r="71">
          <cell r="AG71" t="b">
            <v>0</v>
          </cell>
        </row>
        <row r="72">
          <cell r="AG72" t="b">
            <v>0</v>
          </cell>
        </row>
        <row r="73">
          <cell r="AG73" t="b">
            <v>0</v>
          </cell>
        </row>
        <row r="74">
          <cell r="AG74" t="b">
            <v>0</v>
          </cell>
        </row>
        <row r="75">
          <cell r="AG75" t="b">
            <v>0</v>
          </cell>
        </row>
        <row r="76">
          <cell r="AG76" t="b">
            <v>0</v>
          </cell>
        </row>
        <row r="77">
          <cell r="AG77" t="b">
            <v>0</v>
          </cell>
        </row>
        <row r="78">
          <cell r="AG78" t="b">
            <v>0</v>
          </cell>
        </row>
        <row r="79">
          <cell r="AG79" t="b">
            <v>0</v>
          </cell>
        </row>
        <row r="80">
          <cell r="AG80" t="b">
            <v>0</v>
          </cell>
        </row>
        <row r="81">
          <cell r="AG81" t="b">
            <v>0</v>
          </cell>
        </row>
        <row r="82">
          <cell r="AG82" t="b">
            <v>0</v>
          </cell>
        </row>
        <row r="83">
          <cell r="AG83" t="b">
            <v>0</v>
          </cell>
        </row>
        <row r="84">
          <cell r="AG84" t="b">
            <v>0</v>
          </cell>
        </row>
        <row r="85">
          <cell r="AG85" t="b">
            <v>0</v>
          </cell>
        </row>
        <row r="86">
          <cell r="AG86" t="b">
            <v>0</v>
          </cell>
        </row>
        <row r="87">
          <cell r="AG87" t="b">
            <v>0</v>
          </cell>
        </row>
        <row r="88">
          <cell r="AG88" t="b">
            <v>0</v>
          </cell>
        </row>
        <row r="89">
          <cell r="AG89" t="b">
            <v>0</v>
          </cell>
        </row>
        <row r="90">
          <cell r="AG90" t="b">
            <v>0</v>
          </cell>
        </row>
        <row r="91">
          <cell r="AG91" t="b">
            <v>0</v>
          </cell>
        </row>
        <row r="92">
          <cell r="AG92" t="b">
            <v>0</v>
          </cell>
        </row>
        <row r="93">
          <cell r="AG93" t="b">
            <v>0</v>
          </cell>
        </row>
        <row r="94">
          <cell r="AG94" t="b">
            <v>0</v>
          </cell>
        </row>
        <row r="95">
          <cell r="AG95" t="b">
            <v>0</v>
          </cell>
        </row>
        <row r="96">
          <cell r="AG96" t="b">
            <v>0</v>
          </cell>
        </row>
        <row r="97">
          <cell r="AG97" t="b">
            <v>0</v>
          </cell>
        </row>
        <row r="98">
          <cell r="AG98" t="b">
            <v>0</v>
          </cell>
        </row>
        <row r="99">
          <cell r="AG99" t="b">
            <v>0</v>
          </cell>
        </row>
        <row r="100">
          <cell r="AG100" t="b">
            <v>0</v>
          </cell>
        </row>
        <row r="101">
          <cell r="AG101" t="b">
            <v>0</v>
          </cell>
        </row>
        <row r="102">
          <cell r="AG102" t="b">
            <v>0</v>
          </cell>
        </row>
        <row r="103">
          <cell r="AG103" t="b">
            <v>0</v>
          </cell>
        </row>
        <row r="104">
          <cell r="AG104" t="b">
            <v>0</v>
          </cell>
        </row>
        <row r="105">
          <cell r="AG105" t="b">
            <v>0</v>
          </cell>
        </row>
        <row r="106">
          <cell r="AG106" t="b">
            <v>0</v>
          </cell>
        </row>
        <row r="107">
          <cell r="AG107" t="b">
            <v>0</v>
          </cell>
        </row>
        <row r="108">
          <cell r="AG108" t="b">
            <v>0</v>
          </cell>
        </row>
        <row r="109">
          <cell r="AG109" t="b">
            <v>0</v>
          </cell>
        </row>
        <row r="110">
          <cell r="AG110" t="b">
            <v>0</v>
          </cell>
        </row>
        <row r="111">
          <cell r="AG111" t="b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centaJE"/>
      <sheetName val="PRES GANDU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RES MATERIALES"/>
      <sheetName val="MATERIALES USADOS"/>
      <sheetName val="ANÁLISIS PRESTACIONALsan"/>
      <sheetName val="AIUsan"/>
      <sheetName val="PAJARITA"/>
      <sheetName val="Equipos"/>
      <sheetName val="materiales"/>
      <sheetName val="personal"/>
      <sheetName val="TON-KM"/>
      <sheetName val="M3-KM"/>
      <sheetName val="M3-KM (2)"/>
      <sheetName val="VOLQUETA"/>
      <sheetName val="VOLQUETA (2)"/>
      <sheetName val="MOTOBOMBA"/>
      <sheetName val="PINTURA CUBIERTA"/>
      <sheetName val="con 1 2 3"/>
      <sheetName val="ACERO"/>
      <sheetName val="CICLOPEO"/>
      <sheetName val="con 1 2 2"/>
      <sheetName val="PRES UN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9">
          <cell r="E79">
            <v>5</v>
          </cell>
        </row>
        <row r="83">
          <cell r="E83">
            <v>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FORMULARIO"/>
      <sheetName val="APU "/>
      <sheetName val="SUB APU"/>
      <sheetName val="INSUMOS"/>
      <sheetName val="Cantidades de Obr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742.56000000000006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24480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21939.791999999998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24480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22440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24480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22440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24480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18360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1839.2640000000001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919.63200000000006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887.4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919.63200000000006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9913.1759999999995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2513.2800000000002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799.68000000000006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1530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1836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19706.400000000001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19706.400000000001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17748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26275.200000000001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19706.400000000001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10200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6579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45696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190231.02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9">
          <cell r="E19">
            <v>0.78</v>
          </cell>
        </row>
        <row r="21">
          <cell r="E21">
            <v>1</v>
          </cell>
        </row>
        <row r="35">
          <cell r="E35">
            <v>37</v>
          </cell>
        </row>
        <row r="37">
          <cell r="E37">
            <v>2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83">
          <cell r="E83">
            <v>3</v>
          </cell>
        </row>
        <row r="85">
          <cell r="E85">
            <v>6</v>
          </cell>
        </row>
        <row r="99">
          <cell r="E99">
            <v>1.82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424">
          <cell r="E424">
            <v>14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9">
          <cell r="E19">
            <v>1</v>
          </cell>
        </row>
        <row r="27">
          <cell r="E27">
            <v>11</v>
          </cell>
        </row>
        <row r="35">
          <cell r="E35">
            <v>27</v>
          </cell>
        </row>
        <row r="37">
          <cell r="E37">
            <v>2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5">
          <cell r="E65">
            <v>4.5599999999999996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24">
          <cell r="E424">
            <v>11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9">
          <cell r="E19">
            <v>1.08</v>
          </cell>
        </row>
        <row r="35">
          <cell r="E35">
            <v>94.1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5">
          <cell r="E65">
            <v>13.5</v>
          </cell>
        </row>
        <row r="71">
          <cell r="E71">
            <v>2</v>
          </cell>
        </row>
        <row r="73">
          <cell r="E73">
            <v>2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422">
          <cell r="E422">
            <v>426</v>
          </cell>
        </row>
        <row r="450">
          <cell r="E450">
            <v>318</v>
          </cell>
        </row>
        <row r="454">
          <cell r="E454">
            <v>318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424">
          <cell r="E424">
            <v>9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9">
          <cell r="E19">
            <v>3.37</v>
          </cell>
        </row>
        <row r="25">
          <cell r="E25">
            <v>4.6399999999999997</v>
          </cell>
        </row>
        <row r="29">
          <cell r="E29">
            <v>6.5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5">
          <cell r="E65">
            <v>42.12</v>
          </cell>
        </row>
        <row r="71">
          <cell r="E71">
            <v>2</v>
          </cell>
        </row>
        <row r="73">
          <cell r="E73">
            <v>4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1">
          <cell r="E141">
            <v>98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7">
          <cell r="E217">
            <v>2</v>
          </cell>
        </row>
        <row r="219">
          <cell r="E219">
            <v>2</v>
          </cell>
        </row>
        <row r="312">
          <cell r="E312">
            <v>2</v>
          </cell>
        </row>
        <row r="358">
          <cell r="E358">
            <v>1</v>
          </cell>
        </row>
        <row r="364">
          <cell r="E36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5">
          <cell r="E155">
            <v>21.7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3">
          <cell r="E143">
            <v>310</v>
          </cell>
        </row>
        <row r="155">
          <cell r="E155">
            <v>15</v>
          </cell>
        </row>
        <row r="165">
          <cell r="E165">
            <v>13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5">
          <cell r="E195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2</v>
          </cell>
        </row>
        <row r="267">
          <cell r="E267">
            <v>3</v>
          </cell>
        </row>
        <row r="269">
          <cell r="E269">
            <v>1</v>
          </cell>
        </row>
        <row r="318">
          <cell r="E318">
            <v>4</v>
          </cell>
        </row>
        <row r="320">
          <cell r="E320">
            <v>2</v>
          </cell>
        </row>
        <row r="424">
          <cell r="E424">
            <v>4</v>
          </cell>
        </row>
        <row r="450">
          <cell r="E450">
            <v>1723.2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57">
          <cell r="E157">
            <v>19</v>
          </cell>
        </row>
        <row r="165">
          <cell r="E165">
            <v>10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7">
          <cell r="E197">
            <v>4</v>
          </cell>
        </row>
        <row r="213">
          <cell r="E213">
            <v>2</v>
          </cell>
        </row>
        <row r="219">
          <cell r="E219">
            <v>4</v>
          </cell>
        </row>
        <row r="263">
          <cell r="E263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50">
          <cell r="E450">
            <v>3438.1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9">
          <cell r="E19">
            <v>2.86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7">
          <cell r="E197">
            <v>4</v>
          </cell>
        </row>
        <row r="209">
          <cell r="E209">
            <v>2</v>
          </cell>
        </row>
        <row r="213">
          <cell r="E213">
            <v>4</v>
          </cell>
        </row>
        <row r="263">
          <cell r="E26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68">
          <cell r="E368">
            <v>1</v>
          </cell>
        </row>
        <row r="404">
          <cell r="E404">
            <v>1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Ene-Oct EEPPM"/>
      <sheetName val="May-Oct Contrato"/>
    </sheetNames>
    <sheetDataSet>
      <sheetData sheetId="0" refreshError="1"/>
      <sheetData sheetId="1" refreshError="1"/>
      <sheetData sheetId="2" refreshError="1">
        <row r="33">
          <cell r="A33" t="str">
            <v>CAMBIO ACOMETIDAS CONTRATO</v>
          </cell>
          <cell r="B33">
            <v>259</v>
          </cell>
          <cell r="C33">
            <v>16</v>
          </cell>
          <cell r="D33">
            <v>3</v>
          </cell>
          <cell r="E33">
            <v>40</v>
          </cell>
          <cell r="F33">
            <v>2.2000000000000002</v>
          </cell>
          <cell r="G33">
            <v>2.2999999999999998</v>
          </cell>
          <cell r="H33">
            <v>5.8181818181818182E-2</v>
          </cell>
        </row>
        <row r="34">
          <cell r="A34" t="str">
            <v>CASAS SIN AGUA</v>
          </cell>
          <cell r="B34">
            <v>2</v>
          </cell>
          <cell r="C34">
            <v>4</v>
          </cell>
          <cell r="E34">
            <v>40</v>
          </cell>
          <cell r="F34">
            <v>0</v>
          </cell>
          <cell r="G34">
            <v>0</v>
          </cell>
          <cell r="H34">
            <v>0.66666666666666663</v>
          </cell>
        </row>
        <row r="35">
          <cell r="A35" t="str">
            <v>CORTE Y RECONEXION</v>
          </cell>
          <cell r="B35">
            <v>673</v>
          </cell>
          <cell r="C35">
            <v>58</v>
          </cell>
          <cell r="D35">
            <v>1</v>
          </cell>
          <cell r="E35">
            <v>40</v>
          </cell>
          <cell r="F35">
            <v>16.8</v>
          </cell>
          <cell r="G35">
            <v>18.3</v>
          </cell>
          <cell r="H35">
            <v>7.9343365253077974E-2</v>
          </cell>
        </row>
        <row r="36">
          <cell r="A36" t="str">
            <v>DAÑOS ACUEDUCTO</v>
          </cell>
          <cell r="B36">
            <v>8</v>
          </cell>
          <cell r="C36">
            <v>0</v>
          </cell>
          <cell r="E36">
            <v>40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ESCOMBROS DAÑOS ACUEDUCTO</v>
          </cell>
          <cell r="B37">
            <v>10</v>
          </cell>
          <cell r="C37">
            <v>0</v>
          </cell>
          <cell r="E37">
            <v>40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FRAUDES</v>
          </cell>
          <cell r="B38">
            <v>4</v>
          </cell>
          <cell r="C38">
            <v>3</v>
          </cell>
          <cell r="E38">
            <v>40</v>
          </cell>
          <cell r="F38">
            <v>0</v>
          </cell>
          <cell r="G38">
            <v>0</v>
          </cell>
          <cell r="H38">
            <v>0.42857142857142855</v>
          </cell>
        </row>
        <row r="39">
          <cell r="A39" t="str">
            <v>GARANTIAS INSTALACIONES</v>
          </cell>
          <cell r="B39">
            <v>96</v>
          </cell>
          <cell r="C39">
            <v>7</v>
          </cell>
          <cell r="D39">
            <v>1</v>
          </cell>
          <cell r="E39">
            <v>40</v>
          </cell>
          <cell r="F39">
            <v>2.4</v>
          </cell>
          <cell r="G39">
            <v>2.6</v>
          </cell>
          <cell r="H39">
            <v>6.7961165048543687E-2</v>
          </cell>
        </row>
        <row r="40">
          <cell r="A40" t="str">
            <v>INSTALACIONES ACUEDUCTO</v>
          </cell>
          <cell r="B40">
            <v>928</v>
          </cell>
          <cell r="C40">
            <v>131</v>
          </cell>
          <cell r="D40">
            <v>5</v>
          </cell>
          <cell r="E40">
            <v>40</v>
          </cell>
          <cell r="F40">
            <v>4.5999999999999996</v>
          </cell>
          <cell r="G40">
            <v>5.3</v>
          </cell>
          <cell r="H40">
            <v>0.12370160528800755</v>
          </cell>
        </row>
        <row r="41">
          <cell r="A41" t="str">
            <v>INSTALACIONES ALCANTARILLADO</v>
          </cell>
          <cell r="B41">
            <v>59</v>
          </cell>
          <cell r="C41">
            <v>0</v>
          </cell>
          <cell r="D41">
            <v>4</v>
          </cell>
          <cell r="E41">
            <v>40</v>
          </cell>
          <cell r="F41">
            <v>0.4</v>
          </cell>
          <cell r="G41">
            <v>0.4</v>
          </cell>
          <cell r="H41">
            <v>0</v>
          </cell>
        </row>
        <row r="42">
          <cell r="A42" t="str">
            <v>MEDIDORES 1/2 Y 1"</v>
          </cell>
          <cell r="B42">
            <v>622</v>
          </cell>
          <cell r="C42">
            <v>9</v>
          </cell>
          <cell r="D42">
            <v>2.5</v>
          </cell>
          <cell r="E42">
            <v>40</v>
          </cell>
          <cell r="F42">
            <v>6.2</v>
          </cell>
          <cell r="G42">
            <v>6.3</v>
          </cell>
          <cell r="H42">
            <v>1.4263074484944533E-2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OBRAS ACCESORIAS DAÑOS ACUEDUCTO</v>
          </cell>
          <cell r="B44">
            <v>289</v>
          </cell>
          <cell r="C44">
            <v>24</v>
          </cell>
          <cell r="D44">
            <v>3</v>
          </cell>
          <cell r="E44">
            <v>40</v>
          </cell>
          <cell r="F44">
            <v>2.4</v>
          </cell>
          <cell r="G44">
            <v>2.6</v>
          </cell>
          <cell r="H44">
            <v>7.6677316293929709E-2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>
            <v>8</v>
          </cell>
          <cell r="G45">
            <v>8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E46">
            <v>40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REFERENCIACIÓN ACUEDUCTO</v>
          </cell>
          <cell r="B47">
            <v>7</v>
          </cell>
          <cell r="C47">
            <v>1</v>
          </cell>
          <cell r="E47">
            <v>40</v>
          </cell>
          <cell r="F47">
            <v>0</v>
          </cell>
          <cell r="G47">
            <v>0</v>
          </cell>
          <cell r="H47">
            <v>0.125</v>
          </cell>
        </row>
        <row r="48">
          <cell r="A48" t="str">
            <v>REPARACION CAJAS DE MEDIDORES</v>
          </cell>
          <cell r="B48">
            <v>8</v>
          </cell>
          <cell r="C48">
            <v>0</v>
          </cell>
          <cell r="E48">
            <v>40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TRASLADO MEDIDOR</v>
          </cell>
          <cell r="B49">
            <v>2</v>
          </cell>
          <cell r="C49">
            <v>0</v>
          </cell>
          <cell r="D49">
            <v>1</v>
          </cell>
          <cell r="E49">
            <v>40</v>
          </cell>
          <cell r="F49">
            <v>0.1</v>
          </cell>
          <cell r="G49">
            <v>0.1</v>
          </cell>
          <cell r="H49">
            <v>0</v>
          </cell>
        </row>
        <row r="51">
          <cell r="A51" t="str">
            <v>Total general</v>
          </cell>
          <cell r="B51">
            <v>4350</v>
          </cell>
          <cell r="C51">
            <v>253</v>
          </cell>
          <cell r="F51">
            <v>0</v>
          </cell>
          <cell r="G51">
            <v>0</v>
          </cell>
          <cell r="H51">
            <v>5.4964153812730829E-2</v>
          </cell>
        </row>
        <row r="52">
          <cell r="F52">
            <v>0</v>
          </cell>
          <cell r="G52">
            <v>0</v>
          </cell>
          <cell r="H52">
            <v>0</v>
          </cell>
        </row>
      </sheetData>
      <sheetData sheetId="3" refreshError="1">
        <row r="30">
          <cell r="A30" t="str">
            <v>CAMBIO ACOMETIDAS CONTRATO</v>
          </cell>
          <cell r="B30">
            <v>287</v>
          </cell>
          <cell r="C30">
            <v>4</v>
          </cell>
          <cell r="D30">
            <v>3</v>
          </cell>
          <cell r="E30">
            <v>41</v>
          </cell>
          <cell r="F30">
            <v>2.2999999999999998</v>
          </cell>
          <cell r="G30">
            <v>2.4</v>
          </cell>
          <cell r="H30">
            <v>1.3745704467353952E-2</v>
          </cell>
        </row>
        <row r="31">
          <cell r="A31" t="str">
            <v>CASAS SIN AGUA</v>
          </cell>
          <cell r="B31">
            <v>6</v>
          </cell>
          <cell r="C31">
            <v>1</v>
          </cell>
          <cell r="E31">
            <v>41</v>
          </cell>
          <cell r="F31">
            <v>0</v>
          </cell>
          <cell r="G31">
            <v>0</v>
          </cell>
          <cell r="H31">
            <v>0.14285714285714285</v>
          </cell>
        </row>
        <row r="32">
          <cell r="A32" t="str">
            <v>CORTE Y RECONEXION</v>
          </cell>
          <cell r="B32">
            <v>741</v>
          </cell>
          <cell r="C32">
            <v>10</v>
          </cell>
          <cell r="D32">
            <v>1</v>
          </cell>
          <cell r="E32">
            <v>41</v>
          </cell>
          <cell r="F32">
            <v>18.100000000000001</v>
          </cell>
          <cell r="G32">
            <v>18.3</v>
          </cell>
          <cell r="H32">
            <v>1.3315579227696404E-2</v>
          </cell>
        </row>
        <row r="33">
          <cell r="A33" t="str">
            <v>DAÑOS ACUEDUCTO</v>
          </cell>
          <cell r="B33">
            <v>15</v>
          </cell>
          <cell r="C33">
            <v>0</v>
          </cell>
          <cell r="E33">
            <v>41</v>
          </cell>
          <cell r="F33">
            <v>0</v>
          </cell>
          <cell r="G33">
            <v>0</v>
          </cell>
          <cell r="H33">
            <v>0</v>
          </cell>
        </row>
        <row r="34">
          <cell r="A34" t="str">
            <v>FRAUDES</v>
          </cell>
          <cell r="B34">
            <v>8</v>
          </cell>
          <cell r="C34">
            <v>5</v>
          </cell>
          <cell r="E34">
            <v>41</v>
          </cell>
          <cell r="F34">
            <v>0</v>
          </cell>
          <cell r="G34">
            <v>0</v>
          </cell>
          <cell r="H34">
            <v>0.38461538461538464</v>
          </cell>
        </row>
        <row r="35">
          <cell r="A35" t="str">
            <v>GARANTIAS INSTALACIONES</v>
          </cell>
          <cell r="B35">
            <v>60</v>
          </cell>
          <cell r="C35">
            <v>5</v>
          </cell>
          <cell r="D35">
            <v>1</v>
          </cell>
          <cell r="E35">
            <v>41</v>
          </cell>
          <cell r="F35">
            <v>1.5</v>
          </cell>
          <cell r="G35">
            <v>1.6</v>
          </cell>
          <cell r="H35">
            <v>7.6923076923076927E-2</v>
          </cell>
        </row>
        <row r="36">
          <cell r="A36" t="str">
            <v>INSTALACIONES ACUEDUCTO</v>
          </cell>
          <cell r="B36">
            <v>949</v>
          </cell>
          <cell r="C36">
            <v>55</v>
          </cell>
          <cell r="D36">
            <v>5</v>
          </cell>
          <cell r="E36">
            <v>41</v>
          </cell>
          <cell r="F36">
            <v>4.5999999999999996</v>
          </cell>
          <cell r="G36">
            <v>4.9000000000000004</v>
          </cell>
          <cell r="H36">
            <v>5.4780876494023904E-2</v>
          </cell>
        </row>
        <row r="37">
          <cell r="A37" t="str">
            <v>INSTALACIONES ALCANTARILLADO</v>
          </cell>
          <cell r="B37">
            <v>7</v>
          </cell>
          <cell r="C37">
            <v>0</v>
          </cell>
          <cell r="D37">
            <v>4</v>
          </cell>
          <cell r="E37">
            <v>41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MEDIDORES 1/2 Y 1"</v>
          </cell>
          <cell r="B38">
            <v>1375</v>
          </cell>
          <cell r="C38">
            <v>1</v>
          </cell>
          <cell r="D38">
            <v>3.5</v>
          </cell>
          <cell r="E38">
            <v>41</v>
          </cell>
          <cell r="F38">
            <v>9.6</v>
          </cell>
          <cell r="G38">
            <v>9.6</v>
          </cell>
          <cell r="H38">
            <v>7.2674418604651162E-4</v>
          </cell>
        </row>
        <row r="39">
          <cell r="A39" t="str">
            <v>MMTO VALVULAS E HIDRANTES</v>
          </cell>
          <cell r="B39">
            <v>114</v>
          </cell>
          <cell r="C39">
            <v>0</v>
          </cell>
          <cell r="D39">
            <v>3</v>
          </cell>
          <cell r="E39">
            <v>41</v>
          </cell>
          <cell r="F39">
            <v>0.9</v>
          </cell>
          <cell r="G39">
            <v>0.9</v>
          </cell>
          <cell r="H39">
            <v>0</v>
          </cell>
        </row>
        <row r="40">
          <cell r="A40" t="str">
            <v>OBRAS ACCESORIAS DAÑOS ACUEDUCTO</v>
          </cell>
          <cell r="B40">
            <v>150</v>
          </cell>
          <cell r="C40">
            <v>0</v>
          </cell>
          <cell r="D40">
            <v>3</v>
          </cell>
          <cell r="E40">
            <v>41</v>
          </cell>
          <cell r="F40">
            <v>1.2</v>
          </cell>
          <cell r="G40">
            <v>1.2</v>
          </cell>
          <cell r="H40">
            <v>0</v>
          </cell>
        </row>
        <row r="41">
          <cell r="A41" t="str">
            <v>OBRAS ACCESORIAS INSTALACIONES</v>
          </cell>
          <cell r="B41">
            <v>1230</v>
          </cell>
          <cell r="C41">
            <v>0</v>
          </cell>
          <cell r="D41">
            <v>2.5</v>
          </cell>
          <cell r="E41">
            <v>41</v>
          </cell>
          <cell r="F41">
            <v>12</v>
          </cell>
          <cell r="G41">
            <v>12</v>
          </cell>
          <cell r="H41">
            <v>0</v>
          </cell>
        </row>
        <row r="42">
          <cell r="A42" t="str">
            <v>PROYECTOS ACUEDUCTO</v>
          </cell>
          <cell r="B42">
            <v>91</v>
          </cell>
          <cell r="C42">
            <v>17</v>
          </cell>
          <cell r="E42">
            <v>41</v>
          </cell>
          <cell r="F42">
            <v>0</v>
          </cell>
          <cell r="G42">
            <v>0</v>
          </cell>
          <cell r="H42">
            <v>0.15740740740740741</v>
          </cell>
        </row>
        <row r="44">
          <cell r="A44" t="str">
            <v>Total general</v>
          </cell>
          <cell r="B44">
            <v>5033</v>
          </cell>
          <cell r="C44">
            <v>98</v>
          </cell>
          <cell r="F44">
            <v>0</v>
          </cell>
          <cell r="G44">
            <v>0</v>
          </cell>
          <cell r="H44">
            <v>1.9099590723055934E-2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4" refreshError="1">
        <row r="31">
          <cell r="A31" t="str">
            <v>CAMBIO ACOMETIDAS CONTRATO</v>
          </cell>
          <cell r="B31">
            <v>361</v>
          </cell>
          <cell r="C31">
            <v>4</v>
          </cell>
          <cell r="D31">
            <v>3</v>
          </cell>
          <cell r="E31">
            <v>42</v>
          </cell>
          <cell r="F31">
            <v>2.9</v>
          </cell>
          <cell r="G31">
            <v>2.9</v>
          </cell>
          <cell r="H31">
            <v>1.0958904109589041E-2</v>
          </cell>
        </row>
        <row r="32">
          <cell r="A32" t="str">
            <v>CASAS SIN AGUA</v>
          </cell>
          <cell r="B32">
            <v>7</v>
          </cell>
          <cell r="C32">
            <v>0</v>
          </cell>
          <cell r="E32">
            <v>42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CORTE Y RECONEXION</v>
          </cell>
          <cell r="B33">
            <v>825</v>
          </cell>
          <cell r="C33">
            <v>12</v>
          </cell>
          <cell r="D33">
            <v>1</v>
          </cell>
          <cell r="E33">
            <v>42</v>
          </cell>
          <cell r="F33">
            <v>19.600000000000001</v>
          </cell>
          <cell r="G33">
            <v>19.899999999999999</v>
          </cell>
          <cell r="H33">
            <v>1.4336917562724014E-2</v>
          </cell>
        </row>
        <row r="34">
          <cell r="A34" t="str">
            <v>DAÑOS ACUEDUCTO</v>
          </cell>
          <cell r="B34">
            <v>20</v>
          </cell>
          <cell r="C34">
            <v>0</v>
          </cell>
          <cell r="E34">
            <v>42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FRAUDES</v>
          </cell>
          <cell r="B35">
            <v>35</v>
          </cell>
          <cell r="C35">
            <v>0</v>
          </cell>
          <cell r="E35">
            <v>42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GARANTIAS INSTALACIONES</v>
          </cell>
          <cell r="B36">
            <v>88</v>
          </cell>
          <cell r="C36">
            <v>4</v>
          </cell>
          <cell r="D36">
            <v>1</v>
          </cell>
          <cell r="E36">
            <v>42</v>
          </cell>
          <cell r="F36">
            <v>2.1</v>
          </cell>
          <cell r="G36">
            <v>2.2000000000000002</v>
          </cell>
          <cell r="H36">
            <v>4.3478260869565216E-2</v>
          </cell>
        </row>
        <row r="37">
          <cell r="A37" t="str">
            <v>INSTALACIONES ACUEDUCTO</v>
          </cell>
          <cell r="B37">
            <v>828</v>
          </cell>
          <cell r="C37">
            <v>82</v>
          </cell>
          <cell r="D37">
            <v>5</v>
          </cell>
          <cell r="E37">
            <v>42</v>
          </cell>
          <cell r="F37">
            <v>3.9</v>
          </cell>
          <cell r="G37">
            <v>4.3</v>
          </cell>
          <cell r="H37">
            <v>9.0109890109890109E-2</v>
          </cell>
        </row>
        <row r="38">
          <cell r="A38" t="str">
            <v>MEDIDORES 1/2 Y 1"</v>
          </cell>
          <cell r="B38">
            <v>578</v>
          </cell>
          <cell r="C38">
            <v>6</v>
          </cell>
          <cell r="D38">
            <v>3.5</v>
          </cell>
          <cell r="E38">
            <v>42</v>
          </cell>
          <cell r="F38">
            <v>3.9</v>
          </cell>
          <cell r="G38">
            <v>4</v>
          </cell>
          <cell r="H38">
            <v>1.0273972602739725E-2</v>
          </cell>
        </row>
        <row r="39">
          <cell r="A39" t="str">
            <v>MMTO VALVULAS E HIDRANTES</v>
          </cell>
          <cell r="B39">
            <v>563</v>
          </cell>
          <cell r="C39">
            <v>0</v>
          </cell>
          <cell r="D39">
            <v>3</v>
          </cell>
          <cell r="E39">
            <v>42</v>
          </cell>
          <cell r="F39">
            <v>4.5</v>
          </cell>
          <cell r="G39">
            <v>4.5</v>
          </cell>
          <cell r="H39">
            <v>0</v>
          </cell>
        </row>
        <row r="40">
          <cell r="A40" t="str">
            <v>OBRAS ACCESORIAS DAÑOS ACUEDUCTO</v>
          </cell>
          <cell r="B40">
            <v>60</v>
          </cell>
          <cell r="C40">
            <v>1</v>
          </cell>
          <cell r="D40">
            <v>3</v>
          </cell>
          <cell r="E40">
            <v>42</v>
          </cell>
          <cell r="F40">
            <v>0.5</v>
          </cell>
          <cell r="G40">
            <v>0.5</v>
          </cell>
          <cell r="H40">
            <v>1.6393442622950821E-2</v>
          </cell>
        </row>
        <row r="41">
          <cell r="A41" t="str">
            <v>OBRAS ACCESORIAS INSTALACIONES</v>
          </cell>
          <cell r="B41">
            <v>929</v>
          </cell>
          <cell r="C41">
            <v>0</v>
          </cell>
          <cell r="D41">
            <v>2.5</v>
          </cell>
          <cell r="E41">
            <v>42</v>
          </cell>
          <cell r="F41">
            <v>8.8000000000000007</v>
          </cell>
          <cell r="G41">
            <v>8.8000000000000007</v>
          </cell>
          <cell r="H41">
            <v>0</v>
          </cell>
        </row>
        <row r="42">
          <cell r="A42" t="str">
            <v>PROYECTOS ACUEDUCTO</v>
          </cell>
          <cell r="B42">
            <v>2</v>
          </cell>
          <cell r="C42">
            <v>0</v>
          </cell>
          <cell r="E42">
            <v>42</v>
          </cell>
          <cell r="F42">
            <v>0</v>
          </cell>
          <cell r="G42">
            <v>0</v>
          </cell>
          <cell r="H42">
            <v>0</v>
          </cell>
        </row>
        <row r="44">
          <cell r="A44" t="str">
            <v>Total general</v>
          </cell>
          <cell r="B44">
            <v>4296</v>
          </cell>
          <cell r="C44">
            <v>109</v>
          </cell>
          <cell r="F44">
            <v>0</v>
          </cell>
          <cell r="G44">
            <v>0</v>
          </cell>
          <cell r="H44">
            <v>2.474460839954597E-2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ARIFA99"/>
      <sheetName val="Sheet1"/>
      <sheetName val="Sheet2"/>
      <sheetName val="Sheete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LIQUIDACION"/>
      <sheetName val="INICIO CPS105"/>
      <sheetName val="letraCOP (2)"/>
      <sheetName val="letraCOP"/>
      <sheetName val="letraCOP2"/>
    </sheetNames>
    <sheetDataSet>
      <sheetData sheetId="0" refreshError="1"/>
      <sheetData sheetId="1"/>
      <sheetData sheetId="2" refreshError="1"/>
      <sheetData sheetId="3"/>
      <sheetData sheetId="4">
        <row r="1">
          <cell r="AT1" t="str">
            <v>largovr</v>
          </cell>
          <cell r="BL1" t="str">
            <v>Numero</v>
          </cell>
          <cell r="BP1" t="str">
            <v>Teen</v>
          </cell>
        </row>
        <row r="2">
          <cell r="AT2">
            <v>0</v>
          </cell>
          <cell r="BL2" t="str">
            <v>1</v>
          </cell>
          <cell r="BP2">
            <v>10</v>
          </cell>
        </row>
        <row r="3">
          <cell r="AT3">
            <v>1</v>
          </cell>
          <cell r="BL3" t="str">
            <v>2</v>
          </cell>
          <cell r="BP3">
            <v>11</v>
          </cell>
        </row>
        <row r="4">
          <cell r="AT4">
            <v>2</v>
          </cell>
          <cell r="BL4" t="str">
            <v>3</v>
          </cell>
          <cell r="BP4">
            <v>12</v>
          </cell>
        </row>
        <row r="5">
          <cell r="AT5">
            <v>3</v>
          </cell>
          <cell r="BL5" t="str">
            <v>4</v>
          </cell>
          <cell r="BP5">
            <v>13</v>
          </cell>
        </row>
        <row r="6">
          <cell r="AT6">
            <v>4</v>
          </cell>
          <cell r="BL6" t="str">
            <v>5</v>
          </cell>
          <cell r="BP6">
            <v>14</v>
          </cell>
        </row>
        <row r="7">
          <cell r="AT7">
            <v>5</v>
          </cell>
          <cell r="BL7" t="str">
            <v>6</v>
          </cell>
          <cell r="BP7">
            <v>15</v>
          </cell>
        </row>
        <row r="8">
          <cell r="AT8">
            <v>6</v>
          </cell>
          <cell r="BL8" t="str">
            <v>7</v>
          </cell>
        </row>
        <row r="9">
          <cell r="AT9">
            <v>7</v>
          </cell>
          <cell r="BL9" t="str">
            <v>8</v>
          </cell>
        </row>
        <row r="10">
          <cell r="AT10">
            <v>8</v>
          </cell>
          <cell r="BL10" t="str">
            <v>9</v>
          </cell>
        </row>
        <row r="11">
          <cell r="AT11">
            <v>9</v>
          </cell>
        </row>
        <row r="12">
          <cell r="AT12">
            <v>10</v>
          </cell>
        </row>
        <row r="13">
          <cell r="AT13">
            <v>11</v>
          </cell>
        </row>
        <row r="14">
          <cell r="AT14">
            <v>12</v>
          </cell>
        </row>
      </sheetData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ACUED"/>
      <sheetName val="Cant Acueducto"/>
      <sheetName val="APU PURGAS Y VENT"/>
      <sheetName val="CANTOBRA RED DISTR"/>
      <sheetName val="PPTO ALCANT"/>
      <sheetName val="Resumen Sanitario"/>
      <sheetName val="Sanitario"/>
      <sheetName val="TRAMOS Sanitario"/>
      <sheetName val="POZOS Sanitario"/>
      <sheetName val="APU"/>
      <sheetName val="Insumos"/>
      <sheetName val="MCantera"/>
      <sheetName val="Tuberia"/>
      <sheetName val="ManoDeObra"/>
      <sheetName val="%AIU"/>
      <sheetName val="Jornales"/>
      <sheetName val="PRECIOS CASETAS PTAP 2014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 t="str">
            <v>Zona Verde</v>
          </cell>
        </row>
        <row r="5">
          <cell r="F5" t="str">
            <v>Andén</v>
          </cell>
        </row>
        <row r="6">
          <cell r="F6" t="str">
            <v>Afirmado</v>
          </cell>
        </row>
        <row r="7">
          <cell r="F7" t="str">
            <v>Adoquín</v>
          </cell>
        </row>
        <row r="8">
          <cell r="F8" t="str">
            <v>Pav. Flexible</v>
          </cell>
        </row>
        <row r="9">
          <cell r="F9" t="str">
            <v>Pav. Rígido</v>
          </cell>
        </row>
        <row r="10">
          <cell r="F10" t="str">
            <v>Viaducto</v>
          </cell>
        </row>
        <row r="11">
          <cell r="F11" t="str">
            <v>Subfluvial</v>
          </cell>
        </row>
      </sheetData>
      <sheetData sheetId="7">
        <row r="6">
          <cell r="P6" t="str">
            <v>Tramo Nuevo</v>
          </cell>
          <cell r="Q6" t="str">
            <v>Concreto</v>
          </cell>
        </row>
        <row r="7">
          <cell r="P7" t="str">
            <v>Tramo Reemplazo</v>
          </cell>
          <cell r="Q7" t="str">
            <v>PVC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e mula"/>
      <sheetName val="sacos suelo"/>
      <sheetName val="PIEDRA PEG 1"/>
      <sheetName val="LOC REPL 1"/>
      <sheetName val="SARDINEL"/>
      <sheetName val="PIEDRA RAJON"/>
      <sheetName val="CICLOPEO"/>
      <sheetName val="ACERO 37 CIMEN"/>
      <sheetName val="ZAPATAS 3000"/>
      <sheetName val="VIGA AMARRE "/>
      <sheetName val="RELLE COMP"/>
      <sheetName val="ACERO 60 PEDES"/>
      <sheetName val="ACERO 37 PEDEST"/>
      <sheetName val="CON 3000 PEDEST"/>
      <sheetName val="CERCHA met"/>
      <sheetName val="colum met"/>
      <sheetName val="viga met"/>
      <sheetName val="correa met"/>
      <sheetName val="contraviento"/>
      <sheetName val="perno"/>
      <sheetName val="templete"/>
      <sheetName val="teja cindu"/>
      <sheetName val="canal laton"/>
      <sheetName val="camara 274"/>
      <sheetName val="4 CABLES"/>
      <sheetName val="BAJANTE 1&quot;"/>
      <sheetName val="MEDIDOR TRIF"/>
      <sheetName val="PTO ELEC"/>
      <sheetName val="ACOM SUBT"/>
      <sheetName val="TABLERO TRIF"/>
      <sheetName val="CORTA CIR B"/>
      <sheetName val="CORTA CIR M"/>
      <sheetName val="ACOM AER"/>
      <sheetName val="ACOM AER 4"/>
      <sheetName val="ACOM AER 6"/>
      <sheetName val="CABLE CU"/>
      <sheetName val="REFLECTOR"/>
      <sheetName val="BORDILLO LADRI"/>
      <sheetName val="DIL ADO GRES .24"/>
      <sheetName val="CUBIERTA METAL"/>
      <sheetName val="teja termo"/>
      <sheetName val="LOC REPL (2)"/>
      <sheetName val="DESC MAQ RETI (2)"/>
      <sheetName val="REC COMUM (2)"/>
      <sheetName val="PLACA BASE CONCR (2)"/>
      <sheetName val="columneta"/>
      <sheetName val="ACERO 37 (2)"/>
      <sheetName val="ACERO 60 (2)"/>
      <sheetName val="MAMP MAGUNCIA"/>
      <sheetName val="PINTURA"/>
      <sheetName val="DEMOL PLAC"/>
      <sheetName val="PLACA BASE CONCR (3)"/>
      <sheetName val="BORDILLO LADRI (2)"/>
      <sheetName val="DIL ADO GRES .12"/>
      <sheetName val="empradizacion"/>
      <sheetName val="PALMA MA"/>
      <sheetName val="banca"/>
      <sheetName val="caneca"/>
      <sheetName val="Parque3"/>
      <sheetName val="POMARROSO"/>
      <sheetName val="con 2500"/>
      <sheetName val="GROUTING"/>
      <sheetName val="PIEDRA 1l2 ZONGA"/>
      <sheetName val="ladrillo estruct"/>
      <sheetName val="pin lam llena"/>
      <sheetName val="marcos"/>
      <sheetName val="tteton"/>
      <sheetName val="tte m3"/>
      <sheetName val="Equipos"/>
      <sheetName val="ANTICIPO 1"/>
      <sheetName val="CRONOGRAMA"/>
      <sheetName val="media"/>
      <sheetName val="Presupuesto Total"/>
      <sheetName val="1.1"/>
      <sheetName val="2.1"/>
      <sheetName val="2.2"/>
      <sheetName val="3.1"/>
      <sheetName val="3.2"/>
      <sheetName val="3.3"/>
      <sheetName val="3.4"/>
      <sheetName val="4.1"/>
      <sheetName val="4.2"/>
      <sheetName val="5.1"/>
      <sheetName val="6.1"/>
      <sheetName val="1.10"/>
      <sheetName val="1.2"/>
      <sheetName val="2.10"/>
      <sheetName val="2.20"/>
      <sheetName val="2.3"/>
      <sheetName val="2.4"/>
      <sheetName val="2.5"/>
      <sheetName val="2.6"/>
      <sheetName val="2.7"/>
      <sheetName val="2.8"/>
      <sheetName val="3.10"/>
      <sheetName val="3.20"/>
      <sheetName val="4.10"/>
      <sheetName val="con 1.2.3"/>
      <sheetName val="muro lad"/>
      <sheetName val="ACERO 37"/>
      <sheetName val="ANÁLISIS PRESTACIONALsan"/>
      <sheetName val="AIUsan"/>
      <sheetName val="PLAN ANTICIPO "/>
      <sheetName val="PLACA "/>
      <sheetName val="tapa 5cm"/>
      <sheetName val="ACERO 60"/>
      <sheetName val="malla q2"/>
      <sheetName val="con POBRE1.3.3 "/>
      <sheetName val="PAÑETE"/>
      <sheetName val="mortero"/>
      <sheetName val="materiales"/>
      <sheetName val="personal"/>
      <sheetName val="concreto 3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1">
          <cell r="A1" t="str">
            <v>CONTRATAR LA CONSTRUCCIÓN DE REDES DE ALCANTARILLADO SANITARIO Y ACUEDUCTO PARA EL SECTOR DEL INTERNADO MIXTO DEL MUNICIPIO DE HATO COROZAL CASANARE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CIOS"/>
      <sheetName val="POST 12"/>
      <sheetName val="POST 8"/>
      <sheetName val="CONCRETO"/>
      <sheetName val="cable XLPE 2"/>
      <sheetName val="cable XLPE 1-0"/>
      <sheetName val="cable XLPE 2-0 "/>
      <sheetName val="cable ACSR No 2"/>
      <sheetName val="cable ACSR No 1-0"/>
      <sheetName val="cable ACSR No 2-0"/>
      <sheetName val="ESTR 523"/>
      <sheetName val="ESTR 523 M"/>
      <sheetName val="ESTR 532"/>
      <sheetName val="ESTR 522"/>
      <sheetName val="ESTR 533"/>
      <sheetName val="ESTR 533 M"/>
      <sheetName val="ESTR 550"/>
      <sheetName val="ESTR 552"/>
      <sheetName val="ESTR 580"/>
      <sheetName val="ESTR 560"/>
      <sheetName val="ESTR 561"/>
      <sheetName val="ESTR 541"/>
      <sheetName val="ESTR 510"/>
      <sheetName val="ESTR 510 M"/>
      <sheetName val="ESTR 512"/>
      <sheetName val="ESTR 512 M"/>
      <sheetName val="ESTR 514"/>
      <sheetName val="ESTR 515"/>
      <sheetName val="ESTR 710 "/>
      <sheetName val="ESTR 710 RT"/>
      <sheetName val="ESTR 711"/>
      <sheetName val="ESTR 711 RT"/>
      <sheetName val="ESTR 701"/>
      <sheetName val="ESTR 701M"/>
      <sheetName val="ESTR 610-611"/>
      <sheetName val="ESTR 612"/>
      <sheetName val="ESTR 613-614"/>
      <sheetName val="ESTR 615"/>
      <sheetName val="ESTR 617-619"/>
      <sheetName val="ESTR 620"/>
      <sheetName val="ESTR 617M-619M"/>
      <sheetName val="ESTR 620M"/>
      <sheetName val="LA320"/>
      <sheetName val="LA320 M"/>
      <sheetName val="LA321"/>
      <sheetName val="LA321 M"/>
      <sheetName val="LA322"/>
      <sheetName val="LA323"/>
      <sheetName val="LA324"/>
      <sheetName val="LA324 - 1"/>
      <sheetName val="LA325"/>
      <sheetName val="LA326"/>
      <sheetName val="LA327"/>
      <sheetName val="LA328"/>
      <sheetName val="LA329"/>
      <sheetName val="LA334"/>
      <sheetName val="LA335"/>
      <sheetName val="TEMP DIRE BT"/>
      <sheetName val="TEMP DIREC MT"/>
      <sheetName val="TEMP CG BT"/>
      <sheetName val="TEMP CG MT"/>
      <sheetName val="TRFO 10"/>
      <sheetName val="TRFO 15"/>
      <sheetName val="TRFO 25"/>
      <sheetName val="TRFO 30"/>
      <sheetName val="TRFO 45"/>
      <sheetName val="TRFO 75"/>
      <sheetName val="TRFO 112,5"/>
      <sheetName val="cable lumin"/>
      <sheetName val="Luminaria"/>
      <sheetName val="PT"/>
      <sheetName val="ESTRIBOS"/>
      <sheetName val="REPLANTEO"/>
      <sheetName val="HUECO P8"/>
      <sheetName val="HUECO P12"/>
      <sheetName val="HUECO TEMPLETE"/>
      <sheetName val="HINCADA P8"/>
      <sheetName val="HINCADA P12"/>
      <sheetName val="DESHINCADA P8"/>
      <sheetName val="DESHINCADA P12"/>
      <sheetName val="MO 523-533"/>
      <sheetName val="MO 522-532"/>
      <sheetName val="MO 550-560"/>
      <sheetName val="MO 552-561"/>
      <sheetName val="MO 580"/>
      <sheetName val="MO 701"/>
      <sheetName val="MO 541"/>
      <sheetName val="MO 510-512"/>
      <sheetName val="MO 514-515"/>
      <sheetName val="MO 610-611"/>
      <sheetName val="MO 612"/>
      <sheetName val="MO 613-614"/>
      <sheetName val="MO 615"/>
      <sheetName val="MO 617-619"/>
      <sheetName val="MO 620"/>
      <sheetName val="MO 617M-619M"/>
      <sheetName val="MO 620M"/>
      <sheetName val="MO LA320 "/>
      <sheetName val="MO LA321"/>
      <sheetName val="MO LA322"/>
      <sheetName val="MO LA323"/>
      <sheetName val="MO LA324"/>
      <sheetName val="MO LA325"/>
      <sheetName val="DESM ALI MT"/>
      <sheetName val="DESM RET MT"/>
      <sheetName val="DESM EST BT "/>
      <sheetName val="DESM COND TRI MT"/>
      <sheetName val="DESM COND MONO MT"/>
      <sheetName val="DESM COND TRI BT"/>
      <sheetName val="DESM COND MONO BT"/>
      <sheetName val="MO TEMPLETE"/>
      <sheetName val="TENDIDO TRIFASICO"/>
      <sheetName val="TENDIDO MONOFASICO"/>
      <sheetName val="TENDIDO 5 hilos"/>
      <sheetName val="TENDIDO 4 hilos"/>
      <sheetName val="TENDIDO 3 hilos"/>
      <sheetName val="TENDIDO CABLE XLPE 2"/>
      <sheetName val="TENDIDO CABLE XLPE 1-0"/>
      <sheetName val="TENDIDO CABLE XLPE 2-0"/>
      <sheetName val="MO LA329"/>
      <sheetName val="MONT TRAFO 10-75"/>
      <sheetName val="MONT TRAFO 112,5-225"/>
      <sheetName val="INST P.T."/>
      <sheetName val="INST ESTRIOS"/>
      <sheetName val="CRONO"/>
      <sheetName val="CRONO 3M"/>
      <sheetName val="PRESUPUESTO DETALLADO"/>
      <sheetName val="Listado"/>
      <sheetName val="let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KM"/>
      <sheetName val="CRON"/>
      <sheetName val="FLUJO"/>
      <sheetName val="PERSONAL"/>
      <sheetName val="RESUMEN"/>
      <sheetName val="MAQ (2)"/>
      <sheetName val="MAT"/>
      <sheetName val="ALQ MAQ"/>
      <sheetName val="TUBOS"/>
      <sheetName val="EBI 1 de 7 "/>
      <sheetName val="EBI 2 de 7"/>
      <sheetName val="EBI 3 de 7"/>
      <sheetName val="EBI 4 de 7"/>
      <sheetName val="EBI 5 de 7"/>
      <sheetName val="EBI 6 de 7"/>
      <sheetName val="EBI 7 DE 7"/>
      <sheetName val="ID-01"/>
      <sheetName val="ID-02"/>
      <sheetName val="ID-03"/>
      <sheetName val="ID-04"/>
      <sheetName val="PE-01-A"/>
      <sheetName val="PE-02"/>
      <sheetName val="PE-03"/>
      <sheetName val="PE-04"/>
      <sheetName val="PE-05"/>
      <sheetName val="PE-05 (2)"/>
      <sheetName val="PE-06"/>
      <sheetName val="FS-01"/>
      <sheetName val="FF-01"/>
      <sheetName val="FF 4000"/>
      <sheetName val="2"/>
      <sheetName val="FSEG ING Y EGR"/>
      <sheetName val="MAQ"/>
      <sheetName val="F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 SAO"/>
      <sheetName val="Resumen"/>
      <sheetName val="AIUI"/>
      <sheetName val="Precios SAO Abril 12_11"/>
      <sheetName val="PPTO TOTAL SAO"/>
      <sheetName val="ACDTO. (PVC)"/>
      <sheetName val="Actdas.Acdto"/>
      <sheetName val="ALCDO(Concreto)"/>
      <sheetName val="SUMIDEROS"/>
      <sheetName val="Actdas. Alcdo"/>
      <sheetName val="ALCDO(PVC)"/>
      <sheetName val="SUMIDEROS,"/>
      <sheetName val="Actdas.Alcdo."/>
      <sheetName val="SUMIDEROS, (2)"/>
      <sheetName val="Actdas.Alcdo. (2)"/>
      <sheetName val="PAV CON B.A"/>
      <sheetName val="PAV CON B.G"/>
      <sheetName val="Parcheo"/>
    </sheetNames>
    <sheetDataSet>
      <sheetData sheetId="0"/>
      <sheetData sheetId="1">
        <row r="9">
          <cell r="C9">
            <v>2532881360.0587134</v>
          </cell>
        </row>
      </sheetData>
      <sheetData sheetId="2">
        <row r="4">
          <cell r="A4">
            <v>4011000</v>
          </cell>
        </row>
      </sheetData>
      <sheetData sheetId="3">
        <row r="5">
          <cell r="B5">
            <v>4010000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2.1"/>
      <sheetName val="Tablas 3.1-3.9"/>
      <sheetName val="Tabla 4.1"/>
      <sheetName val="Tabla 4.2"/>
      <sheetName val="Tabla 5.2"/>
      <sheetName val="Tabla 6.7"/>
      <sheetName val="Tabla 1.1"/>
      <sheetName val="Tabla 2.1"/>
      <sheetName val="Tabla 5.1"/>
      <sheetName val="Tabla 6.1"/>
      <sheetName val="Tabla 6.2"/>
      <sheetName val="Tabla 6.3"/>
      <sheetName val="Tabla 6.4"/>
      <sheetName val="Tabla 6.5"/>
      <sheetName val="Tabla 6.6"/>
      <sheetName val="Gráfica 6.1"/>
      <sheetName val="Tabla 7.1"/>
      <sheetName val="Tabla 7.2"/>
      <sheetName val="Tabla 7.3"/>
      <sheetName val="Tabla 8.1"/>
      <sheetName val="Tabla 8.2"/>
      <sheetName val="Tabla 8.3"/>
      <sheetName val="Tabla 8.4"/>
      <sheetName val="Gráfica_2_1"/>
      <sheetName val="Tablas_3_1-3_9"/>
      <sheetName val="Tabla_4_1"/>
      <sheetName val="Tabla_4_2"/>
      <sheetName val="Tabla_5_2"/>
      <sheetName val="Tabla_6_7"/>
      <sheetName val="Tabla_1_1"/>
      <sheetName val="Tabla_2_1"/>
      <sheetName val="Tabla_5_1"/>
      <sheetName val="Tabla_6_1"/>
      <sheetName val="Tabla_6_2"/>
      <sheetName val="Tabla_6_3"/>
      <sheetName val="Tabla_6_4"/>
      <sheetName val="Tabla_6_5"/>
      <sheetName val="Tabla_6_6"/>
      <sheetName val="Gráfica_6_1"/>
      <sheetName val="Tabla_7_1"/>
      <sheetName val="Tabla_7_2"/>
      <sheetName val="Tabla_7_3"/>
      <sheetName val="Tabla_8_1"/>
      <sheetName val="Tabla_8_2"/>
      <sheetName val="Tabla_8_3"/>
      <sheetName val="Tabla_8_4"/>
      <sheetName val="Informe de Obra Extra"/>
      <sheetName val="CANALETA9"/>
      <sheetName val="Solicitud de Servicios"/>
      <sheetName val="CF y CV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e (6)"/>
      <sheetName val="Corte (5)"/>
      <sheetName val="Corte (4)"/>
      <sheetName val="Corte (3)"/>
      <sheetName val="Corte (2)"/>
      <sheetName val="Corte (1)"/>
      <sheetName val="Corte"/>
      <sheetName val="pagos"/>
      <sheetName val="%EJECUTADO"/>
      <sheetName val="RESUMENREAJUSTES"/>
      <sheetName val="REAJUSTESACTA1PROVI"/>
      <sheetName val="REAJUSTE DEFINITACTA1"/>
      <sheetName val="REAJUSTESDEFINITACTAS2 (2)"/>
      <sheetName val="REAJUSTESDEFINITIVOSACTA3"/>
      <sheetName val="REAJUSTESDEFINITIVOSACTA4"/>
      <sheetName val="REAJUSTESDEFINITIVOSACTA5"/>
      <sheetName val="Hoja2"/>
      <sheetName val="Hoja1"/>
      <sheetName val="Gráfico6"/>
      <sheetName val="Valores"/>
      <sheetName val="Grafico"/>
      <sheetName val="Módulo1"/>
      <sheetName val="REAJUSTESDEFINITACTAS3"/>
      <sheetName val="REAJUSTESDEFINITACTAS4"/>
      <sheetName val="REAJUSTESDEFINITACTAS5"/>
      <sheetName val="Corte_(6)1"/>
      <sheetName val="Corte_(5)1"/>
      <sheetName val="Corte_(4)1"/>
      <sheetName val="Corte_(3)1"/>
      <sheetName val="Corte_(2)1"/>
      <sheetName val="Corte_(1)1"/>
      <sheetName val="REAJUSTE_DEFINITACTA11"/>
      <sheetName val="REAJUSTESDEFINITACTAS2_(2)1"/>
      <sheetName val="BASE"/>
      <sheetName val="Paral__1"/>
      <sheetName val="Paral__2"/>
      <sheetName val="Paral__3"/>
      <sheetName val="Paral_4"/>
      <sheetName val="Coloc__e_Interc__Tapones"/>
      <sheetName val="Cambio_de_Valv_"/>
      <sheetName val="Interc_de_Hidr_"/>
      <sheetName val="Interc_tapones"/>
      <sheetName val="Interc_válv_"/>
      <sheetName val="Varios_"/>
      <sheetName val="Acum"/>
      <sheetName val="REAJ"/>
      <sheetName val="Corte_(6)"/>
      <sheetName val="Corte_(5)"/>
      <sheetName val="Corte_(4)"/>
      <sheetName val="Corte_(3)"/>
      <sheetName val="Corte_(2)"/>
      <sheetName val="Corte_(1)"/>
      <sheetName val="REAJUSTE_DEFINITACTA1"/>
      <sheetName val="REAJUSTESDEFINITACTAS2_(2)"/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Desmonte y Limpieza"/>
      <sheetName val="UNITARIOS GENERALES"/>
      <sheetName val="Form5 _Pág_ 1"/>
      <sheetName val="Form5 _Pág_ 2"/>
      <sheetName val="precios"/>
      <sheetName val="PE_02"/>
      <sheetName val="Estruc_ Tarif"/>
      <sheetName val="PE-02"/>
      <sheetName val="BASE"/>
      <sheetName val="Listado"/>
      <sheetName val="FICHA EBI 1 de 6 "/>
      <sheetName val="Datos Generales"/>
      <sheetName val="Hoja3"/>
      <sheetName val="MANO DE OBRA"/>
      <sheetName val="1.1"/>
      <sheetName val="EQUIPO"/>
      <sheetName val="TUBERIA"/>
      <sheetName val="Hoja2"/>
      <sheetName val="MATERIALES"/>
      <sheetName val="5094-2003"/>
      <sheetName val="ITEMS"/>
      <sheetName val="APU"/>
      <sheetName val="AIU"/>
      <sheetName val="CONS"/>
      <sheetName val="31"/>
      <sheetName val="7.12"/>
      <sheetName val="Tablas"/>
      <sheetName val="INSUMOS"/>
      <sheetName val="letra"/>
      <sheetName val="PESOS"/>
      <sheetName val="PRESUPUESTO"/>
      <sheetName val="5. MODIFICATORIA"/>
      <sheetName val="UNITARIOS"/>
      <sheetName val="CRA.MODI"/>
      <sheetName val="Insum"/>
      <sheetName val="RECIBO FINAL"/>
      <sheetName val="BASE DATOS"/>
      <sheetName val="Listas"/>
      <sheetName val="DATOS GRAFICOS"/>
      <sheetName val="UNITARIOS GENERALES.xls"/>
      <sheetName val="STRSUMM0"/>
      <sheetName val="Formato"/>
      <sheetName val="Parámetros"/>
    </sheetNames>
    <sheetDataSet>
      <sheetData sheetId="0" refreshError="1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ENT"/>
      <sheetName val="AIU"/>
      <sheetName val="INDICE APUS "/>
      <sheetName val="APU ELECT"/>
      <sheetName val="factor prestacional "/>
      <sheetName val="NIPLES Y PASAMUROS"/>
      <sheetName val="Listado PyV"/>
      <sheetName val="EQUIPOS EQUIPOS"/>
      <sheetName val="J7I"/>
      <sheetName val="Listado NyT"/>
      <sheetName val="J8G"/>
      <sheetName val="J13A"/>
      <sheetName val="J8G A"/>
      <sheetName val="J8D"/>
      <sheetName val="J8A 1"/>
      <sheetName val="ASF1"/>
      <sheetName val="B7"/>
      <sheetName val="J7QA (4)"/>
      <sheetName val="G13"/>
      <sheetName val="G14"/>
      <sheetName val="G16"/>
      <sheetName val="G15"/>
      <sheetName val="Insumos"/>
      <sheetName val="G3"/>
      <sheetName val="G4"/>
      <sheetName val="B16"/>
      <sheetName val="PRESUPUESTO F1"/>
      <sheetName val="VEG1"/>
      <sheetName val="S1A"/>
      <sheetName val="SE9"/>
      <sheetName val="C11B(3)"/>
      <sheetName val="IMA2"/>
      <sheetName val="IMA1"/>
      <sheetName val="I1F"/>
      <sheetName val="G18"/>
      <sheetName val="A1"/>
      <sheetName val="A2"/>
      <sheetName val="A4"/>
      <sheetName val="B1"/>
      <sheetName val="B2"/>
      <sheetName val="B5"/>
      <sheetName val="C1"/>
      <sheetName val="C2"/>
      <sheetName val="C3A1"/>
      <sheetName val="C3"/>
      <sheetName val="C10"/>
      <sheetName val="C4"/>
      <sheetName val="C11"/>
      <sheetName val="D2"/>
      <sheetName val="J7QA"/>
      <sheetName val="J7QB"/>
      <sheetName val="B6"/>
      <sheetName val="D2A"/>
      <sheetName val="B12"/>
      <sheetName val="C2A"/>
      <sheetName val="D1"/>
      <sheetName val="J33"/>
      <sheetName val="H3"/>
      <sheetName val="J7A1"/>
      <sheetName val="VA1"/>
      <sheetName val="CH1"/>
      <sheetName val="CH2"/>
      <sheetName val="VA2"/>
      <sheetName val="G5"/>
      <sheetName val="G3A"/>
      <sheetName val="VA3"/>
      <sheetName val="S13"/>
      <sheetName val="S10"/>
      <sheetName val="S1"/>
      <sheetName val="S2"/>
      <sheetName val="S6"/>
      <sheetName val="S7"/>
      <sheetName val="S8"/>
      <sheetName val="S9"/>
      <sheetName val="S11"/>
      <sheetName val="S15"/>
      <sheetName val="S15A"/>
      <sheetName val="G7"/>
      <sheetName val="D23"/>
      <sheetName val="D13"/>
      <sheetName val="J7QA (5)"/>
      <sheetName val="J7QA (3)"/>
      <sheetName val="J7QA (6)"/>
      <sheetName val="J7QA (2)"/>
      <sheetName val="J7QA (7)"/>
      <sheetName val="C7 (4)"/>
      <sheetName val="ABC1"/>
      <sheetName val="ABC2"/>
      <sheetName val="ABC3"/>
      <sheetName val="ABC4"/>
      <sheetName val="ABC5"/>
      <sheetName val="ABC6"/>
      <sheetName val="mor1"/>
      <sheetName val="A2A"/>
      <sheetName val="B3"/>
      <sheetName val="B8"/>
      <sheetName val="B15"/>
      <sheetName val="BAS1"/>
      <sheetName val="SBG1"/>
      <sheetName val="CMV1"/>
      <sheetName val="GEO1"/>
      <sheetName val="B17"/>
      <sheetName val="C11B (2)"/>
      <sheetName val="RJ1"/>
      <sheetName val="D31"/>
      <sheetName val="D32"/>
      <sheetName val="C12 A"/>
      <sheetName val="D12"/>
      <sheetName val="C7 (5)"/>
      <sheetName val="C7 (7)"/>
      <sheetName val="C7 (8)"/>
      <sheetName val="C7 (3A)"/>
      <sheetName val="C7 (3)"/>
      <sheetName val="C7 (6)"/>
      <sheetName val="C6"/>
      <sheetName val="C6A"/>
      <sheetName val="C7 (2)"/>
      <sheetName val="C3A"/>
      <sheetName val="F5A"/>
      <sheetName val="G2"/>
      <sheetName val="G5AA"/>
      <sheetName val="C9"/>
      <sheetName val="C8A"/>
      <sheetName val="D22"/>
      <sheetName val="J7PA"/>
      <sheetName val="G4C"/>
      <sheetName val="G8"/>
      <sheetName val="G8A"/>
      <sheetName val="G8B"/>
      <sheetName val="S3"/>
      <sheetName val="S4"/>
      <sheetName val="S5"/>
      <sheetName val="C5"/>
      <sheetName val="C7"/>
      <sheetName val="C8"/>
      <sheetName val="C11A"/>
      <sheetName val="C11B(4)"/>
      <sheetName val="C11B"/>
      <sheetName val="C12"/>
      <sheetName val="C12 B"/>
      <sheetName val="C13"/>
      <sheetName val="C14"/>
      <sheetName val="D4"/>
      <sheetName val="D5"/>
      <sheetName val="D6"/>
      <sheetName val="D7"/>
      <sheetName val="D8"/>
      <sheetName val="D9"/>
      <sheetName val="D24"/>
      <sheetName val="D25"/>
      <sheetName val="D26"/>
      <sheetName val="D27"/>
      <sheetName val="D28"/>
      <sheetName val="D30"/>
      <sheetName val="D33"/>
      <sheetName val="J1"/>
      <sheetName val="J2"/>
      <sheetName val="J3"/>
      <sheetName val="J4"/>
      <sheetName val="J5"/>
      <sheetName val="J6"/>
      <sheetName val="J7"/>
      <sheetName val="J7A"/>
      <sheetName val="J7B"/>
      <sheetName val="J7C"/>
      <sheetName val="J7D"/>
      <sheetName val="J7F"/>
      <sheetName val="J7G"/>
      <sheetName val="J7H"/>
      <sheetName val="J7J"/>
      <sheetName val="J7K"/>
      <sheetName val="J7L"/>
      <sheetName val="J7M"/>
      <sheetName val="J7N"/>
      <sheetName val="J7O"/>
      <sheetName val="J7P"/>
      <sheetName val="J7Q"/>
      <sheetName val="J8"/>
      <sheetName val="J8A"/>
      <sheetName val="J8C"/>
      <sheetName val="J8F"/>
      <sheetName val="J8H"/>
      <sheetName val="J8I"/>
      <sheetName val="J9"/>
      <sheetName val="J9A"/>
      <sheetName val="J9B"/>
      <sheetName val="J9C"/>
      <sheetName val="J9D"/>
      <sheetName val="J9E"/>
      <sheetName val="J9F"/>
      <sheetName val="J9F1"/>
      <sheetName val="J9F2"/>
      <sheetName val="J9G"/>
      <sheetName val="J9H"/>
      <sheetName val="J9I"/>
      <sheetName val="J9J"/>
      <sheetName val="J9K"/>
      <sheetName val="J9L"/>
      <sheetName val="J9M"/>
      <sheetName val="J9N"/>
      <sheetName val="J9O"/>
      <sheetName val="J9P"/>
      <sheetName val="J9Q"/>
      <sheetName val="J9R"/>
      <sheetName val="J9S"/>
      <sheetName val="J9T"/>
      <sheetName val="J9U"/>
      <sheetName val="J9V"/>
      <sheetName val="J9W"/>
      <sheetName val="J9X"/>
      <sheetName val="J9Y"/>
      <sheetName val="J9Z"/>
      <sheetName val="J9AA"/>
      <sheetName val="J9AB"/>
      <sheetName val="J9AC"/>
      <sheetName val="J9AE"/>
      <sheetName val="J9AE 1"/>
      <sheetName val="J9AF"/>
      <sheetName val="J9AG"/>
      <sheetName val="J9AH"/>
      <sheetName val="J9AI"/>
      <sheetName val="J9AJ"/>
      <sheetName val="J9AK"/>
      <sheetName val="J9AL"/>
      <sheetName val="J9AM"/>
      <sheetName val="S12"/>
      <sheetName val="S14"/>
      <sheetName val="J9AN"/>
      <sheetName val="J9AO"/>
      <sheetName val="J9AP"/>
      <sheetName val="J9AQ"/>
      <sheetName val="J9AR"/>
      <sheetName val="J9AS"/>
      <sheetName val="J9AT"/>
      <sheetName val="J9AU"/>
      <sheetName val="J9AV"/>
      <sheetName val="J9AW"/>
      <sheetName val="J9AX"/>
      <sheetName val="J9AY"/>
      <sheetName val="J9AZ"/>
      <sheetName val="J11"/>
      <sheetName val="J12"/>
      <sheetName val="J13"/>
      <sheetName val="J14"/>
      <sheetName val="J15"/>
      <sheetName val="J16"/>
      <sheetName val="J17"/>
      <sheetName val="J18"/>
      <sheetName val="J19"/>
      <sheetName val="J20"/>
      <sheetName val="J21"/>
      <sheetName val="J22"/>
      <sheetName val="J23"/>
      <sheetName val="J24"/>
      <sheetName val="J25"/>
      <sheetName val="J26"/>
      <sheetName val="J27"/>
      <sheetName val="J28"/>
      <sheetName val="J29"/>
      <sheetName val="J30"/>
      <sheetName val="J31"/>
      <sheetName val="J32"/>
      <sheetName val="J34"/>
      <sheetName val="J35"/>
      <sheetName val="J36"/>
      <sheetName val="J37"/>
      <sheetName val="J38"/>
      <sheetName val="J39"/>
      <sheetName val="J40"/>
      <sheetName val="J41"/>
      <sheetName val="J42"/>
      <sheetName val="J43"/>
      <sheetName val="J44"/>
      <sheetName val="J45"/>
      <sheetName val="J46"/>
      <sheetName val="J47"/>
      <sheetName val="J48"/>
      <sheetName val="J49"/>
      <sheetName val="J50"/>
      <sheetName val="J51"/>
      <sheetName val="J52"/>
      <sheetName val="J53"/>
      <sheetName val="J54"/>
      <sheetName val="J55"/>
      <sheetName val="J56"/>
      <sheetName val="J57"/>
      <sheetName val="J58"/>
      <sheetName val="J59"/>
      <sheetName val="J60"/>
      <sheetName val="J61"/>
      <sheetName val="J62"/>
      <sheetName val="J63"/>
      <sheetName val="J64"/>
      <sheetName val="J65"/>
      <sheetName val="J66"/>
      <sheetName val="J67"/>
      <sheetName val="J68"/>
      <sheetName val="J69"/>
      <sheetName val="J70"/>
      <sheetName val="J71"/>
      <sheetName val="J72"/>
      <sheetName val="J73"/>
      <sheetName val="J74"/>
      <sheetName val="J75"/>
      <sheetName val="J76"/>
      <sheetName val="J77"/>
      <sheetName val="J78"/>
      <sheetName val="J79"/>
      <sheetName val="J80"/>
      <sheetName val="J81"/>
      <sheetName val="J88"/>
      <sheetName val="J100"/>
      <sheetName val="F4"/>
      <sheetName val="F5"/>
      <sheetName val="F6"/>
      <sheetName val="F7"/>
      <sheetName val="F11"/>
      <sheetName val="G1"/>
      <sheetName val="G3AA"/>
      <sheetName val="G4A"/>
      <sheetName val="G4B"/>
      <sheetName val="G5A"/>
      <sheetName val="G5B"/>
      <sheetName val="G6"/>
      <sheetName val="G6A"/>
      <sheetName val="G6B"/>
      <sheetName val="G9"/>
      <sheetName val="G10"/>
      <sheetName val="G11"/>
      <sheetName val="G12"/>
      <sheetName val="G17"/>
      <sheetName val="G19"/>
      <sheetName val="G20"/>
      <sheetName val="G21"/>
      <sheetName val="G22"/>
      <sheetName val="H1"/>
      <sheetName val="H2"/>
      <sheetName val="H6"/>
      <sheetName val="H8"/>
      <sheetName val="H9"/>
      <sheetName val="H10"/>
      <sheetName val="H11"/>
      <sheetName val="H12"/>
      <sheetName val="H13"/>
      <sheetName val="H17"/>
      <sheetName val="H18"/>
      <sheetName val="H19"/>
      <sheetName val="H20"/>
      <sheetName val="H21"/>
      <sheetName val="INS 1"/>
      <sheetName val="INS 2"/>
      <sheetName val="INS 3"/>
      <sheetName val="INS 4"/>
      <sheetName val="INS 5"/>
      <sheetName val="INS 6"/>
      <sheetName val="INS 7"/>
      <sheetName val="INS 8"/>
      <sheetName val="INS 9"/>
      <sheetName val="INS 10"/>
      <sheetName val="INS 11"/>
      <sheetName val="INS 12"/>
      <sheetName val="INS 13"/>
      <sheetName val="INS 14 "/>
      <sheetName val="INS 15"/>
      <sheetName val="INS 16"/>
      <sheetName val="INS 17"/>
      <sheetName val="INS 18"/>
      <sheetName val="INS 19"/>
      <sheetName val="INS 20"/>
      <sheetName val="INS 21"/>
      <sheetName val="INS 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C12" t="str">
            <v>Suministro de puente grua manual de 500 Kg izaje de 4.50 m de accionamiento electrico con desplazamiento longitudinal y transversal incluye accesorios</v>
          </cell>
        </row>
        <row r="42">
          <cell r="C42" t="str">
            <v>Suministro Bomba horizontal succión axial, para el sistema Ras    Q= 2 lps, TDH 7,37mca, motor máximo de 2.5 HP  incluye  accesorios (tornillería, acoples, empaquetaduras y demas)</v>
          </cell>
        </row>
        <row r="48">
          <cell r="C48" t="str">
            <v>Suministro Equipo de desinfección UV para instalación en canal de concreto, Instensidad nominal In de 188,39 W/m2, y un total de lámparas nl de 32 en servicio, incluye sistema automatico de limpieza, compresor, vertedero de salida, sensor, gabinete electrico de fuerza y control tipo outdoor y pezcante en acero inoxidable con capacidad para 300 Kg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 t="str">
            <v>Perforación  para la construcción de pilotes preexcavados de D=0,15</v>
          </cell>
        </row>
      </sheetData>
      <sheetData sheetId="26"/>
      <sheetData sheetId="27"/>
      <sheetData sheetId="28"/>
      <sheetData sheetId="29"/>
      <sheetData sheetId="30">
        <row r="7">
          <cell r="E7" t="str">
            <v>Perfiles laminados en acero IPE/HE/HAE/LU ASTM A36 - A500 - A569 - A572 - A653 - SAE 1045 (Incluye soldadura, anticorrosivo y esmalte), según diseño (Incluye vigas, cerchas, correas, anticorrosivo y esmalte)</v>
          </cell>
        </row>
      </sheetData>
      <sheetData sheetId="31"/>
      <sheetData sheetId="32"/>
      <sheetData sheetId="33"/>
      <sheetData sheetId="34"/>
      <sheetData sheetId="35">
        <row r="6">
          <cell r="E6" t="str">
            <v xml:space="preserve">Localizacion y Replanteo </v>
          </cell>
          <cell r="I6" t="str">
            <v>M2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>
        <row r="7">
          <cell r="E7" t="str">
            <v>Suministro de concreto de 28 Mpa. para micro pilote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  <sheetName val="PPTO ADMINISTRATIVO 137"/>
      <sheetName val="Hoja3"/>
      <sheetName val="MANO DE OBRA"/>
      <sheetName val="1.1"/>
      <sheetName val="EQUIPO"/>
      <sheetName val="TUBERIA"/>
      <sheetName val="Hoja2"/>
      <sheetName val="MATERIALES"/>
      <sheetName val="AIU y Prestaciones"/>
      <sheetName val="ANALISIS SALARIAL"/>
      <sheetName val="Presup Oficial"/>
      <sheetName val="APU OFICIAL"/>
      <sheetName val="Flujo de caja"/>
      <sheetName val="LDAT"/>
      <sheetName val="CORTE 1"/>
      <sheetName val="RESUMEN"/>
      <sheetName val="COOTRANSERVIS"/>
      <sheetName val="COOTRANARE"/>
      <sheetName val="PROYECCION OBRAS POR TERMIN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5M"/>
      <sheetName val="CRONOGRAMA 4M "/>
      <sheetName val="Hoja1"/>
      <sheetName val="Hoja2"/>
      <sheetName val="Hoja3"/>
      <sheetName val="Cronograma"/>
    </sheetNames>
    <definedNames>
      <definedName name="ER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Indice"/>
      <sheetName val="ID-01"/>
      <sheetName val="ID-02"/>
      <sheetName val="ID-03"/>
      <sheetName val="ID-04"/>
      <sheetName val="ID-05"/>
      <sheetName val="ID-06"/>
      <sheetName val="ID-07"/>
      <sheetName val="ID-08"/>
      <sheetName val="ID-09"/>
      <sheetName val="ID-10"/>
      <sheetName val="ID-11"/>
      <sheetName val="ID-12"/>
      <sheetName val="ID-13"/>
      <sheetName val="Indicadores de Producto"/>
      <sheetName val="Indicadores de Impacto"/>
      <sheetName val="Indicadores Gestión"/>
      <sheetName val="Programa Presupuestal"/>
      <sheetName val="Objetivos de Política"/>
      <sheetName val="Descentralizadas"/>
      <sheetName val="Subprograma"/>
      <sheetName val="Control"/>
      <sheetName val="Li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lujo de Caja"/>
      <sheetName val="Ingresos"/>
      <sheetName val="Egresos"/>
      <sheetName val="Desembolsos"/>
      <sheetName val="Crédito"/>
      <sheetName val="Prestaciones"/>
      <sheetName val="Nómina"/>
      <sheetName val="Gastos Admno."/>
      <sheetName val="Maquinaria"/>
    </sheetNames>
    <sheetDataSet>
      <sheetData sheetId="0"/>
      <sheetData sheetId="1"/>
      <sheetData sheetId="2"/>
      <sheetData sheetId="3"/>
      <sheetData sheetId="4">
        <row r="17">
          <cell r="D17">
            <v>42393160</v>
          </cell>
        </row>
        <row r="22">
          <cell r="D22">
            <v>200000000</v>
          </cell>
        </row>
        <row r="23">
          <cell r="D23">
            <v>200000000</v>
          </cell>
        </row>
        <row r="24">
          <cell r="D24">
            <v>13750000</v>
          </cell>
        </row>
        <row r="25">
          <cell r="D25">
            <v>324000000</v>
          </cell>
        </row>
        <row r="26">
          <cell r="D26">
            <v>30667500</v>
          </cell>
        </row>
        <row r="27">
          <cell r="D27">
            <v>630000000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UNITARIOS GENERALES"/>
      <sheetName val="PE_02"/>
      <sheetName val="Estruc_ Tarif"/>
      <sheetName val="PE-02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1077"/>
  <sheetViews>
    <sheetView tabSelected="1" view="pageBreakPreview" topLeftCell="B1030" zoomScale="87" zoomScaleNormal="85" zoomScaleSheetLayoutView="87" zoomScalePageLayoutView="40" workbookViewId="0">
      <selection activeCell="F1040" sqref="F1040"/>
    </sheetView>
  </sheetViews>
  <sheetFormatPr baseColWidth="10" defaultColWidth="11.42578125" defaultRowHeight="14.25" customHeight="1" x14ac:dyDescent="0.2"/>
  <cols>
    <col min="1" max="1" width="0" style="4" hidden="1" customWidth="1"/>
    <col min="2" max="2" width="10.85546875" style="1" customWidth="1"/>
    <col min="3" max="3" width="10.42578125" style="2" customWidth="1"/>
    <col min="4" max="4" width="59.28515625" style="3" customWidth="1"/>
    <col min="5" max="5" width="12.7109375" style="4" customWidth="1"/>
    <col min="6" max="6" width="18.7109375" style="5" customWidth="1"/>
    <col min="7" max="7" width="16.5703125" style="6" customWidth="1"/>
    <col min="8" max="8" width="26.85546875" style="7" customWidth="1"/>
    <col min="9" max="16" width="11.42578125" style="8"/>
    <col min="17" max="17" width="16.5703125" style="8" bestFit="1" customWidth="1"/>
    <col min="18" max="24" width="11.42578125" style="8"/>
    <col min="25" max="16384" width="11.42578125" style="4"/>
  </cols>
  <sheetData>
    <row r="1" spans="2:8" s="8" customFormat="1" ht="14.25" customHeight="1" x14ac:dyDescent="0.2">
      <c r="B1" s="1"/>
      <c r="C1" s="2"/>
      <c r="D1" s="3"/>
      <c r="E1" s="4"/>
      <c r="F1" s="5"/>
      <c r="G1" s="6"/>
      <c r="H1" s="7"/>
    </row>
    <row r="2" spans="2:8" s="8" customFormat="1" ht="18" customHeight="1" x14ac:dyDescent="0.2">
      <c r="B2" s="190" t="s">
        <v>0</v>
      </c>
      <c r="C2" s="190"/>
      <c r="D2" s="190"/>
      <c r="E2" s="190"/>
      <c r="F2" s="190"/>
      <c r="G2" s="190"/>
      <c r="H2" s="190"/>
    </row>
    <row r="3" spans="2:8" s="8" customFormat="1" ht="18" customHeight="1" x14ac:dyDescent="0.2">
      <c r="B3" s="190" t="s">
        <v>2</v>
      </c>
      <c r="C3" s="190"/>
      <c r="D3" s="190"/>
      <c r="E3" s="190"/>
      <c r="F3" s="190"/>
      <c r="G3" s="190"/>
      <c r="H3" s="190"/>
    </row>
    <row r="4" spans="2:8" s="8" customFormat="1" ht="18" customHeight="1" x14ac:dyDescent="0.2">
      <c r="B4" s="190" t="s">
        <v>1</v>
      </c>
      <c r="C4" s="190"/>
      <c r="D4" s="190"/>
      <c r="E4" s="190"/>
      <c r="F4" s="190"/>
      <c r="G4" s="190"/>
      <c r="H4" s="190"/>
    </row>
    <row r="5" spans="2:8" s="8" customFormat="1" ht="18" customHeight="1" x14ac:dyDescent="0.2">
      <c r="B5" s="190"/>
      <c r="C5" s="190"/>
      <c r="D5" s="190"/>
      <c r="E5" s="190"/>
      <c r="F5" s="190"/>
      <c r="G5" s="190"/>
      <c r="H5" s="190"/>
    </row>
    <row r="6" spans="2:8" s="8" customFormat="1" ht="57" customHeight="1" x14ac:dyDescent="0.2">
      <c r="B6" s="111" t="s">
        <v>3</v>
      </c>
      <c r="C6" s="111" t="s">
        <v>4</v>
      </c>
      <c r="D6" s="111"/>
      <c r="E6" s="111" t="s">
        <v>5</v>
      </c>
      <c r="F6" s="112" t="s">
        <v>6</v>
      </c>
      <c r="G6" s="113" t="s">
        <v>1619</v>
      </c>
      <c r="H6" s="112" t="s">
        <v>7</v>
      </c>
    </row>
    <row r="7" spans="2:8" s="8" customFormat="1" ht="12.75" x14ac:dyDescent="0.2">
      <c r="B7" s="202" t="s">
        <v>8</v>
      </c>
      <c r="C7" s="203"/>
      <c r="D7" s="203"/>
      <c r="E7" s="203"/>
      <c r="F7" s="203"/>
      <c r="G7" s="203"/>
      <c r="H7" s="203"/>
    </row>
    <row r="8" spans="2:8" s="8" customFormat="1" ht="12.75" customHeight="1" x14ac:dyDescent="0.2">
      <c r="B8" s="191" t="s">
        <v>9</v>
      </c>
      <c r="C8" s="192"/>
      <c r="D8" s="193"/>
      <c r="E8" s="108"/>
      <c r="F8" s="108"/>
      <c r="G8" s="108"/>
      <c r="H8" s="108"/>
    </row>
    <row r="9" spans="2:8" s="8" customFormat="1" ht="14.25" customHeight="1" x14ac:dyDescent="0.2">
      <c r="B9" s="10" t="s">
        <v>10</v>
      </c>
      <c r="C9" s="11"/>
      <c r="D9" s="12" t="s">
        <v>11</v>
      </c>
      <c r="E9" s="13"/>
      <c r="F9" s="14"/>
      <c r="G9" s="15"/>
      <c r="H9" s="16"/>
    </row>
    <row r="10" spans="2:8" s="8" customFormat="1" ht="14.25" customHeight="1" x14ac:dyDescent="0.2">
      <c r="B10" s="17" t="s">
        <v>12</v>
      </c>
      <c r="C10" s="18" t="s">
        <v>13</v>
      </c>
      <c r="D10" s="13" t="str">
        <f>+[33]A1!E6</f>
        <v xml:space="preserve">Localizacion y Replanteo </v>
      </c>
      <c r="E10" s="15" t="str">
        <f>+[33]A1!I6</f>
        <v>M2</v>
      </c>
      <c r="F10" s="14">
        <v>11271.02</v>
      </c>
      <c r="G10" s="129"/>
      <c r="H10" s="130"/>
    </row>
    <row r="11" spans="2:8" s="8" customFormat="1" ht="14.25" customHeight="1" x14ac:dyDescent="0.2">
      <c r="B11" s="17" t="s">
        <v>14</v>
      </c>
      <c r="C11" s="18" t="s">
        <v>15</v>
      </c>
      <c r="D11" s="13" t="s">
        <v>16</v>
      </c>
      <c r="E11" s="19" t="s">
        <v>17</v>
      </c>
      <c r="F11" s="14">
        <v>432.9</v>
      </c>
      <c r="G11" s="129"/>
      <c r="H11" s="130"/>
    </row>
    <row r="12" spans="2:8" s="8" customFormat="1" ht="14.25" customHeight="1" x14ac:dyDescent="0.2">
      <c r="B12" s="17" t="s">
        <v>18</v>
      </c>
      <c r="C12" s="18" t="s">
        <v>19</v>
      </c>
      <c r="D12" s="13" t="s">
        <v>20</v>
      </c>
      <c r="E12" s="19" t="s">
        <v>21</v>
      </c>
      <c r="F12" s="14">
        <v>36</v>
      </c>
      <c r="G12" s="129"/>
      <c r="H12" s="130"/>
    </row>
    <row r="13" spans="2:8" s="8" customFormat="1" ht="14.25" customHeight="1" x14ac:dyDescent="0.2">
      <c r="B13" s="194" t="s">
        <v>22</v>
      </c>
      <c r="C13" s="195"/>
      <c r="D13" s="196"/>
      <c r="E13" s="58"/>
      <c r="F13" s="58"/>
      <c r="G13" s="131"/>
      <c r="H13" s="132"/>
    </row>
    <row r="14" spans="2:8" s="8" customFormat="1" ht="14.25" customHeight="1" x14ac:dyDescent="0.2">
      <c r="B14" s="191" t="s">
        <v>23</v>
      </c>
      <c r="C14" s="192"/>
      <c r="D14" s="193"/>
      <c r="E14" s="108"/>
      <c r="F14" s="108"/>
      <c r="G14" s="133"/>
      <c r="H14" s="133"/>
    </row>
    <row r="15" spans="2:8" s="8" customFormat="1" ht="14.25" customHeight="1" x14ac:dyDescent="0.2">
      <c r="B15" s="17">
        <v>2.1</v>
      </c>
      <c r="C15" s="18"/>
      <c r="D15" s="12" t="s">
        <v>24</v>
      </c>
      <c r="E15" s="20"/>
      <c r="F15" s="20"/>
      <c r="G15" s="134"/>
      <c r="H15" s="130"/>
    </row>
    <row r="16" spans="2:8" s="8" customFormat="1" ht="14.25" customHeight="1" x14ac:dyDescent="0.2">
      <c r="B16" s="17" t="s">
        <v>25</v>
      </c>
      <c r="C16" s="11" t="s">
        <v>26</v>
      </c>
      <c r="D16" s="13" t="s">
        <v>27</v>
      </c>
      <c r="E16" s="19" t="s">
        <v>21</v>
      </c>
      <c r="F16" s="21">
        <v>12.7</v>
      </c>
      <c r="G16" s="129"/>
      <c r="H16" s="130"/>
    </row>
    <row r="17" spans="2:8" s="8" customFormat="1" ht="14.25" customHeight="1" x14ac:dyDescent="0.2">
      <c r="B17" s="17" t="s">
        <v>28</v>
      </c>
      <c r="C17" s="18" t="s">
        <v>29</v>
      </c>
      <c r="D17" s="13" t="s">
        <v>30</v>
      </c>
      <c r="E17" s="19" t="s">
        <v>31</v>
      </c>
      <c r="F17" s="21">
        <v>19.84</v>
      </c>
      <c r="G17" s="129"/>
      <c r="H17" s="130"/>
    </row>
    <row r="18" spans="2:8" s="8" customFormat="1" ht="25.5" x14ac:dyDescent="0.2">
      <c r="B18" s="17" t="s">
        <v>32</v>
      </c>
      <c r="C18" s="18" t="s">
        <v>33</v>
      </c>
      <c r="D18" s="13" t="s">
        <v>34</v>
      </c>
      <c r="E18" s="19" t="s">
        <v>31</v>
      </c>
      <c r="F18" s="21">
        <v>17.47</v>
      </c>
      <c r="G18" s="129"/>
      <c r="H18" s="130"/>
    </row>
    <row r="19" spans="2:8" s="8" customFormat="1" ht="12.75" x14ac:dyDescent="0.2">
      <c r="B19" s="17"/>
      <c r="C19" s="18"/>
      <c r="D19" s="13"/>
      <c r="E19" s="19"/>
      <c r="F19" s="21"/>
      <c r="G19" s="129"/>
      <c r="H19" s="130"/>
    </row>
    <row r="20" spans="2:8" s="8" customFormat="1" ht="12.75" x14ac:dyDescent="0.2">
      <c r="B20" s="17">
        <v>2.2000000000000002</v>
      </c>
      <c r="C20" s="18"/>
      <c r="D20" s="12" t="s">
        <v>35</v>
      </c>
      <c r="E20" s="20"/>
      <c r="F20" s="21"/>
      <c r="G20" s="135"/>
      <c r="H20" s="130"/>
    </row>
    <row r="21" spans="2:8" s="8" customFormat="1" ht="14.25" customHeight="1" x14ac:dyDescent="0.2">
      <c r="B21" s="17" t="s">
        <v>36</v>
      </c>
      <c r="C21" s="18" t="s">
        <v>37</v>
      </c>
      <c r="D21" s="13" t="s">
        <v>38</v>
      </c>
      <c r="E21" s="19" t="s">
        <v>31</v>
      </c>
      <c r="F21" s="14">
        <v>2.37</v>
      </c>
      <c r="G21" s="129"/>
      <c r="H21" s="130"/>
    </row>
    <row r="22" spans="2:8" s="8" customFormat="1" ht="14.25" customHeight="1" x14ac:dyDescent="0.2">
      <c r="B22" s="17"/>
      <c r="C22" s="18"/>
      <c r="D22" s="22"/>
      <c r="E22" s="20"/>
      <c r="F22" s="21"/>
      <c r="G22" s="129"/>
      <c r="H22" s="130"/>
    </row>
    <row r="23" spans="2:8" s="8" customFormat="1" ht="14.25" customHeight="1" x14ac:dyDescent="0.2">
      <c r="B23" s="17">
        <v>2.2999999999999998</v>
      </c>
      <c r="C23" s="18"/>
      <c r="D23" s="12" t="s">
        <v>39</v>
      </c>
      <c r="E23" s="20"/>
      <c r="F23" s="21"/>
      <c r="G23" s="129"/>
      <c r="H23" s="130"/>
    </row>
    <row r="24" spans="2:8" s="8" customFormat="1" ht="14.25" customHeight="1" x14ac:dyDescent="0.2">
      <c r="B24" s="17" t="s">
        <v>40</v>
      </c>
      <c r="C24" s="11" t="s">
        <v>41</v>
      </c>
      <c r="D24" s="13" t="s">
        <v>42</v>
      </c>
      <c r="E24" s="19" t="s">
        <v>31</v>
      </c>
      <c r="F24" s="21">
        <v>0.62</v>
      </c>
      <c r="G24" s="136"/>
      <c r="H24" s="130"/>
    </row>
    <row r="25" spans="2:8" s="8" customFormat="1" ht="14.25" customHeight="1" x14ac:dyDescent="0.2">
      <c r="B25" s="17" t="s">
        <v>43</v>
      </c>
      <c r="C25" s="18" t="s">
        <v>44</v>
      </c>
      <c r="D25" s="13" t="s">
        <v>45</v>
      </c>
      <c r="E25" s="19" t="s">
        <v>31</v>
      </c>
      <c r="F25" s="14">
        <v>3.75</v>
      </c>
      <c r="G25" s="136"/>
      <c r="H25" s="130"/>
    </row>
    <row r="26" spans="2:8" s="8" customFormat="1" ht="14.25" customHeight="1" x14ac:dyDescent="0.2">
      <c r="B26" s="17" t="s">
        <v>46</v>
      </c>
      <c r="C26" s="18" t="s">
        <v>47</v>
      </c>
      <c r="D26" s="13" t="s">
        <v>48</v>
      </c>
      <c r="E26" s="19" t="s">
        <v>31</v>
      </c>
      <c r="F26" s="14">
        <v>6.81</v>
      </c>
      <c r="G26" s="136"/>
      <c r="H26" s="130"/>
    </row>
    <row r="27" spans="2:8" s="8" customFormat="1" ht="14.25" customHeight="1" x14ac:dyDescent="0.2">
      <c r="B27" s="17" t="s">
        <v>49</v>
      </c>
      <c r="C27" s="18" t="s">
        <v>50</v>
      </c>
      <c r="D27" s="13" t="s">
        <v>51</v>
      </c>
      <c r="E27" s="19" t="s">
        <v>17</v>
      </c>
      <c r="F27" s="14">
        <v>16.3</v>
      </c>
      <c r="G27" s="137"/>
      <c r="H27" s="130"/>
    </row>
    <row r="28" spans="2:8" s="8" customFormat="1" ht="14.25" customHeight="1" x14ac:dyDescent="0.2">
      <c r="B28" s="17" t="s">
        <v>52</v>
      </c>
      <c r="C28" s="18" t="s">
        <v>53</v>
      </c>
      <c r="D28" s="13" t="s">
        <v>54</v>
      </c>
      <c r="E28" s="19" t="s">
        <v>31</v>
      </c>
      <c r="F28" s="14">
        <v>3.69</v>
      </c>
      <c r="G28" s="136"/>
      <c r="H28" s="130"/>
    </row>
    <row r="29" spans="2:8" s="8" customFormat="1" ht="14.25" customHeight="1" x14ac:dyDescent="0.2">
      <c r="B29" s="17"/>
      <c r="C29" s="18"/>
      <c r="D29" s="13"/>
      <c r="E29" s="20"/>
      <c r="F29" s="14"/>
      <c r="G29" s="129"/>
      <c r="H29" s="130"/>
    </row>
    <row r="30" spans="2:8" s="8" customFormat="1" ht="14.25" customHeight="1" x14ac:dyDescent="0.2">
      <c r="B30" s="17">
        <v>2.4</v>
      </c>
      <c r="C30" s="18"/>
      <c r="D30" s="12" t="s">
        <v>55</v>
      </c>
      <c r="E30" s="20"/>
      <c r="F30" s="21"/>
      <c r="G30" s="129"/>
      <c r="H30" s="130"/>
    </row>
    <row r="31" spans="2:8" s="8" customFormat="1" ht="12.75" x14ac:dyDescent="0.2">
      <c r="B31" s="17" t="s">
        <v>56</v>
      </c>
      <c r="C31" s="18" t="s">
        <v>57</v>
      </c>
      <c r="D31" s="23" t="s">
        <v>58</v>
      </c>
      <c r="E31" s="19" t="s">
        <v>59</v>
      </c>
      <c r="F31" s="21">
        <v>1375</v>
      </c>
      <c r="G31" s="136"/>
      <c r="H31" s="130"/>
    </row>
    <row r="32" spans="2:8" s="8" customFormat="1" ht="12.75" x14ac:dyDescent="0.2">
      <c r="B32" s="17"/>
      <c r="C32" s="18"/>
      <c r="D32" s="22"/>
      <c r="E32" s="20"/>
      <c r="F32" s="21"/>
      <c r="G32" s="129"/>
      <c r="H32" s="130"/>
    </row>
    <row r="33" spans="2:8" s="8" customFormat="1" ht="14.25" customHeight="1" x14ac:dyDescent="0.2">
      <c r="B33" s="17">
        <v>2.5</v>
      </c>
      <c r="C33" s="18"/>
      <c r="D33" s="12" t="s">
        <v>60</v>
      </c>
      <c r="E33" s="12"/>
      <c r="F33" s="24"/>
      <c r="G33" s="138"/>
      <c r="H33" s="130"/>
    </row>
    <row r="34" spans="2:8" s="8" customFormat="1" ht="12.75" x14ac:dyDescent="0.2">
      <c r="B34" s="17" t="s">
        <v>61</v>
      </c>
      <c r="C34" s="18" t="s">
        <v>62</v>
      </c>
      <c r="D34" s="13" t="s">
        <v>63</v>
      </c>
      <c r="E34" s="19" t="s">
        <v>17</v>
      </c>
      <c r="F34" s="25">
        <f>2.21+1.46</f>
        <v>3.67</v>
      </c>
      <c r="G34" s="129"/>
      <c r="H34" s="130"/>
    </row>
    <row r="35" spans="2:8" s="8" customFormat="1" ht="14.25" customHeight="1" x14ac:dyDescent="0.2">
      <c r="B35" s="17"/>
      <c r="C35" s="18"/>
      <c r="D35" s="22"/>
      <c r="E35" s="20"/>
      <c r="F35" s="21"/>
      <c r="G35" s="129"/>
      <c r="H35" s="130"/>
    </row>
    <row r="36" spans="2:8" s="8" customFormat="1" ht="25.5" x14ac:dyDescent="0.2">
      <c r="B36" s="17">
        <v>2.6</v>
      </c>
      <c r="C36" s="18"/>
      <c r="D36" s="12" t="s">
        <v>64</v>
      </c>
      <c r="E36" s="12"/>
      <c r="F36" s="24"/>
      <c r="G36" s="138"/>
      <c r="H36" s="130"/>
    </row>
    <row r="37" spans="2:8" s="8" customFormat="1" ht="28.5" x14ac:dyDescent="0.2">
      <c r="B37" s="17" t="s">
        <v>65</v>
      </c>
      <c r="C37" s="18" t="s">
        <v>66</v>
      </c>
      <c r="D37" s="26" t="s">
        <v>67</v>
      </c>
      <c r="E37" s="19" t="s">
        <v>17</v>
      </c>
      <c r="F37" s="14">
        <v>5</v>
      </c>
      <c r="G37" s="129"/>
      <c r="H37" s="130"/>
    </row>
    <row r="38" spans="2:8" s="8" customFormat="1" ht="28.5" x14ac:dyDescent="0.2">
      <c r="B38" s="17" t="s">
        <v>68</v>
      </c>
      <c r="C38" s="18" t="s">
        <v>66</v>
      </c>
      <c r="D38" s="26" t="s">
        <v>67</v>
      </c>
      <c r="E38" s="19" t="s">
        <v>17</v>
      </c>
      <c r="F38" s="14">
        <v>2</v>
      </c>
      <c r="G38" s="129"/>
      <c r="H38" s="130"/>
    </row>
    <row r="39" spans="2:8" s="8" customFormat="1" ht="28.5" x14ac:dyDescent="0.2">
      <c r="B39" s="17" t="s">
        <v>69</v>
      </c>
      <c r="C39" s="18" t="s">
        <v>70</v>
      </c>
      <c r="D39" s="26" t="s">
        <v>71</v>
      </c>
      <c r="E39" s="19" t="s">
        <v>17</v>
      </c>
      <c r="F39" s="14">
        <v>9.16</v>
      </c>
      <c r="G39" s="139"/>
      <c r="H39" s="130"/>
    </row>
    <row r="40" spans="2:8" s="8" customFormat="1" x14ac:dyDescent="0.2">
      <c r="B40" s="17"/>
      <c r="C40" s="18"/>
      <c r="D40" s="26"/>
      <c r="E40" s="19"/>
      <c r="F40" s="14"/>
      <c r="G40" s="139"/>
      <c r="H40" s="130"/>
    </row>
    <row r="41" spans="2:8" s="8" customFormat="1" ht="15" customHeight="1" x14ac:dyDescent="0.2">
      <c r="B41" s="197" t="s">
        <v>72</v>
      </c>
      <c r="C41" s="198"/>
      <c r="D41" s="198"/>
      <c r="E41" s="92"/>
      <c r="F41" s="92"/>
      <c r="G41" s="140"/>
      <c r="H41" s="141"/>
    </row>
    <row r="42" spans="2:8" s="8" customFormat="1" ht="12.75" customHeight="1" x14ac:dyDescent="0.2">
      <c r="B42" s="191" t="s">
        <v>1618</v>
      </c>
      <c r="C42" s="192"/>
      <c r="D42" s="193"/>
      <c r="E42" s="110"/>
      <c r="F42" s="110"/>
      <c r="G42" s="142"/>
      <c r="H42" s="142"/>
    </row>
    <row r="43" spans="2:8" s="8" customFormat="1" ht="14.25" customHeight="1" x14ac:dyDescent="0.2">
      <c r="B43" s="17">
        <v>3.1</v>
      </c>
      <c r="C43" s="18"/>
      <c r="D43" s="12" t="s">
        <v>24</v>
      </c>
      <c r="E43" s="20"/>
      <c r="F43" s="20"/>
      <c r="G43" s="134"/>
      <c r="H43" s="130"/>
    </row>
    <row r="44" spans="2:8" s="8" customFormat="1" ht="14.25" customHeight="1" x14ac:dyDescent="0.2">
      <c r="B44" s="17" t="s">
        <v>73</v>
      </c>
      <c r="C44" s="11" t="s">
        <v>26</v>
      </c>
      <c r="D44" s="13" t="s">
        <v>27</v>
      </c>
      <c r="E44" s="19" t="s">
        <v>21</v>
      </c>
      <c r="F44" s="21">
        <v>4.21</v>
      </c>
      <c r="G44" s="129"/>
      <c r="H44" s="130"/>
    </row>
    <row r="45" spans="2:8" s="8" customFormat="1" ht="14.25" customHeight="1" x14ac:dyDescent="0.2">
      <c r="B45" s="17" t="s">
        <v>74</v>
      </c>
      <c r="C45" s="18" t="s">
        <v>29</v>
      </c>
      <c r="D45" s="13" t="s">
        <v>30</v>
      </c>
      <c r="E45" s="19" t="s">
        <v>31</v>
      </c>
      <c r="F45" s="21">
        <v>6.46</v>
      </c>
      <c r="G45" s="129"/>
      <c r="H45" s="130"/>
    </row>
    <row r="46" spans="2:8" s="8" customFormat="1" ht="25.5" x14ac:dyDescent="0.2">
      <c r="B46" s="17" t="s">
        <v>75</v>
      </c>
      <c r="C46" s="18" t="s">
        <v>33</v>
      </c>
      <c r="D46" s="13" t="s">
        <v>34</v>
      </c>
      <c r="E46" s="19" t="s">
        <v>31</v>
      </c>
      <c r="F46" s="21">
        <v>6.46</v>
      </c>
      <c r="G46" s="129"/>
      <c r="H46" s="130"/>
    </row>
    <row r="47" spans="2:8" s="8" customFormat="1" ht="12.75" x14ac:dyDescent="0.2">
      <c r="B47" s="17"/>
      <c r="C47" s="18"/>
      <c r="D47" s="13"/>
      <c r="E47" s="19"/>
      <c r="F47" s="21"/>
      <c r="G47" s="129"/>
      <c r="H47" s="130"/>
    </row>
    <row r="48" spans="2:8" s="8" customFormat="1" ht="12.75" x14ac:dyDescent="0.2">
      <c r="B48" s="17">
        <v>3.2</v>
      </c>
      <c r="C48" s="18"/>
      <c r="D48" s="12" t="s">
        <v>35</v>
      </c>
      <c r="E48" s="20"/>
      <c r="F48" s="21"/>
      <c r="G48" s="135"/>
      <c r="H48" s="130"/>
    </row>
    <row r="49" spans="1:8" s="8" customFormat="1" ht="14.25" customHeight="1" x14ac:dyDescent="0.2">
      <c r="B49" s="17" t="s">
        <v>76</v>
      </c>
      <c r="C49" s="18" t="s">
        <v>37</v>
      </c>
      <c r="D49" s="13" t="s">
        <v>38</v>
      </c>
      <c r="E49" s="30" t="s">
        <v>31</v>
      </c>
      <c r="F49" s="21">
        <v>12.95</v>
      </c>
      <c r="G49" s="129"/>
      <c r="H49" s="130"/>
    </row>
    <row r="50" spans="1:8" s="8" customFormat="1" ht="14.25" customHeight="1" x14ac:dyDescent="0.2">
      <c r="B50" s="17" t="s">
        <v>77</v>
      </c>
      <c r="C50" s="18" t="s">
        <v>78</v>
      </c>
      <c r="D50" s="13" t="s">
        <v>79</v>
      </c>
      <c r="E50" s="21" t="s">
        <v>31</v>
      </c>
      <c r="F50" s="21">
        <v>3.23</v>
      </c>
      <c r="G50" s="129"/>
      <c r="H50" s="130"/>
    </row>
    <row r="51" spans="1:8" s="8" customFormat="1" ht="14.25" customHeight="1" x14ac:dyDescent="0.2">
      <c r="B51" s="17">
        <v>3.3</v>
      </c>
      <c r="C51" s="18"/>
      <c r="D51" s="12" t="s">
        <v>39</v>
      </c>
      <c r="E51" s="20"/>
      <c r="F51" s="21"/>
      <c r="G51" s="129"/>
      <c r="H51" s="130"/>
    </row>
    <row r="52" spans="1:8" s="8" customFormat="1" ht="14.25" customHeight="1" x14ac:dyDescent="0.2">
      <c r="B52" s="17" t="s">
        <v>80</v>
      </c>
      <c r="C52" s="11" t="s">
        <v>41</v>
      </c>
      <c r="D52" s="13" t="s">
        <v>42</v>
      </c>
      <c r="E52" s="19" t="s">
        <v>31</v>
      </c>
      <c r="F52" s="21">
        <v>0.3</v>
      </c>
      <c r="G52" s="136"/>
      <c r="H52" s="130"/>
    </row>
    <row r="53" spans="1:8" s="8" customFormat="1" ht="14.25" customHeight="1" x14ac:dyDescent="0.2">
      <c r="B53" s="17" t="s">
        <v>81</v>
      </c>
      <c r="C53" s="18" t="s">
        <v>44</v>
      </c>
      <c r="D53" s="13" t="s">
        <v>45</v>
      </c>
      <c r="E53" s="19" t="s">
        <v>31</v>
      </c>
      <c r="F53" s="14">
        <v>0.97</v>
      </c>
      <c r="G53" s="136"/>
      <c r="H53" s="130"/>
    </row>
    <row r="54" spans="1:8" s="8" customFormat="1" ht="14.25" customHeight="1" x14ac:dyDescent="0.2">
      <c r="B54" s="17" t="s">
        <v>82</v>
      </c>
      <c r="C54" s="18" t="s">
        <v>47</v>
      </c>
      <c r="D54" s="13" t="s">
        <v>48</v>
      </c>
      <c r="E54" s="19" t="s">
        <v>31</v>
      </c>
      <c r="F54" s="14">
        <v>0.5</v>
      </c>
      <c r="G54" s="136"/>
      <c r="H54" s="130"/>
    </row>
    <row r="55" spans="1:8" s="8" customFormat="1" ht="14.25" customHeight="1" x14ac:dyDescent="0.2">
      <c r="B55" s="17" t="s">
        <v>83</v>
      </c>
      <c r="C55" s="18" t="s">
        <v>50</v>
      </c>
      <c r="D55" s="13" t="s">
        <v>51</v>
      </c>
      <c r="E55" s="19" t="s">
        <v>17</v>
      </c>
      <c r="F55" s="14">
        <v>16.3</v>
      </c>
      <c r="G55" s="137"/>
      <c r="H55" s="130"/>
    </row>
    <row r="56" spans="1:8" s="8" customFormat="1" ht="14.25" customHeight="1" x14ac:dyDescent="0.2">
      <c r="B56" s="17" t="s">
        <v>84</v>
      </c>
      <c r="C56" s="18" t="s">
        <v>53</v>
      </c>
      <c r="D56" s="13" t="s">
        <v>54</v>
      </c>
      <c r="E56" s="19" t="s">
        <v>31</v>
      </c>
      <c r="F56" s="14">
        <v>1.5</v>
      </c>
      <c r="G56" s="136"/>
      <c r="H56" s="130"/>
    </row>
    <row r="57" spans="1:8" s="8" customFormat="1" ht="14.25" customHeight="1" x14ac:dyDescent="0.2">
      <c r="B57" s="17"/>
      <c r="C57" s="18"/>
      <c r="D57" s="13"/>
      <c r="E57" s="20"/>
      <c r="F57" s="14"/>
      <c r="G57" s="129"/>
      <c r="H57" s="130"/>
    </row>
    <row r="58" spans="1:8" s="8" customFormat="1" ht="14.25" customHeight="1" x14ac:dyDescent="0.2">
      <c r="B58" s="17">
        <v>3.4</v>
      </c>
      <c r="C58" s="18"/>
      <c r="D58" s="12" t="s">
        <v>55</v>
      </c>
      <c r="E58" s="20"/>
      <c r="F58" s="21"/>
      <c r="G58" s="129"/>
      <c r="H58" s="130"/>
    </row>
    <row r="59" spans="1:8" s="8" customFormat="1" ht="24.75" customHeight="1" x14ac:dyDescent="0.2">
      <c r="B59" s="17" t="s">
        <v>85</v>
      </c>
      <c r="C59" s="18" t="s">
        <v>57</v>
      </c>
      <c r="D59" s="23" t="s">
        <v>58</v>
      </c>
      <c r="E59" s="19" t="s">
        <v>59</v>
      </c>
      <c r="F59" s="21">
        <v>292.7</v>
      </c>
      <c r="G59" s="136"/>
      <c r="H59" s="130"/>
    </row>
    <row r="60" spans="1:8" s="8" customFormat="1" ht="12.75" x14ac:dyDescent="0.2">
      <c r="B60" s="17"/>
      <c r="C60" s="18"/>
      <c r="D60" s="22"/>
      <c r="E60" s="20"/>
      <c r="F60" s="21"/>
      <c r="G60" s="129"/>
      <c r="H60" s="130"/>
    </row>
    <row r="61" spans="1:8" s="8" customFormat="1" ht="12.75" x14ac:dyDescent="0.2">
      <c r="B61" s="58" t="s">
        <v>72</v>
      </c>
      <c r="C61" s="58"/>
      <c r="D61" s="58"/>
      <c r="E61" s="58"/>
      <c r="F61" s="58"/>
      <c r="G61" s="131"/>
      <c r="H61" s="132"/>
    </row>
    <row r="62" spans="1:8" s="8" customFormat="1" ht="12.75" customHeight="1" x14ac:dyDescent="0.2">
      <c r="B62" s="191" t="s">
        <v>86</v>
      </c>
      <c r="C62" s="192"/>
      <c r="D62" s="193"/>
      <c r="E62" s="108"/>
      <c r="F62" s="108"/>
      <c r="G62" s="133"/>
      <c r="H62" s="133"/>
    </row>
    <row r="63" spans="1:8" s="8" customFormat="1" ht="14.25" customHeight="1" x14ac:dyDescent="0.2">
      <c r="B63" s="17">
        <v>4.0999999999999996</v>
      </c>
      <c r="C63" s="18"/>
      <c r="D63" s="12" t="s">
        <v>24</v>
      </c>
      <c r="E63" s="20"/>
      <c r="F63" s="20"/>
      <c r="G63" s="134"/>
      <c r="H63" s="143"/>
    </row>
    <row r="64" spans="1:8" s="8" customFormat="1" ht="14.25" customHeight="1" x14ac:dyDescent="0.2">
      <c r="A64" s="4"/>
      <c r="B64" s="17" t="s">
        <v>87</v>
      </c>
      <c r="C64" s="11" t="s">
        <v>26</v>
      </c>
      <c r="D64" s="13" t="s">
        <v>27</v>
      </c>
      <c r="E64" s="19" t="s">
        <v>21</v>
      </c>
      <c r="F64" s="21">
        <v>2.56</v>
      </c>
      <c r="G64" s="129"/>
      <c r="H64" s="130"/>
    </row>
    <row r="65" spans="1:8" s="8" customFormat="1" ht="12.75" x14ac:dyDescent="0.2">
      <c r="A65" s="4"/>
      <c r="B65" s="17" t="s">
        <v>88</v>
      </c>
      <c r="C65" s="18" t="s">
        <v>29</v>
      </c>
      <c r="D65" s="13" t="s">
        <v>30</v>
      </c>
      <c r="E65" s="19" t="s">
        <v>31</v>
      </c>
      <c r="F65" s="21">
        <v>4.8600000000000003</v>
      </c>
      <c r="G65" s="129"/>
      <c r="H65" s="130"/>
    </row>
    <row r="66" spans="1:8" s="8" customFormat="1" ht="25.5" x14ac:dyDescent="0.2">
      <c r="A66" s="4"/>
      <c r="B66" s="17" t="s">
        <v>89</v>
      </c>
      <c r="C66" s="18" t="s">
        <v>33</v>
      </c>
      <c r="D66" s="13" t="s">
        <v>34</v>
      </c>
      <c r="E66" s="19" t="s">
        <v>31</v>
      </c>
      <c r="F66" s="21">
        <v>3.8400000000000007</v>
      </c>
      <c r="G66" s="129"/>
      <c r="H66" s="130"/>
    </row>
    <row r="67" spans="1:8" s="8" customFormat="1" ht="12.75" x14ac:dyDescent="0.2">
      <c r="A67" s="4"/>
      <c r="B67" s="17"/>
      <c r="C67" s="18"/>
      <c r="D67" s="22"/>
      <c r="E67" s="20"/>
      <c r="F67" s="21"/>
      <c r="G67" s="135"/>
      <c r="H67" s="130"/>
    </row>
    <row r="68" spans="1:8" s="8" customFormat="1" ht="14.25" customHeight="1" x14ac:dyDescent="0.2">
      <c r="A68" s="4"/>
      <c r="B68" s="17">
        <v>4.2</v>
      </c>
      <c r="C68" s="18"/>
      <c r="D68" s="12" t="s">
        <v>35</v>
      </c>
      <c r="E68" s="20"/>
      <c r="F68" s="21"/>
      <c r="G68" s="135"/>
      <c r="H68" s="130"/>
    </row>
    <row r="69" spans="1:8" s="8" customFormat="1" ht="14.25" customHeight="1" x14ac:dyDescent="0.2">
      <c r="A69" s="4"/>
      <c r="B69" s="17" t="s">
        <v>90</v>
      </c>
      <c r="C69" s="18" t="s">
        <v>37</v>
      </c>
      <c r="D69" s="13" t="s">
        <v>38</v>
      </c>
      <c r="E69" s="19" t="s">
        <v>31</v>
      </c>
      <c r="F69" s="14">
        <v>1.02</v>
      </c>
      <c r="G69" s="129"/>
      <c r="H69" s="130"/>
    </row>
    <row r="70" spans="1:8" s="8" customFormat="1" ht="14.25" customHeight="1" x14ac:dyDescent="0.2">
      <c r="A70" s="4"/>
      <c r="B70" s="17"/>
      <c r="C70" s="18"/>
      <c r="D70" s="13"/>
      <c r="E70" s="19"/>
      <c r="F70" s="14"/>
      <c r="G70" s="129"/>
      <c r="H70" s="130"/>
    </row>
    <row r="71" spans="1:8" s="8" customFormat="1" ht="14.25" customHeight="1" x14ac:dyDescent="0.2">
      <c r="A71" s="4"/>
      <c r="B71" s="17">
        <v>4.3</v>
      </c>
      <c r="C71" s="18"/>
      <c r="D71" s="12" t="s">
        <v>91</v>
      </c>
      <c r="E71" s="20"/>
      <c r="F71" s="20"/>
      <c r="G71" s="135"/>
      <c r="H71" s="130"/>
    </row>
    <row r="72" spans="1:8" s="8" customFormat="1" ht="14.25" customHeight="1" x14ac:dyDescent="0.2">
      <c r="A72" s="4"/>
      <c r="B72" s="17" t="s">
        <v>92</v>
      </c>
      <c r="C72" s="11" t="s">
        <v>41</v>
      </c>
      <c r="D72" s="13" t="s">
        <v>93</v>
      </c>
      <c r="E72" s="19" t="s">
        <v>31</v>
      </c>
      <c r="F72" s="21">
        <v>0.12800000000000003</v>
      </c>
      <c r="G72" s="136"/>
      <c r="H72" s="130"/>
    </row>
    <row r="73" spans="1:8" s="8" customFormat="1" ht="14.25" customHeight="1" x14ac:dyDescent="0.2">
      <c r="A73" s="4"/>
      <c r="B73" s="17" t="s">
        <v>94</v>
      </c>
      <c r="C73" s="18" t="s">
        <v>44</v>
      </c>
      <c r="D73" s="13" t="s">
        <v>45</v>
      </c>
      <c r="E73" s="19" t="s">
        <v>31</v>
      </c>
      <c r="F73" s="25">
        <v>0.64000000000000012</v>
      </c>
      <c r="G73" s="136"/>
      <c r="H73" s="130"/>
    </row>
    <row r="74" spans="1:8" s="8" customFormat="1" ht="14.25" customHeight="1" x14ac:dyDescent="0.2">
      <c r="A74" s="4"/>
      <c r="B74" s="17" t="s">
        <v>95</v>
      </c>
      <c r="C74" s="18" t="s">
        <v>47</v>
      </c>
      <c r="D74" s="13" t="s">
        <v>48</v>
      </c>
      <c r="E74" s="19" t="s">
        <v>31</v>
      </c>
      <c r="F74" s="21">
        <v>1.536</v>
      </c>
      <c r="G74" s="136"/>
      <c r="H74" s="130"/>
    </row>
    <row r="75" spans="1:8" s="8" customFormat="1" ht="14.25" customHeight="1" x14ac:dyDescent="0.2">
      <c r="A75" s="4" t="s">
        <v>96</v>
      </c>
      <c r="B75" s="17" t="s">
        <v>97</v>
      </c>
      <c r="C75" s="18" t="s">
        <v>50</v>
      </c>
      <c r="D75" s="13" t="s">
        <v>51</v>
      </c>
      <c r="E75" s="19" t="s">
        <v>17</v>
      </c>
      <c r="F75" s="21">
        <v>6.4</v>
      </c>
      <c r="G75" s="137"/>
      <c r="H75" s="130"/>
    </row>
    <row r="76" spans="1:8" s="8" customFormat="1" ht="14.25" customHeight="1" x14ac:dyDescent="0.2">
      <c r="A76" s="4"/>
      <c r="B76" s="17" t="s">
        <v>98</v>
      </c>
      <c r="C76" s="18" t="s">
        <v>53</v>
      </c>
      <c r="D76" s="13" t="s">
        <v>54</v>
      </c>
      <c r="E76" s="19" t="s">
        <v>31</v>
      </c>
      <c r="F76" s="14">
        <v>0.77</v>
      </c>
      <c r="G76" s="136"/>
      <c r="H76" s="130"/>
    </row>
    <row r="77" spans="1:8" s="8" customFormat="1" ht="14.25" customHeight="1" x14ac:dyDescent="0.2">
      <c r="A77" s="4"/>
      <c r="B77" s="17"/>
      <c r="C77" s="18"/>
      <c r="D77" s="13"/>
      <c r="E77" s="20"/>
      <c r="F77" s="20"/>
      <c r="G77" s="135"/>
      <c r="H77" s="130"/>
    </row>
    <row r="78" spans="1:8" s="8" customFormat="1" ht="14.25" customHeight="1" x14ac:dyDescent="0.2">
      <c r="A78" s="4"/>
      <c r="B78" s="17">
        <v>4.4000000000000004</v>
      </c>
      <c r="C78" s="18"/>
      <c r="D78" s="12" t="s">
        <v>55</v>
      </c>
      <c r="E78" s="20"/>
      <c r="F78" s="20"/>
      <c r="G78" s="135"/>
      <c r="H78" s="130"/>
    </row>
    <row r="79" spans="1:8" s="8" customFormat="1" ht="12.75" x14ac:dyDescent="0.2">
      <c r="A79" s="4"/>
      <c r="B79" s="17" t="s">
        <v>99</v>
      </c>
      <c r="C79" s="18" t="s">
        <v>57</v>
      </c>
      <c r="D79" s="23" t="s">
        <v>58</v>
      </c>
      <c r="E79" s="19" t="s">
        <v>59</v>
      </c>
      <c r="F79" s="21">
        <v>326.39999999999998</v>
      </c>
      <c r="G79" s="136"/>
      <c r="H79" s="130"/>
    </row>
    <row r="80" spans="1:8" s="8" customFormat="1" ht="12.75" x14ac:dyDescent="0.2">
      <c r="B80" s="17"/>
      <c r="C80" s="18"/>
      <c r="D80" s="22"/>
      <c r="E80" s="20"/>
      <c r="F80" s="20"/>
      <c r="G80" s="135"/>
      <c r="H80" s="130"/>
    </row>
    <row r="81" spans="2:8" s="8" customFormat="1" ht="14.25" customHeight="1" x14ac:dyDescent="0.2">
      <c r="B81" s="17">
        <v>4.5</v>
      </c>
      <c r="C81" s="18"/>
      <c r="D81" s="12" t="s">
        <v>60</v>
      </c>
      <c r="E81" s="12"/>
      <c r="F81" s="31"/>
      <c r="G81" s="144"/>
      <c r="H81" s="130"/>
    </row>
    <row r="82" spans="2:8" s="8" customFormat="1" ht="14.25" customHeight="1" x14ac:dyDescent="0.2">
      <c r="B82" s="17" t="s">
        <v>100</v>
      </c>
      <c r="C82" s="18" t="s">
        <v>101</v>
      </c>
      <c r="D82" s="13" t="s">
        <v>102</v>
      </c>
      <c r="E82" s="30" t="s">
        <v>21</v>
      </c>
      <c r="F82" s="25">
        <f>1.2*1.2</f>
        <v>1.44</v>
      </c>
      <c r="G82" s="129"/>
      <c r="H82" s="130"/>
    </row>
    <row r="83" spans="2:8" s="8" customFormat="1" ht="17.25" customHeight="1" x14ac:dyDescent="0.2">
      <c r="B83" s="17" t="s">
        <v>103</v>
      </c>
      <c r="C83" s="18" t="s">
        <v>62</v>
      </c>
      <c r="D83" s="13" t="s">
        <v>63</v>
      </c>
      <c r="E83" s="30" t="s">
        <v>17</v>
      </c>
      <c r="F83" s="25">
        <v>2.21</v>
      </c>
      <c r="G83" s="129"/>
      <c r="H83" s="130"/>
    </row>
    <row r="84" spans="2:8" s="8" customFormat="1" ht="14.25" customHeight="1" x14ac:dyDescent="0.2">
      <c r="B84" s="17"/>
      <c r="C84" s="18"/>
      <c r="D84" s="22"/>
      <c r="E84" s="20"/>
      <c r="F84" s="20"/>
      <c r="G84" s="135"/>
      <c r="H84" s="130"/>
    </row>
    <row r="85" spans="2:8" s="8" customFormat="1" ht="25.5" x14ac:dyDescent="0.2">
      <c r="B85" s="17">
        <v>4.5999999999999996</v>
      </c>
      <c r="C85" s="18"/>
      <c r="D85" s="12" t="s">
        <v>104</v>
      </c>
      <c r="E85" s="12"/>
      <c r="F85" s="31"/>
      <c r="G85" s="144"/>
      <c r="H85" s="130"/>
    </row>
    <row r="86" spans="2:8" s="8" customFormat="1" ht="28.5" x14ac:dyDescent="0.2">
      <c r="B86" s="17" t="s">
        <v>105</v>
      </c>
      <c r="C86" s="18" t="s">
        <v>66</v>
      </c>
      <c r="D86" s="26" t="s">
        <v>67</v>
      </c>
      <c r="E86" s="30" t="s">
        <v>17</v>
      </c>
      <c r="F86" s="21">
        <v>13.2</v>
      </c>
      <c r="G86" s="129"/>
      <c r="H86" s="130"/>
    </row>
    <row r="87" spans="2:8" s="8" customFormat="1" ht="14.25" customHeight="1" x14ac:dyDescent="0.2">
      <c r="B87" s="17"/>
      <c r="C87" s="18"/>
      <c r="D87" s="22"/>
      <c r="E87" s="20"/>
      <c r="F87" s="20"/>
      <c r="G87" s="135"/>
      <c r="H87" s="130"/>
    </row>
    <row r="88" spans="2:8" s="8" customFormat="1" ht="14.25" customHeight="1" x14ac:dyDescent="0.2">
      <c r="B88" s="58" t="s">
        <v>72</v>
      </c>
      <c r="C88" s="58"/>
      <c r="D88" s="58"/>
      <c r="E88" s="58"/>
      <c r="F88" s="58"/>
      <c r="G88" s="131"/>
      <c r="H88" s="132"/>
    </row>
    <row r="89" spans="2:8" s="8" customFormat="1" ht="14.25" customHeight="1" x14ac:dyDescent="0.2">
      <c r="B89" s="191" t="s">
        <v>106</v>
      </c>
      <c r="C89" s="192"/>
      <c r="D89" s="193"/>
      <c r="E89" s="108"/>
      <c r="F89" s="108"/>
      <c r="G89" s="133"/>
      <c r="H89" s="133"/>
    </row>
    <row r="90" spans="2:8" s="8" customFormat="1" ht="14.25" customHeight="1" x14ac:dyDescent="0.2">
      <c r="B90" s="17">
        <v>5.0999999999999996</v>
      </c>
      <c r="C90" s="18"/>
      <c r="D90" s="12" t="s">
        <v>24</v>
      </c>
      <c r="E90" s="20"/>
      <c r="F90" s="20"/>
      <c r="G90" s="134"/>
      <c r="H90" s="143"/>
    </row>
    <row r="91" spans="2:8" s="8" customFormat="1" ht="14.25" customHeight="1" x14ac:dyDescent="0.2">
      <c r="B91" s="17" t="s">
        <v>107</v>
      </c>
      <c r="C91" s="11" t="s">
        <v>26</v>
      </c>
      <c r="D91" s="13" t="s">
        <v>27</v>
      </c>
      <c r="E91" s="19" t="s">
        <v>21</v>
      </c>
      <c r="F91" s="21">
        <v>2.56</v>
      </c>
      <c r="G91" s="129"/>
      <c r="H91" s="130"/>
    </row>
    <row r="92" spans="2:8" s="8" customFormat="1" ht="14.25" customHeight="1" x14ac:dyDescent="0.2">
      <c r="B92" s="17" t="s">
        <v>108</v>
      </c>
      <c r="C92" s="18" t="s">
        <v>29</v>
      </c>
      <c r="D92" s="13" t="s">
        <v>30</v>
      </c>
      <c r="E92" s="19" t="s">
        <v>31</v>
      </c>
      <c r="F92" s="21">
        <v>7.5600000000000005</v>
      </c>
      <c r="G92" s="129"/>
      <c r="H92" s="130"/>
    </row>
    <row r="93" spans="2:8" s="8" customFormat="1" ht="25.5" x14ac:dyDescent="0.2">
      <c r="B93" s="17" t="s">
        <v>109</v>
      </c>
      <c r="C93" s="18" t="s">
        <v>33</v>
      </c>
      <c r="D93" s="13" t="s">
        <v>34</v>
      </c>
      <c r="E93" s="19" t="s">
        <v>31</v>
      </c>
      <c r="F93" s="21">
        <v>5.9200000000000008</v>
      </c>
      <c r="G93" s="129"/>
      <c r="H93" s="130"/>
    </row>
    <row r="94" spans="2:8" s="8" customFormat="1" ht="12.75" x14ac:dyDescent="0.2">
      <c r="B94" s="17"/>
      <c r="C94" s="18"/>
      <c r="D94" s="22"/>
      <c r="E94" s="20"/>
      <c r="F94" s="21"/>
      <c r="G94" s="135"/>
      <c r="H94" s="130"/>
    </row>
    <row r="95" spans="2:8" s="8" customFormat="1" ht="14.25" customHeight="1" x14ac:dyDescent="0.2">
      <c r="B95" s="17">
        <v>5.2</v>
      </c>
      <c r="C95" s="18"/>
      <c r="D95" s="12" t="s">
        <v>35</v>
      </c>
      <c r="E95" s="20"/>
      <c r="F95" s="21"/>
      <c r="G95" s="135"/>
      <c r="H95" s="130"/>
    </row>
    <row r="96" spans="2:8" s="8" customFormat="1" ht="14.25" customHeight="1" x14ac:dyDescent="0.2">
      <c r="B96" s="17" t="s">
        <v>110</v>
      </c>
      <c r="C96" s="18" t="s">
        <v>37</v>
      </c>
      <c r="D96" s="13" t="s">
        <v>38</v>
      </c>
      <c r="E96" s="19" t="s">
        <v>31</v>
      </c>
      <c r="F96" s="14">
        <v>1.6399999999999997</v>
      </c>
      <c r="G96" s="129"/>
      <c r="H96" s="130"/>
    </row>
    <row r="97" spans="2:8" s="8" customFormat="1" ht="14.25" customHeight="1" x14ac:dyDescent="0.2">
      <c r="B97" s="17"/>
      <c r="C97" s="18"/>
      <c r="D97" s="13"/>
      <c r="E97" s="19"/>
      <c r="F97" s="14"/>
      <c r="G97" s="129"/>
      <c r="H97" s="130"/>
    </row>
    <row r="98" spans="2:8" s="8" customFormat="1" ht="14.25" customHeight="1" x14ac:dyDescent="0.2">
      <c r="B98" s="17">
        <v>5.3</v>
      </c>
      <c r="C98" s="18"/>
      <c r="D98" s="12" t="s">
        <v>91</v>
      </c>
      <c r="E98" s="20"/>
      <c r="F98" s="20"/>
      <c r="G98" s="135"/>
      <c r="H98" s="130"/>
    </row>
    <row r="99" spans="2:8" s="8" customFormat="1" ht="14.25" customHeight="1" x14ac:dyDescent="0.2">
      <c r="B99" s="17" t="s">
        <v>111</v>
      </c>
      <c r="C99" s="11" t="s">
        <v>41</v>
      </c>
      <c r="D99" s="13" t="s">
        <v>93</v>
      </c>
      <c r="E99" s="19" t="s">
        <v>31</v>
      </c>
      <c r="F99" s="21">
        <v>0.14800000000000005</v>
      </c>
      <c r="G99" s="136"/>
      <c r="H99" s="130"/>
    </row>
    <row r="100" spans="2:8" s="8" customFormat="1" ht="14.25" customHeight="1" x14ac:dyDescent="0.2">
      <c r="B100" s="17" t="s">
        <v>112</v>
      </c>
      <c r="C100" s="18" t="s">
        <v>44</v>
      </c>
      <c r="D100" s="13" t="s">
        <v>45</v>
      </c>
      <c r="E100" s="19" t="s">
        <v>31</v>
      </c>
      <c r="F100" s="21">
        <v>0.7400000000000001</v>
      </c>
      <c r="G100" s="136"/>
      <c r="H100" s="130"/>
    </row>
    <row r="101" spans="2:8" s="8" customFormat="1" ht="14.25" customHeight="1" x14ac:dyDescent="0.2">
      <c r="B101" s="17" t="s">
        <v>113</v>
      </c>
      <c r="C101" s="18" t="s">
        <v>47</v>
      </c>
      <c r="D101" s="13" t="s">
        <v>48</v>
      </c>
      <c r="E101" s="19" t="s">
        <v>31</v>
      </c>
      <c r="F101" s="25">
        <v>2.3598000000000003</v>
      </c>
      <c r="G101" s="136"/>
      <c r="H101" s="130"/>
    </row>
    <row r="102" spans="2:8" s="8" customFormat="1" ht="14.25" customHeight="1" x14ac:dyDescent="0.2">
      <c r="B102" s="17" t="s">
        <v>114</v>
      </c>
      <c r="C102" s="18" t="s">
        <v>50</v>
      </c>
      <c r="D102" s="13" t="s">
        <v>51</v>
      </c>
      <c r="E102" s="19" t="s">
        <v>17</v>
      </c>
      <c r="F102" s="21">
        <v>6.9</v>
      </c>
      <c r="G102" s="137"/>
      <c r="H102" s="130"/>
    </row>
    <row r="103" spans="2:8" s="8" customFormat="1" ht="14.25" customHeight="1" x14ac:dyDescent="0.2">
      <c r="B103" s="17" t="s">
        <v>115</v>
      </c>
      <c r="C103" s="18" t="s">
        <v>53</v>
      </c>
      <c r="D103" s="13" t="s">
        <v>54</v>
      </c>
      <c r="E103" s="19" t="s">
        <v>31</v>
      </c>
      <c r="F103" s="14">
        <v>0.88800000000000001</v>
      </c>
      <c r="G103" s="136"/>
      <c r="H103" s="130"/>
    </row>
    <row r="104" spans="2:8" s="8" customFormat="1" ht="14.25" customHeight="1" x14ac:dyDescent="0.2">
      <c r="B104" s="17"/>
      <c r="C104" s="18"/>
      <c r="D104" s="13"/>
      <c r="E104" s="19"/>
      <c r="F104" s="14"/>
      <c r="G104" s="136"/>
      <c r="H104" s="130"/>
    </row>
    <row r="105" spans="2:8" s="8" customFormat="1" ht="14.25" customHeight="1" x14ac:dyDescent="0.2">
      <c r="B105" s="17">
        <v>5.4</v>
      </c>
      <c r="C105" s="18"/>
      <c r="D105" s="12" t="s">
        <v>55</v>
      </c>
      <c r="E105" s="20"/>
      <c r="F105" s="20"/>
      <c r="G105" s="135"/>
      <c r="H105" s="130"/>
    </row>
    <row r="106" spans="2:8" s="8" customFormat="1" ht="12.75" x14ac:dyDescent="0.2">
      <c r="B106" s="17" t="s">
        <v>116</v>
      </c>
      <c r="C106" s="18" t="s">
        <v>57</v>
      </c>
      <c r="D106" s="23" t="s">
        <v>58</v>
      </c>
      <c r="E106" s="19" t="s">
        <v>59</v>
      </c>
      <c r="F106" s="21">
        <v>460</v>
      </c>
      <c r="G106" s="136"/>
      <c r="H106" s="130"/>
    </row>
    <row r="107" spans="2:8" s="8" customFormat="1" ht="12.75" x14ac:dyDescent="0.2">
      <c r="B107" s="17"/>
      <c r="C107" s="18"/>
      <c r="D107" s="22"/>
      <c r="E107" s="20"/>
      <c r="F107" s="20"/>
      <c r="G107" s="135"/>
      <c r="H107" s="130"/>
    </row>
    <row r="108" spans="2:8" s="8" customFormat="1" ht="14.25" customHeight="1" x14ac:dyDescent="0.2">
      <c r="B108" s="17">
        <v>5.5</v>
      </c>
      <c r="C108" s="18"/>
      <c r="D108" s="12" t="s">
        <v>60</v>
      </c>
      <c r="E108" s="12"/>
      <c r="F108" s="31"/>
      <c r="G108" s="144"/>
      <c r="H108" s="130"/>
    </row>
    <row r="109" spans="2:8" s="8" customFormat="1" ht="14.25" customHeight="1" x14ac:dyDescent="0.2">
      <c r="B109" s="17" t="s">
        <v>117</v>
      </c>
      <c r="C109" s="18" t="s">
        <v>101</v>
      </c>
      <c r="D109" s="13" t="s">
        <v>102</v>
      </c>
      <c r="E109" s="30" t="s">
        <v>21</v>
      </c>
      <c r="F109" s="25">
        <f>1.46*1.2</f>
        <v>1.752</v>
      </c>
      <c r="G109" s="129"/>
      <c r="H109" s="130"/>
    </row>
    <row r="110" spans="2:8" s="8" customFormat="1" ht="24" customHeight="1" x14ac:dyDescent="0.2">
      <c r="B110" s="17" t="s">
        <v>118</v>
      </c>
      <c r="C110" s="18" t="s">
        <v>62</v>
      </c>
      <c r="D110" s="13" t="s">
        <v>63</v>
      </c>
      <c r="E110" s="30" t="s">
        <v>17</v>
      </c>
      <c r="F110" s="25">
        <v>2.21</v>
      </c>
      <c r="G110" s="129"/>
      <c r="H110" s="130"/>
    </row>
    <row r="111" spans="2:8" s="8" customFormat="1" ht="14.25" customHeight="1" x14ac:dyDescent="0.2">
      <c r="B111" s="17"/>
      <c r="C111" s="18"/>
      <c r="D111" s="22"/>
      <c r="E111" s="20"/>
      <c r="F111" s="20"/>
      <c r="G111" s="135"/>
      <c r="H111" s="130"/>
    </row>
    <row r="112" spans="2:8" s="8" customFormat="1" ht="14.25" customHeight="1" x14ac:dyDescent="0.2">
      <c r="B112" s="58" t="s">
        <v>72</v>
      </c>
      <c r="C112" s="58"/>
      <c r="D112" s="58"/>
      <c r="E112" s="58"/>
      <c r="F112" s="58"/>
      <c r="G112" s="131"/>
      <c r="H112" s="132"/>
    </row>
    <row r="113" spans="2:8" s="8" customFormat="1" ht="14.25" customHeight="1" x14ac:dyDescent="0.2">
      <c r="B113" s="191" t="s">
        <v>119</v>
      </c>
      <c r="C113" s="192"/>
      <c r="D113" s="193"/>
      <c r="E113" s="108"/>
      <c r="F113" s="108"/>
      <c r="G113" s="133"/>
      <c r="H113" s="133"/>
    </row>
    <row r="114" spans="2:8" s="8" customFormat="1" ht="14.25" customHeight="1" x14ac:dyDescent="0.2">
      <c r="B114" s="17">
        <v>6.1</v>
      </c>
      <c r="C114" s="18"/>
      <c r="D114" s="12" t="s">
        <v>24</v>
      </c>
      <c r="E114" s="19"/>
      <c r="F114" s="14"/>
      <c r="G114" s="145"/>
      <c r="H114" s="143"/>
    </row>
    <row r="115" spans="2:8" s="8" customFormat="1" ht="14.25" customHeight="1" x14ac:dyDescent="0.2">
      <c r="B115" s="17" t="s">
        <v>120</v>
      </c>
      <c r="C115" s="18" t="s">
        <v>26</v>
      </c>
      <c r="D115" s="13" t="s">
        <v>27</v>
      </c>
      <c r="E115" s="19" t="s">
        <v>21</v>
      </c>
      <c r="F115" s="14">
        <v>168.63</v>
      </c>
      <c r="G115" s="129"/>
      <c r="H115" s="130"/>
    </row>
    <row r="116" spans="2:8" s="8" customFormat="1" ht="14.25" customHeight="1" x14ac:dyDescent="0.2">
      <c r="B116" s="17" t="s">
        <v>121</v>
      </c>
      <c r="C116" s="18" t="s">
        <v>29</v>
      </c>
      <c r="D116" s="13" t="s">
        <v>30</v>
      </c>
      <c r="E116" s="19" t="s">
        <v>31</v>
      </c>
      <c r="F116" s="14">
        <v>264.17430000000002</v>
      </c>
      <c r="G116" s="129"/>
      <c r="H116" s="130"/>
    </row>
    <row r="117" spans="2:8" s="8" customFormat="1" ht="25.5" x14ac:dyDescent="0.2">
      <c r="B117" s="17" t="s">
        <v>122</v>
      </c>
      <c r="C117" s="18" t="s">
        <v>33</v>
      </c>
      <c r="D117" s="13" t="s">
        <v>34</v>
      </c>
      <c r="E117" s="19" t="s">
        <v>31</v>
      </c>
      <c r="F117" s="14">
        <v>202.40430000000001</v>
      </c>
      <c r="G117" s="129"/>
      <c r="H117" s="130"/>
    </row>
    <row r="118" spans="2:8" s="8" customFormat="1" ht="12.75" x14ac:dyDescent="0.2">
      <c r="B118" s="17"/>
      <c r="C118" s="18"/>
      <c r="D118" s="13"/>
      <c r="E118" s="19"/>
      <c r="F118" s="14"/>
      <c r="G118" s="146"/>
      <c r="H118" s="130"/>
    </row>
    <row r="119" spans="2:8" s="8" customFormat="1" ht="14.25" customHeight="1" x14ac:dyDescent="0.2">
      <c r="B119" s="17">
        <v>6.2</v>
      </c>
      <c r="C119" s="18"/>
      <c r="D119" s="12" t="s">
        <v>35</v>
      </c>
      <c r="E119" s="19"/>
      <c r="F119" s="14"/>
      <c r="G119" s="146"/>
      <c r="H119" s="130"/>
    </row>
    <row r="120" spans="2:8" s="8" customFormat="1" ht="14.25" customHeight="1" x14ac:dyDescent="0.2">
      <c r="B120" s="17" t="s">
        <v>123</v>
      </c>
      <c r="C120" s="18" t="s">
        <v>37</v>
      </c>
      <c r="D120" s="13" t="s">
        <v>38</v>
      </c>
      <c r="E120" s="19" t="s">
        <v>31</v>
      </c>
      <c r="F120" s="14">
        <v>61.77</v>
      </c>
      <c r="G120" s="129"/>
      <c r="H120" s="130"/>
    </row>
    <row r="121" spans="2:8" s="8" customFormat="1" ht="14.25" customHeight="1" x14ac:dyDescent="0.2">
      <c r="B121" s="17" t="s">
        <v>124</v>
      </c>
      <c r="C121" s="18" t="s">
        <v>78</v>
      </c>
      <c r="D121" s="13" t="s">
        <v>79</v>
      </c>
      <c r="E121" s="19" t="s">
        <v>31</v>
      </c>
      <c r="F121" s="14">
        <v>89.6</v>
      </c>
      <c r="G121" s="129"/>
      <c r="H121" s="130"/>
    </row>
    <row r="122" spans="2:8" s="8" customFormat="1" ht="14.25" customHeight="1" x14ac:dyDescent="0.2">
      <c r="B122" s="17"/>
      <c r="C122" s="18"/>
      <c r="D122" s="13"/>
      <c r="E122" s="19"/>
      <c r="F122" s="14"/>
      <c r="G122" s="146"/>
      <c r="H122" s="130"/>
    </row>
    <row r="123" spans="2:8" s="8" customFormat="1" ht="14.25" customHeight="1" x14ac:dyDescent="0.2">
      <c r="B123" s="17">
        <v>6.3</v>
      </c>
      <c r="C123" s="18"/>
      <c r="D123" s="12" t="s">
        <v>91</v>
      </c>
      <c r="E123" s="19"/>
      <c r="F123" s="14"/>
      <c r="G123" s="146"/>
      <c r="H123" s="130"/>
    </row>
    <row r="124" spans="2:8" s="8" customFormat="1" ht="14.25" customHeight="1" x14ac:dyDescent="0.2">
      <c r="B124" s="17" t="s">
        <v>125</v>
      </c>
      <c r="C124" s="18" t="s">
        <v>41</v>
      </c>
      <c r="D124" s="13" t="s">
        <v>93</v>
      </c>
      <c r="E124" s="19" t="s">
        <v>31</v>
      </c>
      <c r="F124" s="14">
        <v>3.2288000000000001</v>
      </c>
      <c r="G124" s="136"/>
      <c r="H124" s="130"/>
    </row>
    <row r="125" spans="2:8" s="8" customFormat="1" ht="14.25" customHeight="1" x14ac:dyDescent="0.2">
      <c r="B125" s="17" t="s">
        <v>126</v>
      </c>
      <c r="C125" s="18" t="s">
        <v>53</v>
      </c>
      <c r="D125" s="13" t="s">
        <v>54</v>
      </c>
      <c r="E125" s="19" t="s">
        <v>31</v>
      </c>
      <c r="F125" s="14">
        <v>28.59</v>
      </c>
      <c r="G125" s="136"/>
      <c r="H125" s="130"/>
    </row>
    <row r="126" spans="2:8" s="8" customFormat="1" ht="14.25" customHeight="1" x14ac:dyDescent="0.2">
      <c r="B126" s="17" t="s">
        <v>127</v>
      </c>
      <c r="C126" s="18" t="s">
        <v>44</v>
      </c>
      <c r="D126" s="13" t="s">
        <v>45</v>
      </c>
      <c r="E126" s="19" t="s">
        <v>31</v>
      </c>
      <c r="F126" s="14">
        <v>19.372499999999999</v>
      </c>
      <c r="G126" s="147"/>
      <c r="H126" s="130"/>
    </row>
    <row r="127" spans="2:8" s="8" customFormat="1" ht="14.25" customHeight="1" x14ac:dyDescent="0.2">
      <c r="B127" s="17" t="s">
        <v>128</v>
      </c>
      <c r="C127" s="18" t="s">
        <v>47</v>
      </c>
      <c r="D127" s="13" t="s">
        <v>48</v>
      </c>
      <c r="E127" s="19" t="s">
        <v>31</v>
      </c>
      <c r="F127" s="14">
        <v>40.668999999999997</v>
      </c>
      <c r="G127" s="147"/>
      <c r="H127" s="130"/>
    </row>
    <row r="128" spans="2:8" s="8" customFormat="1" ht="14.25" customHeight="1" x14ac:dyDescent="0.2">
      <c r="B128" s="17" t="s">
        <v>129</v>
      </c>
      <c r="C128" s="18" t="s">
        <v>130</v>
      </c>
      <c r="D128" s="13" t="s">
        <v>131</v>
      </c>
      <c r="E128" s="19" t="s">
        <v>31</v>
      </c>
      <c r="F128" s="14">
        <v>3.8180000000000001</v>
      </c>
      <c r="G128" s="147"/>
      <c r="H128" s="130"/>
    </row>
    <row r="129" spans="2:8" s="8" customFormat="1" ht="14.25" customHeight="1" x14ac:dyDescent="0.2">
      <c r="B129" s="17" t="s">
        <v>132</v>
      </c>
      <c r="C129" s="18" t="s">
        <v>50</v>
      </c>
      <c r="D129" s="13" t="s">
        <v>51</v>
      </c>
      <c r="E129" s="19" t="s">
        <v>17</v>
      </c>
      <c r="F129" s="14">
        <v>58</v>
      </c>
      <c r="G129" s="130"/>
      <c r="H129" s="130"/>
    </row>
    <row r="130" spans="2:8" s="8" customFormat="1" ht="14.25" customHeight="1" x14ac:dyDescent="0.2">
      <c r="B130" s="17"/>
      <c r="C130" s="18"/>
      <c r="D130" s="13"/>
      <c r="E130" s="19"/>
      <c r="F130" s="14"/>
      <c r="G130" s="146"/>
      <c r="H130" s="130"/>
    </row>
    <row r="131" spans="2:8" s="8" customFormat="1" ht="14.25" customHeight="1" x14ac:dyDescent="0.2">
      <c r="B131" s="17">
        <v>6.4</v>
      </c>
      <c r="C131" s="18"/>
      <c r="D131" s="12" t="s">
        <v>55</v>
      </c>
      <c r="E131" s="33"/>
      <c r="F131" s="34"/>
      <c r="G131" s="148"/>
      <c r="H131" s="141"/>
    </row>
    <row r="132" spans="2:8" s="8" customFormat="1" ht="27" customHeight="1" x14ac:dyDescent="0.2">
      <c r="B132" s="17" t="s">
        <v>133</v>
      </c>
      <c r="C132" s="18" t="s">
        <v>57</v>
      </c>
      <c r="D132" s="13" t="s">
        <v>58</v>
      </c>
      <c r="E132" s="19" t="s">
        <v>59</v>
      </c>
      <c r="F132" s="14">
        <v>5428</v>
      </c>
      <c r="G132" s="136"/>
      <c r="H132" s="130"/>
    </row>
    <row r="133" spans="2:8" s="8" customFormat="1" ht="13.5" customHeight="1" x14ac:dyDescent="0.2">
      <c r="B133" s="17"/>
      <c r="C133" s="18"/>
      <c r="D133" s="13"/>
      <c r="E133" s="19"/>
      <c r="F133" s="14"/>
      <c r="G133" s="146"/>
      <c r="H133" s="130"/>
    </row>
    <row r="134" spans="2:8" s="8" customFormat="1" ht="14.25" customHeight="1" x14ac:dyDescent="0.2">
      <c r="B134" s="17">
        <v>6.5</v>
      </c>
      <c r="C134" s="18"/>
      <c r="D134" s="12" t="s">
        <v>60</v>
      </c>
      <c r="E134" s="12"/>
      <c r="F134" s="31"/>
      <c r="G134" s="144"/>
      <c r="H134" s="130"/>
    </row>
    <row r="135" spans="2:8" s="8" customFormat="1" ht="38.25" x14ac:dyDescent="0.2">
      <c r="B135" s="35" t="s">
        <v>134</v>
      </c>
      <c r="C135" s="18" t="s">
        <v>135</v>
      </c>
      <c r="D135" s="36" t="s">
        <v>136</v>
      </c>
      <c r="E135" s="37" t="s">
        <v>137</v>
      </c>
      <c r="F135" s="38">
        <v>1</v>
      </c>
      <c r="G135" s="130"/>
      <c r="H135" s="130"/>
    </row>
    <row r="136" spans="2:8" s="8" customFormat="1" ht="28.5" customHeight="1" x14ac:dyDescent="0.2">
      <c r="B136" s="35" t="s">
        <v>138</v>
      </c>
      <c r="C136" s="18" t="s">
        <v>139</v>
      </c>
      <c r="D136" s="13" t="s">
        <v>140</v>
      </c>
      <c r="E136" s="19" t="s">
        <v>141</v>
      </c>
      <c r="F136" s="14">
        <v>58</v>
      </c>
      <c r="G136" s="129"/>
      <c r="H136" s="130"/>
    </row>
    <row r="137" spans="2:8" s="8" customFormat="1" ht="12.75" x14ac:dyDescent="0.2">
      <c r="B137" s="17"/>
      <c r="C137" s="18"/>
      <c r="D137" s="13"/>
      <c r="E137" s="19"/>
      <c r="F137" s="14"/>
      <c r="G137" s="146"/>
      <c r="H137" s="130"/>
    </row>
    <row r="138" spans="2:8" s="8" customFormat="1" ht="14.25" customHeight="1" x14ac:dyDescent="0.2">
      <c r="B138" s="17">
        <v>6.6</v>
      </c>
      <c r="C138" s="18"/>
      <c r="D138" s="39" t="s">
        <v>142</v>
      </c>
      <c r="E138" s="39"/>
      <c r="F138" s="34"/>
      <c r="G138" s="149"/>
      <c r="H138" s="141"/>
    </row>
    <row r="139" spans="2:8" s="8" customFormat="1" ht="14.25" customHeight="1" x14ac:dyDescent="0.2">
      <c r="B139" s="17" t="s">
        <v>143</v>
      </c>
      <c r="C139" s="18" t="s">
        <v>66</v>
      </c>
      <c r="D139" s="26" t="s">
        <v>144</v>
      </c>
      <c r="E139" s="19" t="s">
        <v>17</v>
      </c>
      <c r="F139" s="14">
        <v>2</v>
      </c>
      <c r="G139" s="137"/>
      <c r="H139" s="130"/>
    </row>
    <row r="140" spans="2:8" s="8" customFormat="1" ht="14.25" customHeight="1" x14ac:dyDescent="0.2">
      <c r="B140" s="17"/>
      <c r="C140" s="18"/>
      <c r="D140" s="22"/>
      <c r="E140" s="20"/>
      <c r="F140" s="20"/>
      <c r="G140" s="135"/>
      <c r="H140" s="130"/>
    </row>
    <row r="141" spans="2:8" s="8" customFormat="1" ht="25.5" x14ac:dyDescent="0.2">
      <c r="B141" s="17">
        <v>6.7</v>
      </c>
      <c r="C141" s="18"/>
      <c r="D141" s="12" t="s">
        <v>145</v>
      </c>
      <c r="E141" s="19"/>
      <c r="F141" s="14"/>
      <c r="G141" s="134"/>
      <c r="H141" s="143"/>
    </row>
    <row r="142" spans="2:8" s="8" customFormat="1" x14ac:dyDescent="0.2">
      <c r="B142" s="17" t="s">
        <v>146</v>
      </c>
      <c r="C142" s="18" t="s">
        <v>147</v>
      </c>
      <c r="D142" s="26" t="s">
        <v>148</v>
      </c>
      <c r="E142" s="19" t="s">
        <v>137</v>
      </c>
      <c r="F142" s="14">
        <v>2</v>
      </c>
      <c r="G142" s="129"/>
      <c r="H142" s="130"/>
    </row>
    <row r="143" spans="2:8" s="8" customFormat="1" ht="14.25" customHeight="1" x14ac:dyDescent="0.2">
      <c r="B143" s="17" t="s">
        <v>149</v>
      </c>
      <c r="C143" s="18" t="s">
        <v>150</v>
      </c>
      <c r="D143" s="26" t="s">
        <v>151</v>
      </c>
      <c r="E143" s="19" t="s">
        <v>17</v>
      </c>
      <c r="F143" s="14">
        <v>2.4300000000000002</v>
      </c>
      <c r="G143" s="129"/>
      <c r="H143" s="130"/>
    </row>
    <row r="144" spans="2:8" s="8" customFormat="1" ht="14.25" customHeight="1" x14ac:dyDescent="0.2">
      <c r="B144" s="17" t="s">
        <v>152</v>
      </c>
      <c r="C144" s="18" t="s">
        <v>153</v>
      </c>
      <c r="D144" s="26" t="s">
        <v>154</v>
      </c>
      <c r="E144" s="19" t="s">
        <v>137</v>
      </c>
      <c r="F144" s="14">
        <v>5</v>
      </c>
      <c r="G144" s="129"/>
      <c r="H144" s="130"/>
    </row>
    <row r="145" spans="2:8" s="8" customFormat="1" ht="14.25" customHeight="1" x14ac:dyDescent="0.2">
      <c r="B145" s="17" t="s">
        <v>155</v>
      </c>
      <c r="C145" s="18" t="s">
        <v>147</v>
      </c>
      <c r="D145" s="26" t="s">
        <v>156</v>
      </c>
      <c r="E145" s="19" t="s">
        <v>137</v>
      </c>
      <c r="F145" s="14">
        <v>2</v>
      </c>
      <c r="G145" s="129"/>
      <c r="H145" s="130"/>
    </row>
    <row r="146" spans="2:8" s="8" customFormat="1" ht="14.25" customHeight="1" x14ac:dyDescent="0.2">
      <c r="B146" s="17" t="s">
        <v>157</v>
      </c>
      <c r="C146" s="18" t="s">
        <v>158</v>
      </c>
      <c r="D146" s="26" t="s">
        <v>159</v>
      </c>
      <c r="E146" s="19" t="s">
        <v>137</v>
      </c>
      <c r="F146" s="14">
        <v>1</v>
      </c>
      <c r="G146" s="129"/>
      <c r="H146" s="130"/>
    </row>
    <row r="147" spans="2:8" s="8" customFormat="1" ht="14.25" customHeight="1" x14ac:dyDescent="0.2">
      <c r="B147" s="17" t="s">
        <v>160</v>
      </c>
      <c r="C147" s="18" t="s">
        <v>147</v>
      </c>
      <c r="D147" s="26" t="s">
        <v>161</v>
      </c>
      <c r="E147" s="19" t="s">
        <v>137</v>
      </c>
      <c r="F147" s="14">
        <v>1</v>
      </c>
      <c r="G147" s="129"/>
      <c r="H147" s="130"/>
    </row>
    <row r="148" spans="2:8" s="8" customFormat="1" ht="14.25" customHeight="1" x14ac:dyDescent="0.2">
      <c r="B148" s="17" t="s">
        <v>162</v>
      </c>
      <c r="C148" s="18" t="s">
        <v>150</v>
      </c>
      <c r="D148" s="26" t="s">
        <v>163</v>
      </c>
      <c r="E148" s="19" t="s">
        <v>17</v>
      </c>
      <c r="F148" s="14">
        <v>1.46</v>
      </c>
      <c r="G148" s="129"/>
      <c r="H148" s="130"/>
    </row>
    <row r="149" spans="2:8" s="8" customFormat="1" ht="14.25" customHeight="1" x14ac:dyDescent="0.2">
      <c r="B149" s="17" t="s">
        <v>164</v>
      </c>
      <c r="C149" s="18" t="s">
        <v>147</v>
      </c>
      <c r="D149" s="26" t="s">
        <v>165</v>
      </c>
      <c r="E149" s="19" t="s">
        <v>137</v>
      </c>
      <c r="F149" s="14">
        <v>1</v>
      </c>
      <c r="G149" s="129"/>
      <c r="H149" s="130"/>
    </row>
    <row r="150" spans="2:8" s="8" customFormat="1" ht="14.25" customHeight="1" x14ac:dyDescent="0.2">
      <c r="B150" s="17" t="s">
        <v>166</v>
      </c>
      <c r="C150" s="18" t="s">
        <v>147</v>
      </c>
      <c r="D150" s="26" t="s">
        <v>167</v>
      </c>
      <c r="E150" s="19" t="s">
        <v>137</v>
      </c>
      <c r="F150" s="14">
        <v>1</v>
      </c>
      <c r="G150" s="129"/>
      <c r="H150" s="130"/>
    </row>
    <row r="151" spans="2:8" s="8" customFormat="1" ht="14.25" customHeight="1" x14ac:dyDescent="0.2">
      <c r="B151" s="17" t="s">
        <v>168</v>
      </c>
      <c r="C151" s="18" t="s">
        <v>169</v>
      </c>
      <c r="D151" s="26" t="s">
        <v>170</v>
      </c>
      <c r="E151" s="19" t="s">
        <v>137</v>
      </c>
      <c r="F151" s="14">
        <v>6</v>
      </c>
      <c r="G151" s="137"/>
      <c r="H151" s="130"/>
    </row>
    <row r="152" spans="2:8" s="8" customFormat="1" ht="14.25" customHeight="1" x14ac:dyDescent="0.2">
      <c r="B152" s="58" t="s">
        <v>22</v>
      </c>
      <c r="C152" s="58"/>
      <c r="D152" s="58"/>
      <c r="E152" s="58"/>
      <c r="F152" s="58"/>
      <c r="G152" s="131"/>
      <c r="H152" s="141"/>
    </row>
    <row r="153" spans="2:8" s="8" customFormat="1" ht="14.25" customHeight="1" x14ac:dyDescent="0.2">
      <c r="B153" s="191" t="s">
        <v>171</v>
      </c>
      <c r="C153" s="192"/>
      <c r="D153" s="193"/>
      <c r="E153" s="108"/>
      <c r="F153" s="108"/>
      <c r="G153" s="133"/>
      <c r="H153" s="133"/>
    </row>
    <row r="154" spans="2:8" s="8" customFormat="1" ht="14.25" customHeight="1" x14ac:dyDescent="0.2">
      <c r="B154" s="17">
        <v>7.1</v>
      </c>
      <c r="C154" s="18"/>
      <c r="D154" s="12" t="s">
        <v>24</v>
      </c>
      <c r="E154" s="19"/>
      <c r="F154" s="14"/>
      <c r="G154" s="145"/>
      <c r="H154" s="143"/>
    </row>
    <row r="155" spans="2:8" s="8" customFormat="1" ht="14.25" customHeight="1" x14ac:dyDescent="0.2">
      <c r="B155" s="17" t="s">
        <v>172</v>
      </c>
      <c r="C155" s="18" t="s">
        <v>26</v>
      </c>
      <c r="D155" s="13" t="s">
        <v>27</v>
      </c>
      <c r="E155" s="19" t="s">
        <v>21</v>
      </c>
      <c r="F155" s="14">
        <v>29.679999999999996</v>
      </c>
      <c r="G155" s="129"/>
      <c r="H155" s="130"/>
    </row>
    <row r="156" spans="2:8" s="8" customFormat="1" ht="14.25" customHeight="1" x14ac:dyDescent="0.2">
      <c r="B156" s="17" t="s">
        <v>173</v>
      </c>
      <c r="C156" s="18" t="s">
        <v>29</v>
      </c>
      <c r="D156" s="13" t="s">
        <v>30</v>
      </c>
      <c r="E156" s="19" t="s">
        <v>31</v>
      </c>
      <c r="F156" s="14">
        <v>130.535</v>
      </c>
      <c r="G156" s="129"/>
      <c r="H156" s="130"/>
    </row>
    <row r="157" spans="2:8" s="8" customFormat="1" ht="12.75" x14ac:dyDescent="0.2">
      <c r="B157" s="17" t="s">
        <v>174</v>
      </c>
      <c r="C157" s="18" t="s">
        <v>175</v>
      </c>
      <c r="D157" s="13" t="s">
        <v>176</v>
      </c>
      <c r="E157" s="19" t="s">
        <v>31</v>
      </c>
      <c r="F157" s="14">
        <v>17.14</v>
      </c>
      <c r="G157" s="129"/>
      <c r="H157" s="130"/>
    </row>
    <row r="158" spans="2:8" s="8" customFormat="1" ht="25.5" x14ac:dyDescent="0.2">
      <c r="B158" s="17" t="s">
        <v>177</v>
      </c>
      <c r="C158" s="18" t="s">
        <v>33</v>
      </c>
      <c r="D158" s="13" t="s">
        <v>34</v>
      </c>
      <c r="E158" s="19" t="s">
        <v>31</v>
      </c>
      <c r="F158" s="14">
        <v>119.34699999999999</v>
      </c>
      <c r="G158" s="150"/>
      <c r="H158" s="130"/>
    </row>
    <row r="159" spans="2:8" s="8" customFormat="1" ht="12.75" x14ac:dyDescent="0.2">
      <c r="B159" s="17"/>
      <c r="C159" s="18"/>
      <c r="D159" s="13"/>
      <c r="E159" s="19"/>
      <c r="F159" s="14"/>
      <c r="G159" s="146"/>
      <c r="H159" s="130"/>
    </row>
    <row r="160" spans="2:8" s="8" customFormat="1" ht="14.25" customHeight="1" x14ac:dyDescent="0.2">
      <c r="B160" s="17">
        <v>7.2</v>
      </c>
      <c r="C160" s="18"/>
      <c r="D160" s="12" t="s">
        <v>35</v>
      </c>
      <c r="E160" s="19"/>
      <c r="F160" s="14"/>
      <c r="G160" s="146"/>
      <c r="H160" s="130"/>
    </row>
    <row r="161" spans="2:8" s="8" customFormat="1" ht="14.25" customHeight="1" x14ac:dyDescent="0.2">
      <c r="B161" s="17" t="s">
        <v>178</v>
      </c>
      <c r="C161" s="18" t="s">
        <v>37</v>
      </c>
      <c r="D161" s="13" t="s">
        <v>38</v>
      </c>
      <c r="E161" s="19" t="s">
        <v>31</v>
      </c>
      <c r="F161" s="14">
        <v>11.118</v>
      </c>
      <c r="G161" s="129"/>
      <c r="H161" s="130"/>
    </row>
    <row r="162" spans="2:8" s="8" customFormat="1" ht="14.25" customHeight="1" x14ac:dyDescent="0.2">
      <c r="B162" s="17" t="s">
        <v>179</v>
      </c>
      <c r="C162" s="18" t="s">
        <v>78</v>
      </c>
      <c r="D162" s="13" t="s">
        <v>79</v>
      </c>
      <c r="E162" s="19" t="s">
        <v>31</v>
      </c>
      <c r="F162" s="14">
        <v>89.6</v>
      </c>
      <c r="G162" s="129"/>
      <c r="H162" s="130"/>
    </row>
    <row r="163" spans="2:8" s="8" customFormat="1" ht="14.25" customHeight="1" x14ac:dyDescent="0.2">
      <c r="B163" s="17"/>
      <c r="C163" s="18"/>
      <c r="D163" s="13"/>
      <c r="E163" s="19"/>
      <c r="F163" s="14"/>
      <c r="G163" s="129"/>
      <c r="H163" s="130"/>
    </row>
    <row r="164" spans="2:8" s="8" customFormat="1" ht="14.25" customHeight="1" x14ac:dyDescent="0.2">
      <c r="B164" s="17">
        <v>7.3</v>
      </c>
      <c r="C164" s="18"/>
      <c r="D164" s="12" t="s">
        <v>39</v>
      </c>
      <c r="E164" s="33"/>
      <c r="F164" s="34"/>
      <c r="G164" s="148"/>
      <c r="H164" s="141"/>
    </row>
    <row r="165" spans="2:8" s="8" customFormat="1" ht="14.25" customHeight="1" x14ac:dyDescent="0.2">
      <c r="B165" s="17" t="s">
        <v>180</v>
      </c>
      <c r="C165" s="18" t="s">
        <v>41</v>
      </c>
      <c r="D165" s="13" t="s">
        <v>93</v>
      </c>
      <c r="E165" s="19" t="s">
        <v>31</v>
      </c>
      <c r="F165" s="14">
        <v>1.484</v>
      </c>
      <c r="G165" s="136"/>
      <c r="H165" s="130"/>
    </row>
    <row r="166" spans="2:8" s="8" customFormat="1" ht="14.25" customHeight="1" x14ac:dyDescent="0.2">
      <c r="B166" s="17" t="s">
        <v>181</v>
      </c>
      <c r="C166" s="18" t="s">
        <v>53</v>
      </c>
      <c r="D166" s="13" t="s">
        <v>54</v>
      </c>
      <c r="E166" s="19" t="s">
        <v>31</v>
      </c>
      <c r="F166" s="14">
        <v>11.872</v>
      </c>
      <c r="G166" s="136"/>
      <c r="H166" s="130"/>
    </row>
    <row r="167" spans="2:8" s="8" customFormat="1" ht="14.25" customHeight="1" x14ac:dyDescent="0.2">
      <c r="B167" s="17" t="s">
        <v>182</v>
      </c>
      <c r="C167" s="18" t="s">
        <v>44</v>
      </c>
      <c r="D167" s="13" t="s">
        <v>183</v>
      </c>
      <c r="E167" s="19" t="s">
        <v>31</v>
      </c>
      <c r="F167" s="14">
        <v>8.9039999999999999</v>
      </c>
      <c r="G167" s="147"/>
      <c r="H167" s="130"/>
    </row>
    <row r="168" spans="2:8" s="8" customFormat="1" ht="14.25" customHeight="1" x14ac:dyDescent="0.2">
      <c r="B168" s="17" t="s">
        <v>184</v>
      </c>
      <c r="C168" s="18" t="s">
        <v>47</v>
      </c>
      <c r="D168" s="13" t="s">
        <v>48</v>
      </c>
      <c r="E168" s="19" t="s">
        <v>31</v>
      </c>
      <c r="F168" s="14">
        <v>28.582999999999998</v>
      </c>
      <c r="G168" s="147"/>
      <c r="H168" s="130"/>
    </row>
    <row r="169" spans="2:8" s="8" customFormat="1" ht="14.25" customHeight="1" x14ac:dyDescent="0.2">
      <c r="B169" s="17" t="s">
        <v>185</v>
      </c>
      <c r="C169" s="18" t="s">
        <v>130</v>
      </c>
      <c r="D169" s="13" t="s">
        <v>131</v>
      </c>
      <c r="E169" s="19" t="s">
        <v>31</v>
      </c>
      <c r="F169" s="14">
        <v>3.3759999999999999</v>
      </c>
      <c r="G169" s="147"/>
      <c r="H169" s="130"/>
    </row>
    <row r="170" spans="2:8" s="8" customFormat="1" ht="14.25" customHeight="1" x14ac:dyDescent="0.2">
      <c r="B170" s="17" t="s">
        <v>186</v>
      </c>
      <c r="C170" s="18" t="s">
        <v>187</v>
      </c>
      <c r="D170" s="13" t="s">
        <v>188</v>
      </c>
      <c r="E170" s="19" t="s">
        <v>17</v>
      </c>
      <c r="F170" s="14">
        <v>3.38</v>
      </c>
      <c r="G170" s="147"/>
      <c r="H170" s="130"/>
    </row>
    <row r="171" spans="2:8" s="8" customFormat="1" ht="14.25" customHeight="1" x14ac:dyDescent="0.2">
      <c r="B171" s="17" t="s">
        <v>189</v>
      </c>
      <c r="C171" s="18" t="s">
        <v>50</v>
      </c>
      <c r="D171" s="13" t="s">
        <v>51</v>
      </c>
      <c r="E171" s="19" t="s">
        <v>17</v>
      </c>
      <c r="F171" s="14">
        <v>19.7</v>
      </c>
      <c r="G171" s="130"/>
      <c r="H171" s="130"/>
    </row>
    <row r="172" spans="2:8" s="8" customFormat="1" ht="14.25" customHeight="1" x14ac:dyDescent="0.2">
      <c r="B172" s="17"/>
      <c r="C172" s="18"/>
      <c r="D172" s="13"/>
      <c r="E172" s="19"/>
      <c r="F172" s="14"/>
      <c r="G172" s="146"/>
      <c r="H172" s="130"/>
    </row>
    <row r="173" spans="2:8" s="8" customFormat="1" ht="14.25" customHeight="1" x14ac:dyDescent="0.2">
      <c r="B173" s="17">
        <v>7.4</v>
      </c>
      <c r="C173" s="18"/>
      <c r="D173" s="12" t="s">
        <v>55</v>
      </c>
      <c r="E173" s="19"/>
      <c r="F173" s="14"/>
      <c r="G173" s="146"/>
      <c r="H173" s="130"/>
    </row>
    <row r="174" spans="2:8" s="8" customFormat="1" ht="12.75" x14ac:dyDescent="0.2">
      <c r="B174" s="17" t="s">
        <v>190</v>
      </c>
      <c r="C174" s="18" t="s">
        <v>57</v>
      </c>
      <c r="D174" s="13" t="s">
        <v>58</v>
      </c>
      <c r="E174" s="19" t="s">
        <v>59</v>
      </c>
      <c r="F174" s="14">
        <v>6145.5</v>
      </c>
      <c r="G174" s="136"/>
      <c r="H174" s="130"/>
    </row>
    <row r="175" spans="2:8" s="8" customFormat="1" ht="13.5" customHeight="1" x14ac:dyDescent="0.2">
      <c r="B175" s="17"/>
      <c r="C175" s="18"/>
      <c r="D175" s="13"/>
      <c r="E175" s="19"/>
      <c r="F175" s="14"/>
      <c r="G175" s="146"/>
      <c r="H175" s="130"/>
    </row>
    <row r="176" spans="2:8" ht="14.25" customHeight="1" x14ac:dyDescent="0.2">
      <c r="B176" s="17">
        <v>7.5</v>
      </c>
      <c r="C176" s="18"/>
      <c r="D176" s="12" t="s">
        <v>191</v>
      </c>
      <c r="E176" s="12"/>
      <c r="F176" s="31"/>
      <c r="G176" s="144"/>
      <c r="H176" s="141"/>
    </row>
    <row r="177" spans="1:24" ht="14.25" customHeight="1" x14ac:dyDescent="0.2">
      <c r="B177" s="17" t="s">
        <v>192</v>
      </c>
      <c r="C177" s="18" t="s">
        <v>62</v>
      </c>
      <c r="D177" s="13" t="s">
        <v>63</v>
      </c>
      <c r="E177" s="19" t="s">
        <v>17</v>
      </c>
      <c r="F177" s="14">
        <v>4.42</v>
      </c>
      <c r="G177" s="137"/>
      <c r="H177" s="130"/>
    </row>
    <row r="178" spans="1:24" ht="12.75" x14ac:dyDescent="0.2">
      <c r="A178" s="2"/>
      <c r="B178" s="17" t="s">
        <v>193</v>
      </c>
      <c r="C178" s="18" t="s">
        <v>101</v>
      </c>
      <c r="D178" s="23" t="s">
        <v>102</v>
      </c>
      <c r="E178" s="37" t="s">
        <v>21</v>
      </c>
      <c r="F178" s="38">
        <v>11</v>
      </c>
      <c r="G178" s="151"/>
      <c r="H178" s="130"/>
    </row>
    <row r="179" spans="1:24" ht="14.25" customHeight="1" x14ac:dyDescent="0.2">
      <c r="B179" s="17"/>
      <c r="C179" s="18"/>
      <c r="D179" s="13"/>
      <c r="E179" s="19"/>
      <c r="F179" s="14"/>
      <c r="G179" s="152"/>
      <c r="H179" s="143"/>
    </row>
    <row r="180" spans="1:24" ht="25.5" x14ac:dyDescent="0.2">
      <c r="B180" s="17">
        <v>7.6</v>
      </c>
      <c r="C180" s="18"/>
      <c r="D180" s="12" t="s">
        <v>194</v>
      </c>
      <c r="E180" s="12"/>
      <c r="F180" s="31"/>
      <c r="G180" s="153"/>
      <c r="H180" s="132"/>
    </row>
    <row r="181" spans="1:24" ht="25.5" x14ac:dyDescent="0.2">
      <c r="B181" s="17" t="s">
        <v>195</v>
      </c>
      <c r="C181" s="18" t="s">
        <v>196</v>
      </c>
      <c r="D181" s="13" t="s">
        <v>197</v>
      </c>
      <c r="E181" s="19" t="s">
        <v>137</v>
      </c>
      <c r="F181" s="14">
        <v>3</v>
      </c>
      <c r="G181" s="137"/>
      <c r="H181" s="130"/>
    </row>
    <row r="182" spans="1:24" ht="25.5" x14ac:dyDescent="0.2">
      <c r="B182" s="17" t="s">
        <v>198</v>
      </c>
      <c r="C182" s="18" t="s">
        <v>199</v>
      </c>
      <c r="D182" s="13" t="s">
        <v>200</v>
      </c>
      <c r="E182" s="19" t="s">
        <v>17</v>
      </c>
      <c r="F182" s="14">
        <f>3*3.2</f>
        <v>9.6000000000000014</v>
      </c>
      <c r="G182" s="137"/>
      <c r="H182" s="130"/>
    </row>
    <row r="183" spans="1:24" ht="12.75" x14ac:dyDescent="0.2">
      <c r="B183" s="17" t="s">
        <v>201</v>
      </c>
      <c r="C183" s="18" t="s">
        <v>202</v>
      </c>
      <c r="D183" s="13" t="s">
        <v>203</v>
      </c>
      <c r="E183" s="19" t="s">
        <v>137</v>
      </c>
      <c r="F183" s="14">
        <v>3</v>
      </c>
      <c r="G183" s="137"/>
      <c r="H183" s="130"/>
    </row>
    <row r="184" spans="1:24" ht="25.5" x14ac:dyDescent="0.2">
      <c r="B184" s="17" t="s">
        <v>204</v>
      </c>
      <c r="C184" s="18" t="s">
        <v>147</v>
      </c>
      <c r="D184" s="13" t="s">
        <v>205</v>
      </c>
      <c r="E184" s="19" t="s">
        <v>137</v>
      </c>
      <c r="F184" s="14">
        <v>3</v>
      </c>
      <c r="G184" s="129"/>
      <c r="H184" s="130"/>
    </row>
    <row r="185" spans="1:24" ht="25.5" x14ac:dyDescent="0.2">
      <c r="B185" s="17" t="s">
        <v>206</v>
      </c>
      <c r="C185" s="18" t="s">
        <v>207</v>
      </c>
      <c r="D185" s="13" t="s">
        <v>208</v>
      </c>
      <c r="E185" s="19" t="s">
        <v>137</v>
      </c>
      <c r="F185" s="14">
        <v>3</v>
      </c>
      <c r="G185" s="137"/>
      <c r="H185" s="130"/>
    </row>
    <row r="186" spans="1:24" ht="12.75" x14ac:dyDescent="0.2">
      <c r="B186" s="17" t="s">
        <v>209</v>
      </c>
      <c r="C186" s="18" t="s">
        <v>210</v>
      </c>
      <c r="D186" s="13" t="s">
        <v>211</v>
      </c>
      <c r="E186" s="19" t="s">
        <v>137</v>
      </c>
      <c r="F186" s="14">
        <v>3</v>
      </c>
      <c r="G186" s="137"/>
      <c r="H186" s="130"/>
    </row>
    <row r="187" spans="1:24" ht="25.5" x14ac:dyDescent="0.2">
      <c r="A187" s="40"/>
      <c r="B187" s="17" t="s">
        <v>212</v>
      </c>
      <c r="C187" s="18" t="s">
        <v>213</v>
      </c>
      <c r="D187" s="36" t="s">
        <v>214</v>
      </c>
      <c r="E187" s="37" t="s">
        <v>137</v>
      </c>
      <c r="F187" s="38">
        <v>3</v>
      </c>
      <c r="G187" s="137"/>
      <c r="H187" s="130"/>
    </row>
    <row r="188" spans="1:24" s="40" customFormat="1" ht="26.25" customHeight="1" x14ac:dyDescent="0.2">
      <c r="A188" s="4"/>
      <c r="B188" s="17" t="s">
        <v>215</v>
      </c>
      <c r="C188" s="18" t="s">
        <v>216</v>
      </c>
      <c r="D188" s="13" t="s">
        <v>217</v>
      </c>
      <c r="E188" s="19" t="s">
        <v>137</v>
      </c>
      <c r="F188" s="14">
        <v>3</v>
      </c>
      <c r="G188" s="137"/>
      <c r="H188" s="130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</row>
    <row r="189" spans="1:24" ht="25.5" x14ac:dyDescent="0.2">
      <c r="B189" s="17" t="s">
        <v>218</v>
      </c>
      <c r="C189" s="18" t="s">
        <v>147</v>
      </c>
      <c r="D189" s="13" t="s">
        <v>219</v>
      </c>
      <c r="E189" s="19" t="s">
        <v>137</v>
      </c>
      <c r="F189" s="14">
        <v>3</v>
      </c>
      <c r="G189" s="137"/>
      <c r="H189" s="130"/>
    </row>
    <row r="190" spans="1:24" ht="25.5" x14ac:dyDescent="0.2">
      <c r="B190" s="17" t="s">
        <v>220</v>
      </c>
      <c r="C190" s="18" t="s">
        <v>221</v>
      </c>
      <c r="D190" s="13" t="s">
        <v>222</v>
      </c>
      <c r="E190" s="19" t="s">
        <v>137</v>
      </c>
      <c r="F190" s="14">
        <v>1</v>
      </c>
      <c r="G190" s="137"/>
      <c r="H190" s="130"/>
    </row>
    <row r="191" spans="1:24" ht="25.5" x14ac:dyDescent="0.2">
      <c r="B191" s="17" t="s">
        <v>223</v>
      </c>
      <c r="C191" s="18" t="s">
        <v>147</v>
      </c>
      <c r="D191" s="13" t="s">
        <v>224</v>
      </c>
      <c r="E191" s="19" t="s">
        <v>137</v>
      </c>
      <c r="F191" s="14">
        <v>2</v>
      </c>
      <c r="G191" s="137"/>
      <c r="H191" s="130"/>
    </row>
    <row r="192" spans="1:24" s="8" customFormat="1" ht="12.75" x14ac:dyDescent="0.2">
      <c r="B192" s="17" t="s">
        <v>225</v>
      </c>
      <c r="C192" s="18" t="s">
        <v>226</v>
      </c>
      <c r="D192" s="13" t="s">
        <v>227</v>
      </c>
      <c r="E192" s="19" t="s">
        <v>137</v>
      </c>
      <c r="F192" s="14">
        <v>2</v>
      </c>
      <c r="G192" s="137"/>
      <c r="H192" s="130"/>
    </row>
    <row r="193" spans="2:8" s="8" customFormat="1" ht="12.75" x14ac:dyDescent="0.2">
      <c r="B193" s="17" t="s">
        <v>228</v>
      </c>
      <c r="C193" s="18" t="s">
        <v>229</v>
      </c>
      <c r="D193" s="13" t="s">
        <v>230</v>
      </c>
      <c r="E193" s="19" t="s">
        <v>137</v>
      </c>
      <c r="F193" s="14">
        <v>6</v>
      </c>
      <c r="G193" s="129"/>
      <c r="H193" s="130"/>
    </row>
    <row r="194" spans="2:8" s="8" customFormat="1" ht="12.75" customHeight="1" x14ac:dyDescent="0.2">
      <c r="B194" s="17" t="s">
        <v>231</v>
      </c>
      <c r="C194" s="18" t="s">
        <v>232</v>
      </c>
      <c r="D194" s="13" t="s">
        <v>233</v>
      </c>
      <c r="E194" s="19" t="s">
        <v>137</v>
      </c>
      <c r="F194" s="14">
        <v>1</v>
      </c>
      <c r="G194" s="137"/>
      <c r="H194" s="130"/>
    </row>
    <row r="195" spans="2:8" s="8" customFormat="1" ht="12.75" x14ac:dyDescent="0.2">
      <c r="B195" s="17"/>
      <c r="C195" s="18"/>
      <c r="D195" s="41"/>
      <c r="E195" s="19"/>
      <c r="F195" s="14"/>
      <c r="G195" s="137"/>
      <c r="H195" s="130"/>
    </row>
    <row r="196" spans="2:8" s="8" customFormat="1" ht="26.25" x14ac:dyDescent="0.25">
      <c r="B196" s="17">
        <v>7.7</v>
      </c>
      <c r="C196" s="18"/>
      <c r="D196" s="12" t="s">
        <v>234</v>
      </c>
      <c r="E196" s="42"/>
      <c r="F196" s="43"/>
      <c r="G196" s="154"/>
      <c r="H196" s="141"/>
    </row>
    <row r="197" spans="2:8" s="8" customFormat="1" ht="25.5" x14ac:dyDescent="0.2">
      <c r="B197" s="17" t="s">
        <v>235</v>
      </c>
      <c r="C197" s="18" t="s">
        <v>236</v>
      </c>
      <c r="D197" s="13" t="s">
        <v>237</v>
      </c>
      <c r="E197" s="19" t="s">
        <v>17</v>
      </c>
      <c r="F197" s="14">
        <v>1</v>
      </c>
      <c r="G197" s="137"/>
      <c r="H197" s="130"/>
    </row>
    <row r="198" spans="2:8" s="8" customFormat="1" ht="14.25" customHeight="1" x14ac:dyDescent="0.2">
      <c r="B198" s="17" t="s">
        <v>238</v>
      </c>
      <c r="C198" s="18" t="s">
        <v>239</v>
      </c>
      <c r="D198" s="13" t="s">
        <v>240</v>
      </c>
      <c r="E198" s="19" t="s">
        <v>137</v>
      </c>
      <c r="F198" s="14">
        <v>2</v>
      </c>
      <c r="G198" s="137"/>
      <c r="H198" s="130"/>
    </row>
    <row r="199" spans="2:8" s="8" customFormat="1" ht="27" customHeight="1" x14ac:dyDescent="0.2">
      <c r="B199" s="17" t="s">
        <v>241</v>
      </c>
      <c r="C199" s="18" t="s">
        <v>236</v>
      </c>
      <c r="D199" s="13" t="s">
        <v>242</v>
      </c>
      <c r="E199" s="19" t="s">
        <v>17</v>
      </c>
      <c r="F199" s="14">
        <f>1*2.43</f>
        <v>2.4300000000000002</v>
      </c>
      <c r="G199" s="137"/>
      <c r="H199" s="130"/>
    </row>
    <row r="200" spans="2:8" s="8" customFormat="1" ht="27.75" customHeight="1" x14ac:dyDescent="0.2">
      <c r="B200" s="17" t="s">
        <v>243</v>
      </c>
      <c r="C200" s="18" t="s">
        <v>236</v>
      </c>
      <c r="D200" s="13" t="s">
        <v>244</v>
      </c>
      <c r="E200" s="19" t="s">
        <v>17</v>
      </c>
      <c r="F200" s="14">
        <f>1*1.25</f>
        <v>1.25</v>
      </c>
      <c r="G200" s="137"/>
      <c r="H200" s="130"/>
    </row>
    <row r="201" spans="2:8" s="8" customFormat="1" ht="14.25" customHeight="1" x14ac:dyDescent="0.2">
      <c r="B201" s="17" t="s">
        <v>245</v>
      </c>
      <c r="C201" s="18" t="s">
        <v>226</v>
      </c>
      <c r="D201" s="13" t="s">
        <v>246</v>
      </c>
      <c r="E201" s="19" t="s">
        <v>137</v>
      </c>
      <c r="F201" s="14">
        <v>8</v>
      </c>
      <c r="G201" s="137"/>
      <c r="H201" s="130"/>
    </row>
    <row r="202" spans="2:8" s="8" customFormat="1" ht="24.75" customHeight="1" x14ac:dyDescent="0.2">
      <c r="B202" s="17" t="s">
        <v>247</v>
      </c>
      <c r="C202" s="18" t="s">
        <v>236</v>
      </c>
      <c r="D202" s="13" t="s">
        <v>248</v>
      </c>
      <c r="E202" s="19" t="s">
        <v>17</v>
      </c>
      <c r="F202" s="14">
        <f>12.91</f>
        <v>12.91</v>
      </c>
      <c r="G202" s="137"/>
      <c r="H202" s="130"/>
    </row>
    <row r="203" spans="2:8" s="8" customFormat="1" ht="26.25" customHeight="1" x14ac:dyDescent="0.2">
      <c r="B203" s="17" t="s">
        <v>249</v>
      </c>
      <c r="C203" s="18" t="s">
        <v>236</v>
      </c>
      <c r="D203" s="13" t="s">
        <v>250</v>
      </c>
      <c r="E203" s="19" t="s">
        <v>17</v>
      </c>
      <c r="F203" s="14">
        <v>1.1000000000000001</v>
      </c>
      <c r="G203" s="137"/>
      <c r="H203" s="130"/>
    </row>
    <row r="204" spans="2:8" s="8" customFormat="1" ht="12.75" x14ac:dyDescent="0.2">
      <c r="B204" s="17" t="s">
        <v>251</v>
      </c>
      <c r="C204" s="18" t="s">
        <v>252</v>
      </c>
      <c r="D204" s="13" t="s">
        <v>253</v>
      </c>
      <c r="E204" s="19" t="s">
        <v>137</v>
      </c>
      <c r="F204" s="14">
        <v>1</v>
      </c>
      <c r="G204" s="137"/>
      <c r="H204" s="130"/>
    </row>
    <row r="205" spans="2:8" s="8" customFormat="1" ht="29.25" customHeight="1" x14ac:dyDescent="0.2">
      <c r="B205" s="17" t="s">
        <v>254</v>
      </c>
      <c r="C205" s="18" t="s">
        <v>236</v>
      </c>
      <c r="D205" s="13" t="s">
        <v>244</v>
      </c>
      <c r="E205" s="19" t="s">
        <v>17</v>
      </c>
      <c r="F205" s="14">
        <f>2.3</f>
        <v>2.2999999999999998</v>
      </c>
      <c r="G205" s="137"/>
      <c r="H205" s="130"/>
    </row>
    <row r="206" spans="2:8" s="8" customFormat="1" ht="27.75" customHeight="1" x14ac:dyDescent="0.2">
      <c r="B206" s="17" t="s">
        <v>255</v>
      </c>
      <c r="C206" s="18" t="s">
        <v>147</v>
      </c>
      <c r="D206" s="13" t="s">
        <v>256</v>
      </c>
      <c r="E206" s="19" t="s">
        <v>137</v>
      </c>
      <c r="F206" s="14">
        <v>2</v>
      </c>
      <c r="G206" s="137"/>
      <c r="H206" s="130"/>
    </row>
    <row r="207" spans="2:8" s="8" customFormat="1" ht="30" customHeight="1" x14ac:dyDescent="0.2">
      <c r="B207" s="17" t="s">
        <v>257</v>
      </c>
      <c r="C207" s="18" t="s">
        <v>258</v>
      </c>
      <c r="D207" s="13" t="s">
        <v>259</v>
      </c>
      <c r="E207" s="19" t="s">
        <v>137</v>
      </c>
      <c r="F207" s="14">
        <v>2</v>
      </c>
      <c r="G207" s="137"/>
      <c r="H207" s="130"/>
    </row>
    <row r="208" spans="2:8" s="8" customFormat="1" ht="30" customHeight="1" x14ac:dyDescent="0.2">
      <c r="B208" s="17" t="s">
        <v>260</v>
      </c>
      <c r="C208" s="18" t="s">
        <v>236</v>
      </c>
      <c r="D208" s="13" t="s">
        <v>244</v>
      </c>
      <c r="E208" s="19" t="s">
        <v>17</v>
      </c>
      <c r="F208" s="14">
        <f>4.85</f>
        <v>4.8499999999999996</v>
      </c>
      <c r="G208" s="137"/>
      <c r="H208" s="130"/>
    </row>
    <row r="209" spans="2:8" s="8" customFormat="1" ht="14.25" customHeight="1" x14ac:dyDescent="0.2">
      <c r="B209" s="17" t="s">
        <v>261</v>
      </c>
      <c r="C209" s="18" t="s">
        <v>262</v>
      </c>
      <c r="D209" s="13" t="s">
        <v>263</v>
      </c>
      <c r="E209" s="19" t="s">
        <v>137</v>
      </c>
      <c r="F209" s="14">
        <f>2+2+2+2+4+4+4</f>
        <v>20</v>
      </c>
      <c r="G209" s="137"/>
      <c r="H209" s="130"/>
    </row>
    <row r="210" spans="2:8" s="8" customFormat="1" ht="42.75" customHeight="1" x14ac:dyDescent="0.2">
      <c r="B210" s="17" t="s">
        <v>264</v>
      </c>
      <c r="C210" s="18" t="s">
        <v>147</v>
      </c>
      <c r="D210" s="13" t="s">
        <v>265</v>
      </c>
      <c r="E210" s="19" t="s">
        <v>137</v>
      </c>
      <c r="F210" s="14">
        <v>2</v>
      </c>
      <c r="G210" s="137"/>
      <c r="H210" s="130"/>
    </row>
    <row r="211" spans="2:8" s="8" customFormat="1" ht="30.75" customHeight="1" x14ac:dyDescent="0.2">
      <c r="B211" s="17"/>
      <c r="C211" s="18"/>
      <c r="D211" s="13"/>
      <c r="E211" s="19"/>
      <c r="F211" s="14"/>
      <c r="G211" s="152"/>
      <c r="H211" s="143"/>
    </row>
    <row r="212" spans="2:8" s="8" customFormat="1" ht="14.25" customHeight="1" x14ac:dyDescent="0.2">
      <c r="B212" s="93" t="s">
        <v>72</v>
      </c>
      <c r="C212" s="93"/>
      <c r="D212" s="93"/>
      <c r="E212" s="93"/>
      <c r="F212" s="93"/>
      <c r="G212" s="153"/>
      <c r="H212" s="132"/>
    </row>
    <row r="213" spans="2:8" s="8" customFormat="1" ht="14.25" customHeight="1" x14ac:dyDescent="0.2">
      <c r="B213" s="191" t="s">
        <v>266</v>
      </c>
      <c r="C213" s="192"/>
      <c r="D213" s="193"/>
      <c r="E213" s="108"/>
      <c r="F213" s="108"/>
      <c r="G213" s="133"/>
      <c r="H213" s="133"/>
    </row>
    <row r="214" spans="2:8" s="8" customFormat="1" ht="15" customHeight="1" x14ac:dyDescent="0.2">
      <c r="B214" s="17">
        <v>8.1</v>
      </c>
      <c r="C214" s="18"/>
      <c r="D214" s="12" t="s">
        <v>267</v>
      </c>
      <c r="E214" s="19"/>
      <c r="F214" s="14"/>
      <c r="G214" s="145"/>
      <c r="H214" s="143"/>
    </row>
    <row r="215" spans="2:8" s="8" customFormat="1" ht="24.75" customHeight="1" x14ac:dyDescent="0.2">
      <c r="B215" s="17" t="s">
        <v>268</v>
      </c>
      <c r="C215" s="18" t="s">
        <v>269</v>
      </c>
      <c r="D215" s="44" t="str">
        <f>[33]B16!E7</f>
        <v>Perforación  para la construcción de pilotes preexcavados de D=0,15</v>
      </c>
      <c r="E215" s="15" t="s">
        <v>17</v>
      </c>
      <c r="F215" s="14">
        <v>1452</v>
      </c>
      <c r="G215" s="129"/>
      <c r="H215" s="130"/>
    </row>
    <row r="216" spans="2:8" s="8" customFormat="1" ht="14.25" customHeight="1" x14ac:dyDescent="0.2">
      <c r="B216" s="17" t="s">
        <v>270</v>
      </c>
      <c r="C216" s="18" t="s">
        <v>26</v>
      </c>
      <c r="D216" s="13" t="s">
        <v>27</v>
      </c>
      <c r="E216" s="19" t="s">
        <v>21</v>
      </c>
      <c r="F216" s="14">
        <v>625</v>
      </c>
      <c r="G216" s="129"/>
      <c r="H216" s="130"/>
    </row>
    <row r="217" spans="2:8" s="8" customFormat="1" ht="27" customHeight="1" x14ac:dyDescent="0.2">
      <c r="B217" s="17" t="s">
        <v>271</v>
      </c>
      <c r="C217" s="18" t="s">
        <v>29</v>
      </c>
      <c r="D217" s="13" t="s">
        <v>30</v>
      </c>
      <c r="E217" s="19" t="s">
        <v>31</v>
      </c>
      <c r="F217" s="14">
        <v>1603.47</v>
      </c>
      <c r="G217" s="129"/>
      <c r="H217" s="130"/>
    </row>
    <row r="218" spans="2:8" s="8" customFormat="1" ht="28.5" customHeight="1" x14ac:dyDescent="0.2">
      <c r="B218" s="17" t="s">
        <v>272</v>
      </c>
      <c r="C218" s="18" t="s">
        <v>33</v>
      </c>
      <c r="D218" s="13" t="s">
        <v>34</v>
      </c>
      <c r="E218" s="19" t="s">
        <v>31</v>
      </c>
      <c r="F218" s="14">
        <f>+F217</f>
        <v>1603.47</v>
      </c>
      <c r="G218" s="150"/>
      <c r="H218" s="130"/>
    </row>
    <row r="219" spans="2:8" s="8" customFormat="1" ht="14.25" customHeight="1" x14ac:dyDescent="0.2">
      <c r="B219" s="17"/>
      <c r="C219" s="18"/>
      <c r="D219" s="13"/>
      <c r="E219" s="19"/>
      <c r="F219" s="14"/>
      <c r="G219" s="145"/>
      <c r="H219" s="143"/>
    </row>
    <row r="220" spans="2:8" s="8" customFormat="1" ht="12.75" x14ac:dyDescent="0.2">
      <c r="B220" s="17">
        <v>8.1999999999999993</v>
      </c>
      <c r="C220" s="18"/>
      <c r="D220" s="12" t="s">
        <v>273</v>
      </c>
      <c r="E220" s="33"/>
      <c r="F220" s="34"/>
      <c r="G220" s="155"/>
      <c r="H220" s="132"/>
    </row>
    <row r="221" spans="2:8" s="8" customFormat="1" ht="14.25" customHeight="1" x14ac:dyDescent="0.2">
      <c r="B221" s="17" t="s">
        <v>274</v>
      </c>
      <c r="C221" s="18" t="s">
        <v>275</v>
      </c>
      <c r="D221" s="13" t="s">
        <v>276</v>
      </c>
      <c r="E221" s="19" t="s">
        <v>31</v>
      </c>
      <c r="F221" s="14">
        <v>32.090000000000003</v>
      </c>
      <c r="G221" s="130"/>
      <c r="H221" s="130"/>
    </row>
    <row r="222" spans="2:8" s="8" customFormat="1" ht="14.25" customHeight="1" x14ac:dyDescent="0.2">
      <c r="B222" s="17"/>
      <c r="C222" s="18"/>
      <c r="D222" s="13"/>
      <c r="E222" s="19"/>
      <c r="F222" s="14"/>
      <c r="G222" s="145"/>
      <c r="H222" s="143"/>
    </row>
    <row r="223" spans="2:8" s="8" customFormat="1" ht="12.75" customHeight="1" x14ac:dyDescent="0.2">
      <c r="B223" s="17">
        <v>8.3000000000000007</v>
      </c>
      <c r="C223" s="18"/>
      <c r="D223" s="12" t="s">
        <v>91</v>
      </c>
      <c r="E223" s="33"/>
      <c r="F223" s="34"/>
      <c r="G223" s="155"/>
      <c r="H223" s="132"/>
    </row>
    <row r="224" spans="2:8" s="8" customFormat="1" ht="14.25" customHeight="1" x14ac:dyDescent="0.2">
      <c r="B224" s="17" t="s">
        <v>277</v>
      </c>
      <c r="C224" s="18" t="s">
        <v>41</v>
      </c>
      <c r="D224" s="13" t="s">
        <v>42</v>
      </c>
      <c r="E224" s="19" t="s">
        <v>31</v>
      </c>
      <c r="F224" s="14">
        <v>35.064999999999998</v>
      </c>
      <c r="G224" s="136"/>
      <c r="H224" s="130"/>
    </row>
    <row r="225" spans="2:8" s="8" customFormat="1" ht="14.25" customHeight="1" x14ac:dyDescent="0.2">
      <c r="B225" s="17" t="s">
        <v>278</v>
      </c>
      <c r="C225" s="18" t="s">
        <v>53</v>
      </c>
      <c r="D225" s="13" t="s">
        <v>54</v>
      </c>
      <c r="E225" s="19" t="s">
        <v>31</v>
      </c>
      <c r="F225" s="14">
        <v>253.464</v>
      </c>
      <c r="G225" s="136"/>
      <c r="H225" s="130"/>
    </row>
    <row r="226" spans="2:8" s="8" customFormat="1" ht="14.25" customHeight="1" x14ac:dyDescent="0.2">
      <c r="B226" s="17" t="s">
        <v>279</v>
      </c>
      <c r="C226" s="18" t="s">
        <v>44</v>
      </c>
      <c r="D226" s="13" t="s">
        <v>183</v>
      </c>
      <c r="E226" s="19" t="s">
        <v>31</v>
      </c>
      <c r="F226" s="14">
        <v>223.76</v>
      </c>
      <c r="G226" s="147"/>
      <c r="H226" s="130"/>
    </row>
    <row r="227" spans="2:8" s="8" customFormat="1" ht="14.25" customHeight="1" x14ac:dyDescent="0.2">
      <c r="B227" s="17" t="s">
        <v>280</v>
      </c>
      <c r="C227" s="18" t="s">
        <v>47</v>
      </c>
      <c r="D227" s="13" t="s">
        <v>48</v>
      </c>
      <c r="E227" s="19" t="s">
        <v>31</v>
      </c>
      <c r="F227" s="14">
        <v>339.887</v>
      </c>
      <c r="G227" s="147"/>
      <c r="H227" s="130"/>
    </row>
    <row r="228" spans="2:8" s="8" customFormat="1" ht="14.25" customHeight="1" x14ac:dyDescent="0.2">
      <c r="B228" s="17" t="s">
        <v>281</v>
      </c>
      <c r="C228" s="18" t="s">
        <v>282</v>
      </c>
      <c r="D228" s="13" t="str">
        <f>+[33]G2!E7</f>
        <v>Suministro de concreto de 28 Mpa. para micro pilote</v>
      </c>
      <c r="E228" s="19" t="s">
        <v>31</v>
      </c>
      <c r="F228" s="14">
        <v>12.829000000000001</v>
      </c>
      <c r="G228" s="130"/>
      <c r="H228" s="130"/>
    </row>
    <row r="229" spans="2:8" s="8" customFormat="1" ht="14.25" customHeight="1" x14ac:dyDescent="0.2">
      <c r="B229" s="17" t="s">
        <v>283</v>
      </c>
      <c r="C229" s="18" t="s">
        <v>130</v>
      </c>
      <c r="D229" s="13" t="s">
        <v>131</v>
      </c>
      <c r="E229" s="19" t="s">
        <v>31</v>
      </c>
      <c r="F229" s="14">
        <v>42.34</v>
      </c>
      <c r="G229" s="147"/>
      <c r="H229" s="130"/>
    </row>
    <row r="230" spans="2:8" s="8" customFormat="1" ht="14.25" customHeight="1" x14ac:dyDescent="0.2">
      <c r="B230" s="17" t="s">
        <v>284</v>
      </c>
      <c r="C230" s="18" t="s">
        <v>285</v>
      </c>
      <c r="D230" s="13" t="s">
        <v>286</v>
      </c>
      <c r="E230" s="19" t="s">
        <v>137</v>
      </c>
      <c r="F230" s="14">
        <v>242</v>
      </c>
      <c r="G230" s="130"/>
      <c r="H230" s="130"/>
    </row>
    <row r="231" spans="2:8" s="8" customFormat="1" ht="14.25" customHeight="1" x14ac:dyDescent="0.2">
      <c r="B231" s="17" t="s">
        <v>287</v>
      </c>
      <c r="C231" s="18" t="s">
        <v>50</v>
      </c>
      <c r="D231" s="13" t="s">
        <v>51</v>
      </c>
      <c r="E231" s="19" t="s">
        <v>17</v>
      </c>
      <c r="F231" s="14">
        <v>108.7</v>
      </c>
      <c r="G231" s="130"/>
      <c r="H231" s="130"/>
    </row>
    <row r="232" spans="2:8" s="8" customFormat="1" ht="14.25" customHeight="1" x14ac:dyDescent="0.2">
      <c r="B232" s="17"/>
      <c r="C232" s="18"/>
      <c r="D232" s="13"/>
      <c r="E232" s="19"/>
      <c r="F232" s="14"/>
      <c r="G232" s="145"/>
      <c r="H232" s="143"/>
    </row>
    <row r="233" spans="2:8" s="8" customFormat="1" ht="14.25" customHeight="1" x14ac:dyDescent="0.2">
      <c r="B233" s="17">
        <v>8.4</v>
      </c>
      <c r="C233" s="18"/>
      <c r="D233" s="12" t="s">
        <v>55</v>
      </c>
      <c r="E233" s="33"/>
      <c r="F233" s="34"/>
      <c r="G233" s="155"/>
      <c r="H233" s="132"/>
    </row>
    <row r="234" spans="2:8" s="8" customFormat="1" ht="24.75" customHeight="1" x14ac:dyDescent="0.2">
      <c r="B234" s="17" t="s">
        <v>288</v>
      </c>
      <c r="C234" s="18" t="s">
        <v>57</v>
      </c>
      <c r="D234" s="13" t="s">
        <v>58</v>
      </c>
      <c r="E234" s="19" t="s">
        <v>59</v>
      </c>
      <c r="F234" s="14">
        <v>81253.8</v>
      </c>
      <c r="G234" s="136"/>
      <c r="H234" s="130"/>
    </row>
    <row r="235" spans="2:8" s="8" customFormat="1" ht="25.5" x14ac:dyDescent="0.2">
      <c r="B235" s="17" t="s">
        <v>289</v>
      </c>
      <c r="C235" s="18" t="s">
        <v>57</v>
      </c>
      <c r="D235" s="36" t="s">
        <v>290</v>
      </c>
      <c r="E235" s="19" t="s">
        <v>59</v>
      </c>
      <c r="F235" s="14">
        <v>3076.4</v>
      </c>
      <c r="G235" s="136"/>
      <c r="H235" s="130"/>
    </row>
    <row r="236" spans="2:8" s="8" customFormat="1" ht="18" customHeight="1" x14ac:dyDescent="0.2">
      <c r="B236" s="17"/>
      <c r="C236" s="18"/>
      <c r="D236" s="13"/>
      <c r="E236" s="19"/>
      <c r="F236" s="14"/>
      <c r="G236" s="136"/>
      <c r="H236" s="130"/>
    </row>
    <row r="237" spans="2:8" s="8" customFormat="1" ht="18" customHeight="1" x14ac:dyDescent="0.2">
      <c r="B237" s="17">
        <v>8.5</v>
      </c>
      <c r="C237" s="18"/>
      <c r="D237" s="12" t="s">
        <v>191</v>
      </c>
      <c r="E237" s="12"/>
      <c r="F237" s="31"/>
      <c r="G237" s="144"/>
      <c r="H237" s="141"/>
    </row>
    <row r="238" spans="2:8" s="8" customFormat="1" ht="29.25" customHeight="1" x14ac:dyDescent="0.2">
      <c r="B238" s="17" t="s">
        <v>291</v>
      </c>
      <c r="C238" s="18" t="s">
        <v>139</v>
      </c>
      <c r="D238" s="13" t="s">
        <v>140</v>
      </c>
      <c r="E238" s="19" t="s">
        <v>141</v>
      </c>
      <c r="F238" s="14">
        <v>484.41</v>
      </c>
      <c r="G238" s="137"/>
      <c r="H238" s="130"/>
    </row>
    <row r="239" spans="2:8" s="8" customFormat="1" ht="14.25" customHeight="1" x14ac:dyDescent="0.2">
      <c r="B239" s="17" t="s">
        <v>292</v>
      </c>
      <c r="C239" s="18" t="s">
        <v>62</v>
      </c>
      <c r="D239" s="13" t="s">
        <v>293</v>
      </c>
      <c r="E239" s="30" t="s">
        <v>17</v>
      </c>
      <c r="F239" s="25">
        <v>2.21</v>
      </c>
      <c r="G239" s="129"/>
      <c r="H239" s="130"/>
    </row>
    <row r="240" spans="2:8" s="8" customFormat="1" ht="51" x14ac:dyDescent="0.2">
      <c r="B240" s="17" t="s">
        <v>294</v>
      </c>
      <c r="C240" s="18" t="s">
        <v>295</v>
      </c>
      <c r="D240" s="36" t="s">
        <v>296</v>
      </c>
      <c r="E240" s="19" t="s">
        <v>59</v>
      </c>
      <c r="F240" s="14">
        <v>14930</v>
      </c>
      <c r="G240" s="136"/>
      <c r="H240" s="130"/>
    </row>
    <row r="241" spans="2:8" s="8" customFormat="1" ht="30" customHeight="1" x14ac:dyDescent="0.2">
      <c r="B241" s="17" t="s">
        <v>297</v>
      </c>
      <c r="C241" s="18" t="s">
        <v>298</v>
      </c>
      <c r="D241" s="13" t="s">
        <v>299</v>
      </c>
      <c r="E241" s="19" t="s">
        <v>137</v>
      </c>
      <c r="F241" s="14">
        <v>2180</v>
      </c>
      <c r="G241" s="136"/>
      <c r="H241" s="130"/>
    </row>
    <row r="242" spans="2:8" s="8" customFormat="1" ht="12.75" x14ac:dyDescent="0.2">
      <c r="B242" s="17"/>
      <c r="C242" s="18"/>
      <c r="D242" s="13"/>
      <c r="E242" s="19"/>
      <c r="F242" s="14"/>
      <c r="G242" s="146"/>
      <c r="H242" s="130"/>
    </row>
    <row r="243" spans="2:8" s="8" customFormat="1" ht="12.75" customHeight="1" x14ac:dyDescent="0.2">
      <c r="B243" s="17">
        <v>8.6</v>
      </c>
      <c r="C243" s="18"/>
      <c r="D243" s="94" t="s">
        <v>300</v>
      </c>
      <c r="E243" s="95"/>
      <c r="F243" s="95"/>
      <c r="G243" s="156"/>
      <c r="H243" s="143"/>
    </row>
    <row r="244" spans="2:8" s="8" customFormat="1" ht="14.25" customHeight="1" x14ac:dyDescent="0.2">
      <c r="B244" s="17" t="s">
        <v>301</v>
      </c>
      <c r="C244" s="18" t="s">
        <v>226</v>
      </c>
      <c r="D244" s="13" t="s">
        <v>302</v>
      </c>
      <c r="E244" s="19" t="s">
        <v>137</v>
      </c>
      <c r="F244" s="14">
        <v>2</v>
      </c>
      <c r="G244" s="136"/>
      <c r="H244" s="130"/>
    </row>
    <row r="245" spans="2:8" s="8" customFormat="1" ht="25.5" customHeight="1" x14ac:dyDescent="0.2">
      <c r="B245" s="17" t="s">
        <v>303</v>
      </c>
      <c r="C245" s="18" t="s">
        <v>236</v>
      </c>
      <c r="D245" s="13" t="s">
        <v>244</v>
      </c>
      <c r="E245" s="19" t="s">
        <v>17</v>
      </c>
      <c r="F245" s="14">
        <v>7.98</v>
      </c>
      <c r="G245" s="137"/>
      <c r="H245" s="130"/>
    </row>
    <row r="246" spans="2:8" s="8" customFormat="1" ht="12.75" x14ac:dyDescent="0.2">
      <c r="B246" s="17" t="s">
        <v>304</v>
      </c>
      <c r="C246" s="18" t="s">
        <v>305</v>
      </c>
      <c r="D246" s="13" t="s">
        <v>306</v>
      </c>
      <c r="E246" s="19" t="s">
        <v>137</v>
      </c>
      <c r="F246" s="14">
        <v>3</v>
      </c>
      <c r="G246" s="136"/>
      <c r="H246" s="130"/>
    </row>
    <row r="247" spans="2:8" s="8" customFormat="1" ht="25.5" x14ac:dyDescent="0.2">
      <c r="B247" s="17" t="s">
        <v>307</v>
      </c>
      <c r="C247" s="18" t="s">
        <v>147</v>
      </c>
      <c r="D247" s="13" t="s">
        <v>308</v>
      </c>
      <c r="E247" s="19" t="s">
        <v>137</v>
      </c>
      <c r="F247" s="14">
        <v>6</v>
      </c>
      <c r="G247" s="136"/>
      <c r="H247" s="130"/>
    </row>
    <row r="248" spans="2:8" s="8" customFormat="1" ht="12.75" x14ac:dyDescent="0.2">
      <c r="B248" s="17" t="s">
        <v>309</v>
      </c>
      <c r="C248" s="18" t="s">
        <v>252</v>
      </c>
      <c r="D248" s="13" t="s">
        <v>310</v>
      </c>
      <c r="E248" s="19" t="s">
        <v>137</v>
      </c>
      <c r="F248" s="14">
        <v>2</v>
      </c>
      <c r="G248" s="137"/>
      <c r="H248" s="130"/>
    </row>
    <row r="249" spans="2:8" s="8" customFormat="1" ht="12.75" x14ac:dyDescent="0.2">
      <c r="B249" s="17" t="s">
        <v>311</v>
      </c>
      <c r="C249" s="18" t="s">
        <v>312</v>
      </c>
      <c r="D249" s="13" t="s">
        <v>313</v>
      </c>
      <c r="E249" s="19" t="s">
        <v>137</v>
      </c>
      <c r="F249" s="14">
        <v>1</v>
      </c>
      <c r="G249" s="136"/>
      <c r="H249" s="130"/>
    </row>
    <row r="250" spans="2:8" s="8" customFormat="1" ht="25.5" x14ac:dyDescent="0.2">
      <c r="B250" s="17" t="s">
        <v>314</v>
      </c>
      <c r="C250" s="18" t="s">
        <v>147</v>
      </c>
      <c r="D250" s="13" t="s">
        <v>315</v>
      </c>
      <c r="E250" s="19" t="s">
        <v>137</v>
      </c>
      <c r="F250" s="14">
        <v>1</v>
      </c>
      <c r="G250" s="136"/>
      <c r="H250" s="130"/>
    </row>
    <row r="251" spans="2:8" s="8" customFormat="1" ht="25.5" x14ac:dyDescent="0.2">
      <c r="B251" s="17" t="s">
        <v>316</v>
      </c>
      <c r="C251" s="18" t="s">
        <v>317</v>
      </c>
      <c r="D251" s="13" t="s">
        <v>318</v>
      </c>
      <c r="E251" s="19" t="s">
        <v>137</v>
      </c>
      <c r="F251" s="14">
        <v>3</v>
      </c>
      <c r="G251" s="136"/>
      <c r="H251" s="130"/>
    </row>
    <row r="252" spans="2:8" s="8" customFormat="1" ht="12.75" x14ac:dyDescent="0.2">
      <c r="B252" s="17" t="s">
        <v>319</v>
      </c>
      <c r="C252" s="18" t="s">
        <v>202</v>
      </c>
      <c r="D252" s="13" t="s">
        <v>320</v>
      </c>
      <c r="E252" s="19" t="s">
        <v>137</v>
      </c>
      <c r="F252" s="14">
        <v>3</v>
      </c>
      <c r="G252" s="136"/>
      <c r="H252" s="130"/>
    </row>
    <row r="253" spans="2:8" s="8" customFormat="1" ht="25.5" x14ac:dyDescent="0.2">
      <c r="B253" s="17" t="s">
        <v>321</v>
      </c>
      <c r="C253" s="18" t="s">
        <v>236</v>
      </c>
      <c r="D253" s="13" t="s">
        <v>322</v>
      </c>
      <c r="E253" s="19" t="s">
        <v>17</v>
      </c>
      <c r="F253" s="14">
        <f>10.64*2</f>
        <v>21.28</v>
      </c>
      <c r="G253" s="137"/>
      <c r="H253" s="130"/>
    </row>
    <row r="254" spans="2:8" s="8" customFormat="1" ht="25.5" x14ac:dyDescent="0.2">
      <c r="B254" s="17" t="s">
        <v>323</v>
      </c>
      <c r="C254" s="18" t="s">
        <v>236</v>
      </c>
      <c r="D254" s="13" t="s">
        <v>244</v>
      </c>
      <c r="E254" s="19" t="s">
        <v>17</v>
      </c>
      <c r="F254" s="14">
        <f>10.34*2</f>
        <v>20.68</v>
      </c>
      <c r="G254" s="137"/>
      <c r="H254" s="130"/>
    </row>
    <row r="255" spans="2:8" s="8" customFormat="1" ht="25.5" x14ac:dyDescent="0.2">
      <c r="B255" s="17" t="s">
        <v>324</v>
      </c>
      <c r="C255" s="18" t="s">
        <v>236</v>
      </c>
      <c r="D255" s="13" t="s">
        <v>244</v>
      </c>
      <c r="E255" s="19" t="s">
        <v>17</v>
      </c>
      <c r="F255" s="14">
        <v>1.73</v>
      </c>
      <c r="G255" s="137"/>
      <c r="H255" s="130"/>
    </row>
    <row r="256" spans="2:8" ht="12.75" x14ac:dyDescent="0.2">
      <c r="B256" s="17" t="s">
        <v>325</v>
      </c>
      <c r="C256" s="18" t="s">
        <v>262</v>
      </c>
      <c r="D256" s="13" t="s">
        <v>263</v>
      </c>
      <c r="E256" s="19" t="s">
        <v>137</v>
      </c>
      <c r="F256" s="14">
        <f>1*2+2*2+2*2+1*2</f>
        <v>12</v>
      </c>
      <c r="G256" s="137"/>
      <c r="H256" s="130"/>
    </row>
    <row r="257" spans="1:24" ht="12.75" x14ac:dyDescent="0.2">
      <c r="B257" s="17"/>
      <c r="C257" s="18"/>
      <c r="D257" s="41"/>
      <c r="E257" s="41"/>
      <c r="F257" s="14"/>
      <c r="G257" s="157"/>
      <c r="H257" s="143"/>
    </row>
    <row r="258" spans="1:24" ht="25.5" x14ac:dyDescent="0.2">
      <c r="B258" s="17">
        <v>8.6999999999999993</v>
      </c>
      <c r="C258" s="18"/>
      <c r="D258" s="39" t="s">
        <v>326</v>
      </c>
      <c r="E258" s="41"/>
      <c r="F258" s="14"/>
      <c r="G258" s="157"/>
      <c r="H258" s="143"/>
    </row>
    <row r="259" spans="1:24" ht="28.5" x14ac:dyDescent="0.2">
      <c r="B259" s="17" t="s">
        <v>327</v>
      </c>
      <c r="C259" s="18" t="s">
        <v>328</v>
      </c>
      <c r="D259" s="45" t="s">
        <v>329</v>
      </c>
      <c r="E259" s="19" t="s">
        <v>17</v>
      </c>
      <c r="F259" s="14">
        <v>4.25</v>
      </c>
      <c r="G259" s="129"/>
      <c r="H259" s="130"/>
    </row>
    <row r="260" spans="1:24" ht="14.25" customHeight="1" x14ac:dyDescent="0.2">
      <c r="B260" s="17" t="s">
        <v>330</v>
      </c>
      <c r="C260" s="18" t="s">
        <v>331</v>
      </c>
      <c r="D260" s="45" t="s">
        <v>332</v>
      </c>
      <c r="E260" s="19" t="s">
        <v>137</v>
      </c>
      <c r="F260" s="14">
        <v>1</v>
      </c>
      <c r="G260" s="129"/>
      <c r="H260" s="130"/>
    </row>
    <row r="261" spans="1:24" ht="14.25" customHeight="1" x14ac:dyDescent="0.2">
      <c r="B261" s="17" t="s">
        <v>333</v>
      </c>
      <c r="C261" s="18" t="s">
        <v>328</v>
      </c>
      <c r="D261" s="45" t="s">
        <v>334</v>
      </c>
      <c r="E261" s="19" t="s">
        <v>17</v>
      </c>
      <c r="F261" s="14">
        <v>12</v>
      </c>
      <c r="G261" s="129"/>
      <c r="H261" s="130"/>
    </row>
    <row r="262" spans="1:24" ht="14.25" customHeight="1" x14ac:dyDescent="0.2">
      <c r="B262" s="17" t="s">
        <v>335</v>
      </c>
      <c r="C262" s="18" t="s">
        <v>147</v>
      </c>
      <c r="D262" s="45" t="s">
        <v>336</v>
      </c>
      <c r="E262" s="19" t="s">
        <v>137</v>
      </c>
      <c r="F262" s="14">
        <v>1</v>
      </c>
      <c r="G262" s="129"/>
      <c r="H262" s="130"/>
    </row>
    <row r="263" spans="1:24" ht="22.5" customHeight="1" x14ac:dyDescent="0.2">
      <c r="B263" s="17" t="s">
        <v>337</v>
      </c>
      <c r="C263" s="18" t="s">
        <v>338</v>
      </c>
      <c r="D263" s="26" t="s">
        <v>339</v>
      </c>
      <c r="E263" s="19" t="s">
        <v>137</v>
      </c>
      <c r="F263" s="14">
        <v>5</v>
      </c>
      <c r="G263" s="129"/>
      <c r="H263" s="130"/>
    </row>
    <row r="264" spans="1:24" ht="30" customHeight="1" x14ac:dyDescent="0.2">
      <c r="B264" s="17" t="s">
        <v>340</v>
      </c>
      <c r="C264" s="18" t="s">
        <v>328</v>
      </c>
      <c r="D264" s="45" t="s">
        <v>341</v>
      </c>
      <c r="E264" s="19" t="s">
        <v>17</v>
      </c>
      <c r="F264" s="14">
        <v>5.2</v>
      </c>
      <c r="G264" s="129"/>
      <c r="H264" s="130"/>
    </row>
    <row r="265" spans="1:24" ht="33.75" customHeight="1" x14ac:dyDescent="0.2">
      <c r="B265" s="17" t="s">
        <v>342</v>
      </c>
      <c r="C265" s="18" t="s">
        <v>147</v>
      </c>
      <c r="D265" s="26" t="s">
        <v>343</v>
      </c>
      <c r="E265" s="37" t="s">
        <v>137</v>
      </c>
      <c r="F265" s="38">
        <v>1</v>
      </c>
      <c r="G265" s="129"/>
      <c r="H265" s="130"/>
    </row>
    <row r="266" spans="1:24" ht="14.25" customHeight="1" x14ac:dyDescent="0.2">
      <c r="A266" s="40"/>
      <c r="B266" s="17"/>
      <c r="C266" s="18"/>
      <c r="D266" s="45"/>
      <c r="E266" s="19"/>
      <c r="F266" s="14"/>
      <c r="G266" s="129"/>
      <c r="H266" s="130"/>
    </row>
    <row r="267" spans="1:24" s="40" customFormat="1" ht="25.5" x14ac:dyDescent="0.2">
      <c r="A267" s="4"/>
      <c r="B267" s="17">
        <v>8.8000000000000007</v>
      </c>
      <c r="C267" s="18"/>
      <c r="D267" s="39" t="s">
        <v>344</v>
      </c>
      <c r="E267" s="19"/>
      <c r="F267" s="14"/>
      <c r="G267" s="129"/>
      <c r="H267" s="130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</row>
    <row r="268" spans="1:24" ht="29.25" customHeight="1" x14ac:dyDescent="0.2">
      <c r="B268" s="17" t="s">
        <v>345</v>
      </c>
      <c r="C268" s="18" t="s">
        <v>147</v>
      </c>
      <c r="D268" s="26" t="s">
        <v>346</v>
      </c>
      <c r="E268" s="19" t="s">
        <v>137</v>
      </c>
      <c r="F268" s="14">
        <v>1</v>
      </c>
      <c r="G268" s="129"/>
      <c r="H268" s="130"/>
    </row>
    <row r="269" spans="1:24" ht="25.5" customHeight="1" x14ac:dyDescent="0.2">
      <c r="B269" s="17" t="s">
        <v>347</v>
      </c>
      <c r="C269" s="18" t="s">
        <v>331</v>
      </c>
      <c r="D269" s="26" t="s">
        <v>348</v>
      </c>
      <c r="E269" s="19" t="s">
        <v>137</v>
      </c>
      <c r="F269" s="14">
        <v>2</v>
      </c>
      <c r="G269" s="129"/>
      <c r="H269" s="130"/>
    </row>
    <row r="270" spans="1:24" ht="29.25" customHeight="1" x14ac:dyDescent="0.2">
      <c r="B270" s="17" t="s">
        <v>349</v>
      </c>
      <c r="C270" s="18" t="s">
        <v>328</v>
      </c>
      <c r="D270" s="26" t="s">
        <v>334</v>
      </c>
      <c r="E270" s="19" t="s">
        <v>17</v>
      </c>
      <c r="F270" s="14">
        <v>6.7</v>
      </c>
      <c r="G270" s="129"/>
      <c r="H270" s="130"/>
    </row>
    <row r="271" spans="1:24" ht="25.5" customHeight="1" x14ac:dyDescent="0.2">
      <c r="B271" s="17" t="s">
        <v>350</v>
      </c>
      <c r="C271" s="18" t="s">
        <v>351</v>
      </c>
      <c r="D271" s="26" t="s">
        <v>352</v>
      </c>
      <c r="E271" s="19" t="s">
        <v>137</v>
      </c>
      <c r="F271" s="14">
        <v>2</v>
      </c>
      <c r="G271" s="129"/>
      <c r="H271" s="130"/>
    </row>
    <row r="272" spans="1:24" s="8" customFormat="1" ht="25.5" customHeight="1" x14ac:dyDescent="0.2">
      <c r="B272" s="17" t="s">
        <v>353</v>
      </c>
      <c r="C272" s="18" t="s">
        <v>328</v>
      </c>
      <c r="D272" s="26" t="s">
        <v>354</v>
      </c>
      <c r="E272" s="19" t="s">
        <v>17</v>
      </c>
      <c r="F272" s="14">
        <v>24</v>
      </c>
      <c r="G272" s="129"/>
      <c r="H272" s="130"/>
    </row>
    <row r="273" spans="2:8" s="8" customFormat="1" ht="25.5" customHeight="1" x14ac:dyDescent="0.2">
      <c r="B273" s="17" t="s">
        <v>355</v>
      </c>
      <c r="C273" s="18" t="s">
        <v>328</v>
      </c>
      <c r="D273" s="26" t="s">
        <v>356</v>
      </c>
      <c r="E273" s="19" t="s">
        <v>17</v>
      </c>
      <c r="F273" s="14">
        <v>11.55</v>
      </c>
      <c r="G273" s="129"/>
      <c r="H273" s="130"/>
    </row>
    <row r="274" spans="2:8" s="8" customFormat="1" ht="14.25" customHeight="1" x14ac:dyDescent="0.2">
      <c r="B274" s="17"/>
      <c r="C274" s="18"/>
      <c r="D274" s="39"/>
      <c r="E274" s="41"/>
      <c r="F274" s="14"/>
      <c r="G274" s="158"/>
      <c r="H274" s="141"/>
    </row>
    <row r="275" spans="2:8" s="8" customFormat="1" ht="14.25" customHeight="1" x14ac:dyDescent="0.2">
      <c r="B275" s="191" t="s">
        <v>357</v>
      </c>
      <c r="C275" s="192"/>
      <c r="D275" s="193"/>
      <c r="E275" s="108"/>
      <c r="F275" s="108"/>
      <c r="G275" s="133"/>
      <c r="H275" s="133"/>
    </row>
    <row r="276" spans="2:8" s="8" customFormat="1" ht="14.25" customHeight="1" x14ac:dyDescent="0.2">
      <c r="B276" s="17">
        <v>9.1</v>
      </c>
      <c r="C276" s="18"/>
      <c r="D276" s="12" t="s">
        <v>267</v>
      </c>
      <c r="E276" s="20"/>
      <c r="F276" s="20"/>
      <c r="G276" s="159"/>
      <c r="H276" s="143"/>
    </row>
    <row r="277" spans="2:8" s="8" customFormat="1" ht="14.25" customHeight="1" x14ac:dyDescent="0.2">
      <c r="B277" s="17" t="s">
        <v>358</v>
      </c>
      <c r="C277" s="11" t="s">
        <v>26</v>
      </c>
      <c r="D277" s="13" t="s">
        <v>27</v>
      </c>
      <c r="E277" s="19" t="s">
        <v>21</v>
      </c>
      <c r="F277" s="21">
        <v>24.724</v>
      </c>
      <c r="G277" s="129"/>
      <c r="H277" s="130"/>
    </row>
    <row r="278" spans="2:8" s="8" customFormat="1" ht="14.25" customHeight="1" x14ac:dyDescent="0.2">
      <c r="B278" s="17" t="s">
        <v>359</v>
      </c>
      <c r="C278" s="18" t="s">
        <v>29</v>
      </c>
      <c r="D278" s="13" t="s">
        <v>30</v>
      </c>
      <c r="E278" s="19" t="s">
        <v>31</v>
      </c>
      <c r="F278" s="14">
        <v>14.835000000000001</v>
      </c>
      <c r="G278" s="129"/>
      <c r="H278" s="130"/>
    </row>
    <row r="279" spans="2:8" s="8" customFormat="1" ht="25.5" x14ac:dyDescent="0.2">
      <c r="B279" s="17" t="s">
        <v>360</v>
      </c>
      <c r="C279" s="18" t="s">
        <v>33</v>
      </c>
      <c r="D279" s="13" t="s">
        <v>34</v>
      </c>
      <c r="E279" s="19" t="s">
        <v>31</v>
      </c>
      <c r="F279" s="14">
        <f>+F278</f>
        <v>14.835000000000001</v>
      </c>
      <c r="G279" s="150"/>
      <c r="H279" s="130"/>
    </row>
    <row r="280" spans="2:8" s="8" customFormat="1" ht="14.25" customHeight="1" x14ac:dyDescent="0.2">
      <c r="B280" s="17"/>
      <c r="C280" s="18"/>
      <c r="D280" s="22"/>
      <c r="E280" s="20"/>
      <c r="F280" s="14"/>
      <c r="G280" s="129"/>
      <c r="H280" s="130"/>
    </row>
    <row r="281" spans="2:8" s="8" customFormat="1" ht="12.75" x14ac:dyDescent="0.2">
      <c r="B281" s="17">
        <v>9.1999999999999993</v>
      </c>
      <c r="C281" s="18"/>
      <c r="D281" s="12" t="s">
        <v>91</v>
      </c>
      <c r="E281" s="20"/>
      <c r="F281" s="14"/>
      <c r="G281" s="129"/>
      <c r="H281" s="130"/>
    </row>
    <row r="282" spans="2:8" s="8" customFormat="1" ht="14.25" customHeight="1" x14ac:dyDescent="0.2">
      <c r="B282" s="17" t="s">
        <v>361</v>
      </c>
      <c r="C282" s="11" t="s">
        <v>41</v>
      </c>
      <c r="D282" s="13" t="s">
        <v>93</v>
      </c>
      <c r="E282" s="19" t="s">
        <v>31</v>
      </c>
      <c r="F282" s="14">
        <v>1.236</v>
      </c>
      <c r="G282" s="129"/>
      <c r="H282" s="130"/>
    </row>
    <row r="283" spans="2:8" s="8" customFormat="1" ht="14.25" customHeight="1" x14ac:dyDescent="0.2">
      <c r="B283" s="17" t="s">
        <v>362</v>
      </c>
      <c r="C283" s="18" t="s">
        <v>53</v>
      </c>
      <c r="D283" s="13" t="s">
        <v>54</v>
      </c>
      <c r="E283" s="19" t="s">
        <v>31</v>
      </c>
      <c r="F283" s="14">
        <v>7.4169999999999998</v>
      </c>
      <c r="G283" s="129"/>
      <c r="H283" s="130"/>
    </row>
    <row r="284" spans="2:8" s="8" customFormat="1" ht="14.25" customHeight="1" x14ac:dyDescent="0.2">
      <c r="B284" s="17" t="s">
        <v>363</v>
      </c>
      <c r="C284" s="18" t="s">
        <v>44</v>
      </c>
      <c r="D284" s="13" t="s">
        <v>364</v>
      </c>
      <c r="E284" s="19" t="s">
        <v>31</v>
      </c>
      <c r="F284" s="14">
        <f>+F283</f>
        <v>7.4169999999999998</v>
      </c>
      <c r="G284" s="129"/>
      <c r="H284" s="130"/>
    </row>
    <row r="285" spans="2:8" s="8" customFormat="1" ht="14.25" customHeight="1" x14ac:dyDescent="0.2">
      <c r="B285" s="17" t="s">
        <v>365</v>
      </c>
      <c r="C285" s="18" t="s">
        <v>50</v>
      </c>
      <c r="D285" s="13" t="s">
        <v>51</v>
      </c>
      <c r="E285" s="30" t="s">
        <v>17</v>
      </c>
      <c r="F285" s="14">
        <v>108.7</v>
      </c>
      <c r="G285" s="129"/>
      <c r="H285" s="130"/>
    </row>
    <row r="286" spans="2:8" s="8" customFormat="1" ht="14.25" customHeight="1" x14ac:dyDescent="0.2">
      <c r="B286" s="17"/>
      <c r="C286" s="18"/>
      <c r="D286" s="22"/>
      <c r="E286" s="20"/>
      <c r="F286" s="14"/>
      <c r="G286" s="129"/>
      <c r="H286" s="130"/>
    </row>
    <row r="287" spans="2:8" s="8" customFormat="1" ht="14.25" customHeight="1" x14ac:dyDescent="0.2">
      <c r="B287" s="17">
        <v>9.3000000000000007</v>
      </c>
      <c r="C287" s="18"/>
      <c r="D287" s="12" t="s">
        <v>55</v>
      </c>
      <c r="E287" s="20"/>
      <c r="F287" s="14"/>
      <c r="G287" s="129"/>
      <c r="H287" s="130"/>
    </row>
    <row r="288" spans="2:8" s="8" customFormat="1" ht="29.25" customHeight="1" x14ac:dyDescent="0.2">
      <c r="B288" s="17" t="s">
        <v>366</v>
      </c>
      <c r="C288" s="18" t="s">
        <v>57</v>
      </c>
      <c r="D288" s="13" t="s">
        <v>58</v>
      </c>
      <c r="E288" s="30" t="s">
        <v>59</v>
      </c>
      <c r="F288" s="14">
        <v>711.4</v>
      </c>
      <c r="G288" s="129"/>
      <c r="H288" s="130"/>
    </row>
    <row r="289" spans="2:8" s="8" customFormat="1" ht="14.25" customHeight="1" x14ac:dyDescent="0.2">
      <c r="B289" s="17"/>
      <c r="C289" s="18"/>
      <c r="D289" s="13"/>
      <c r="E289" s="30"/>
      <c r="F289" s="14"/>
      <c r="G289" s="129"/>
      <c r="H289" s="130"/>
    </row>
    <row r="290" spans="2:8" s="8" customFormat="1" ht="12.75" x14ac:dyDescent="0.2">
      <c r="B290" s="17">
        <v>9.4</v>
      </c>
      <c r="C290" s="18"/>
      <c r="D290" s="12" t="s">
        <v>367</v>
      </c>
      <c r="E290" s="30"/>
      <c r="F290" s="14"/>
      <c r="G290" s="129"/>
      <c r="H290" s="130"/>
    </row>
    <row r="291" spans="2:8" s="8" customFormat="1" ht="14.25" customHeight="1" x14ac:dyDescent="0.2">
      <c r="B291" s="17" t="s">
        <v>368</v>
      </c>
      <c r="C291" s="37" t="s">
        <v>369</v>
      </c>
      <c r="D291" s="13" t="s">
        <v>370</v>
      </c>
      <c r="E291" s="30" t="s">
        <v>21</v>
      </c>
      <c r="F291" s="14">
        <v>15.16</v>
      </c>
      <c r="G291" s="136"/>
      <c r="H291" s="130"/>
    </row>
    <row r="292" spans="2:8" s="8" customFormat="1" ht="51" x14ac:dyDescent="0.2">
      <c r="B292" s="17" t="s">
        <v>371</v>
      </c>
      <c r="C292" s="18" t="s">
        <v>295</v>
      </c>
      <c r="D292" s="36" t="s">
        <v>372</v>
      </c>
      <c r="E292" s="30" t="s">
        <v>59</v>
      </c>
      <c r="F292" s="14">
        <v>899.09</v>
      </c>
      <c r="G292" s="136"/>
      <c r="H292" s="130"/>
    </row>
    <row r="293" spans="2:8" s="8" customFormat="1" ht="14.25" customHeight="1" x14ac:dyDescent="0.2">
      <c r="B293" s="35" t="s">
        <v>373</v>
      </c>
      <c r="C293" s="37" t="s">
        <v>374</v>
      </c>
      <c r="D293" s="36" t="s">
        <v>375</v>
      </c>
      <c r="E293" s="11" t="s">
        <v>21</v>
      </c>
      <c r="F293" s="38">
        <v>4.67</v>
      </c>
      <c r="G293" s="147"/>
      <c r="H293" s="130"/>
    </row>
    <row r="294" spans="2:8" s="8" customFormat="1" ht="25.5" x14ac:dyDescent="0.2">
      <c r="B294" s="17">
        <v>9.5</v>
      </c>
      <c r="C294" s="18"/>
      <c r="D294" s="12" t="s">
        <v>376</v>
      </c>
      <c r="E294" s="20"/>
      <c r="F294" s="14"/>
      <c r="G294" s="159"/>
      <c r="H294" s="143"/>
    </row>
    <row r="295" spans="2:8" s="8" customFormat="1" ht="14.25" customHeight="1" x14ac:dyDescent="0.2">
      <c r="B295" s="17" t="s">
        <v>377</v>
      </c>
      <c r="C295" s="18" t="s">
        <v>196</v>
      </c>
      <c r="D295" s="45" t="s">
        <v>378</v>
      </c>
      <c r="E295" s="19" t="s">
        <v>137</v>
      </c>
      <c r="F295" s="14">
        <v>2</v>
      </c>
      <c r="G295" s="129"/>
      <c r="H295" s="130"/>
    </row>
    <row r="296" spans="2:8" s="8" customFormat="1" ht="28.5" x14ac:dyDescent="0.2">
      <c r="B296" s="17" t="s">
        <v>379</v>
      </c>
      <c r="C296" s="18" t="s">
        <v>207</v>
      </c>
      <c r="D296" s="45" t="s">
        <v>380</v>
      </c>
      <c r="E296" s="19" t="s">
        <v>137</v>
      </c>
      <c r="F296" s="14">
        <v>4</v>
      </c>
      <c r="G296" s="137"/>
      <c r="H296" s="130"/>
    </row>
    <row r="297" spans="2:8" s="8" customFormat="1" ht="28.5" x14ac:dyDescent="0.2">
      <c r="B297" s="17" t="s">
        <v>381</v>
      </c>
      <c r="C297" s="18" t="s">
        <v>210</v>
      </c>
      <c r="D297" s="45" t="s">
        <v>382</v>
      </c>
      <c r="E297" s="19" t="s">
        <v>137</v>
      </c>
      <c r="F297" s="14">
        <v>4</v>
      </c>
      <c r="G297" s="129"/>
      <c r="H297" s="130"/>
    </row>
    <row r="298" spans="2:8" s="8" customFormat="1" ht="42.75" x14ac:dyDescent="0.2">
      <c r="B298" s="17" t="s">
        <v>383</v>
      </c>
      <c r="C298" s="46" t="s">
        <v>384</v>
      </c>
      <c r="D298" s="26" t="s">
        <v>385</v>
      </c>
      <c r="E298" s="37" t="s">
        <v>137</v>
      </c>
      <c r="F298" s="38">
        <v>4</v>
      </c>
      <c r="G298" s="147"/>
      <c r="H298" s="130"/>
    </row>
    <row r="299" spans="2:8" s="8" customFormat="1" ht="28.5" x14ac:dyDescent="0.2">
      <c r="B299" s="17" t="s">
        <v>386</v>
      </c>
      <c r="C299" s="18" t="s">
        <v>387</v>
      </c>
      <c r="D299" s="45" t="s">
        <v>388</v>
      </c>
      <c r="E299" s="19" t="s">
        <v>137</v>
      </c>
      <c r="F299" s="14">
        <v>2</v>
      </c>
      <c r="G299" s="129"/>
      <c r="H299" s="130"/>
    </row>
    <row r="300" spans="2:8" s="8" customFormat="1" ht="30.75" customHeight="1" x14ac:dyDescent="0.2">
      <c r="B300" s="17" t="s">
        <v>389</v>
      </c>
      <c r="C300" s="18" t="s">
        <v>390</v>
      </c>
      <c r="D300" s="45" t="s">
        <v>391</v>
      </c>
      <c r="E300" s="19" t="s">
        <v>137</v>
      </c>
      <c r="F300" s="14">
        <v>2</v>
      </c>
      <c r="G300" s="129"/>
      <c r="H300" s="130"/>
    </row>
    <row r="301" spans="2:8" s="8" customFormat="1" ht="28.5" x14ac:dyDescent="0.2">
      <c r="B301" s="17" t="s">
        <v>392</v>
      </c>
      <c r="C301" s="18" t="s">
        <v>393</v>
      </c>
      <c r="D301" s="45" t="s">
        <v>394</v>
      </c>
      <c r="E301" s="19" t="s">
        <v>137</v>
      </c>
      <c r="F301" s="14">
        <v>2</v>
      </c>
      <c r="G301" s="129"/>
      <c r="H301" s="130"/>
    </row>
    <row r="302" spans="2:8" s="8" customFormat="1" ht="28.5" x14ac:dyDescent="0.2">
      <c r="B302" s="17" t="s">
        <v>395</v>
      </c>
      <c r="C302" s="18" t="s">
        <v>396</v>
      </c>
      <c r="D302" s="45" t="s">
        <v>397</v>
      </c>
      <c r="E302" s="19" t="s">
        <v>137</v>
      </c>
      <c r="F302" s="14">
        <v>2</v>
      </c>
      <c r="G302" s="129"/>
      <c r="H302" s="130"/>
    </row>
    <row r="303" spans="2:8" s="8" customFormat="1" ht="28.5" x14ac:dyDescent="0.2">
      <c r="B303" s="17" t="s">
        <v>398</v>
      </c>
      <c r="C303" s="18" t="s">
        <v>399</v>
      </c>
      <c r="D303" s="45" t="s">
        <v>400</v>
      </c>
      <c r="E303" s="19" t="s">
        <v>137</v>
      </c>
      <c r="F303" s="14">
        <v>1</v>
      </c>
      <c r="G303" s="129"/>
      <c r="H303" s="130"/>
    </row>
    <row r="304" spans="2:8" s="8" customFormat="1" x14ac:dyDescent="0.2">
      <c r="B304" s="17" t="s">
        <v>401</v>
      </c>
      <c r="C304" s="18" t="s">
        <v>402</v>
      </c>
      <c r="D304" s="45" t="s">
        <v>403</v>
      </c>
      <c r="E304" s="19" t="s">
        <v>137</v>
      </c>
      <c r="F304" s="14">
        <v>1</v>
      </c>
      <c r="G304" s="129"/>
      <c r="H304" s="130"/>
    </row>
    <row r="305" spans="2:8" s="8" customFormat="1" ht="28.5" x14ac:dyDescent="0.2">
      <c r="B305" s="17" t="s">
        <v>404</v>
      </c>
      <c r="C305" s="18" t="s">
        <v>147</v>
      </c>
      <c r="D305" s="45" t="s">
        <v>405</v>
      </c>
      <c r="E305" s="19" t="s">
        <v>137</v>
      </c>
      <c r="F305" s="14">
        <v>1</v>
      </c>
      <c r="G305" s="129"/>
      <c r="H305" s="130"/>
    </row>
    <row r="306" spans="2:8" s="8" customFormat="1" ht="28.5" x14ac:dyDescent="0.2">
      <c r="B306" s="17" t="s">
        <v>406</v>
      </c>
      <c r="C306" s="18" t="s">
        <v>147</v>
      </c>
      <c r="D306" s="45" t="s">
        <v>407</v>
      </c>
      <c r="E306" s="19" t="s">
        <v>137</v>
      </c>
      <c r="F306" s="14">
        <v>1</v>
      </c>
      <c r="G306" s="129"/>
      <c r="H306" s="130"/>
    </row>
    <row r="307" spans="2:8" s="8" customFormat="1" x14ac:dyDescent="0.2">
      <c r="B307" s="17" t="s">
        <v>408</v>
      </c>
      <c r="C307" s="18" t="s">
        <v>409</v>
      </c>
      <c r="D307" s="45" t="s">
        <v>410</v>
      </c>
      <c r="E307" s="19" t="s">
        <v>137</v>
      </c>
      <c r="F307" s="14">
        <v>1</v>
      </c>
      <c r="G307" s="129"/>
      <c r="H307" s="130"/>
    </row>
    <row r="308" spans="2:8" s="8" customFormat="1" ht="28.5" x14ac:dyDescent="0.2">
      <c r="B308" s="17" t="s">
        <v>411</v>
      </c>
      <c r="C308" s="18" t="s">
        <v>147</v>
      </c>
      <c r="D308" s="45" t="s">
        <v>412</v>
      </c>
      <c r="E308" s="19" t="s">
        <v>137</v>
      </c>
      <c r="F308" s="14">
        <v>1</v>
      </c>
      <c r="G308" s="129"/>
      <c r="H308" s="130"/>
    </row>
    <row r="309" spans="2:8" s="8" customFormat="1" ht="28.5" x14ac:dyDescent="0.2">
      <c r="B309" s="17" t="s">
        <v>413</v>
      </c>
      <c r="C309" s="18" t="s">
        <v>147</v>
      </c>
      <c r="D309" s="45" t="s">
        <v>414</v>
      </c>
      <c r="E309" s="19" t="s">
        <v>137</v>
      </c>
      <c r="F309" s="14">
        <v>1</v>
      </c>
      <c r="G309" s="129"/>
      <c r="H309" s="130"/>
    </row>
    <row r="310" spans="2:8" s="8" customFormat="1" x14ac:dyDescent="0.2">
      <c r="B310" s="17" t="s">
        <v>415</v>
      </c>
      <c r="C310" s="18" t="s">
        <v>202</v>
      </c>
      <c r="D310" s="45" t="s">
        <v>416</v>
      </c>
      <c r="E310" s="19" t="s">
        <v>137</v>
      </c>
      <c r="F310" s="14">
        <v>2</v>
      </c>
      <c r="G310" s="129"/>
      <c r="H310" s="130"/>
    </row>
    <row r="311" spans="2:8" s="8" customFormat="1" ht="28.5" x14ac:dyDescent="0.2">
      <c r="B311" s="17" t="s">
        <v>417</v>
      </c>
      <c r="C311" s="18" t="s">
        <v>199</v>
      </c>
      <c r="D311" s="45" t="s">
        <v>418</v>
      </c>
      <c r="E311" s="19" t="s">
        <v>17</v>
      </c>
      <c r="F311" s="14">
        <v>3</v>
      </c>
      <c r="G311" s="137"/>
      <c r="H311" s="130"/>
    </row>
    <row r="312" spans="2:8" s="8" customFormat="1" ht="28.5" x14ac:dyDescent="0.2">
      <c r="B312" s="17" t="s">
        <v>419</v>
      </c>
      <c r="C312" s="18" t="s">
        <v>420</v>
      </c>
      <c r="D312" s="45" t="s">
        <v>421</v>
      </c>
      <c r="E312" s="19" t="s">
        <v>137</v>
      </c>
      <c r="F312" s="14">
        <v>1</v>
      </c>
      <c r="G312" s="129"/>
      <c r="H312" s="130"/>
    </row>
    <row r="313" spans="2:8" s="8" customFormat="1" ht="28.5" x14ac:dyDescent="0.2">
      <c r="B313" s="17" t="s">
        <v>422</v>
      </c>
      <c r="C313" s="18" t="s">
        <v>258</v>
      </c>
      <c r="D313" s="45" t="s">
        <v>423</v>
      </c>
      <c r="E313" s="19" t="s">
        <v>137</v>
      </c>
      <c r="F313" s="14">
        <v>1</v>
      </c>
      <c r="G313" s="129"/>
      <c r="H313" s="130"/>
    </row>
    <row r="314" spans="2:8" s="8" customFormat="1" x14ac:dyDescent="0.2">
      <c r="B314" s="17" t="s">
        <v>424</v>
      </c>
      <c r="C314" s="18" t="s">
        <v>226</v>
      </c>
      <c r="D314" s="45" t="s">
        <v>425</v>
      </c>
      <c r="E314" s="19" t="s">
        <v>137</v>
      </c>
      <c r="F314" s="14">
        <v>2</v>
      </c>
      <c r="G314" s="129"/>
      <c r="H314" s="130"/>
    </row>
    <row r="315" spans="2:8" s="8" customFormat="1" ht="28.5" x14ac:dyDescent="0.2">
      <c r="B315" s="17" t="s">
        <v>426</v>
      </c>
      <c r="C315" s="18" t="s">
        <v>147</v>
      </c>
      <c r="D315" s="45" t="s">
        <v>427</v>
      </c>
      <c r="E315" s="19" t="s">
        <v>137</v>
      </c>
      <c r="F315" s="14">
        <v>1</v>
      </c>
      <c r="G315" s="129"/>
      <c r="H315" s="130"/>
    </row>
    <row r="316" spans="2:8" s="8" customFormat="1" x14ac:dyDescent="0.2">
      <c r="B316" s="17" t="s">
        <v>428</v>
      </c>
      <c r="C316" s="18" t="s">
        <v>429</v>
      </c>
      <c r="D316" s="45" t="s">
        <v>430</v>
      </c>
      <c r="E316" s="20"/>
      <c r="F316" s="14">
        <v>2</v>
      </c>
      <c r="G316" s="129"/>
      <c r="H316" s="130"/>
    </row>
    <row r="317" spans="2:8" s="8" customFormat="1" ht="12.75" x14ac:dyDescent="0.2">
      <c r="B317" s="17"/>
      <c r="C317" s="18"/>
      <c r="D317" s="22"/>
      <c r="E317" s="20"/>
      <c r="F317" s="14"/>
      <c r="G317" s="129"/>
      <c r="H317" s="130"/>
    </row>
    <row r="318" spans="2:8" s="8" customFormat="1" ht="12.75" x14ac:dyDescent="0.2">
      <c r="B318" s="17">
        <v>9.6</v>
      </c>
      <c r="C318" s="18"/>
      <c r="D318" s="47" t="s">
        <v>431</v>
      </c>
      <c r="E318" s="20"/>
      <c r="F318" s="14"/>
      <c r="G318" s="129"/>
      <c r="H318" s="130"/>
    </row>
    <row r="319" spans="2:8" s="8" customFormat="1" ht="28.5" x14ac:dyDescent="0.2">
      <c r="B319" s="17" t="s">
        <v>432</v>
      </c>
      <c r="C319" s="18" t="s">
        <v>433</v>
      </c>
      <c r="D319" s="45" t="s">
        <v>434</v>
      </c>
      <c r="E319" s="19" t="s">
        <v>17</v>
      </c>
      <c r="F319" s="14">
        <f>2.54*2</f>
        <v>5.08</v>
      </c>
      <c r="G319" s="129"/>
      <c r="H319" s="130"/>
    </row>
    <row r="320" spans="2:8" s="8" customFormat="1" ht="28.5" x14ac:dyDescent="0.2">
      <c r="B320" s="17" t="s">
        <v>435</v>
      </c>
      <c r="C320" s="18" t="s">
        <v>199</v>
      </c>
      <c r="D320" s="45" t="s">
        <v>436</v>
      </c>
      <c r="E320" s="19" t="s">
        <v>17</v>
      </c>
      <c r="F320" s="14">
        <f>2*2</f>
        <v>4</v>
      </c>
      <c r="G320" s="129"/>
      <c r="H320" s="130"/>
    </row>
    <row r="321" spans="2:8" s="8" customFormat="1" ht="28.5" x14ac:dyDescent="0.2">
      <c r="B321" s="17" t="s">
        <v>437</v>
      </c>
      <c r="C321" s="18" t="s">
        <v>438</v>
      </c>
      <c r="D321" s="45" t="s">
        <v>439</v>
      </c>
      <c r="E321" s="19" t="s">
        <v>17</v>
      </c>
      <c r="F321" s="14">
        <f>2*2</f>
        <v>4</v>
      </c>
      <c r="G321" s="129"/>
      <c r="H321" s="130"/>
    </row>
    <row r="322" spans="2:8" s="8" customFormat="1" x14ac:dyDescent="0.2">
      <c r="B322" s="17" t="s">
        <v>440</v>
      </c>
      <c r="C322" s="18" t="s">
        <v>441</v>
      </c>
      <c r="D322" s="45" t="s">
        <v>442</v>
      </c>
      <c r="E322" s="19" t="s">
        <v>137</v>
      </c>
      <c r="F322" s="14">
        <f>2*2</f>
        <v>4</v>
      </c>
      <c r="G322" s="129"/>
      <c r="H322" s="130"/>
    </row>
    <row r="323" spans="2:8" s="8" customFormat="1" x14ac:dyDescent="0.2">
      <c r="B323" s="17" t="s">
        <v>443</v>
      </c>
      <c r="C323" s="18" t="s">
        <v>444</v>
      </c>
      <c r="D323" s="45" t="s">
        <v>445</v>
      </c>
      <c r="E323" s="19" t="s">
        <v>137</v>
      </c>
      <c r="F323" s="14">
        <f>2*6</f>
        <v>12</v>
      </c>
      <c r="G323" s="129"/>
      <c r="H323" s="130"/>
    </row>
    <row r="324" spans="2:8" s="8" customFormat="1" ht="15" customHeight="1" x14ac:dyDescent="0.2">
      <c r="B324" s="17" t="s">
        <v>446</v>
      </c>
      <c r="C324" s="18" t="s">
        <v>169</v>
      </c>
      <c r="D324" s="45" t="s">
        <v>170</v>
      </c>
      <c r="E324" s="19" t="s">
        <v>137</v>
      </c>
      <c r="F324" s="14">
        <f>2*4</f>
        <v>8</v>
      </c>
      <c r="G324" s="129"/>
      <c r="H324" s="130"/>
    </row>
    <row r="325" spans="2:8" s="8" customFormat="1" ht="14.25" customHeight="1" x14ac:dyDescent="0.2">
      <c r="B325" s="17"/>
      <c r="C325" s="18"/>
      <c r="D325" s="45"/>
      <c r="E325" s="19"/>
      <c r="F325" s="14"/>
      <c r="G325" s="129"/>
      <c r="H325" s="130"/>
    </row>
    <row r="326" spans="2:8" s="8" customFormat="1" ht="27.75" customHeight="1" x14ac:dyDescent="0.2">
      <c r="B326" s="17">
        <v>9.6999999999999993</v>
      </c>
      <c r="C326" s="18"/>
      <c r="D326" s="47" t="s">
        <v>447</v>
      </c>
      <c r="E326" s="19"/>
      <c r="F326" s="14"/>
      <c r="G326" s="129"/>
      <c r="H326" s="130"/>
    </row>
    <row r="327" spans="2:8" s="8" customFormat="1" ht="14.25" customHeight="1" x14ac:dyDescent="0.2">
      <c r="B327" s="17" t="s">
        <v>448</v>
      </c>
      <c r="C327" s="18" t="s">
        <v>147</v>
      </c>
      <c r="D327" s="45" t="s">
        <v>449</v>
      </c>
      <c r="E327" s="19" t="s">
        <v>137</v>
      </c>
      <c r="F327" s="14">
        <v>2</v>
      </c>
      <c r="G327" s="129"/>
      <c r="H327" s="130"/>
    </row>
    <row r="328" spans="2:8" s="8" customFormat="1" x14ac:dyDescent="0.2">
      <c r="B328" s="17" t="s">
        <v>450</v>
      </c>
      <c r="C328" s="18" t="s">
        <v>451</v>
      </c>
      <c r="D328" s="45" t="s">
        <v>452</v>
      </c>
      <c r="E328" s="19" t="s">
        <v>137</v>
      </c>
      <c r="F328" s="14">
        <v>2</v>
      </c>
      <c r="G328" s="129"/>
      <c r="H328" s="130"/>
    </row>
    <row r="329" spans="2:8" s="8" customFormat="1" ht="28.5" x14ac:dyDescent="0.2">
      <c r="B329" s="17" t="s">
        <v>453</v>
      </c>
      <c r="C329" s="18" t="s">
        <v>236</v>
      </c>
      <c r="D329" s="45" t="s">
        <v>454</v>
      </c>
      <c r="E329" s="19" t="s">
        <v>17</v>
      </c>
      <c r="F329" s="14">
        <f>9.4*2</f>
        <v>18.8</v>
      </c>
      <c r="G329" s="137"/>
      <c r="H329" s="130"/>
    </row>
    <row r="330" spans="2:8" s="8" customFormat="1" ht="14.25" customHeight="1" x14ac:dyDescent="0.2">
      <c r="B330" s="17" t="s">
        <v>455</v>
      </c>
      <c r="C330" s="18" t="s">
        <v>226</v>
      </c>
      <c r="D330" s="45" t="s">
        <v>456</v>
      </c>
      <c r="E330" s="19" t="s">
        <v>137</v>
      </c>
      <c r="F330" s="14">
        <v>2</v>
      </c>
      <c r="G330" s="129"/>
      <c r="H330" s="130"/>
    </row>
    <row r="331" spans="2:8" s="8" customFormat="1" ht="14.25" customHeight="1" x14ac:dyDescent="0.2">
      <c r="B331" s="17" t="s">
        <v>457</v>
      </c>
      <c r="C331" s="18" t="s">
        <v>262</v>
      </c>
      <c r="D331" s="13" t="s">
        <v>263</v>
      </c>
      <c r="E331" s="19" t="s">
        <v>137</v>
      </c>
      <c r="F331" s="14">
        <v>2</v>
      </c>
      <c r="G331" s="137"/>
      <c r="H331" s="130"/>
    </row>
    <row r="332" spans="2:8" s="8" customFormat="1" ht="14.25" customHeight="1" x14ac:dyDescent="0.2">
      <c r="B332" s="17"/>
      <c r="C332" s="18"/>
      <c r="D332" s="45"/>
      <c r="E332" s="19"/>
      <c r="F332" s="14"/>
      <c r="G332" s="129"/>
      <c r="H332" s="130"/>
    </row>
    <row r="333" spans="2:8" s="8" customFormat="1" ht="14.25" customHeight="1" x14ac:dyDescent="0.2">
      <c r="B333" s="58" t="s">
        <v>72</v>
      </c>
      <c r="C333" s="58"/>
      <c r="D333" s="58"/>
      <c r="E333" s="58"/>
      <c r="F333" s="58"/>
      <c r="G333" s="131"/>
      <c r="H333" s="132"/>
    </row>
    <row r="334" spans="2:8" s="8" customFormat="1" ht="14.25" customHeight="1" x14ac:dyDescent="0.2">
      <c r="B334" s="191" t="s">
        <v>458</v>
      </c>
      <c r="C334" s="192"/>
      <c r="D334" s="193"/>
      <c r="E334" s="108"/>
      <c r="F334" s="108"/>
      <c r="G334" s="133"/>
      <c r="H334" s="133"/>
    </row>
    <row r="335" spans="2:8" s="8" customFormat="1" ht="14.25" customHeight="1" x14ac:dyDescent="0.2">
      <c r="B335" s="17">
        <v>10.1</v>
      </c>
      <c r="C335" s="18"/>
      <c r="D335" s="12" t="s">
        <v>267</v>
      </c>
      <c r="E335" s="33"/>
      <c r="F335" s="34"/>
      <c r="G335" s="145"/>
      <c r="H335" s="132"/>
    </row>
    <row r="336" spans="2:8" s="8" customFormat="1" ht="15.75" customHeight="1" x14ac:dyDescent="0.2">
      <c r="B336" s="17" t="s">
        <v>459</v>
      </c>
      <c r="C336" s="18" t="s">
        <v>26</v>
      </c>
      <c r="D336" s="13" t="s">
        <v>27</v>
      </c>
      <c r="E336" s="19" t="s">
        <v>21</v>
      </c>
      <c r="F336" s="14">
        <v>61.62</v>
      </c>
      <c r="G336" s="129"/>
      <c r="H336" s="130"/>
    </row>
    <row r="337" spans="2:8" s="8" customFormat="1" ht="14.25" customHeight="1" x14ac:dyDescent="0.2">
      <c r="B337" s="17" t="s">
        <v>460</v>
      </c>
      <c r="C337" s="18" t="s">
        <v>29</v>
      </c>
      <c r="D337" s="13" t="s">
        <v>30</v>
      </c>
      <c r="E337" s="19" t="s">
        <v>31</v>
      </c>
      <c r="F337" s="14">
        <v>368.19909999999999</v>
      </c>
      <c r="G337" s="129"/>
      <c r="H337" s="130"/>
    </row>
    <row r="338" spans="2:8" s="8" customFormat="1" ht="27" customHeight="1" x14ac:dyDescent="0.2">
      <c r="B338" s="17" t="s">
        <v>461</v>
      </c>
      <c r="C338" s="18" t="s">
        <v>33</v>
      </c>
      <c r="D338" s="13" t="s">
        <v>462</v>
      </c>
      <c r="E338" s="19" t="s">
        <v>31</v>
      </c>
      <c r="F338" s="14">
        <v>196.07749999999999</v>
      </c>
      <c r="G338" s="150"/>
      <c r="H338" s="130"/>
    </row>
    <row r="339" spans="2:8" s="8" customFormat="1" ht="14.25" customHeight="1" x14ac:dyDescent="0.2">
      <c r="B339" s="17"/>
      <c r="C339" s="18"/>
      <c r="D339" s="13"/>
      <c r="E339" s="19"/>
      <c r="F339" s="14"/>
      <c r="G339" s="146"/>
      <c r="H339" s="130"/>
    </row>
    <row r="340" spans="2:8" s="8" customFormat="1" ht="14.25" customHeight="1" x14ac:dyDescent="0.2">
      <c r="B340" s="17">
        <v>10.199999999999999</v>
      </c>
      <c r="C340" s="18"/>
      <c r="D340" s="12" t="s">
        <v>35</v>
      </c>
      <c r="E340" s="19"/>
      <c r="F340" s="14"/>
      <c r="G340" s="146"/>
      <c r="H340" s="130"/>
    </row>
    <row r="341" spans="2:8" s="8" customFormat="1" ht="14.25" customHeight="1" x14ac:dyDescent="0.2">
      <c r="B341" s="17" t="s">
        <v>463</v>
      </c>
      <c r="C341" s="18" t="s">
        <v>37</v>
      </c>
      <c r="D341" s="13" t="s">
        <v>38</v>
      </c>
      <c r="E341" s="19" t="s">
        <v>31</v>
      </c>
      <c r="F341" s="14">
        <v>172.1216</v>
      </c>
      <c r="G341" s="129"/>
      <c r="H341" s="130"/>
    </row>
    <row r="342" spans="2:8" s="8" customFormat="1" ht="14.25" customHeight="1" x14ac:dyDescent="0.2">
      <c r="B342" s="17" t="s">
        <v>464</v>
      </c>
      <c r="C342" s="18" t="s">
        <v>78</v>
      </c>
      <c r="D342" s="13" t="s">
        <v>79</v>
      </c>
      <c r="E342" s="19" t="s">
        <v>31</v>
      </c>
      <c r="F342" s="14">
        <v>22</v>
      </c>
      <c r="G342" s="129"/>
      <c r="H342" s="130"/>
    </row>
    <row r="343" spans="2:8" s="8" customFormat="1" ht="14.25" customHeight="1" x14ac:dyDescent="0.2">
      <c r="B343" s="17"/>
      <c r="C343" s="18"/>
      <c r="D343" s="13"/>
      <c r="E343" s="19"/>
      <c r="F343" s="14"/>
      <c r="G343" s="129"/>
      <c r="H343" s="130"/>
    </row>
    <row r="344" spans="2:8" s="8" customFormat="1" ht="14.25" customHeight="1" x14ac:dyDescent="0.2">
      <c r="B344" s="17">
        <v>10.3</v>
      </c>
      <c r="C344" s="18"/>
      <c r="D344" s="12" t="s">
        <v>91</v>
      </c>
      <c r="E344" s="19"/>
      <c r="F344" s="14"/>
      <c r="G344" s="146"/>
      <c r="H344" s="130"/>
    </row>
    <row r="345" spans="2:8" s="8" customFormat="1" ht="14.25" customHeight="1" x14ac:dyDescent="0.2">
      <c r="B345" s="17" t="s">
        <v>465</v>
      </c>
      <c r="C345" s="18" t="s">
        <v>41</v>
      </c>
      <c r="D345" s="13" t="s">
        <v>93</v>
      </c>
      <c r="E345" s="19" t="s">
        <v>31</v>
      </c>
      <c r="F345" s="14">
        <v>192.53790000000001</v>
      </c>
      <c r="G345" s="136"/>
      <c r="H345" s="130"/>
    </row>
    <row r="346" spans="2:8" s="8" customFormat="1" ht="14.25" customHeight="1" x14ac:dyDescent="0.2">
      <c r="B346" s="17" t="s">
        <v>466</v>
      </c>
      <c r="C346" s="18" t="s">
        <v>53</v>
      </c>
      <c r="D346" s="13" t="s">
        <v>54</v>
      </c>
      <c r="E346" s="19" t="s">
        <v>31</v>
      </c>
      <c r="F346" s="14">
        <v>79.281199999999998</v>
      </c>
      <c r="G346" s="136"/>
      <c r="H346" s="130"/>
    </row>
    <row r="347" spans="2:8" s="8" customFormat="1" ht="14.25" customHeight="1" x14ac:dyDescent="0.2">
      <c r="B347" s="17" t="s">
        <v>467</v>
      </c>
      <c r="C347" s="18" t="s">
        <v>44</v>
      </c>
      <c r="D347" s="13" t="s">
        <v>364</v>
      </c>
      <c r="E347" s="19" t="s">
        <v>31</v>
      </c>
      <c r="F347" s="14">
        <v>74.036299999999997</v>
      </c>
      <c r="G347" s="147"/>
      <c r="H347" s="130"/>
    </row>
    <row r="348" spans="2:8" s="8" customFormat="1" ht="14.25" customHeight="1" x14ac:dyDescent="0.2">
      <c r="B348" s="17" t="s">
        <v>468</v>
      </c>
      <c r="C348" s="18" t="s">
        <v>469</v>
      </c>
      <c r="D348" s="13" t="s">
        <v>470</v>
      </c>
      <c r="E348" s="19" t="s">
        <v>31</v>
      </c>
      <c r="F348" s="14">
        <v>77.842200000000005</v>
      </c>
      <c r="G348" s="147"/>
      <c r="H348" s="130"/>
    </row>
    <row r="349" spans="2:8" s="8" customFormat="1" ht="14.25" customHeight="1" x14ac:dyDescent="0.2">
      <c r="B349" s="17" t="s">
        <v>471</v>
      </c>
      <c r="C349" s="18" t="s">
        <v>130</v>
      </c>
      <c r="D349" s="13" t="s">
        <v>131</v>
      </c>
      <c r="E349" s="19" t="s">
        <v>31</v>
      </c>
      <c r="F349" s="14">
        <v>9.4239999999999995</v>
      </c>
      <c r="G349" s="147"/>
      <c r="H349" s="130"/>
    </row>
    <row r="350" spans="2:8" s="8" customFormat="1" ht="14.25" customHeight="1" x14ac:dyDescent="0.2">
      <c r="B350" s="17" t="s">
        <v>472</v>
      </c>
      <c r="C350" s="18" t="s">
        <v>187</v>
      </c>
      <c r="D350" s="13" t="s">
        <v>188</v>
      </c>
      <c r="E350" s="19" t="s">
        <v>31</v>
      </c>
      <c r="F350" s="14">
        <f>20.4</f>
        <v>20.399999999999999</v>
      </c>
      <c r="G350" s="147"/>
      <c r="H350" s="130"/>
    </row>
    <row r="351" spans="2:8" s="8" customFormat="1" ht="14.25" customHeight="1" x14ac:dyDescent="0.2">
      <c r="B351" s="17" t="s">
        <v>473</v>
      </c>
      <c r="C351" s="18" t="s">
        <v>47</v>
      </c>
      <c r="D351" s="13" t="s">
        <v>474</v>
      </c>
      <c r="E351" s="19" t="s">
        <v>31</v>
      </c>
      <c r="F351" s="14">
        <f>3.58</f>
        <v>3.58</v>
      </c>
      <c r="G351" s="147"/>
      <c r="H351" s="130"/>
    </row>
    <row r="352" spans="2:8" s="8" customFormat="1" ht="12.75" x14ac:dyDescent="0.2">
      <c r="B352" s="17" t="s">
        <v>475</v>
      </c>
      <c r="C352" s="18" t="s">
        <v>50</v>
      </c>
      <c r="D352" s="13" t="s">
        <v>51</v>
      </c>
      <c r="E352" s="19" t="s">
        <v>17</v>
      </c>
      <c r="F352" s="14">
        <v>194.9</v>
      </c>
      <c r="G352" s="130"/>
      <c r="H352" s="130"/>
    </row>
    <row r="353" spans="2:8" s="8" customFormat="1" ht="12.75" x14ac:dyDescent="0.2">
      <c r="B353" s="17"/>
      <c r="C353" s="18"/>
      <c r="D353" s="13"/>
      <c r="E353" s="19"/>
      <c r="F353" s="14"/>
      <c r="G353" s="130"/>
      <c r="H353" s="130"/>
    </row>
    <row r="354" spans="2:8" s="8" customFormat="1" ht="12.75" x14ac:dyDescent="0.2">
      <c r="B354" s="17">
        <v>10.4</v>
      </c>
      <c r="C354" s="18"/>
      <c r="D354" s="12" t="s">
        <v>55</v>
      </c>
      <c r="E354" s="19"/>
      <c r="F354" s="14"/>
      <c r="G354" s="146"/>
      <c r="H354" s="130"/>
    </row>
    <row r="355" spans="2:8" s="8" customFormat="1" ht="30" customHeight="1" x14ac:dyDescent="0.2">
      <c r="B355" s="17" t="s">
        <v>476</v>
      </c>
      <c r="C355" s="18" t="s">
        <v>57</v>
      </c>
      <c r="D355" s="13" t="s">
        <v>58</v>
      </c>
      <c r="E355" s="19" t="s">
        <v>59</v>
      </c>
      <c r="F355" s="14">
        <v>17204.7</v>
      </c>
      <c r="G355" s="136"/>
      <c r="H355" s="130"/>
    </row>
    <row r="356" spans="2:8" s="8" customFormat="1" ht="14.25" customHeight="1" x14ac:dyDescent="0.2">
      <c r="B356" s="17"/>
      <c r="C356" s="18"/>
      <c r="D356" s="13"/>
      <c r="E356" s="19"/>
      <c r="F356" s="14"/>
      <c r="G356" s="146"/>
      <c r="H356" s="130"/>
    </row>
    <row r="357" spans="2:8" s="8" customFormat="1" ht="27.75" customHeight="1" x14ac:dyDescent="0.2">
      <c r="B357" s="17">
        <v>10.5</v>
      </c>
      <c r="C357" s="18"/>
      <c r="D357" s="12" t="s">
        <v>191</v>
      </c>
      <c r="E357" s="12"/>
      <c r="F357" s="31"/>
      <c r="G357" s="144"/>
      <c r="H357" s="141"/>
    </row>
    <row r="358" spans="2:8" s="8" customFormat="1" ht="27" customHeight="1" x14ac:dyDescent="0.2">
      <c r="B358" s="17" t="s">
        <v>477</v>
      </c>
      <c r="C358" s="18" t="s">
        <v>139</v>
      </c>
      <c r="D358" s="48" t="s">
        <v>140</v>
      </c>
      <c r="E358" s="49" t="s">
        <v>141</v>
      </c>
      <c r="F358" s="50">
        <v>114.92</v>
      </c>
      <c r="G358" s="137"/>
      <c r="H358" s="130"/>
    </row>
    <row r="359" spans="2:8" s="8" customFormat="1" ht="62.25" customHeight="1" x14ac:dyDescent="0.2">
      <c r="B359" s="17" t="s">
        <v>478</v>
      </c>
      <c r="C359" s="51" t="s">
        <v>295</v>
      </c>
      <c r="D359" s="52" t="str">
        <f>'[33]C11B(3)'!E7</f>
        <v>Perfiles laminados en acero IPE/HE/HAE/LU ASTM A36 - A500 - A569 - A572 - A653 - SAE 1045 (Incluye soldadura, anticorrosivo y esmalte), según diseño (Incluye vigas, cerchas, correas, anticorrosivo y esmalte)</v>
      </c>
      <c r="E359" s="53" t="s">
        <v>59</v>
      </c>
      <c r="F359" s="102">
        <v>1745</v>
      </c>
      <c r="G359" s="147"/>
      <c r="H359" s="130"/>
    </row>
    <row r="360" spans="2:8" s="8" customFormat="1" ht="25.5" x14ac:dyDescent="0.2">
      <c r="B360" s="17">
        <v>10.6</v>
      </c>
      <c r="C360" s="18"/>
      <c r="D360" s="54" t="s">
        <v>479</v>
      </c>
      <c r="E360" s="55"/>
      <c r="F360" s="56"/>
      <c r="G360" s="136"/>
      <c r="H360" s="130"/>
    </row>
    <row r="361" spans="2:8" s="8" customFormat="1" ht="25.5" x14ac:dyDescent="0.2">
      <c r="B361" s="17" t="s">
        <v>480</v>
      </c>
      <c r="C361" s="18" t="s">
        <v>147</v>
      </c>
      <c r="D361" s="13" t="s">
        <v>481</v>
      </c>
      <c r="E361" s="19" t="s">
        <v>137</v>
      </c>
      <c r="F361" s="14">
        <v>1</v>
      </c>
      <c r="G361" s="129"/>
      <c r="H361" s="130"/>
    </row>
    <row r="362" spans="2:8" s="8" customFormat="1" ht="14.25" customHeight="1" x14ac:dyDescent="0.2">
      <c r="B362" s="17" t="s">
        <v>482</v>
      </c>
      <c r="C362" s="18" t="s">
        <v>483</v>
      </c>
      <c r="D362" s="13" t="s">
        <v>484</v>
      </c>
      <c r="E362" s="19" t="s">
        <v>137</v>
      </c>
      <c r="F362" s="14">
        <v>2</v>
      </c>
      <c r="G362" s="129"/>
      <c r="H362" s="130"/>
    </row>
    <row r="363" spans="2:8" s="8" customFormat="1" ht="27" customHeight="1" x14ac:dyDescent="0.2">
      <c r="B363" s="17" t="s">
        <v>485</v>
      </c>
      <c r="C363" s="18" t="s">
        <v>147</v>
      </c>
      <c r="D363" s="13" t="s">
        <v>486</v>
      </c>
      <c r="E363" s="19" t="s">
        <v>137</v>
      </c>
      <c r="F363" s="14">
        <v>1</v>
      </c>
      <c r="G363" s="129"/>
      <c r="H363" s="130"/>
    </row>
    <row r="364" spans="2:8" s="8" customFormat="1" ht="29.25" customHeight="1" x14ac:dyDescent="0.2">
      <c r="B364" s="17" t="s">
        <v>487</v>
      </c>
      <c r="C364" s="18" t="s">
        <v>488</v>
      </c>
      <c r="D364" s="13" t="s">
        <v>489</v>
      </c>
      <c r="E364" s="19" t="s">
        <v>137</v>
      </c>
      <c r="F364" s="14">
        <v>1</v>
      </c>
      <c r="G364" s="129"/>
      <c r="H364" s="130"/>
    </row>
    <row r="365" spans="2:8" s="8" customFormat="1" ht="14.25" customHeight="1" x14ac:dyDescent="0.2">
      <c r="B365" s="17" t="s">
        <v>490</v>
      </c>
      <c r="C365" s="18" t="s">
        <v>491</v>
      </c>
      <c r="D365" s="13" t="s">
        <v>492</v>
      </c>
      <c r="E365" s="19" t="s">
        <v>137</v>
      </c>
      <c r="F365" s="14">
        <v>1</v>
      </c>
      <c r="G365" s="129"/>
      <c r="H365" s="130"/>
    </row>
    <row r="366" spans="2:8" s="8" customFormat="1" ht="27" customHeight="1" x14ac:dyDescent="0.2">
      <c r="B366" s="17" t="s">
        <v>493</v>
      </c>
      <c r="C366" s="18" t="s">
        <v>494</v>
      </c>
      <c r="D366" s="13" t="s">
        <v>495</v>
      </c>
      <c r="E366" s="19" t="s">
        <v>17</v>
      </c>
      <c r="F366" s="14">
        <v>8.9</v>
      </c>
      <c r="G366" s="129"/>
      <c r="H366" s="130"/>
    </row>
    <row r="367" spans="2:8" s="8" customFormat="1" ht="16.5" customHeight="1" x14ac:dyDescent="0.2">
      <c r="B367" s="17" t="s">
        <v>496</v>
      </c>
      <c r="C367" s="18" t="s">
        <v>497</v>
      </c>
      <c r="D367" s="13" t="s">
        <v>498</v>
      </c>
      <c r="E367" s="19" t="s">
        <v>137</v>
      </c>
      <c r="F367" s="14">
        <v>4</v>
      </c>
      <c r="G367" s="129"/>
      <c r="H367" s="130"/>
    </row>
    <row r="368" spans="2:8" s="8" customFormat="1" ht="29.25" customHeight="1" x14ac:dyDescent="0.2">
      <c r="B368" s="17" t="s">
        <v>499</v>
      </c>
      <c r="C368" s="18" t="s">
        <v>147</v>
      </c>
      <c r="D368" s="13" t="s">
        <v>500</v>
      </c>
      <c r="E368" s="19" t="s">
        <v>137</v>
      </c>
      <c r="F368" s="14">
        <v>4</v>
      </c>
      <c r="G368" s="129"/>
      <c r="H368" s="130"/>
    </row>
    <row r="369" spans="2:8" s="8" customFormat="1" ht="27" customHeight="1" x14ac:dyDescent="0.2">
      <c r="B369" s="17" t="s">
        <v>501</v>
      </c>
      <c r="C369" s="18" t="s">
        <v>502</v>
      </c>
      <c r="D369" s="13" t="s">
        <v>503</v>
      </c>
      <c r="E369" s="19" t="s">
        <v>17</v>
      </c>
      <c r="F369" s="14">
        <v>20.84</v>
      </c>
      <c r="G369" s="129"/>
      <c r="H369" s="130"/>
    </row>
    <row r="370" spans="2:8" s="8" customFormat="1" ht="27" customHeight="1" x14ac:dyDescent="0.2">
      <c r="B370" s="17" t="s">
        <v>504</v>
      </c>
      <c r="C370" s="18" t="s">
        <v>147</v>
      </c>
      <c r="D370" s="13" t="s">
        <v>505</v>
      </c>
      <c r="E370" s="19" t="s">
        <v>137</v>
      </c>
      <c r="F370" s="14">
        <v>2</v>
      </c>
      <c r="G370" s="129"/>
      <c r="H370" s="130"/>
    </row>
    <row r="371" spans="2:8" s="8" customFormat="1" ht="14.25" customHeight="1" x14ac:dyDescent="0.2">
      <c r="B371" s="17" t="s">
        <v>506</v>
      </c>
      <c r="C371" s="18" t="s">
        <v>507</v>
      </c>
      <c r="D371" s="13" t="s">
        <v>508</v>
      </c>
      <c r="E371" s="19" t="s">
        <v>137</v>
      </c>
      <c r="F371" s="14">
        <v>2</v>
      </c>
      <c r="G371" s="129"/>
      <c r="H371" s="130"/>
    </row>
    <row r="372" spans="2:8" s="8" customFormat="1" ht="14.25" customHeight="1" x14ac:dyDescent="0.2">
      <c r="B372" s="17" t="s">
        <v>509</v>
      </c>
      <c r="C372" s="18" t="s">
        <v>510</v>
      </c>
      <c r="D372" s="13" t="s">
        <v>511</v>
      </c>
      <c r="E372" s="19" t="s">
        <v>137</v>
      </c>
      <c r="F372" s="14">
        <v>1</v>
      </c>
      <c r="G372" s="129"/>
      <c r="H372" s="130"/>
    </row>
    <row r="373" spans="2:8" s="8" customFormat="1" ht="14.25" customHeight="1" x14ac:dyDescent="0.2">
      <c r="B373" s="17" t="s">
        <v>512</v>
      </c>
      <c r="C373" s="18" t="s">
        <v>513</v>
      </c>
      <c r="D373" s="13" t="s">
        <v>514</v>
      </c>
      <c r="E373" s="19" t="s">
        <v>137</v>
      </c>
      <c r="F373" s="14">
        <v>4</v>
      </c>
      <c r="G373" s="129"/>
      <c r="H373" s="130"/>
    </row>
    <row r="374" spans="2:8" s="8" customFormat="1" ht="27" customHeight="1" x14ac:dyDescent="0.2">
      <c r="B374" s="17" t="s">
        <v>515</v>
      </c>
      <c r="C374" s="18" t="s">
        <v>516</v>
      </c>
      <c r="D374" s="13" t="s">
        <v>517</v>
      </c>
      <c r="E374" s="19" t="s">
        <v>17</v>
      </c>
      <c r="F374" s="14">
        <v>1.36</v>
      </c>
      <c r="G374" s="129"/>
      <c r="H374" s="130"/>
    </row>
    <row r="375" spans="2:8" s="8" customFormat="1" ht="29.25" customHeight="1" x14ac:dyDescent="0.2">
      <c r="B375" s="17" t="s">
        <v>518</v>
      </c>
      <c r="C375" s="18" t="s">
        <v>147</v>
      </c>
      <c r="D375" s="13" t="s">
        <v>519</v>
      </c>
      <c r="E375" s="19" t="s">
        <v>137</v>
      </c>
      <c r="F375" s="14">
        <v>2</v>
      </c>
      <c r="G375" s="129"/>
      <c r="H375" s="130"/>
    </row>
    <row r="376" spans="2:8" s="8" customFormat="1" ht="27.75" customHeight="1" x14ac:dyDescent="0.2">
      <c r="B376" s="17" t="s">
        <v>520</v>
      </c>
      <c r="C376" s="18" t="s">
        <v>521</v>
      </c>
      <c r="D376" s="13" t="s">
        <v>522</v>
      </c>
      <c r="E376" s="19" t="s">
        <v>137</v>
      </c>
      <c r="F376" s="14">
        <v>1</v>
      </c>
      <c r="G376" s="129"/>
      <c r="H376" s="130"/>
    </row>
    <row r="377" spans="2:8" s="8" customFormat="1" ht="29.25" customHeight="1" x14ac:dyDescent="0.2">
      <c r="B377" s="17" t="s">
        <v>523</v>
      </c>
      <c r="C377" s="18" t="s">
        <v>524</v>
      </c>
      <c r="D377" s="13" t="s">
        <v>525</v>
      </c>
      <c r="E377" s="19" t="s">
        <v>137</v>
      </c>
      <c r="F377" s="14">
        <v>1</v>
      </c>
      <c r="G377" s="129"/>
      <c r="H377" s="130"/>
    </row>
    <row r="378" spans="2:8" s="8" customFormat="1" ht="14.25" customHeight="1" x14ac:dyDescent="0.2">
      <c r="B378" s="17" t="s">
        <v>526</v>
      </c>
      <c r="C378" s="18" t="s">
        <v>527</v>
      </c>
      <c r="D378" s="13" t="s">
        <v>528</v>
      </c>
      <c r="E378" s="19" t="s">
        <v>137</v>
      </c>
      <c r="F378" s="14">
        <v>1</v>
      </c>
      <c r="G378" s="129"/>
      <c r="H378" s="130"/>
    </row>
    <row r="379" spans="2:8" s="8" customFormat="1" ht="27.75" customHeight="1" x14ac:dyDescent="0.2">
      <c r="B379" s="17" t="s">
        <v>529</v>
      </c>
      <c r="C379" s="18" t="s">
        <v>530</v>
      </c>
      <c r="D379" s="13" t="s">
        <v>531</v>
      </c>
      <c r="E379" s="19" t="s">
        <v>17</v>
      </c>
      <c r="F379" s="14">
        <v>35.200000000000003</v>
      </c>
      <c r="G379" s="129"/>
      <c r="H379" s="130"/>
    </row>
    <row r="380" spans="2:8" s="8" customFormat="1" ht="27.75" customHeight="1" x14ac:dyDescent="0.2">
      <c r="B380" s="17" t="s">
        <v>532</v>
      </c>
      <c r="C380" s="18" t="s">
        <v>533</v>
      </c>
      <c r="D380" s="13" t="s">
        <v>534</v>
      </c>
      <c r="E380" s="19" t="s">
        <v>17</v>
      </c>
      <c r="F380" s="14">
        <v>35.200000000000003</v>
      </c>
      <c r="G380" s="129"/>
      <c r="H380" s="130"/>
    </row>
    <row r="381" spans="2:8" s="8" customFormat="1" ht="14.25" customHeight="1" x14ac:dyDescent="0.2">
      <c r="B381" s="17" t="s">
        <v>535</v>
      </c>
      <c r="C381" s="18" t="s">
        <v>536</v>
      </c>
      <c r="D381" s="13" t="s">
        <v>537</v>
      </c>
      <c r="E381" s="19" t="s">
        <v>137</v>
      </c>
      <c r="F381" s="14">
        <v>4</v>
      </c>
      <c r="G381" s="129"/>
      <c r="H381" s="130"/>
    </row>
    <row r="382" spans="2:8" s="8" customFormat="1" ht="14.25" customHeight="1" x14ac:dyDescent="0.2">
      <c r="B382" s="17" t="s">
        <v>538</v>
      </c>
      <c r="C382" s="18" t="s">
        <v>539</v>
      </c>
      <c r="D382" s="13" t="s">
        <v>540</v>
      </c>
      <c r="E382" s="19" t="s">
        <v>137</v>
      </c>
      <c r="F382" s="14">
        <v>12</v>
      </c>
      <c r="G382" s="129"/>
      <c r="H382" s="130"/>
    </row>
    <row r="383" spans="2:8" s="8" customFormat="1" ht="14.25" customHeight="1" x14ac:dyDescent="0.2">
      <c r="B383" s="17"/>
      <c r="C383" s="18"/>
      <c r="D383" s="13"/>
      <c r="E383" s="19"/>
      <c r="F383" s="14"/>
      <c r="G383" s="160"/>
      <c r="H383" s="143"/>
    </row>
    <row r="384" spans="2:8" s="8" customFormat="1" ht="14.25" customHeight="1" x14ac:dyDescent="0.2">
      <c r="B384" s="17"/>
      <c r="C384" s="18"/>
      <c r="D384" s="57"/>
      <c r="E384" s="58"/>
      <c r="F384" s="58"/>
      <c r="G384" s="131"/>
      <c r="H384" s="132"/>
    </row>
    <row r="385" spans="2:8" s="8" customFormat="1" ht="14.25" customHeight="1" x14ac:dyDescent="0.2">
      <c r="B385" s="191" t="s">
        <v>541</v>
      </c>
      <c r="C385" s="192"/>
      <c r="D385" s="193"/>
      <c r="E385" s="108"/>
      <c r="F385" s="108"/>
      <c r="G385" s="133"/>
      <c r="H385" s="133"/>
    </row>
    <row r="386" spans="2:8" s="8" customFormat="1" ht="14.25" customHeight="1" x14ac:dyDescent="0.2">
      <c r="B386" s="17">
        <v>11.1</v>
      </c>
      <c r="C386" s="18"/>
      <c r="D386" s="12" t="s">
        <v>267</v>
      </c>
      <c r="E386" s="20"/>
      <c r="F386" s="14"/>
      <c r="G386" s="160"/>
      <c r="H386" s="143"/>
    </row>
    <row r="387" spans="2:8" s="8" customFormat="1" ht="14.25" customHeight="1" x14ac:dyDescent="0.2">
      <c r="B387" s="17" t="s">
        <v>542</v>
      </c>
      <c r="C387" s="11" t="s">
        <v>26</v>
      </c>
      <c r="D387" s="13" t="s">
        <v>27</v>
      </c>
      <c r="E387" s="19" t="s">
        <v>21</v>
      </c>
      <c r="F387" s="14">
        <v>73.959999999999994</v>
      </c>
      <c r="G387" s="136"/>
      <c r="H387" s="130"/>
    </row>
    <row r="388" spans="2:8" s="8" customFormat="1" ht="14.25" customHeight="1" x14ac:dyDescent="0.2">
      <c r="B388" s="17" t="s">
        <v>543</v>
      </c>
      <c r="C388" s="18" t="s">
        <v>29</v>
      </c>
      <c r="D388" s="13" t="s">
        <v>30</v>
      </c>
      <c r="E388" s="19" t="s">
        <v>31</v>
      </c>
      <c r="F388" s="14">
        <v>309.18</v>
      </c>
      <c r="G388" s="136"/>
      <c r="H388" s="130"/>
    </row>
    <row r="389" spans="2:8" s="8" customFormat="1" ht="30" customHeight="1" x14ac:dyDescent="0.2">
      <c r="B389" s="17" t="s">
        <v>544</v>
      </c>
      <c r="C389" s="18" t="s">
        <v>33</v>
      </c>
      <c r="D389" s="13" t="s">
        <v>545</v>
      </c>
      <c r="E389" s="19" t="s">
        <v>31</v>
      </c>
      <c r="F389" s="14">
        <v>242.06219999999999</v>
      </c>
      <c r="G389" s="136"/>
      <c r="H389" s="130"/>
    </row>
    <row r="390" spans="2:8" s="8" customFormat="1" ht="14.25" customHeight="1" x14ac:dyDescent="0.2">
      <c r="B390" s="17"/>
      <c r="C390" s="18"/>
      <c r="D390" s="13"/>
      <c r="E390" s="20"/>
      <c r="F390" s="14"/>
      <c r="G390" s="136"/>
      <c r="H390" s="130"/>
    </row>
    <row r="391" spans="2:8" s="8" customFormat="1" ht="14.25" customHeight="1" x14ac:dyDescent="0.2">
      <c r="B391" s="17">
        <v>11.2</v>
      </c>
      <c r="C391" s="18"/>
      <c r="D391" s="12" t="s">
        <v>35</v>
      </c>
      <c r="E391" s="19"/>
      <c r="F391" s="14"/>
      <c r="G391" s="146"/>
      <c r="H391" s="130"/>
    </row>
    <row r="392" spans="2:8" s="8" customFormat="1" ht="14.25" customHeight="1" x14ac:dyDescent="0.2">
      <c r="B392" s="17" t="s">
        <v>546</v>
      </c>
      <c r="C392" s="18" t="s">
        <v>37</v>
      </c>
      <c r="D392" s="13" t="s">
        <v>38</v>
      </c>
      <c r="E392" s="19" t="s">
        <v>31</v>
      </c>
      <c r="F392" s="14">
        <v>67.117800000000003</v>
      </c>
      <c r="G392" s="129"/>
      <c r="H392" s="130"/>
    </row>
    <row r="393" spans="2:8" s="8" customFormat="1" ht="14.25" customHeight="1" x14ac:dyDescent="0.2">
      <c r="B393" s="17" t="s">
        <v>547</v>
      </c>
      <c r="C393" s="18" t="s">
        <v>78</v>
      </c>
      <c r="D393" s="13" t="s">
        <v>79</v>
      </c>
      <c r="E393" s="19" t="s">
        <v>31</v>
      </c>
      <c r="F393" s="14">
        <v>12</v>
      </c>
      <c r="G393" s="129"/>
      <c r="H393" s="130"/>
    </row>
    <row r="394" spans="2:8" s="8" customFormat="1" ht="14.25" customHeight="1" x14ac:dyDescent="0.2">
      <c r="B394" s="17"/>
      <c r="C394" s="18"/>
      <c r="D394" s="13"/>
      <c r="E394" s="20"/>
      <c r="F394" s="14"/>
      <c r="G394" s="136"/>
      <c r="H394" s="130"/>
    </row>
    <row r="395" spans="2:8" s="8" customFormat="1" ht="14.25" customHeight="1" x14ac:dyDescent="0.2">
      <c r="B395" s="17">
        <v>11.3</v>
      </c>
      <c r="C395" s="18"/>
      <c r="D395" s="12" t="s">
        <v>91</v>
      </c>
      <c r="E395" s="20"/>
      <c r="F395" s="14"/>
      <c r="G395" s="136"/>
      <c r="H395" s="130"/>
    </row>
    <row r="396" spans="2:8" s="8" customFormat="1" ht="14.25" customHeight="1" x14ac:dyDescent="0.2">
      <c r="B396" s="17" t="s">
        <v>548</v>
      </c>
      <c r="C396" s="11" t="s">
        <v>41</v>
      </c>
      <c r="D396" s="13" t="s">
        <v>549</v>
      </c>
      <c r="E396" s="19" t="s">
        <v>31</v>
      </c>
      <c r="F396" s="14">
        <v>2.9043999999999999</v>
      </c>
      <c r="G396" s="136"/>
      <c r="H396" s="130"/>
    </row>
    <row r="397" spans="2:8" s="8" customFormat="1" ht="14.25" customHeight="1" x14ac:dyDescent="0.2">
      <c r="B397" s="17" t="s">
        <v>550</v>
      </c>
      <c r="C397" s="18" t="s">
        <v>53</v>
      </c>
      <c r="D397" s="13" t="s">
        <v>54</v>
      </c>
      <c r="E397" s="19" t="s">
        <v>31</v>
      </c>
      <c r="F397" s="14">
        <v>23.816099999999999</v>
      </c>
      <c r="G397" s="136"/>
      <c r="H397" s="130"/>
    </row>
    <row r="398" spans="2:8" s="8" customFormat="1" ht="14.25" customHeight="1" x14ac:dyDescent="0.2">
      <c r="B398" s="17" t="s">
        <v>551</v>
      </c>
      <c r="C398" s="18" t="s">
        <v>44</v>
      </c>
      <c r="D398" s="13" t="s">
        <v>364</v>
      </c>
      <c r="E398" s="19" t="s">
        <v>31</v>
      </c>
      <c r="F398" s="14">
        <v>17.426400000000001</v>
      </c>
      <c r="G398" s="136"/>
      <c r="H398" s="130"/>
    </row>
    <row r="399" spans="2:8" s="8" customFormat="1" ht="14.25" customHeight="1" x14ac:dyDescent="0.2">
      <c r="B399" s="17" t="s">
        <v>552</v>
      </c>
      <c r="C399" s="18" t="s">
        <v>47</v>
      </c>
      <c r="D399" s="13" t="s">
        <v>553</v>
      </c>
      <c r="E399" s="19" t="s">
        <v>31</v>
      </c>
      <c r="F399" s="14">
        <v>36.2746</v>
      </c>
      <c r="G399" s="136"/>
      <c r="H399" s="130"/>
    </row>
    <row r="400" spans="2:8" s="8" customFormat="1" ht="12.75" x14ac:dyDescent="0.2">
      <c r="B400" s="17" t="s">
        <v>554</v>
      </c>
      <c r="C400" s="18" t="s">
        <v>130</v>
      </c>
      <c r="D400" s="13" t="s">
        <v>131</v>
      </c>
      <c r="E400" s="19" t="s">
        <v>31</v>
      </c>
      <c r="F400" s="14">
        <v>8.7955000000000005</v>
      </c>
      <c r="G400" s="136"/>
      <c r="H400" s="130"/>
    </row>
    <row r="401" spans="2:8" s="8" customFormat="1" ht="12.75" x14ac:dyDescent="0.2">
      <c r="B401" s="17" t="s">
        <v>555</v>
      </c>
      <c r="C401" s="18" t="s">
        <v>187</v>
      </c>
      <c r="D401" s="13" t="s">
        <v>188</v>
      </c>
      <c r="E401" s="19" t="s">
        <v>17</v>
      </c>
      <c r="F401" s="14">
        <f>1.81</f>
        <v>1.81</v>
      </c>
      <c r="G401" s="147"/>
      <c r="H401" s="130"/>
    </row>
    <row r="402" spans="2:8" s="8" customFormat="1" ht="14.25" customHeight="1" x14ac:dyDescent="0.2">
      <c r="B402" s="17" t="s">
        <v>556</v>
      </c>
      <c r="C402" s="18" t="s">
        <v>50</v>
      </c>
      <c r="D402" s="13" t="s">
        <v>51</v>
      </c>
      <c r="E402" s="30" t="s">
        <v>17</v>
      </c>
      <c r="F402" s="14">
        <f>28</f>
        <v>28</v>
      </c>
      <c r="G402" s="136"/>
      <c r="H402" s="130"/>
    </row>
    <row r="403" spans="2:8" s="8" customFormat="1" ht="14.25" customHeight="1" x14ac:dyDescent="0.2">
      <c r="B403" s="17"/>
      <c r="C403" s="18"/>
      <c r="D403" s="13"/>
      <c r="E403" s="20"/>
      <c r="F403" s="14"/>
      <c r="G403" s="136"/>
      <c r="H403" s="130"/>
    </row>
    <row r="404" spans="2:8" s="8" customFormat="1" ht="14.25" customHeight="1" x14ac:dyDescent="0.2">
      <c r="B404" s="17">
        <v>11.4</v>
      </c>
      <c r="C404" s="18"/>
      <c r="D404" s="12" t="s">
        <v>55</v>
      </c>
      <c r="E404" s="20"/>
      <c r="F404" s="14"/>
      <c r="G404" s="136"/>
      <c r="H404" s="130"/>
    </row>
    <row r="405" spans="2:8" s="8" customFormat="1" ht="27" customHeight="1" x14ac:dyDescent="0.2">
      <c r="B405" s="17" t="s">
        <v>557</v>
      </c>
      <c r="C405" s="18" t="s">
        <v>57</v>
      </c>
      <c r="D405" s="13" t="s">
        <v>58</v>
      </c>
      <c r="E405" s="30" t="s">
        <v>59</v>
      </c>
      <c r="F405" s="14">
        <v>458.7</v>
      </c>
      <c r="G405" s="136"/>
      <c r="H405" s="130"/>
    </row>
    <row r="406" spans="2:8" s="8" customFormat="1" ht="14.25" customHeight="1" x14ac:dyDescent="0.2">
      <c r="B406" s="17"/>
      <c r="C406" s="18"/>
      <c r="D406" s="22"/>
      <c r="E406" s="20"/>
      <c r="F406" s="14"/>
      <c r="G406" s="136"/>
      <c r="H406" s="130"/>
    </row>
    <row r="407" spans="2:8" s="8" customFormat="1" ht="33" customHeight="1" x14ac:dyDescent="0.2">
      <c r="B407" s="17">
        <v>11.5</v>
      </c>
      <c r="C407" s="18"/>
      <c r="D407" s="12" t="s">
        <v>558</v>
      </c>
      <c r="E407" s="13"/>
      <c r="F407" s="14"/>
      <c r="G407" s="136"/>
      <c r="H407" s="130"/>
    </row>
    <row r="408" spans="2:8" s="8" customFormat="1" ht="28.5" x14ac:dyDescent="0.2">
      <c r="B408" s="17" t="s">
        <v>559</v>
      </c>
      <c r="C408" s="18" t="s">
        <v>147</v>
      </c>
      <c r="D408" s="45" t="s">
        <v>560</v>
      </c>
      <c r="E408" s="19" t="s">
        <v>137</v>
      </c>
      <c r="F408" s="14">
        <v>1</v>
      </c>
      <c r="G408" s="136"/>
      <c r="H408" s="130"/>
    </row>
    <row r="409" spans="2:8" s="8" customFormat="1" x14ac:dyDescent="0.2">
      <c r="B409" s="17" t="s">
        <v>561</v>
      </c>
      <c r="C409" s="18" t="s">
        <v>562</v>
      </c>
      <c r="D409" s="45" t="s">
        <v>563</v>
      </c>
      <c r="E409" s="19" t="s">
        <v>137</v>
      </c>
      <c r="F409" s="14">
        <v>2</v>
      </c>
      <c r="G409" s="136"/>
      <c r="H409" s="130"/>
    </row>
    <row r="410" spans="2:8" s="8" customFormat="1" ht="28.5" x14ac:dyDescent="0.2">
      <c r="B410" s="17" t="s">
        <v>564</v>
      </c>
      <c r="C410" s="18" t="s">
        <v>565</v>
      </c>
      <c r="D410" s="45" t="s">
        <v>566</v>
      </c>
      <c r="E410" s="19" t="s">
        <v>17</v>
      </c>
      <c r="F410" s="14">
        <f>2.25</f>
        <v>2.25</v>
      </c>
      <c r="G410" s="136"/>
      <c r="H410" s="130"/>
    </row>
    <row r="411" spans="2:8" s="8" customFormat="1" ht="28.5" x14ac:dyDescent="0.2">
      <c r="B411" s="17" t="s">
        <v>567</v>
      </c>
      <c r="C411" s="18" t="s">
        <v>568</v>
      </c>
      <c r="D411" s="45" t="s">
        <v>569</v>
      </c>
      <c r="E411" s="19" t="s">
        <v>137</v>
      </c>
      <c r="F411" s="14">
        <v>5</v>
      </c>
      <c r="G411" s="136"/>
      <c r="H411" s="130"/>
    </row>
    <row r="412" spans="2:8" s="8" customFormat="1" ht="28.5" x14ac:dyDescent="0.2">
      <c r="B412" s="17" t="s">
        <v>570</v>
      </c>
      <c r="C412" s="18" t="s">
        <v>565</v>
      </c>
      <c r="D412" s="45" t="s">
        <v>571</v>
      </c>
      <c r="E412" s="19" t="s">
        <v>17</v>
      </c>
      <c r="F412" s="14">
        <f>2.32</f>
        <v>2.3199999999999998</v>
      </c>
      <c r="G412" s="136"/>
      <c r="H412" s="130"/>
    </row>
    <row r="413" spans="2:8" s="8" customFormat="1" ht="28.5" x14ac:dyDescent="0.2">
      <c r="B413" s="17" t="s">
        <v>572</v>
      </c>
      <c r="C413" s="18" t="s">
        <v>565</v>
      </c>
      <c r="D413" s="45" t="s">
        <v>571</v>
      </c>
      <c r="E413" s="19" t="s">
        <v>17</v>
      </c>
      <c r="F413" s="14">
        <f>2.91</f>
        <v>2.91</v>
      </c>
      <c r="G413" s="129"/>
      <c r="H413" s="130"/>
    </row>
    <row r="414" spans="2:8" s="8" customFormat="1" ht="28.5" x14ac:dyDescent="0.2">
      <c r="B414" s="17" t="s">
        <v>573</v>
      </c>
      <c r="C414" s="18" t="s">
        <v>574</v>
      </c>
      <c r="D414" s="45" t="s">
        <v>575</v>
      </c>
      <c r="E414" s="19" t="s">
        <v>137</v>
      </c>
      <c r="F414" s="14">
        <v>2</v>
      </c>
      <c r="G414" s="129"/>
      <c r="H414" s="130"/>
    </row>
    <row r="415" spans="2:8" s="8" customFormat="1" ht="28.5" x14ac:dyDescent="0.2">
      <c r="B415" s="17" t="s">
        <v>576</v>
      </c>
      <c r="C415" s="18" t="s">
        <v>565</v>
      </c>
      <c r="D415" s="45" t="s">
        <v>577</v>
      </c>
      <c r="E415" s="19" t="s">
        <v>17</v>
      </c>
      <c r="F415" s="14">
        <v>6.12</v>
      </c>
      <c r="G415" s="129"/>
      <c r="H415" s="130"/>
    </row>
    <row r="416" spans="2:8" s="8" customFormat="1" ht="28.5" x14ac:dyDescent="0.2">
      <c r="B416" s="17" t="s">
        <v>578</v>
      </c>
      <c r="C416" s="18" t="s">
        <v>565</v>
      </c>
      <c r="D416" s="45" t="s">
        <v>571</v>
      </c>
      <c r="E416" s="19" t="s">
        <v>17</v>
      </c>
      <c r="F416" s="14">
        <v>3.38</v>
      </c>
      <c r="G416" s="136"/>
      <c r="H416" s="130"/>
    </row>
    <row r="417" spans="2:8" s="8" customFormat="1" ht="28.5" x14ac:dyDescent="0.2">
      <c r="B417" s="17" t="s">
        <v>579</v>
      </c>
      <c r="C417" s="18" t="s">
        <v>580</v>
      </c>
      <c r="D417" s="45" t="s">
        <v>581</v>
      </c>
      <c r="E417" s="19" t="s">
        <v>17</v>
      </c>
      <c r="F417" s="14">
        <v>1.21</v>
      </c>
      <c r="G417" s="136"/>
      <c r="H417" s="130"/>
    </row>
    <row r="418" spans="2:8" s="8" customFormat="1" x14ac:dyDescent="0.2">
      <c r="B418" s="17" t="s">
        <v>582</v>
      </c>
      <c r="C418" s="18" t="s">
        <v>402</v>
      </c>
      <c r="D418" s="45" t="s">
        <v>403</v>
      </c>
      <c r="E418" s="19" t="s">
        <v>137</v>
      </c>
      <c r="F418" s="14">
        <v>3</v>
      </c>
      <c r="G418" s="136"/>
      <c r="H418" s="130"/>
    </row>
    <row r="419" spans="2:8" s="8" customFormat="1" ht="28.5" x14ac:dyDescent="0.2">
      <c r="B419" s="17" t="s">
        <v>583</v>
      </c>
      <c r="C419" s="18" t="s">
        <v>584</v>
      </c>
      <c r="D419" s="45" t="s">
        <v>585</v>
      </c>
      <c r="E419" s="19" t="s">
        <v>17</v>
      </c>
      <c r="F419" s="14">
        <v>1.76</v>
      </c>
      <c r="G419" s="129"/>
      <c r="H419" s="130"/>
    </row>
    <row r="420" spans="2:8" s="8" customFormat="1" ht="28.5" x14ac:dyDescent="0.2">
      <c r="B420" s="17" t="s">
        <v>586</v>
      </c>
      <c r="C420" s="18" t="s">
        <v>584</v>
      </c>
      <c r="D420" s="45" t="s">
        <v>587</v>
      </c>
      <c r="E420" s="19" t="s">
        <v>17</v>
      </c>
      <c r="F420" s="14">
        <v>3.42</v>
      </c>
      <c r="G420" s="129"/>
      <c r="H420" s="130"/>
    </row>
    <row r="421" spans="2:8" s="8" customFormat="1" ht="12.75" x14ac:dyDescent="0.2">
      <c r="B421" s="17"/>
      <c r="C421" s="18"/>
      <c r="D421" s="22"/>
      <c r="E421" s="20"/>
      <c r="F421" s="14"/>
      <c r="G421" s="136"/>
      <c r="H421" s="130"/>
    </row>
    <row r="422" spans="2:8" s="8" customFormat="1" ht="25.5" x14ac:dyDescent="0.2">
      <c r="B422" s="17">
        <v>11.6</v>
      </c>
      <c r="C422" s="18"/>
      <c r="D422" s="59" t="s">
        <v>588</v>
      </c>
      <c r="E422" s="60"/>
      <c r="F422" s="61"/>
      <c r="G422" s="161"/>
      <c r="H422" s="162"/>
    </row>
    <row r="423" spans="2:8" s="8" customFormat="1" x14ac:dyDescent="0.2">
      <c r="B423" s="17" t="s">
        <v>589</v>
      </c>
      <c r="C423" s="18" t="s">
        <v>202</v>
      </c>
      <c r="D423" s="62" t="s">
        <v>590</v>
      </c>
      <c r="E423" s="63" t="s">
        <v>137</v>
      </c>
      <c r="F423" s="61">
        <v>4</v>
      </c>
      <c r="G423" s="161"/>
      <c r="H423" s="130"/>
    </row>
    <row r="424" spans="2:8" s="8" customFormat="1" ht="28.5" x14ac:dyDescent="0.2">
      <c r="B424" s="17" t="s">
        <v>591</v>
      </c>
      <c r="C424" s="18" t="s">
        <v>199</v>
      </c>
      <c r="D424" s="62" t="s">
        <v>592</v>
      </c>
      <c r="E424" s="63" t="s">
        <v>17</v>
      </c>
      <c r="F424" s="61">
        <v>56.85</v>
      </c>
      <c r="G424" s="163"/>
      <c r="H424" s="130"/>
    </row>
    <row r="425" spans="2:8" s="8" customFormat="1" ht="28.5" x14ac:dyDescent="0.2">
      <c r="B425" s="17" t="s">
        <v>593</v>
      </c>
      <c r="C425" s="18" t="s">
        <v>147</v>
      </c>
      <c r="D425" s="62" t="s">
        <v>594</v>
      </c>
      <c r="E425" s="63" t="s">
        <v>137</v>
      </c>
      <c r="F425" s="61">
        <v>2</v>
      </c>
      <c r="G425" s="161"/>
      <c r="H425" s="130"/>
    </row>
    <row r="426" spans="2:8" s="8" customFormat="1" ht="28.5" x14ac:dyDescent="0.2">
      <c r="B426" s="17" t="s">
        <v>595</v>
      </c>
      <c r="C426" s="18" t="s">
        <v>199</v>
      </c>
      <c r="D426" s="62" t="s">
        <v>592</v>
      </c>
      <c r="E426" s="63" t="s">
        <v>17</v>
      </c>
      <c r="F426" s="61">
        <v>4.79</v>
      </c>
      <c r="G426" s="163"/>
      <c r="H426" s="130"/>
    </row>
    <row r="427" spans="2:8" s="8" customFormat="1" ht="28.5" x14ac:dyDescent="0.2">
      <c r="B427" s="17" t="s">
        <v>596</v>
      </c>
      <c r="C427" s="18" t="s">
        <v>199</v>
      </c>
      <c r="D427" s="62" t="s">
        <v>592</v>
      </c>
      <c r="E427" s="63" t="s">
        <v>17</v>
      </c>
      <c r="F427" s="61">
        <v>2.48</v>
      </c>
      <c r="G427" s="163"/>
      <c r="H427" s="130"/>
    </row>
    <row r="428" spans="2:8" s="8" customFormat="1" x14ac:dyDescent="0.2">
      <c r="B428" s="17"/>
      <c r="C428" s="18"/>
      <c r="D428" s="64"/>
      <c r="E428" s="19"/>
      <c r="F428" s="14"/>
      <c r="G428" s="137"/>
      <c r="H428" s="130"/>
    </row>
    <row r="429" spans="2:8" s="8" customFormat="1" ht="12.75" x14ac:dyDescent="0.2">
      <c r="B429" s="10">
        <v>11.7</v>
      </c>
      <c r="C429" s="11"/>
      <c r="D429" s="29" t="s">
        <v>597</v>
      </c>
      <c r="E429" s="65"/>
      <c r="F429" s="14"/>
      <c r="G429" s="164"/>
      <c r="H429" s="143"/>
    </row>
    <row r="430" spans="2:8" s="8" customFormat="1" ht="27.75" customHeight="1" x14ac:dyDescent="0.2">
      <c r="B430" s="10" t="s">
        <v>598</v>
      </c>
      <c r="C430" s="11" t="s">
        <v>599</v>
      </c>
      <c r="D430" s="10" t="s">
        <v>600</v>
      </c>
      <c r="E430" s="65" t="s">
        <v>17</v>
      </c>
      <c r="F430" s="14">
        <f>2.8+44.34+11</f>
        <v>58.14</v>
      </c>
      <c r="G430" s="164"/>
      <c r="H430" s="130"/>
    </row>
    <row r="431" spans="2:8" s="8" customFormat="1" ht="14.25" customHeight="1" x14ac:dyDescent="0.2">
      <c r="B431" s="10" t="s">
        <v>601</v>
      </c>
      <c r="C431" s="11" t="s">
        <v>602</v>
      </c>
      <c r="D431" s="10" t="s">
        <v>603</v>
      </c>
      <c r="E431" s="65" t="s">
        <v>604</v>
      </c>
      <c r="F431" s="14">
        <v>2</v>
      </c>
      <c r="G431" s="164"/>
      <c r="H431" s="130"/>
    </row>
    <row r="432" spans="2:8" s="8" customFormat="1" ht="12.75" x14ac:dyDescent="0.2">
      <c r="B432" s="17"/>
      <c r="C432" s="18"/>
      <c r="D432" s="12"/>
      <c r="E432" s="20"/>
      <c r="F432" s="14"/>
      <c r="G432" s="136"/>
      <c r="H432" s="130"/>
    </row>
    <row r="433" spans="2:8" s="8" customFormat="1" ht="12.75" x14ac:dyDescent="0.2">
      <c r="B433" s="58" t="s">
        <v>72</v>
      </c>
      <c r="C433" s="58"/>
      <c r="D433" s="58"/>
      <c r="E433" s="58"/>
      <c r="F433" s="58"/>
      <c r="G433" s="131"/>
      <c r="H433" s="132"/>
    </row>
    <row r="434" spans="2:8" s="8" customFormat="1" ht="12.75" x14ac:dyDescent="0.2">
      <c r="B434" s="199" t="s">
        <v>605</v>
      </c>
      <c r="C434" s="200"/>
      <c r="D434" s="201"/>
      <c r="E434" s="109"/>
      <c r="F434" s="109"/>
      <c r="G434" s="165"/>
      <c r="H434" s="165"/>
    </row>
    <row r="435" spans="2:8" s="8" customFormat="1" ht="14.25" customHeight="1" x14ac:dyDescent="0.2">
      <c r="B435" s="17">
        <v>12.1</v>
      </c>
      <c r="C435" s="18"/>
      <c r="D435" s="12" t="s">
        <v>267</v>
      </c>
      <c r="E435" s="20"/>
      <c r="F435" s="14"/>
      <c r="G435" s="160"/>
      <c r="H435" s="143"/>
    </row>
    <row r="436" spans="2:8" s="8" customFormat="1" ht="22.5" customHeight="1" x14ac:dyDescent="0.2">
      <c r="B436" s="17" t="s">
        <v>606</v>
      </c>
      <c r="C436" s="11" t="s">
        <v>26</v>
      </c>
      <c r="D436" s="13" t="s">
        <v>27</v>
      </c>
      <c r="E436" s="19" t="s">
        <v>21</v>
      </c>
      <c r="F436" s="14">
        <v>88.53</v>
      </c>
      <c r="G436" s="136"/>
      <c r="H436" s="130"/>
    </row>
    <row r="437" spans="2:8" s="8" customFormat="1" ht="14.25" customHeight="1" x14ac:dyDescent="0.2">
      <c r="B437" s="17" t="s">
        <v>607</v>
      </c>
      <c r="C437" s="18" t="s">
        <v>29</v>
      </c>
      <c r="D437" s="13" t="s">
        <v>30</v>
      </c>
      <c r="E437" s="19" t="s">
        <v>31</v>
      </c>
      <c r="F437" s="14">
        <v>53.19</v>
      </c>
      <c r="G437" s="136"/>
      <c r="H437" s="130"/>
    </row>
    <row r="438" spans="2:8" s="8" customFormat="1" ht="25.5" x14ac:dyDescent="0.2">
      <c r="B438" s="17" t="s">
        <v>608</v>
      </c>
      <c r="C438" s="18" t="s">
        <v>33</v>
      </c>
      <c r="D438" s="13" t="s">
        <v>545</v>
      </c>
      <c r="E438" s="19" t="s">
        <v>31</v>
      </c>
      <c r="F438" s="14">
        <v>48.68</v>
      </c>
      <c r="G438" s="136"/>
      <c r="H438" s="130"/>
    </row>
    <row r="439" spans="2:8" s="8" customFormat="1" ht="14.25" customHeight="1" x14ac:dyDescent="0.2">
      <c r="B439" s="17"/>
      <c r="C439" s="18"/>
      <c r="D439" s="13"/>
      <c r="E439" s="20"/>
      <c r="F439" s="14"/>
      <c r="G439" s="136"/>
      <c r="H439" s="130"/>
    </row>
    <row r="440" spans="2:8" s="8" customFormat="1" ht="14.25" customHeight="1" x14ac:dyDescent="0.2">
      <c r="B440" s="17">
        <v>12.2</v>
      </c>
      <c r="C440" s="18"/>
      <c r="D440" s="12" t="s">
        <v>35</v>
      </c>
      <c r="E440" s="19"/>
      <c r="F440" s="14"/>
      <c r="G440" s="146"/>
      <c r="H440" s="130"/>
    </row>
    <row r="441" spans="2:8" s="8" customFormat="1" ht="14.25" customHeight="1" x14ac:dyDescent="0.2">
      <c r="B441" s="17" t="s">
        <v>609</v>
      </c>
      <c r="C441" s="18" t="s">
        <v>37</v>
      </c>
      <c r="D441" s="13" t="s">
        <v>38</v>
      </c>
      <c r="E441" s="19" t="s">
        <v>31</v>
      </c>
      <c r="F441" s="14">
        <v>4.51</v>
      </c>
      <c r="G441" s="129"/>
      <c r="H441" s="130"/>
    </row>
    <row r="442" spans="2:8" s="8" customFormat="1" ht="14.25" customHeight="1" x14ac:dyDescent="0.2">
      <c r="B442" s="17"/>
      <c r="C442" s="18"/>
      <c r="D442" s="13"/>
      <c r="E442" s="19"/>
      <c r="F442" s="14"/>
      <c r="G442" s="129"/>
      <c r="H442" s="130"/>
    </row>
    <row r="443" spans="2:8" s="8" customFormat="1" ht="14.25" customHeight="1" x14ac:dyDescent="0.2">
      <c r="B443" s="10">
        <v>12.3</v>
      </c>
      <c r="C443" s="11"/>
      <c r="D443" s="12" t="s">
        <v>91</v>
      </c>
      <c r="E443" s="19"/>
      <c r="F443" s="14"/>
      <c r="G443" s="145"/>
      <c r="H443" s="143"/>
    </row>
    <row r="444" spans="2:8" s="8" customFormat="1" ht="14.25" customHeight="1" x14ac:dyDescent="0.2">
      <c r="B444" s="17" t="s">
        <v>610</v>
      </c>
      <c r="C444" s="11" t="s">
        <v>41</v>
      </c>
      <c r="D444" s="13" t="s">
        <v>549</v>
      </c>
      <c r="E444" s="19" t="s">
        <v>31</v>
      </c>
      <c r="F444" s="14">
        <v>8.85</v>
      </c>
      <c r="G444" s="136"/>
      <c r="H444" s="130"/>
    </row>
    <row r="445" spans="2:8" s="8" customFormat="1" ht="14.25" customHeight="1" x14ac:dyDescent="0.2">
      <c r="B445" s="17" t="s">
        <v>611</v>
      </c>
      <c r="C445" s="18" t="s">
        <v>53</v>
      </c>
      <c r="D445" s="13" t="s">
        <v>54</v>
      </c>
      <c r="E445" s="19" t="s">
        <v>31</v>
      </c>
      <c r="F445" s="14">
        <v>23.06</v>
      </c>
      <c r="G445" s="136"/>
      <c r="H445" s="130"/>
    </row>
    <row r="446" spans="2:8" s="8" customFormat="1" ht="14.25" customHeight="1" x14ac:dyDescent="0.2">
      <c r="B446" s="17" t="s">
        <v>612</v>
      </c>
      <c r="C446" s="11" t="s">
        <v>613</v>
      </c>
      <c r="D446" s="66" t="s">
        <v>614</v>
      </c>
      <c r="E446" s="19" t="s">
        <v>31</v>
      </c>
      <c r="F446" s="14">
        <v>19.66</v>
      </c>
      <c r="G446" s="136"/>
      <c r="H446" s="130"/>
    </row>
    <row r="447" spans="2:8" s="8" customFormat="1" ht="14.25" customHeight="1" x14ac:dyDescent="0.2">
      <c r="B447" s="17" t="s">
        <v>615</v>
      </c>
      <c r="C447" s="18" t="s">
        <v>616</v>
      </c>
      <c r="D447" s="66" t="s">
        <v>617</v>
      </c>
      <c r="E447" s="19" t="s">
        <v>31</v>
      </c>
      <c r="F447" s="14">
        <v>24</v>
      </c>
      <c r="G447" s="136"/>
      <c r="H447" s="130"/>
    </row>
    <row r="448" spans="2:8" s="8" customFormat="1" ht="14.25" customHeight="1" x14ac:dyDescent="0.2">
      <c r="B448" s="17"/>
      <c r="C448" s="18"/>
      <c r="D448" s="66"/>
      <c r="E448" s="19"/>
      <c r="F448" s="14"/>
      <c r="G448" s="136"/>
      <c r="H448" s="143"/>
    </row>
    <row r="449" spans="2:8" s="8" customFormat="1" ht="14.25" customHeight="1" x14ac:dyDescent="0.2">
      <c r="B449" s="17">
        <v>12.4</v>
      </c>
      <c r="C449" s="18"/>
      <c r="D449" s="12" t="s">
        <v>273</v>
      </c>
      <c r="E449" s="21"/>
      <c r="F449" s="21"/>
      <c r="G449" s="136"/>
      <c r="H449" s="143"/>
    </row>
    <row r="450" spans="2:8" s="8" customFormat="1" ht="14.25" customHeight="1" x14ac:dyDescent="0.2">
      <c r="B450" s="17" t="s">
        <v>618</v>
      </c>
      <c r="C450" s="18" t="s">
        <v>78</v>
      </c>
      <c r="D450" s="13" t="s">
        <v>79</v>
      </c>
      <c r="E450" s="19" t="s">
        <v>31</v>
      </c>
      <c r="F450" s="14">
        <v>36.4</v>
      </c>
      <c r="G450" s="136"/>
      <c r="H450" s="130"/>
    </row>
    <row r="451" spans="2:8" s="8" customFormat="1" ht="14.25" customHeight="1" x14ac:dyDescent="0.2">
      <c r="B451" s="17" t="s">
        <v>619</v>
      </c>
      <c r="C451" s="18" t="s">
        <v>620</v>
      </c>
      <c r="D451" s="13" t="s">
        <v>621</v>
      </c>
      <c r="E451" s="19" t="s">
        <v>31</v>
      </c>
      <c r="F451" s="25">
        <v>25</v>
      </c>
      <c r="G451" s="136"/>
      <c r="H451" s="130"/>
    </row>
    <row r="452" spans="2:8" s="8" customFormat="1" ht="14.25" customHeight="1" x14ac:dyDescent="0.2">
      <c r="B452" s="17"/>
      <c r="C452" s="18"/>
      <c r="D452" s="13"/>
      <c r="E452" s="19"/>
      <c r="F452" s="21"/>
      <c r="G452" s="136"/>
      <c r="H452" s="143"/>
    </row>
    <row r="453" spans="2:8" s="8" customFormat="1" ht="12.75" x14ac:dyDescent="0.2">
      <c r="B453" s="17">
        <v>12.5</v>
      </c>
      <c r="C453" s="18"/>
      <c r="D453" s="12" t="s">
        <v>55</v>
      </c>
      <c r="E453" s="19"/>
      <c r="F453" s="14"/>
      <c r="G453" s="136"/>
      <c r="H453" s="143"/>
    </row>
    <row r="454" spans="2:8" s="8" customFormat="1" ht="25.5" customHeight="1" x14ac:dyDescent="0.2">
      <c r="B454" s="17" t="s">
        <v>622</v>
      </c>
      <c r="C454" s="18" t="s">
        <v>57</v>
      </c>
      <c r="D454" s="13" t="s">
        <v>58</v>
      </c>
      <c r="E454" s="19" t="s">
        <v>59</v>
      </c>
      <c r="F454" s="14">
        <v>3189.6</v>
      </c>
      <c r="G454" s="136"/>
      <c r="H454" s="130"/>
    </row>
    <row r="455" spans="2:8" s="8" customFormat="1" ht="14.25" customHeight="1" x14ac:dyDescent="0.2">
      <c r="B455" s="17" t="s">
        <v>623</v>
      </c>
      <c r="C455" s="18" t="s">
        <v>624</v>
      </c>
      <c r="D455" s="13" t="s">
        <v>625</v>
      </c>
      <c r="E455" s="19" t="s">
        <v>59</v>
      </c>
      <c r="F455" s="14">
        <v>624</v>
      </c>
      <c r="G455" s="136"/>
      <c r="H455" s="130"/>
    </row>
    <row r="456" spans="2:8" s="8" customFormat="1" ht="14.25" customHeight="1" x14ac:dyDescent="0.2">
      <c r="B456" s="17"/>
      <c r="C456" s="18"/>
      <c r="D456" s="13"/>
      <c r="E456" s="19"/>
      <c r="F456" s="14"/>
      <c r="G456" s="145"/>
      <c r="H456" s="143"/>
    </row>
    <row r="457" spans="2:8" s="8" customFormat="1" ht="16.5" customHeight="1" x14ac:dyDescent="0.2">
      <c r="B457" s="17">
        <v>12.6</v>
      </c>
      <c r="C457" s="18"/>
      <c r="D457" s="12" t="s">
        <v>626</v>
      </c>
      <c r="E457" s="19"/>
      <c r="F457" s="14"/>
      <c r="G457" s="136"/>
      <c r="H457" s="143"/>
    </row>
    <row r="458" spans="2:8" s="8" customFormat="1" ht="51" x14ac:dyDescent="0.2">
      <c r="B458" s="17" t="s">
        <v>627</v>
      </c>
      <c r="C458" s="18" t="s">
        <v>295</v>
      </c>
      <c r="D458" s="36" t="s">
        <v>372</v>
      </c>
      <c r="E458" s="19" t="s">
        <v>59</v>
      </c>
      <c r="F458" s="14">
        <v>4785</v>
      </c>
      <c r="G458" s="136"/>
      <c r="H458" s="130"/>
    </row>
    <row r="459" spans="2:8" s="8" customFormat="1" ht="14.25" customHeight="1" x14ac:dyDescent="0.2">
      <c r="B459" s="17"/>
      <c r="C459" s="18"/>
      <c r="D459" s="13"/>
      <c r="E459" s="19"/>
      <c r="F459" s="14"/>
      <c r="G459" s="145"/>
      <c r="H459" s="143"/>
    </row>
    <row r="460" spans="2:8" s="8" customFormat="1" ht="12.75" x14ac:dyDescent="0.2">
      <c r="B460" s="17">
        <v>12.7</v>
      </c>
      <c r="C460" s="18"/>
      <c r="D460" s="29" t="s">
        <v>628</v>
      </c>
      <c r="E460" s="10"/>
      <c r="F460" s="14"/>
      <c r="G460" s="145"/>
      <c r="H460" s="143"/>
    </row>
    <row r="461" spans="2:8" s="8" customFormat="1" ht="33" customHeight="1" x14ac:dyDescent="0.2">
      <c r="B461" s="35" t="s">
        <v>629</v>
      </c>
      <c r="C461" s="37" t="s">
        <v>630</v>
      </c>
      <c r="D461" s="36" t="s">
        <v>631</v>
      </c>
      <c r="E461" s="37" t="s">
        <v>21</v>
      </c>
      <c r="F461" s="38">
        <v>75.69</v>
      </c>
      <c r="G461" s="136"/>
      <c r="H461" s="130"/>
    </row>
    <row r="462" spans="2:8" s="8" customFormat="1" ht="14.25" customHeight="1" x14ac:dyDescent="0.2">
      <c r="B462" s="35" t="s">
        <v>632</v>
      </c>
      <c r="C462" s="18" t="s">
        <v>633</v>
      </c>
      <c r="D462" s="10" t="s">
        <v>634</v>
      </c>
      <c r="E462" s="19" t="s">
        <v>21</v>
      </c>
      <c r="F462" s="14">
        <v>151.38</v>
      </c>
      <c r="G462" s="136"/>
      <c r="H462" s="130"/>
    </row>
    <row r="463" spans="2:8" s="8" customFormat="1" ht="12.75" x14ac:dyDescent="0.2">
      <c r="B463" s="17" t="s">
        <v>635</v>
      </c>
      <c r="C463" s="18" t="s">
        <v>636</v>
      </c>
      <c r="D463" s="10" t="s">
        <v>637</v>
      </c>
      <c r="E463" s="19" t="s">
        <v>21</v>
      </c>
      <c r="F463" s="14">
        <v>62.226999999999997</v>
      </c>
      <c r="G463" s="136"/>
      <c r="H463" s="130"/>
    </row>
    <row r="464" spans="2:8" s="8" customFormat="1" ht="14.25" customHeight="1" x14ac:dyDescent="0.2">
      <c r="B464" s="17" t="s">
        <v>638</v>
      </c>
      <c r="C464" s="18" t="s">
        <v>639</v>
      </c>
      <c r="D464" s="10" t="s">
        <v>640</v>
      </c>
      <c r="E464" s="19" t="s">
        <v>21</v>
      </c>
      <c r="F464" s="14">
        <v>90.79</v>
      </c>
      <c r="G464" s="136"/>
      <c r="H464" s="130"/>
    </row>
    <row r="465" spans="2:8" s="8" customFormat="1" ht="28.5" customHeight="1" x14ac:dyDescent="0.2">
      <c r="B465" s="17" t="s">
        <v>641</v>
      </c>
      <c r="C465" s="11" t="s">
        <v>642</v>
      </c>
      <c r="D465" s="66" t="s">
        <v>643</v>
      </c>
      <c r="E465" s="19" t="s">
        <v>137</v>
      </c>
      <c r="F465" s="14">
        <v>2</v>
      </c>
      <c r="G465" s="150"/>
      <c r="H465" s="130"/>
    </row>
    <row r="466" spans="2:8" s="8" customFormat="1" ht="27" customHeight="1" x14ac:dyDescent="0.2">
      <c r="B466" s="17" t="s">
        <v>644</v>
      </c>
      <c r="C466" s="11" t="s">
        <v>642</v>
      </c>
      <c r="D466" s="66" t="s">
        <v>645</v>
      </c>
      <c r="E466" s="19" t="s">
        <v>137</v>
      </c>
      <c r="F466" s="14">
        <v>1</v>
      </c>
      <c r="G466" s="150"/>
      <c r="H466" s="130"/>
    </row>
    <row r="467" spans="2:8" s="8" customFormat="1" ht="12.75" x14ac:dyDescent="0.2">
      <c r="B467" s="17" t="s">
        <v>646</v>
      </c>
      <c r="C467" s="37" t="s">
        <v>369</v>
      </c>
      <c r="D467" s="13" t="s">
        <v>370</v>
      </c>
      <c r="E467" s="65" t="s">
        <v>21</v>
      </c>
      <c r="F467" s="14">
        <v>96.47</v>
      </c>
      <c r="G467" s="136"/>
      <c r="H467" s="130"/>
    </row>
    <row r="468" spans="2:8" s="8" customFormat="1" ht="12.75" x14ac:dyDescent="0.2">
      <c r="B468" s="17" t="s">
        <v>647</v>
      </c>
      <c r="C468" s="37" t="s">
        <v>648</v>
      </c>
      <c r="D468" s="13" t="s">
        <v>649</v>
      </c>
      <c r="E468" s="65" t="s">
        <v>21</v>
      </c>
      <c r="F468" s="14">
        <f>5.2*0.4</f>
        <v>2.08</v>
      </c>
      <c r="G468" s="136"/>
      <c r="H468" s="130"/>
    </row>
    <row r="469" spans="2:8" s="8" customFormat="1" ht="12.75" x14ac:dyDescent="0.2">
      <c r="B469" s="17" t="s">
        <v>650</v>
      </c>
      <c r="C469" s="37" t="s">
        <v>374</v>
      </c>
      <c r="D469" s="13" t="s">
        <v>375</v>
      </c>
      <c r="E469" s="65" t="s">
        <v>21</v>
      </c>
      <c r="F469" s="14">
        <f>20.73+89.3</f>
        <v>110.03</v>
      </c>
      <c r="G469" s="150"/>
      <c r="H469" s="130"/>
    </row>
    <row r="470" spans="2:8" s="8" customFormat="1" ht="14.25" customHeight="1" x14ac:dyDescent="0.2">
      <c r="B470" s="17" t="s">
        <v>651</v>
      </c>
      <c r="C470" s="37" t="s">
        <v>652</v>
      </c>
      <c r="D470" s="13" t="s">
        <v>653</v>
      </c>
      <c r="E470" s="65" t="s">
        <v>21</v>
      </c>
      <c r="F470" s="14">
        <v>89.152000000000001</v>
      </c>
      <c r="G470" s="150"/>
      <c r="H470" s="130"/>
    </row>
    <row r="471" spans="2:8" s="8" customFormat="1" ht="14.25" customHeight="1" x14ac:dyDescent="0.2">
      <c r="B471" s="17"/>
      <c r="C471" s="37"/>
      <c r="D471" s="13"/>
      <c r="E471" s="65"/>
      <c r="F471" s="14"/>
      <c r="G471" s="136"/>
      <c r="H471" s="143"/>
    </row>
    <row r="472" spans="2:8" s="8" customFormat="1" ht="14.25" customHeight="1" x14ac:dyDescent="0.2">
      <c r="B472" s="58" t="s">
        <v>22</v>
      </c>
      <c r="C472" s="58"/>
      <c r="D472" s="58"/>
      <c r="E472" s="58"/>
      <c r="F472" s="58"/>
      <c r="G472" s="131"/>
      <c r="H472" s="132"/>
    </row>
    <row r="473" spans="2:8" s="8" customFormat="1" ht="14.25" customHeight="1" x14ac:dyDescent="0.2">
      <c r="B473" s="191" t="s">
        <v>654</v>
      </c>
      <c r="C473" s="192"/>
      <c r="D473" s="193"/>
      <c r="E473" s="108"/>
      <c r="F473" s="108"/>
      <c r="G473" s="133"/>
      <c r="H473" s="133"/>
    </row>
    <row r="474" spans="2:8" s="8" customFormat="1" ht="14.25" customHeight="1" x14ac:dyDescent="0.2">
      <c r="B474" s="17">
        <v>13.1</v>
      </c>
      <c r="C474" s="18"/>
      <c r="D474" s="12" t="s">
        <v>267</v>
      </c>
      <c r="E474" s="33"/>
      <c r="F474" s="34"/>
      <c r="G474" s="155"/>
      <c r="H474" s="132"/>
    </row>
    <row r="475" spans="2:8" s="8" customFormat="1" ht="14.25" customHeight="1" x14ac:dyDescent="0.2">
      <c r="B475" s="17" t="s">
        <v>655</v>
      </c>
      <c r="C475" s="18" t="s">
        <v>26</v>
      </c>
      <c r="D475" s="13" t="s">
        <v>27</v>
      </c>
      <c r="E475" s="19" t="s">
        <v>21</v>
      </c>
      <c r="F475" s="14">
        <v>56.76</v>
      </c>
      <c r="G475" s="137"/>
      <c r="H475" s="130"/>
    </row>
    <row r="476" spans="2:8" s="8" customFormat="1" ht="14.25" customHeight="1" x14ac:dyDescent="0.2">
      <c r="B476" s="17" t="s">
        <v>656</v>
      </c>
      <c r="C476" s="18" t="s">
        <v>29</v>
      </c>
      <c r="D476" s="13" t="s">
        <v>30</v>
      </c>
      <c r="E476" s="19" t="s">
        <v>31</v>
      </c>
      <c r="F476" s="14">
        <v>54.457999999999998</v>
      </c>
      <c r="G476" s="137"/>
      <c r="H476" s="130"/>
    </row>
    <row r="477" spans="2:8" s="8" customFormat="1" ht="29.25" customHeight="1" x14ac:dyDescent="0.2">
      <c r="B477" s="17" t="s">
        <v>657</v>
      </c>
      <c r="C477" s="18" t="s">
        <v>33</v>
      </c>
      <c r="D477" s="13" t="s">
        <v>545</v>
      </c>
      <c r="E477" s="19" t="s">
        <v>31</v>
      </c>
      <c r="F477" s="14">
        <v>53.86</v>
      </c>
      <c r="G477" s="136"/>
      <c r="H477" s="130"/>
    </row>
    <row r="478" spans="2:8" s="8" customFormat="1" ht="14.25" customHeight="1" x14ac:dyDescent="0.2">
      <c r="B478" s="17"/>
      <c r="C478" s="18"/>
      <c r="D478" s="13"/>
      <c r="E478" s="19"/>
      <c r="F478" s="14"/>
      <c r="G478" s="146"/>
      <c r="H478" s="130"/>
    </row>
    <row r="479" spans="2:8" s="8" customFormat="1" ht="14.25" customHeight="1" x14ac:dyDescent="0.2">
      <c r="B479" s="17">
        <v>13.2</v>
      </c>
      <c r="C479" s="18"/>
      <c r="D479" s="12" t="s">
        <v>35</v>
      </c>
      <c r="E479" s="33"/>
      <c r="F479" s="14"/>
      <c r="G479" s="148"/>
      <c r="H479" s="141"/>
    </row>
    <row r="480" spans="2:8" s="8" customFormat="1" ht="14.25" customHeight="1" x14ac:dyDescent="0.2">
      <c r="B480" s="17" t="s">
        <v>658</v>
      </c>
      <c r="C480" s="18" t="s">
        <v>37</v>
      </c>
      <c r="D480" s="13" t="s">
        <v>38</v>
      </c>
      <c r="E480" s="19" t="s">
        <v>31</v>
      </c>
      <c r="F480" s="14">
        <v>24.8</v>
      </c>
      <c r="G480" s="129"/>
      <c r="H480" s="130"/>
    </row>
    <row r="481" spans="2:8" s="8" customFormat="1" ht="14.25" customHeight="1" x14ac:dyDescent="0.2">
      <c r="B481" s="17" t="s">
        <v>659</v>
      </c>
      <c r="C481" s="18" t="s">
        <v>275</v>
      </c>
      <c r="D481" s="13" t="s">
        <v>276</v>
      </c>
      <c r="E481" s="19" t="s">
        <v>31</v>
      </c>
      <c r="F481" s="14">
        <v>0.59799999999999998</v>
      </c>
      <c r="G481" s="130"/>
      <c r="H481" s="130"/>
    </row>
    <row r="482" spans="2:8" s="8" customFormat="1" ht="14.25" customHeight="1" x14ac:dyDescent="0.2">
      <c r="B482" s="17" t="s">
        <v>660</v>
      </c>
      <c r="C482" s="18" t="s">
        <v>661</v>
      </c>
      <c r="D482" s="13" t="s">
        <v>662</v>
      </c>
      <c r="E482" s="19" t="s">
        <v>21</v>
      </c>
      <c r="F482" s="14">
        <f>+F475</f>
        <v>56.76</v>
      </c>
      <c r="G482" s="130"/>
      <c r="H482" s="130"/>
    </row>
    <row r="483" spans="2:8" s="8" customFormat="1" ht="14.25" customHeight="1" x14ac:dyDescent="0.2">
      <c r="B483" s="17"/>
      <c r="C483" s="18"/>
      <c r="D483" s="13"/>
      <c r="E483" s="19"/>
      <c r="F483" s="14"/>
      <c r="G483" s="146"/>
      <c r="H483" s="130"/>
    </row>
    <row r="484" spans="2:8" s="8" customFormat="1" ht="14.25" customHeight="1" x14ac:dyDescent="0.2">
      <c r="B484" s="17">
        <v>13.3</v>
      </c>
      <c r="C484" s="18"/>
      <c r="D484" s="12" t="s">
        <v>91</v>
      </c>
      <c r="E484" s="19"/>
      <c r="F484" s="14"/>
      <c r="G484" s="146"/>
      <c r="H484" s="130"/>
    </row>
    <row r="485" spans="2:8" s="8" customFormat="1" ht="14.25" customHeight="1" x14ac:dyDescent="0.2">
      <c r="B485" s="17" t="s">
        <v>663</v>
      </c>
      <c r="C485" s="11" t="s">
        <v>41</v>
      </c>
      <c r="D485" s="13" t="s">
        <v>549</v>
      </c>
      <c r="E485" s="19" t="s">
        <v>31</v>
      </c>
      <c r="F485" s="14">
        <v>5.6760000000000002</v>
      </c>
      <c r="G485" s="136"/>
      <c r="H485" s="130"/>
    </row>
    <row r="486" spans="2:8" s="8" customFormat="1" ht="14.25" customHeight="1" x14ac:dyDescent="0.2">
      <c r="B486" s="17" t="s">
        <v>664</v>
      </c>
      <c r="C486" s="18" t="s">
        <v>53</v>
      </c>
      <c r="D486" s="13" t="s">
        <v>54</v>
      </c>
      <c r="E486" s="19" t="s">
        <v>31</v>
      </c>
      <c r="F486" s="14">
        <v>19.93</v>
      </c>
      <c r="G486" s="136"/>
      <c r="H486" s="130"/>
    </row>
    <row r="487" spans="2:8" s="8" customFormat="1" ht="14.25" customHeight="1" x14ac:dyDescent="0.2">
      <c r="B487" s="17" t="s">
        <v>665</v>
      </c>
      <c r="C487" s="18" t="s">
        <v>666</v>
      </c>
      <c r="D487" s="66" t="s">
        <v>667</v>
      </c>
      <c r="E487" s="19" t="s">
        <v>31</v>
      </c>
      <c r="F487" s="14">
        <v>3.69</v>
      </c>
      <c r="G487" s="138"/>
      <c r="H487" s="130"/>
    </row>
    <row r="488" spans="2:8" s="8" customFormat="1" ht="14.25" customHeight="1" x14ac:dyDescent="0.2">
      <c r="B488" s="17" t="s">
        <v>668</v>
      </c>
      <c r="C488" s="18" t="s">
        <v>613</v>
      </c>
      <c r="D488" s="66" t="s">
        <v>614</v>
      </c>
      <c r="E488" s="19" t="s">
        <v>31</v>
      </c>
      <c r="F488" s="14">
        <v>10.55</v>
      </c>
      <c r="G488" s="138"/>
      <c r="H488" s="130"/>
    </row>
    <row r="489" spans="2:8" s="8" customFormat="1" ht="12.75" customHeight="1" x14ac:dyDescent="0.2">
      <c r="B489" s="17" t="s">
        <v>669</v>
      </c>
      <c r="C489" s="18" t="s">
        <v>616</v>
      </c>
      <c r="D489" s="66" t="s">
        <v>617</v>
      </c>
      <c r="E489" s="19" t="s">
        <v>31</v>
      </c>
      <c r="F489" s="14">
        <v>7.43</v>
      </c>
      <c r="G489" s="138"/>
      <c r="H489" s="130"/>
    </row>
    <row r="490" spans="2:8" s="8" customFormat="1" ht="14.25" customHeight="1" x14ac:dyDescent="0.2">
      <c r="B490" s="17" t="s">
        <v>670</v>
      </c>
      <c r="C490" s="18" t="s">
        <v>671</v>
      </c>
      <c r="D490" s="66" t="s">
        <v>672</v>
      </c>
      <c r="E490" s="19" t="s">
        <v>31</v>
      </c>
      <c r="F490" s="14">
        <v>2.16</v>
      </c>
      <c r="G490" s="138"/>
      <c r="H490" s="130"/>
    </row>
    <row r="491" spans="2:8" s="8" customFormat="1" ht="14.25" customHeight="1" x14ac:dyDescent="0.2">
      <c r="B491" s="17" t="s">
        <v>673</v>
      </c>
      <c r="C491" s="18" t="s">
        <v>674</v>
      </c>
      <c r="D491" s="66" t="s">
        <v>675</v>
      </c>
      <c r="E491" s="19" t="s">
        <v>31</v>
      </c>
      <c r="F491" s="14">
        <v>1.9</v>
      </c>
      <c r="G491" s="138"/>
      <c r="H491" s="130"/>
    </row>
    <row r="492" spans="2:8" s="8" customFormat="1" ht="14.25" customHeight="1" x14ac:dyDescent="0.2">
      <c r="B492" s="17" t="s">
        <v>676</v>
      </c>
      <c r="C492" s="18" t="s">
        <v>677</v>
      </c>
      <c r="D492" s="66" t="s">
        <v>678</v>
      </c>
      <c r="E492" s="19" t="s">
        <v>31</v>
      </c>
      <c r="F492" s="14">
        <v>2.5</v>
      </c>
      <c r="G492" s="138"/>
      <c r="H492" s="130"/>
    </row>
    <row r="493" spans="2:8" s="8" customFormat="1" ht="14.25" customHeight="1" x14ac:dyDescent="0.2">
      <c r="B493" s="17"/>
      <c r="C493" s="18"/>
      <c r="D493" s="13"/>
      <c r="E493" s="19"/>
      <c r="F493" s="14"/>
      <c r="G493" s="146"/>
      <c r="H493" s="130"/>
    </row>
    <row r="494" spans="2:8" s="8" customFormat="1" ht="14.25" customHeight="1" x14ac:dyDescent="0.2">
      <c r="B494" s="17">
        <v>13.4</v>
      </c>
      <c r="C494" s="18"/>
      <c r="D494" s="12" t="s">
        <v>55</v>
      </c>
      <c r="E494" s="33"/>
      <c r="F494" s="14"/>
      <c r="G494" s="148"/>
      <c r="H494" s="141"/>
    </row>
    <row r="495" spans="2:8" s="8" customFormat="1" ht="12.75" x14ac:dyDescent="0.2">
      <c r="B495" s="17" t="s">
        <v>679</v>
      </c>
      <c r="C495" s="18" t="s">
        <v>57</v>
      </c>
      <c r="D495" s="13" t="s">
        <v>58</v>
      </c>
      <c r="E495" s="19" t="s">
        <v>59</v>
      </c>
      <c r="F495" s="14">
        <v>1375</v>
      </c>
      <c r="G495" s="136"/>
      <c r="H495" s="130"/>
    </row>
    <row r="496" spans="2:8" ht="14.25" customHeight="1" x14ac:dyDescent="0.2">
      <c r="B496" s="17" t="s">
        <v>680</v>
      </c>
      <c r="C496" s="18" t="s">
        <v>624</v>
      </c>
      <c r="D496" s="13" t="s">
        <v>625</v>
      </c>
      <c r="E496" s="19" t="s">
        <v>59</v>
      </c>
      <c r="F496" s="14">
        <v>538.82000000000005</v>
      </c>
      <c r="G496" s="136"/>
      <c r="H496" s="130"/>
    </row>
    <row r="497" spans="1:24" ht="12.75" x14ac:dyDescent="0.2">
      <c r="B497" s="17" t="s">
        <v>681</v>
      </c>
      <c r="C497" s="18" t="s">
        <v>682</v>
      </c>
      <c r="D497" s="13" t="s">
        <v>683</v>
      </c>
      <c r="E497" s="19" t="s">
        <v>684</v>
      </c>
      <c r="F497" s="14">
        <v>32</v>
      </c>
      <c r="G497" s="136"/>
      <c r="H497" s="130"/>
    </row>
    <row r="498" spans="1:24" ht="16.5" customHeight="1" x14ac:dyDescent="0.2">
      <c r="B498" s="17"/>
      <c r="C498" s="18"/>
      <c r="D498" s="13"/>
      <c r="E498" s="19"/>
      <c r="F498" s="14"/>
      <c r="G498" s="146"/>
      <c r="H498" s="130"/>
    </row>
    <row r="499" spans="1:24" ht="16.5" customHeight="1" x14ac:dyDescent="0.2">
      <c r="B499" s="17">
        <v>13.5</v>
      </c>
      <c r="C499" s="18"/>
      <c r="D499" s="29" t="s">
        <v>628</v>
      </c>
      <c r="E499" s="33"/>
      <c r="F499" s="14"/>
      <c r="G499" s="148"/>
      <c r="H499" s="141"/>
    </row>
    <row r="500" spans="1:24" ht="25.5" x14ac:dyDescent="0.2">
      <c r="B500" s="17" t="s">
        <v>685</v>
      </c>
      <c r="C500" s="37" t="s">
        <v>630</v>
      </c>
      <c r="D500" s="36" t="s">
        <v>631</v>
      </c>
      <c r="E500" s="19" t="s">
        <v>21</v>
      </c>
      <c r="F500" s="14">
        <v>61.18</v>
      </c>
      <c r="G500" s="136"/>
      <c r="H500" s="130"/>
    </row>
    <row r="501" spans="1:24" ht="14.25" customHeight="1" x14ac:dyDescent="0.2">
      <c r="B501" s="17" t="s">
        <v>686</v>
      </c>
      <c r="C501" s="37" t="s">
        <v>666</v>
      </c>
      <c r="D501" s="36" t="s">
        <v>687</v>
      </c>
      <c r="E501" s="19" t="s">
        <v>31</v>
      </c>
      <c r="F501" s="14">
        <f>12*0.05*0.4</f>
        <v>0.24000000000000005</v>
      </c>
      <c r="G501" s="136"/>
      <c r="H501" s="130"/>
    </row>
    <row r="502" spans="1:24" ht="12.75" x14ac:dyDescent="0.2">
      <c r="B502" s="17" t="s">
        <v>688</v>
      </c>
      <c r="C502" s="18" t="s">
        <v>633</v>
      </c>
      <c r="D502" s="13" t="s">
        <v>634</v>
      </c>
      <c r="E502" s="19" t="s">
        <v>21</v>
      </c>
      <c r="F502" s="14">
        <v>122.37</v>
      </c>
      <c r="G502" s="137"/>
      <c r="H502" s="130"/>
    </row>
    <row r="503" spans="1:24" ht="12.75" x14ac:dyDescent="0.2">
      <c r="B503" s="17" t="s">
        <v>689</v>
      </c>
      <c r="C503" s="18" t="s">
        <v>636</v>
      </c>
      <c r="D503" s="13" t="s">
        <v>637</v>
      </c>
      <c r="E503" s="19" t="s">
        <v>21</v>
      </c>
      <c r="F503" s="14">
        <f>+F500</f>
        <v>61.18</v>
      </c>
      <c r="G503" s="137"/>
      <c r="H503" s="130"/>
    </row>
    <row r="504" spans="1:24" ht="14.25" customHeight="1" x14ac:dyDescent="0.2">
      <c r="B504" s="17" t="s">
        <v>690</v>
      </c>
      <c r="C504" s="18" t="s">
        <v>691</v>
      </c>
      <c r="D504" s="13" t="s">
        <v>692</v>
      </c>
      <c r="E504" s="19" t="s">
        <v>21</v>
      </c>
      <c r="F504" s="14">
        <v>65.75</v>
      </c>
      <c r="G504" s="137"/>
      <c r="H504" s="130"/>
    </row>
    <row r="505" spans="1:24" ht="51" x14ac:dyDescent="0.2">
      <c r="B505" s="17" t="s">
        <v>693</v>
      </c>
      <c r="C505" s="46" t="s">
        <v>295</v>
      </c>
      <c r="D505" s="36" t="s">
        <v>372</v>
      </c>
      <c r="E505" s="37" t="s">
        <v>59</v>
      </c>
      <c r="F505" s="38">
        <v>1250.1100000000001</v>
      </c>
      <c r="G505" s="147"/>
      <c r="H505" s="130"/>
    </row>
    <row r="506" spans="1:24" ht="14.25" customHeight="1" x14ac:dyDescent="0.2">
      <c r="A506" s="3"/>
      <c r="B506" s="17" t="s">
        <v>694</v>
      </c>
      <c r="C506" s="37" t="s">
        <v>369</v>
      </c>
      <c r="D506" s="13" t="s">
        <v>370</v>
      </c>
      <c r="E506" s="65" t="s">
        <v>21</v>
      </c>
      <c r="F506" s="14">
        <v>65.75</v>
      </c>
      <c r="G506" s="136"/>
      <c r="H506" s="130"/>
    </row>
    <row r="507" spans="1:24" s="3" customFormat="1" ht="12.75" x14ac:dyDescent="0.2">
      <c r="A507" s="4"/>
      <c r="B507" s="17" t="s">
        <v>695</v>
      </c>
      <c r="C507" s="37" t="s">
        <v>648</v>
      </c>
      <c r="D507" s="13" t="s">
        <v>649</v>
      </c>
      <c r="E507" s="65" t="s">
        <v>21</v>
      </c>
      <c r="F507" s="14">
        <f>10.2*0.4</f>
        <v>4.08</v>
      </c>
      <c r="G507" s="136"/>
      <c r="H507" s="130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4.25" customHeight="1" x14ac:dyDescent="0.2">
      <c r="B508" s="17" t="s">
        <v>696</v>
      </c>
      <c r="C508" s="37" t="s">
        <v>374</v>
      </c>
      <c r="D508" s="13" t="s">
        <v>375</v>
      </c>
      <c r="E508" s="65" t="s">
        <v>21</v>
      </c>
      <c r="F508" s="14">
        <f>43.72+31.5</f>
        <v>75.22</v>
      </c>
      <c r="G508" s="150"/>
      <c r="H508" s="130"/>
    </row>
    <row r="509" spans="1:24" ht="14.25" customHeight="1" x14ac:dyDescent="0.2">
      <c r="B509" s="17" t="s">
        <v>697</v>
      </c>
      <c r="C509" s="37" t="s">
        <v>652</v>
      </c>
      <c r="D509" s="13" t="s">
        <v>653</v>
      </c>
      <c r="E509" s="65" t="s">
        <v>21</v>
      </c>
      <c r="F509" s="14">
        <f>+F500</f>
        <v>61.18</v>
      </c>
      <c r="G509" s="150"/>
      <c r="H509" s="130"/>
    </row>
    <row r="510" spans="1:24" ht="14.25" customHeight="1" x14ac:dyDescent="0.2">
      <c r="B510" s="17"/>
      <c r="C510" s="37"/>
      <c r="D510" s="13"/>
      <c r="E510" s="65"/>
      <c r="F510" s="14"/>
      <c r="G510" s="136"/>
      <c r="H510" s="130"/>
    </row>
    <row r="511" spans="1:24" ht="14.25" customHeight="1" x14ac:dyDescent="0.2">
      <c r="B511" s="17">
        <v>13.6</v>
      </c>
      <c r="C511" s="11"/>
      <c r="D511" s="12" t="s">
        <v>698</v>
      </c>
      <c r="E511" s="19"/>
      <c r="F511" s="14"/>
      <c r="G511" s="150"/>
      <c r="H511" s="130"/>
    </row>
    <row r="512" spans="1:24" s="8" customFormat="1" ht="14.25" customHeight="1" x14ac:dyDescent="0.2">
      <c r="B512" s="17" t="s">
        <v>699</v>
      </c>
      <c r="C512" s="11" t="s">
        <v>642</v>
      </c>
      <c r="D512" s="66" t="s">
        <v>700</v>
      </c>
      <c r="E512" s="19" t="s">
        <v>137</v>
      </c>
      <c r="F512" s="14">
        <v>1</v>
      </c>
      <c r="G512" s="150"/>
      <c r="H512" s="130"/>
    </row>
    <row r="513" spans="2:8" s="8" customFormat="1" ht="14.25" customHeight="1" x14ac:dyDescent="0.2">
      <c r="B513" s="17" t="s">
        <v>701</v>
      </c>
      <c r="C513" s="11" t="s">
        <v>642</v>
      </c>
      <c r="D513" s="66" t="s">
        <v>702</v>
      </c>
      <c r="E513" s="19" t="s">
        <v>137</v>
      </c>
      <c r="F513" s="14">
        <v>2</v>
      </c>
      <c r="G513" s="150"/>
      <c r="H513" s="130"/>
    </row>
    <row r="514" spans="2:8" s="8" customFormat="1" ht="12.75" x14ac:dyDescent="0.2">
      <c r="B514" s="17"/>
      <c r="C514" s="37"/>
      <c r="D514" s="13"/>
      <c r="E514" s="65"/>
      <c r="F514" s="14"/>
      <c r="G514" s="136"/>
      <c r="H514" s="130"/>
    </row>
    <row r="515" spans="2:8" s="8" customFormat="1" ht="14.25" customHeight="1" x14ac:dyDescent="0.2">
      <c r="B515" s="17">
        <v>13.7</v>
      </c>
      <c r="C515" s="18"/>
      <c r="D515" s="12" t="s">
        <v>703</v>
      </c>
      <c r="E515" s="12"/>
      <c r="F515" s="31"/>
      <c r="G515" s="148"/>
      <c r="H515" s="141"/>
    </row>
    <row r="516" spans="2:8" s="8" customFormat="1" ht="30.75" customHeight="1" x14ac:dyDescent="0.2">
      <c r="B516" s="17" t="s">
        <v>704</v>
      </c>
      <c r="C516" s="18" t="s">
        <v>390</v>
      </c>
      <c r="D516" s="26" t="s">
        <v>705</v>
      </c>
      <c r="E516" s="19" t="s">
        <v>137</v>
      </c>
      <c r="F516" s="67">
        <v>3</v>
      </c>
      <c r="G516" s="137"/>
      <c r="H516" s="130"/>
    </row>
    <row r="517" spans="2:8" s="8" customFormat="1" ht="30.75" customHeight="1" x14ac:dyDescent="0.2">
      <c r="B517" s="17" t="s">
        <v>706</v>
      </c>
      <c r="C517" s="18" t="s">
        <v>707</v>
      </c>
      <c r="D517" s="26" t="s">
        <v>708</v>
      </c>
      <c r="E517" s="19" t="s">
        <v>137</v>
      </c>
      <c r="F517" s="67">
        <v>3</v>
      </c>
      <c r="G517" s="137"/>
      <c r="H517" s="130"/>
    </row>
    <row r="518" spans="2:8" s="8" customFormat="1" ht="48.75" customHeight="1" x14ac:dyDescent="0.2">
      <c r="B518" s="17" t="s">
        <v>709</v>
      </c>
      <c r="C518" s="18" t="s">
        <v>710</v>
      </c>
      <c r="D518" s="26" t="s">
        <v>711</v>
      </c>
      <c r="E518" s="19" t="s">
        <v>137</v>
      </c>
      <c r="F518" s="67">
        <v>3</v>
      </c>
      <c r="G518" s="137"/>
      <c r="H518" s="130"/>
    </row>
    <row r="519" spans="2:8" s="8" customFormat="1" ht="30.75" customHeight="1" x14ac:dyDescent="0.2">
      <c r="B519" s="17" t="s">
        <v>712</v>
      </c>
      <c r="C519" s="18" t="s">
        <v>713</v>
      </c>
      <c r="D519" s="26" t="s">
        <v>714</v>
      </c>
      <c r="E519" s="19" t="s">
        <v>137</v>
      </c>
      <c r="F519" s="67">
        <v>3</v>
      </c>
      <c r="G519" s="137"/>
      <c r="H519" s="130"/>
    </row>
    <row r="520" spans="2:8" s="8" customFormat="1" ht="30.75" customHeight="1" x14ac:dyDescent="0.2">
      <c r="B520" s="17" t="s">
        <v>715</v>
      </c>
      <c r="C520" s="18" t="s">
        <v>716</v>
      </c>
      <c r="D520" s="26" t="s">
        <v>717</v>
      </c>
      <c r="E520" s="19" t="s">
        <v>137</v>
      </c>
      <c r="F520" s="67">
        <v>3</v>
      </c>
      <c r="G520" s="137"/>
      <c r="H520" s="130"/>
    </row>
    <row r="521" spans="2:8" s="8" customFormat="1" ht="30.75" customHeight="1" x14ac:dyDescent="0.2">
      <c r="B521" s="17" t="s">
        <v>718</v>
      </c>
      <c r="C521" s="18" t="s">
        <v>147</v>
      </c>
      <c r="D521" s="26" t="s">
        <v>719</v>
      </c>
      <c r="E521" s="19" t="s">
        <v>137</v>
      </c>
      <c r="F521" s="67">
        <v>2</v>
      </c>
      <c r="G521" s="137"/>
      <c r="H521" s="130"/>
    </row>
    <row r="522" spans="2:8" s="8" customFormat="1" ht="30.75" customHeight="1" x14ac:dyDescent="0.2">
      <c r="B522" s="17" t="s">
        <v>720</v>
      </c>
      <c r="C522" s="18" t="s">
        <v>221</v>
      </c>
      <c r="D522" s="26" t="s">
        <v>721</v>
      </c>
      <c r="E522" s="19" t="s">
        <v>137</v>
      </c>
      <c r="F522" s="67">
        <v>1</v>
      </c>
      <c r="G522" s="137"/>
      <c r="H522" s="130"/>
    </row>
    <row r="523" spans="2:8" s="8" customFormat="1" ht="30.75" customHeight="1" x14ac:dyDescent="0.2">
      <c r="B523" s="17" t="s">
        <v>722</v>
      </c>
      <c r="C523" s="18" t="s">
        <v>236</v>
      </c>
      <c r="D523" s="26" t="s">
        <v>723</v>
      </c>
      <c r="E523" s="19" t="s">
        <v>17</v>
      </c>
      <c r="F523" s="67">
        <v>1.21</v>
      </c>
      <c r="G523" s="137"/>
      <c r="H523" s="130"/>
    </row>
    <row r="524" spans="2:8" s="8" customFormat="1" ht="30.75" customHeight="1" x14ac:dyDescent="0.2">
      <c r="B524" s="17" t="s">
        <v>724</v>
      </c>
      <c r="C524" s="18" t="s">
        <v>262</v>
      </c>
      <c r="D524" s="36" t="s">
        <v>263</v>
      </c>
      <c r="E524" s="19" t="s">
        <v>137</v>
      </c>
      <c r="F524" s="14">
        <v>2</v>
      </c>
      <c r="G524" s="137"/>
      <c r="H524" s="130"/>
    </row>
    <row r="525" spans="2:8" s="8" customFormat="1" ht="30.75" customHeight="1" x14ac:dyDescent="0.2">
      <c r="B525" s="17" t="s">
        <v>725</v>
      </c>
      <c r="C525" s="18" t="s">
        <v>147</v>
      </c>
      <c r="D525" s="26" t="s">
        <v>726</v>
      </c>
      <c r="E525" s="19" t="s">
        <v>137</v>
      </c>
      <c r="F525" s="67">
        <v>1</v>
      </c>
      <c r="G525" s="137"/>
      <c r="H525" s="130"/>
    </row>
    <row r="526" spans="2:8" s="8" customFormat="1" ht="14.25" customHeight="1" x14ac:dyDescent="0.2">
      <c r="B526" s="17"/>
      <c r="C526" s="18"/>
      <c r="D526" s="13"/>
      <c r="E526" s="19"/>
      <c r="F526" s="14"/>
      <c r="G526" s="152"/>
      <c r="H526" s="143"/>
    </row>
    <row r="527" spans="2:8" s="8" customFormat="1" ht="14.25" customHeight="1" x14ac:dyDescent="0.2">
      <c r="B527" s="58" t="s">
        <v>22</v>
      </c>
      <c r="C527" s="58"/>
      <c r="D527" s="58"/>
      <c r="E527" s="58"/>
      <c r="F527" s="58"/>
      <c r="G527" s="131"/>
      <c r="H527" s="132"/>
    </row>
    <row r="528" spans="2:8" s="8" customFormat="1" ht="14.25" customHeight="1" x14ac:dyDescent="0.2">
      <c r="B528" s="191" t="s">
        <v>727</v>
      </c>
      <c r="C528" s="192"/>
      <c r="D528" s="193"/>
      <c r="E528" s="108"/>
      <c r="F528" s="108"/>
      <c r="G528" s="133"/>
      <c r="H528" s="133"/>
    </row>
    <row r="529" spans="2:8" s="8" customFormat="1" ht="14.25" customHeight="1" x14ac:dyDescent="0.2">
      <c r="B529" s="17">
        <v>14.1</v>
      </c>
      <c r="C529" s="18"/>
      <c r="D529" s="12" t="s">
        <v>267</v>
      </c>
      <c r="E529" s="33"/>
      <c r="F529" s="34"/>
      <c r="G529" s="155"/>
      <c r="H529" s="132"/>
    </row>
    <row r="530" spans="2:8" s="8" customFormat="1" ht="20.25" customHeight="1" x14ac:dyDescent="0.2">
      <c r="B530" s="17" t="s">
        <v>728</v>
      </c>
      <c r="C530" s="18" t="s">
        <v>26</v>
      </c>
      <c r="D530" s="13" t="s">
        <v>27</v>
      </c>
      <c r="E530" s="19" t="s">
        <v>21</v>
      </c>
      <c r="F530" s="14">
        <v>65.260000000000005</v>
      </c>
      <c r="G530" s="137"/>
      <c r="H530" s="130"/>
    </row>
    <row r="531" spans="2:8" s="8" customFormat="1" ht="14.25" customHeight="1" x14ac:dyDescent="0.2">
      <c r="B531" s="17" t="s">
        <v>729</v>
      </c>
      <c r="C531" s="18" t="s">
        <v>29</v>
      </c>
      <c r="D531" s="13" t="s">
        <v>30</v>
      </c>
      <c r="E531" s="19" t="s">
        <v>31</v>
      </c>
      <c r="F531" s="14">
        <v>38.090000000000003</v>
      </c>
      <c r="G531" s="137"/>
      <c r="H531" s="130"/>
    </row>
    <row r="532" spans="2:8" s="8" customFormat="1" ht="27" customHeight="1" x14ac:dyDescent="0.2">
      <c r="B532" s="17" t="s">
        <v>730</v>
      </c>
      <c r="C532" s="18" t="s">
        <v>33</v>
      </c>
      <c r="D532" s="13" t="s">
        <v>545</v>
      </c>
      <c r="E532" s="19" t="s">
        <v>31</v>
      </c>
      <c r="F532" s="14">
        <f>+F531</f>
        <v>38.090000000000003</v>
      </c>
      <c r="G532" s="136"/>
      <c r="H532" s="130"/>
    </row>
    <row r="533" spans="2:8" s="8" customFormat="1" ht="14.25" customHeight="1" x14ac:dyDescent="0.2">
      <c r="B533" s="29"/>
      <c r="C533" s="69"/>
      <c r="D533" s="29"/>
      <c r="E533" s="29"/>
      <c r="F533" s="29"/>
      <c r="G533" s="166"/>
      <c r="H533" s="166"/>
    </row>
    <row r="534" spans="2:8" s="8" customFormat="1" ht="14.25" customHeight="1" x14ac:dyDescent="0.2">
      <c r="B534" s="17">
        <v>14.2</v>
      </c>
      <c r="C534" s="18"/>
      <c r="D534" s="12" t="s">
        <v>35</v>
      </c>
      <c r="E534" s="33"/>
      <c r="F534" s="14"/>
      <c r="G534" s="148"/>
      <c r="H534" s="141"/>
    </row>
    <row r="535" spans="2:8" s="8" customFormat="1" ht="12" customHeight="1" x14ac:dyDescent="0.2">
      <c r="B535" s="17" t="s">
        <v>731</v>
      </c>
      <c r="C535" s="18" t="s">
        <v>275</v>
      </c>
      <c r="D535" s="13" t="s">
        <v>276</v>
      </c>
      <c r="E535" s="19" t="s">
        <v>31</v>
      </c>
      <c r="F535" s="14">
        <f>12.3+350</f>
        <v>362.3</v>
      </c>
      <c r="G535" s="130"/>
      <c r="H535" s="130"/>
    </row>
    <row r="536" spans="2:8" s="8" customFormat="1" ht="14.25" customHeight="1" x14ac:dyDescent="0.2">
      <c r="B536" s="17" t="s">
        <v>732</v>
      </c>
      <c r="C536" s="18" t="s">
        <v>661</v>
      </c>
      <c r="D536" s="13" t="s">
        <v>662</v>
      </c>
      <c r="E536" s="19" t="s">
        <v>21</v>
      </c>
      <c r="F536" s="14">
        <f>+F530</f>
        <v>65.260000000000005</v>
      </c>
      <c r="G536" s="130"/>
      <c r="H536" s="130"/>
    </row>
    <row r="537" spans="2:8" s="8" customFormat="1" ht="14.25" customHeight="1" x14ac:dyDescent="0.2">
      <c r="B537" s="29"/>
      <c r="C537" s="69"/>
      <c r="D537" s="29"/>
      <c r="E537" s="29"/>
      <c r="F537" s="29"/>
      <c r="G537" s="166"/>
      <c r="H537" s="166"/>
    </row>
    <row r="538" spans="2:8" s="8" customFormat="1" ht="14.25" customHeight="1" x14ac:dyDescent="0.2">
      <c r="B538" s="10">
        <v>14.3</v>
      </c>
      <c r="C538" s="11"/>
      <c r="D538" s="12" t="s">
        <v>91</v>
      </c>
      <c r="E538" s="19"/>
      <c r="F538" s="14"/>
      <c r="G538" s="145"/>
      <c r="H538" s="143"/>
    </row>
    <row r="539" spans="2:8" s="8" customFormat="1" ht="15" customHeight="1" x14ac:dyDescent="0.2">
      <c r="B539" s="10" t="s">
        <v>733</v>
      </c>
      <c r="C539" s="11" t="s">
        <v>41</v>
      </c>
      <c r="D539" s="13" t="s">
        <v>93</v>
      </c>
      <c r="E539" s="19" t="s">
        <v>31</v>
      </c>
      <c r="F539" s="14">
        <v>5.6340000000000003</v>
      </c>
      <c r="G539" s="136"/>
      <c r="H539" s="130"/>
    </row>
    <row r="540" spans="2:8" s="8" customFormat="1" ht="12.75" x14ac:dyDescent="0.2">
      <c r="B540" s="10" t="s">
        <v>734</v>
      </c>
      <c r="C540" s="18" t="s">
        <v>53</v>
      </c>
      <c r="D540" s="13" t="s">
        <v>54</v>
      </c>
      <c r="E540" s="19" t="s">
        <v>31</v>
      </c>
      <c r="F540" s="14">
        <v>23.3</v>
      </c>
      <c r="G540" s="136"/>
      <c r="H540" s="130"/>
    </row>
    <row r="541" spans="2:8" s="8" customFormat="1" ht="14.25" customHeight="1" x14ac:dyDescent="0.2">
      <c r="B541" s="10" t="s">
        <v>735</v>
      </c>
      <c r="C541" s="11" t="s">
        <v>666</v>
      </c>
      <c r="D541" s="66" t="s">
        <v>736</v>
      </c>
      <c r="E541" s="19" t="s">
        <v>31</v>
      </c>
      <c r="F541" s="14">
        <v>2.3199999999999998</v>
      </c>
      <c r="G541" s="138"/>
      <c r="H541" s="130"/>
    </row>
    <row r="542" spans="2:8" s="8" customFormat="1" ht="14.25" customHeight="1" x14ac:dyDescent="0.2">
      <c r="B542" s="10" t="s">
        <v>737</v>
      </c>
      <c r="C542" s="11" t="s">
        <v>613</v>
      </c>
      <c r="D542" s="66" t="s">
        <v>614</v>
      </c>
      <c r="E542" s="19" t="s">
        <v>31</v>
      </c>
      <c r="F542" s="14">
        <v>4.84</v>
      </c>
      <c r="G542" s="136"/>
      <c r="H542" s="130"/>
    </row>
    <row r="543" spans="2:8" s="8" customFormat="1" ht="14.25" customHeight="1" x14ac:dyDescent="0.2">
      <c r="B543" s="10" t="s">
        <v>738</v>
      </c>
      <c r="C543" s="11" t="s">
        <v>613</v>
      </c>
      <c r="D543" s="66" t="s">
        <v>739</v>
      </c>
      <c r="E543" s="19" t="s">
        <v>31</v>
      </c>
      <c r="F543" s="14">
        <v>1.05</v>
      </c>
      <c r="G543" s="136"/>
      <c r="H543" s="130"/>
    </row>
    <row r="544" spans="2:8" s="8" customFormat="1" ht="14.25" customHeight="1" x14ac:dyDescent="0.2">
      <c r="B544" s="10" t="s">
        <v>740</v>
      </c>
      <c r="C544" s="18" t="s">
        <v>616</v>
      </c>
      <c r="D544" s="66" t="s">
        <v>617</v>
      </c>
      <c r="E544" s="19" t="s">
        <v>31</v>
      </c>
      <c r="F544" s="14">
        <v>12.46</v>
      </c>
      <c r="G544" s="136"/>
      <c r="H544" s="130"/>
    </row>
    <row r="545" spans="2:8" s="8" customFormat="1" ht="14.25" customHeight="1" x14ac:dyDescent="0.2">
      <c r="B545" s="10" t="s">
        <v>741</v>
      </c>
      <c r="C545" s="11" t="s">
        <v>671</v>
      </c>
      <c r="D545" s="66" t="s">
        <v>672</v>
      </c>
      <c r="E545" s="19" t="s">
        <v>31</v>
      </c>
      <c r="F545" s="14">
        <v>1.73</v>
      </c>
      <c r="G545" s="138"/>
      <c r="H545" s="130"/>
    </row>
    <row r="546" spans="2:8" s="8" customFormat="1" ht="14.25" customHeight="1" x14ac:dyDescent="0.2">
      <c r="B546" s="10" t="s">
        <v>742</v>
      </c>
      <c r="C546" s="11" t="s">
        <v>674</v>
      </c>
      <c r="D546" s="66" t="s">
        <v>743</v>
      </c>
      <c r="E546" s="19" t="s">
        <v>31</v>
      </c>
      <c r="F546" s="14">
        <v>3</v>
      </c>
      <c r="G546" s="138"/>
      <c r="H546" s="130"/>
    </row>
    <row r="547" spans="2:8" s="8" customFormat="1" ht="14.25" customHeight="1" x14ac:dyDescent="0.2">
      <c r="B547" s="10" t="s">
        <v>744</v>
      </c>
      <c r="C547" s="11" t="s">
        <v>677</v>
      </c>
      <c r="D547" s="66" t="s">
        <v>745</v>
      </c>
      <c r="E547" s="19" t="s">
        <v>31</v>
      </c>
      <c r="F547" s="14">
        <v>3</v>
      </c>
      <c r="G547" s="138"/>
      <c r="H547" s="130"/>
    </row>
    <row r="548" spans="2:8" s="8" customFormat="1" ht="14.25" customHeight="1" x14ac:dyDescent="0.2">
      <c r="B548" s="10"/>
      <c r="C548" s="18"/>
      <c r="D548" s="13"/>
      <c r="E548" s="19"/>
      <c r="F548" s="70"/>
      <c r="G548" s="145"/>
      <c r="H548" s="143"/>
    </row>
    <row r="549" spans="2:8" s="8" customFormat="1" ht="14.25" customHeight="1" x14ac:dyDescent="0.2">
      <c r="B549" s="10">
        <v>14.4</v>
      </c>
      <c r="C549" s="11"/>
      <c r="D549" s="12" t="s">
        <v>55</v>
      </c>
      <c r="E549" s="19"/>
      <c r="F549" s="34"/>
      <c r="G549" s="166"/>
      <c r="H549" s="143"/>
    </row>
    <row r="550" spans="2:8" s="8" customFormat="1" ht="14.25" customHeight="1" x14ac:dyDescent="0.2">
      <c r="B550" s="10" t="s">
        <v>746</v>
      </c>
      <c r="C550" s="11" t="s">
        <v>57</v>
      </c>
      <c r="D550" s="66" t="s">
        <v>58</v>
      </c>
      <c r="E550" s="19" t="s">
        <v>59</v>
      </c>
      <c r="F550" s="14">
        <v>3693</v>
      </c>
      <c r="G550" s="138"/>
      <c r="H550" s="130"/>
    </row>
    <row r="551" spans="2:8" s="8" customFormat="1" ht="12.75" x14ac:dyDescent="0.2">
      <c r="B551" s="10" t="s">
        <v>747</v>
      </c>
      <c r="C551" s="18" t="s">
        <v>624</v>
      </c>
      <c r="D551" s="13" t="s">
        <v>625</v>
      </c>
      <c r="E551" s="19" t="s">
        <v>59</v>
      </c>
      <c r="F551" s="14">
        <v>312.3</v>
      </c>
      <c r="G551" s="136"/>
      <c r="H551" s="130"/>
    </row>
    <row r="552" spans="2:8" s="8" customFormat="1" ht="15.75" customHeight="1" x14ac:dyDescent="0.2">
      <c r="B552" s="10"/>
      <c r="C552" s="18"/>
      <c r="D552" s="13"/>
      <c r="E552" s="19"/>
      <c r="F552" s="70"/>
      <c r="G552" s="166"/>
      <c r="H552" s="143"/>
    </row>
    <row r="553" spans="2:8" s="8" customFormat="1" ht="14.25" customHeight="1" x14ac:dyDescent="0.2">
      <c r="B553" s="10">
        <v>14.5</v>
      </c>
      <c r="C553" s="11"/>
      <c r="D553" s="12" t="s">
        <v>748</v>
      </c>
      <c r="E553" s="29"/>
      <c r="F553" s="34"/>
      <c r="G553" s="166"/>
      <c r="H553" s="143"/>
    </row>
    <row r="554" spans="2:8" s="8" customFormat="1" ht="14.25" customHeight="1" x14ac:dyDescent="0.2">
      <c r="B554" s="10" t="s">
        <v>749</v>
      </c>
      <c r="C554" s="11" t="s">
        <v>630</v>
      </c>
      <c r="D554" s="66" t="s">
        <v>631</v>
      </c>
      <c r="E554" s="19" t="s">
        <v>21</v>
      </c>
      <c r="F554" s="14">
        <f>139.49+10.84*0.4</f>
        <v>143.82600000000002</v>
      </c>
      <c r="G554" s="136"/>
      <c r="H554" s="130"/>
    </row>
    <row r="555" spans="2:8" s="8" customFormat="1" ht="18" customHeight="1" x14ac:dyDescent="0.2">
      <c r="B555" s="10" t="s">
        <v>750</v>
      </c>
      <c r="C555" s="11" t="s">
        <v>639</v>
      </c>
      <c r="D555" s="13" t="s">
        <v>751</v>
      </c>
      <c r="E555" s="65" t="s">
        <v>752</v>
      </c>
      <c r="F555" s="14">
        <v>65.260000000000005</v>
      </c>
      <c r="G555" s="137"/>
      <c r="H555" s="130"/>
    </row>
    <row r="556" spans="2:8" s="8" customFormat="1" ht="24" customHeight="1" x14ac:dyDescent="0.2">
      <c r="B556" s="10" t="s">
        <v>753</v>
      </c>
      <c r="C556" s="11" t="s">
        <v>633</v>
      </c>
      <c r="D556" s="10" t="s">
        <v>634</v>
      </c>
      <c r="E556" s="19" t="s">
        <v>21</v>
      </c>
      <c r="F556" s="14">
        <v>278.97000000000003</v>
      </c>
      <c r="G556" s="138"/>
      <c r="H556" s="130"/>
    </row>
    <row r="557" spans="2:8" s="8" customFormat="1" ht="12.75" x14ac:dyDescent="0.2">
      <c r="B557" s="10" t="s">
        <v>754</v>
      </c>
      <c r="C557" s="11" t="s">
        <v>636</v>
      </c>
      <c r="D557" s="10" t="s">
        <v>637</v>
      </c>
      <c r="E557" s="19" t="s">
        <v>21</v>
      </c>
      <c r="F557" s="14">
        <v>191.52</v>
      </c>
      <c r="G557" s="138"/>
      <c r="H557" s="130"/>
    </row>
    <row r="558" spans="2:8" s="8" customFormat="1" ht="12.75" x14ac:dyDescent="0.2">
      <c r="B558" s="10" t="s">
        <v>755</v>
      </c>
      <c r="C558" s="37" t="s">
        <v>374</v>
      </c>
      <c r="D558" s="13" t="s">
        <v>756</v>
      </c>
      <c r="E558" s="65" t="s">
        <v>21</v>
      </c>
      <c r="F558" s="14">
        <v>109.04</v>
      </c>
      <c r="G558" s="150"/>
      <c r="H558" s="130"/>
    </row>
    <row r="559" spans="2:8" s="8" customFormat="1" ht="14.25" customHeight="1" x14ac:dyDescent="0.2">
      <c r="B559" s="10" t="s">
        <v>757</v>
      </c>
      <c r="C559" s="37" t="s">
        <v>648</v>
      </c>
      <c r="D559" s="13" t="s">
        <v>649</v>
      </c>
      <c r="E559" s="65" t="s">
        <v>21</v>
      </c>
      <c r="F559" s="14">
        <f>10.84*0.4</f>
        <v>4.3360000000000003</v>
      </c>
      <c r="G559" s="136"/>
      <c r="H559" s="130"/>
    </row>
    <row r="560" spans="2:8" s="8" customFormat="1" ht="14.25" customHeight="1" x14ac:dyDescent="0.2">
      <c r="B560" s="10" t="s">
        <v>758</v>
      </c>
      <c r="C560" s="37" t="s">
        <v>652</v>
      </c>
      <c r="D560" s="13" t="s">
        <v>653</v>
      </c>
      <c r="E560" s="65" t="s">
        <v>21</v>
      </c>
      <c r="F560" s="14">
        <v>139.49</v>
      </c>
      <c r="G560" s="150"/>
      <c r="H560" s="130"/>
    </row>
    <row r="561" spans="2:8" s="8" customFormat="1" ht="14.25" customHeight="1" x14ac:dyDescent="0.2">
      <c r="B561" s="10" t="s">
        <v>759</v>
      </c>
      <c r="C561" s="37" t="s">
        <v>666</v>
      </c>
      <c r="D561" s="36" t="s">
        <v>687</v>
      </c>
      <c r="E561" s="19" t="s">
        <v>31</v>
      </c>
      <c r="F561" s="14">
        <f>11*0.05*0.4</f>
        <v>0.22000000000000003</v>
      </c>
      <c r="G561" s="136"/>
      <c r="H561" s="130"/>
    </row>
    <row r="562" spans="2:8" s="8" customFormat="1" ht="14.25" customHeight="1" x14ac:dyDescent="0.2">
      <c r="B562" s="10"/>
      <c r="C562" s="11"/>
      <c r="D562" s="10"/>
      <c r="E562" s="19"/>
      <c r="F562" s="34"/>
      <c r="G562" s="166"/>
      <c r="H562" s="143"/>
    </row>
    <row r="563" spans="2:8" s="8" customFormat="1" ht="14.25" customHeight="1" x14ac:dyDescent="0.2">
      <c r="B563" s="71">
        <v>14.6</v>
      </c>
      <c r="C563" s="11"/>
      <c r="D563" s="12" t="s">
        <v>698</v>
      </c>
      <c r="E563" s="19"/>
      <c r="F563" s="14"/>
      <c r="G563" s="150"/>
      <c r="H563" s="130"/>
    </row>
    <row r="564" spans="2:8" s="8" customFormat="1" ht="14.25" customHeight="1" x14ac:dyDescent="0.2">
      <c r="B564" s="71" t="s">
        <v>760</v>
      </c>
      <c r="C564" s="11" t="s">
        <v>642</v>
      </c>
      <c r="D564" s="66" t="s">
        <v>761</v>
      </c>
      <c r="E564" s="19" t="s">
        <v>137</v>
      </c>
      <c r="F564" s="14">
        <v>2</v>
      </c>
      <c r="G564" s="150"/>
      <c r="H564" s="130"/>
    </row>
    <row r="565" spans="2:8" s="8" customFormat="1" ht="14.25" customHeight="1" x14ac:dyDescent="0.2">
      <c r="B565" s="71" t="s">
        <v>762</v>
      </c>
      <c r="C565" s="11" t="s">
        <v>642</v>
      </c>
      <c r="D565" s="66" t="s">
        <v>763</v>
      </c>
      <c r="E565" s="19" t="s">
        <v>137</v>
      </c>
      <c r="F565" s="14">
        <v>2</v>
      </c>
      <c r="G565" s="150"/>
      <c r="H565" s="130"/>
    </row>
    <row r="566" spans="2:8" s="8" customFormat="1" ht="14.25" customHeight="1" x14ac:dyDescent="0.2">
      <c r="B566" s="71" t="s">
        <v>764</v>
      </c>
      <c r="C566" s="11" t="s">
        <v>642</v>
      </c>
      <c r="D566" s="66" t="s">
        <v>765</v>
      </c>
      <c r="E566" s="19" t="s">
        <v>137</v>
      </c>
      <c r="F566" s="14">
        <v>3</v>
      </c>
      <c r="G566" s="150"/>
      <c r="H566" s="130"/>
    </row>
    <row r="567" spans="2:8" s="8" customFormat="1" ht="14.25" customHeight="1" x14ac:dyDescent="0.2">
      <c r="B567" s="71" t="s">
        <v>766</v>
      </c>
      <c r="C567" s="11" t="s">
        <v>642</v>
      </c>
      <c r="D567" s="66" t="s">
        <v>767</v>
      </c>
      <c r="E567" s="19" t="s">
        <v>137</v>
      </c>
      <c r="F567" s="14">
        <v>3</v>
      </c>
      <c r="G567" s="150"/>
      <c r="H567" s="130"/>
    </row>
    <row r="568" spans="2:8" s="8" customFormat="1" ht="14.25" customHeight="1" x14ac:dyDescent="0.2">
      <c r="B568" s="71" t="s">
        <v>768</v>
      </c>
      <c r="C568" s="11" t="s">
        <v>642</v>
      </c>
      <c r="D568" s="66" t="s">
        <v>769</v>
      </c>
      <c r="E568" s="19" t="s">
        <v>137</v>
      </c>
      <c r="F568" s="14">
        <v>2</v>
      </c>
      <c r="G568" s="150"/>
      <c r="H568" s="130"/>
    </row>
    <row r="569" spans="2:8" s="8" customFormat="1" ht="14.25" customHeight="1" x14ac:dyDescent="0.2">
      <c r="B569" s="71" t="s">
        <v>770</v>
      </c>
      <c r="C569" s="11" t="s">
        <v>642</v>
      </c>
      <c r="D569" s="66" t="s">
        <v>771</v>
      </c>
      <c r="E569" s="19" t="s">
        <v>137</v>
      </c>
      <c r="F569" s="14">
        <v>2</v>
      </c>
      <c r="G569" s="150"/>
      <c r="H569" s="130"/>
    </row>
    <row r="570" spans="2:8" s="8" customFormat="1" ht="14.25" customHeight="1" x14ac:dyDescent="0.2">
      <c r="B570" s="10"/>
      <c r="C570" s="11"/>
      <c r="D570" s="66"/>
      <c r="E570" s="65"/>
      <c r="F570" s="14"/>
      <c r="G570" s="167"/>
      <c r="H570" s="143"/>
    </row>
    <row r="571" spans="2:8" s="8" customFormat="1" ht="12.75" customHeight="1" x14ac:dyDescent="0.2">
      <c r="B571" s="10">
        <v>14.7</v>
      </c>
      <c r="C571" s="11"/>
      <c r="D571" s="12" t="s">
        <v>772</v>
      </c>
      <c r="E571" s="19"/>
      <c r="F571" s="72"/>
      <c r="G571" s="167"/>
      <c r="H571" s="143"/>
    </row>
    <row r="572" spans="2:8" s="8" customFormat="1" ht="51" x14ac:dyDescent="0.2">
      <c r="B572" s="10" t="s">
        <v>773</v>
      </c>
      <c r="C572" s="18" t="s">
        <v>295</v>
      </c>
      <c r="D572" s="36" t="s">
        <v>372</v>
      </c>
      <c r="E572" s="19" t="s">
        <v>59</v>
      </c>
      <c r="F572" s="70">
        <v>1348.7</v>
      </c>
      <c r="G572" s="136"/>
      <c r="H572" s="130"/>
    </row>
    <row r="573" spans="2:8" s="8" customFormat="1" ht="14.25" customHeight="1" x14ac:dyDescent="0.2">
      <c r="B573" s="10" t="s">
        <v>774</v>
      </c>
      <c r="C573" s="37" t="s">
        <v>369</v>
      </c>
      <c r="D573" s="13" t="s">
        <v>370</v>
      </c>
      <c r="E573" s="65" t="s">
        <v>21</v>
      </c>
      <c r="F573" s="14">
        <v>84.73</v>
      </c>
      <c r="G573" s="136"/>
      <c r="H573" s="130"/>
    </row>
    <row r="574" spans="2:8" s="8" customFormat="1" ht="14.25" customHeight="1" x14ac:dyDescent="0.2">
      <c r="B574" s="58" t="s">
        <v>72</v>
      </c>
      <c r="C574" s="58"/>
      <c r="D574" s="58"/>
      <c r="E574" s="58"/>
      <c r="F574" s="58"/>
      <c r="G574" s="131"/>
      <c r="H574" s="132"/>
    </row>
    <row r="575" spans="2:8" s="8" customFormat="1" ht="14.25" customHeight="1" x14ac:dyDescent="0.2">
      <c r="B575" s="191" t="s">
        <v>775</v>
      </c>
      <c r="C575" s="192"/>
      <c r="D575" s="193"/>
      <c r="E575" s="108"/>
      <c r="F575" s="108"/>
      <c r="G575" s="133"/>
      <c r="H575" s="133"/>
    </row>
    <row r="576" spans="2:8" s="8" customFormat="1" ht="14.25" customHeight="1" x14ac:dyDescent="0.2">
      <c r="B576" s="17">
        <v>15.1</v>
      </c>
      <c r="C576" s="18"/>
      <c r="D576" s="12" t="s">
        <v>267</v>
      </c>
      <c r="E576" s="39"/>
      <c r="F576" s="34"/>
      <c r="G576" s="166"/>
      <c r="H576" s="168"/>
    </row>
    <row r="577" spans="2:8" s="8" customFormat="1" ht="17.25" customHeight="1" x14ac:dyDescent="0.2">
      <c r="B577" s="17" t="s">
        <v>776</v>
      </c>
      <c r="C577" s="11" t="s">
        <v>26</v>
      </c>
      <c r="D577" s="13" t="s">
        <v>27</v>
      </c>
      <c r="E577" s="19" t="s">
        <v>21</v>
      </c>
      <c r="F577" s="21">
        <v>180.36</v>
      </c>
      <c r="G577" s="129"/>
      <c r="H577" s="130"/>
    </row>
    <row r="578" spans="2:8" s="8" customFormat="1" ht="14.25" customHeight="1" x14ac:dyDescent="0.2">
      <c r="B578" s="17" t="s">
        <v>777</v>
      </c>
      <c r="C578" s="18" t="s">
        <v>29</v>
      </c>
      <c r="D578" s="13" t="s">
        <v>30</v>
      </c>
      <c r="E578" s="19" t="s">
        <v>31</v>
      </c>
      <c r="F578" s="21">
        <v>80.003</v>
      </c>
      <c r="G578" s="129"/>
      <c r="H578" s="130"/>
    </row>
    <row r="579" spans="2:8" s="8" customFormat="1" ht="27" customHeight="1" x14ac:dyDescent="0.2">
      <c r="B579" s="17" t="s">
        <v>778</v>
      </c>
      <c r="C579" s="18" t="s">
        <v>33</v>
      </c>
      <c r="D579" s="13" t="s">
        <v>34</v>
      </c>
      <c r="E579" s="19" t="s">
        <v>31</v>
      </c>
      <c r="F579" s="21">
        <v>73.123999999999995</v>
      </c>
      <c r="G579" s="129"/>
      <c r="H579" s="130"/>
    </row>
    <row r="580" spans="2:8" s="8" customFormat="1" ht="14.25" customHeight="1" x14ac:dyDescent="0.2">
      <c r="B580" s="71"/>
      <c r="C580" s="37"/>
      <c r="D580" s="13"/>
      <c r="E580" s="65"/>
      <c r="F580" s="14"/>
      <c r="G580" s="146"/>
      <c r="H580" s="130"/>
    </row>
    <row r="581" spans="2:8" s="8" customFormat="1" ht="29.25" customHeight="1" x14ac:dyDescent="0.2">
      <c r="B581" s="17">
        <v>15.2</v>
      </c>
      <c r="C581" s="18"/>
      <c r="D581" s="12" t="s">
        <v>35</v>
      </c>
      <c r="E581" s="20"/>
      <c r="F581" s="21"/>
      <c r="G581" s="135"/>
      <c r="H581" s="130"/>
    </row>
    <row r="582" spans="2:8" s="8" customFormat="1" ht="14.25" customHeight="1" x14ac:dyDescent="0.2">
      <c r="B582" s="17" t="s">
        <v>779</v>
      </c>
      <c r="C582" s="11" t="s">
        <v>37</v>
      </c>
      <c r="D582" s="13" t="s">
        <v>38</v>
      </c>
      <c r="E582" s="19" t="s">
        <v>31</v>
      </c>
      <c r="F582" s="21">
        <v>6.88</v>
      </c>
      <c r="G582" s="129"/>
      <c r="H582" s="130"/>
    </row>
    <row r="583" spans="2:8" s="8" customFormat="1" ht="14.25" customHeight="1" x14ac:dyDescent="0.2">
      <c r="B583" s="17" t="s">
        <v>780</v>
      </c>
      <c r="C583" s="18" t="s">
        <v>661</v>
      </c>
      <c r="D583" s="13" t="s">
        <v>662</v>
      </c>
      <c r="E583" s="19" t="s">
        <v>21</v>
      </c>
      <c r="F583" s="21">
        <f>+F577</f>
        <v>180.36</v>
      </c>
      <c r="G583" s="130"/>
      <c r="H583" s="130"/>
    </row>
    <row r="584" spans="2:8" s="8" customFormat="1" ht="14.25" customHeight="1" x14ac:dyDescent="0.2">
      <c r="B584" s="17"/>
      <c r="C584" s="37"/>
      <c r="D584" s="13"/>
      <c r="E584" s="19"/>
      <c r="F584" s="21"/>
      <c r="G584" s="129"/>
      <c r="H584" s="130"/>
    </row>
    <row r="585" spans="2:8" s="8" customFormat="1" ht="14.25" customHeight="1" x14ac:dyDescent="0.2">
      <c r="B585" s="17">
        <v>15.3</v>
      </c>
      <c r="C585" s="18"/>
      <c r="D585" s="12" t="s">
        <v>39</v>
      </c>
      <c r="E585" s="20"/>
      <c r="F585" s="21"/>
      <c r="G585" s="135"/>
      <c r="H585" s="130"/>
    </row>
    <row r="586" spans="2:8" s="8" customFormat="1" ht="14.25" customHeight="1" x14ac:dyDescent="0.2">
      <c r="B586" s="17" t="s">
        <v>781</v>
      </c>
      <c r="C586" s="11" t="s">
        <v>41</v>
      </c>
      <c r="D586" s="13" t="s">
        <v>93</v>
      </c>
      <c r="E586" s="19" t="s">
        <v>31</v>
      </c>
      <c r="F586" s="21">
        <v>11.77</v>
      </c>
      <c r="G586" s="136"/>
      <c r="H586" s="130"/>
    </row>
    <row r="587" spans="2:8" s="8" customFormat="1" ht="14.25" customHeight="1" x14ac:dyDescent="0.2">
      <c r="B587" s="17" t="s">
        <v>782</v>
      </c>
      <c r="C587" s="18" t="s">
        <v>53</v>
      </c>
      <c r="D587" s="13" t="s">
        <v>54</v>
      </c>
      <c r="E587" s="19" t="s">
        <v>31</v>
      </c>
      <c r="F587" s="14">
        <v>38.902999999999999</v>
      </c>
      <c r="G587" s="136"/>
      <c r="H587" s="130"/>
    </row>
    <row r="588" spans="2:8" s="8" customFormat="1" ht="14.25" customHeight="1" x14ac:dyDescent="0.2">
      <c r="B588" s="17" t="s">
        <v>783</v>
      </c>
      <c r="C588" s="18" t="s">
        <v>784</v>
      </c>
      <c r="D588" s="13" t="s">
        <v>785</v>
      </c>
      <c r="E588" s="19" t="s">
        <v>31</v>
      </c>
      <c r="F588" s="21">
        <v>13.377000000000001</v>
      </c>
      <c r="G588" s="136"/>
      <c r="H588" s="130"/>
    </row>
    <row r="589" spans="2:8" s="8" customFormat="1" ht="14.25" customHeight="1" x14ac:dyDescent="0.2">
      <c r="B589" s="17" t="s">
        <v>786</v>
      </c>
      <c r="C589" s="18" t="s">
        <v>613</v>
      </c>
      <c r="D589" s="66" t="s">
        <v>614</v>
      </c>
      <c r="E589" s="19" t="s">
        <v>31</v>
      </c>
      <c r="F589" s="21">
        <v>9.1720000000000006</v>
      </c>
      <c r="G589" s="136"/>
      <c r="H589" s="130"/>
    </row>
    <row r="590" spans="2:8" s="8" customFormat="1" ht="14.25" customHeight="1" x14ac:dyDescent="0.2">
      <c r="B590" s="17" t="s">
        <v>787</v>
      </c>
      <c r="C590" s="18" t="s">
        <v>130</v>
      </c>
      <c r="D590" s="13" t="s">
        <v>131</v>
      </c>
      <c r="E590" s="19" t="s">
        <v>31</v>
      </c>
      <c r="F590" s="14">
        <v>2.9929999999999999</v>
      </c>
      <c r="G590" s="136"/>
      <c r="H590" s="130"/>
    </row>
    <row r="591" spans="2:8" s="8" customFormat="1" ht="14.25" customHeight="1" x14ac:dyDescent="0.2">
      <c r="B591" s="17" t="s">
        <v>788</v>
      </c>
      <c r="C591" s="18" t="s">
        <v>671</v>
      </c>
      <c r="D591" s="66" t="s">
        <v>672</v>
      </c>
      <c r="E591" s="19" t="s">
        <v>31</v>
      </c>
      <c r="F591" s="14">
        <v>7.056</v>
      </c>
      <c r="G591" s="138"/>
      <c r="H591" s="130"/>
    </row>
    <row r="592" spans="2:8" s="8" customFormat="1" ht="14.25" customHeight="1" x14ac:dyDescent="0.2">
      <c r="B592" s="17" t="s">
        <v>789</v>
      </c>
      <c r="C592" s="18" t="s">
        <v>790</v>
      </c>
      <c r="D592" s="13" t="s">
        <v>791</v>
      </c>
      <c r="E592" s="19" t="s">
        <v>31</v>
      </c>
      <c r="F592" s="14">
        <v>3.754</v>
      </c>
      <c r="G592" s="136"/>
      <c r="H592" s="130"/>
    </row>
    <row r="593" spans="2:8" s="8" customFormat="1" ht="14.25" customHeight="1" x14ac:dyDescent="0.2">
      <c r="B593" s="17"/>
      <c r="C593" s="18"/>
      <c r="D593" s="13"/>
      <c r="E593" s="19"/>
      <c r="F593" s="14"/>
      <c r="G593" s="136"/>
      <c r="H593" s="130"/>
    </row>
    <row r="594" spans="2:8" s="8" customFormat="1" ht="14.25" customHeight="1" x14ac:dyDescent="0.2">
      <c r="B594" s="17">
        <v>15.4</v>
      </c>
      <c r="C594" s="18"/>
      <c r="D594" s="12" t="s">
        <v>55</v>
      </c>
      <c r="E594" s="20"/>
      <c r="F594" s="21"/>
      <c r="G594" s="135"/>
      <c r="H594" s="130"/>
    </row>
    <row r="595" spans="2:8" s="8" customFormat="1" ht="27.75" customHeight="1" x14ac:dyDescent="0.2">
      <c r="B595" s="17" t="s">
        <v>792</v>
      </c>
      <c r="C595" s="18" t="s">
        <v>57</v>
      </c>
      <c r="D595" s="13" t="s">
        <v>58</v>
      </c>
      <c r="E595" s="19" t="s">
        <v>59</v>
      </c>
      <c r="F595" s="21">
        <v>5395.61</v>
      </c>
      <c r="G595" s="136"/>
      <c r="H595" s="130"/>
    </row>
    <row r="596" spans="2:8" s="8" customFormat="1" ht="14.25" customHeight="1" x14ac:dyDescent="0.2">
      <c r="B596" s="17" t="s">
        <v>793</v>
      </c>
      <c r="C596" s="18" t="s">
        <v>624</v>
      </c>
      <c r="D596" s="13" t="s">
        <v>625</v>
      </c>
      <c r="E596" s="19" t="s">
        <v>59</v>
      </c>
      <c r="F596" s="21">
        <v>1654.4</v>
      </c>
      <c r="G596" s="136"/>
      <c r="H596" s="130"/>
    </row>
    <row r="597" spans="2:8" s="8" customFormat="1" ht="14.25" customHeight="1" x14ac:dyDescent="0.2">
      <c r="B597" s="17"/>
      <c r="C597" s="37"/>
      <c r="D597" s="13"/>
      <c r="E597" s="19"/>
      <c r="F597" s="21"/>
      <c r="G597" s="129"/>
      <c r="H597" s="130"/>
    </row>
    <row r="598" spans="2:8" s="8" customFormat="1" ht="14.25" customHeight="1" x14ac:dyDescent="0.2">
      <c r="B598" s="17">
        <v>15.5</v>
      </c>
      <c r="C598" s="18"/>
      <c r="D598" s="12" t="s">
        <v>794</v>
      </c>
      <c r="E598" s="20"/>
      <c r="F598" s="21"/>
      <c r="G598" s="135"/>
      <c r="H598" s="130"/>
    </row>
    <row r="599" spans="2:8" s="8" customFormat="1" ht="14.25" customHeight="1" x14ac:dyDescent="0.2">
      <c r="B599" s="17" t="s">
        <v>795</v>
      </c>
      <c r="C599" s="37" t="s">
        <v>630</v>
      </c>
      <c r="D599" s="13" t="s">
        <v>631</v>
      </c>
      <c r="E599" s="19" t="s">
        <v>21</v>
      </c>
      <c r="F599" s="21">
        <f>74.26+7.42</f>
        <v>81.680000000000007</v>
      </c>
      <c r="G599" s="136"/>
      <c r="H599" s="130"/>
    </row>
    <row r="600" spans="2:8" s="8" customFormat="1" ht="14.25" customHeight="1" x14ac:dyDescent="0.2">
      <c r="B600" s="17" t="s">
        <v>796</v>
      </c>
      <c r="C600" s="37" t="s">
        <v>797</v>
      </c>
      <c r="D600" s="13" t="s">
        <v>798</v>
      </c>
      <c r="E600" s="19" t="s">
        <v>141</v>
      </c>
      <c r="F600" s="21">
        <v>94.76</v>
      </c>
      <c r="G600" s="129"/>
      <c r="H600" s="130"/>
    </row>
    <row r="601" spans="2:8" s="8" customFormat="1" ht="39.75" customHeight="1" x14ac:dyDescent="0.2">
      <c r="B601" s="17" t="s">
        <v>799</v>
      </c>
      <c r="C601" s="37" t="s">
        <v>666</v>
      </c>
      <c r="D601" s="36" t="s">
        <v>687</v>
      </c>
      <c r="E601" s="19" t="s">
        <v>31</v>
      </c>
      <c r="F601" s="14">
        <f>58.68*0.05*0.25</f>
        <v>0.73350000000000004</v>
      </c>
      <c r="G601" s="136"/>
      <c r="H601" s="130"/>
    </row>
    <row r="602" spans="2:8" s="8" customFormat="1" ht="14.25" customHeight="1" x14ac:dyDescent="0.2">
      <c r="B602" s="17" t="s">
        <v>800</v>
      </c>
      <c r="C602" s="37" t="s">
        <v>648</v>
      </c>
      <c r="D602" s="13" t="s">
        <v>649</v>
      </c>
      <c r="E602" s="65" t="s">
        <v>21</v>
      </c>
      <c r="F602" s="14">
        <v>32.65</v>
      </c>
      <c r="G602" s="136"/>
      <c r="H602" s="130"/>
    </row>
    <row r="603" spans="2:8" s="8" customFormat="1" ht="14.25" customHeight="1" x14ac:dyDescent="0.2">
      <c r="B603" s="17" t="s">
        <v>801</v>
      </c>
      <c r="C603" s="37" t="s">
        <v>652</v>
      </c>
      <c r="D603" s="13" t="s">
        <v>653</v>
      </c>
      <c r="E603" s="65" t="s">
        <v>21</v>
      </c>
      <c r="F603" s="14">
        <v>194.22</v>
      </c>
      <c r="G603" s="150"/>
      <c r="H603" s="130"/>
    </row>
    <row r="604" spans="2:8" s="8" customFormat="1" ht="14.25" customHeight="1" x14ac:dyDescent="0.2">
      <c r="B604" s="17"/>
      <c r="C604" s="37"/>
      <c r="D604" s="36"/>
      <c r="E604" s="19"/>
      <c r="F604" s="14"/>
      <c r="G604" s="136"/>
      <c r="H604" s="130"/>
    </row>
    <row r="605" spans="2:8" s="8" customFormat="1" ht="14.25" customHeight="1" x14ac:dyDescent="0.2">
      <c r="B605" s="17"/>
      <c r="C605" s="37"/>
      <c r="D605" s="13"/>
      <c r="E605" s="19"/>
      <c r="F605" s="21"/>
      <c r="G605" s="129"/>
      <c r="H605" s="130"/>
    </row>
    <row r="606" spans="2:8" s="8" customFormat="1" ht="14.25" customHeight="1" x14ac:dyDescent="0.2">
      <c r="B606" s="17">
        <v>15.6</v>
      </c>
      <c r="C606" s="37"/>
      <c r="D606" s="12" t="s">
        <v>802</v>
      </c>
      <c r="E606" s="19"/>
      <c r="F606" s="21"/>
      <c r="G606" s="129"/>
      <c r="H606" s="130"/>
    </row>
    <row r="607" spans="2:8" s="8" customFormat="1" ht="14.25" customHeight="1" x14ac:dyDescent="0.2">
      <c r="B607" s="17" t="s">
        <v>803</v>
      </c>
      <c r="C607" s="37" t="s">
        <v>633</v>
      </c>
      <c r="D607" s="13" t="s">
        <v>804</v>
      </c>
      <c r="E607" s="65" t="s">
        <v>21</v>
      </c>
      <c r="F607" s="14">
        <f>148.52+2.5*1+59*1</f>
        <v>210.02</v>
      </c>
      <c r="G607" s="150"/>
      <c r="H607" s="130"/>
    </row>
    <row r="608" spans="2:8" s="8" customFormat="1" ht="14.25" customHeight="1" x14ac:dyDescent="0.2">
      <c r="B608" s="17" t="s">
        <v>805</v>
      </c>
      <c r="C608" s="37" t="s">
        <v>636</v>
      </c>
      <c r="D608" s="13" t="s">
        <v>637</v>
      </c>
      <c r="E608" s="65" t="s">
        <v>21</v>
      </c>
      <c r="F608" s="14">
        <f>74.26+59</f>
        <v>133.26</v>
      </c>
      <c r="G608" s="150"/>
      <c r="H608" s="130"/>
    </row>
    <row r="609" spans="2:8" s="8" customFormat="1" ht="14.25" customHeight="1" x14ac:dyDescent="0.2">
      <c r="B609" s="17"/>
      <c r="C609" s="37"/>
      <c r="D609" s="13"/>
      <c r="E609" s="65"/>
      <c r="F609" s="14"/>
      <c r="G609" s="150"/>
      <c r="H609" s="130"/>
    </row>
    <row r="610" spans="2:8" s="8" customFormat="1" ht="14.25" customHeight="1" x14ac:dyDescent="0.2">
      <c r="B610" s="17">
        <v>15.7</v>
      </c>
      <c r="C610" s="37"/>
      <c r="D610" s="12" t="s">
        <v>806</v>
      </c>
      <c r="E610" s="65"/>
      <c r="F610" s="14"/>
      <c r="G610" s="150"/>
      <c r="H610" s="130"/>
    </row>
    <row r="611" spans="2:8" s="8" customFormat="1" ht="14.25" customHeight="1" x14ac:dyDescent="0.2">
      <c r="B611" s="17" t="s">
        <v>807</v>
      </c>
      <c r="C611" s="37" t="s">
        <v>808</v>
      </c>
      <c r="D611" s="36" t="s">
        <v>809</v>
      </c>
      <c r="E611" s="37" t="s">
        <v>21</v>
      </c>
      <c r="F611" s="38">
        <v>113.45</v>
      </c>
      <c r="G611" s="136"/>
      <c r="H611" s="130"/>
    </row>
    <row r="612" spans="2:8" s="8" customFormat="1" ht="14.25" customHeight="1" x14ac:dyDescent="0.2">
      <c r="B612" s="17" t="s">
        <v>810</v>
      </c>
      <c r="C612" s="37" t="s">
        <v>811</v>
      </c>
      <c r="D612" s="36" t="s">
        <v>812</v>
      </c>
      <c r="E612" s="37" t="s">
        <v>17</v>
      </c>
      <c r="F612" s="38">
        <f>22.9+11.29</f>
        <v>34.19</v>
      </c>
      <c r="G612" s="136"/>
      <c r="H612" s="130"/>
    </row>
    <row r="613" spans="2:8" s="8" customFormat="1" ht="14.25" customHeight="1" x14ac:dyDescent="0.2">
      <c r="B613" s="17" t="s">
        <v>813</v>
      </c>
      <c r="C613" s="37" t="s">
        <v>691</v>
      </c>
      <c r="D613" s="13" t="s">
        <v>814</v>
      </c>
      <c r="E613" s="65" t="s">
        <v>21</v>
      </c>
      <c r="F613" s="14">
        <v>189.49</v>
      </c>
      <c r="G613" s="150"/>
      <c r="H613" s="130"/>
    </row>
    <row r="614" spans="2:8" s="8" customFormat="1" ht="14.25" customHeight="1" x14ac:dyDescent="0.2">
      <c r="B614" s="17"/>
      <c r="C614" s="37"/>
      <c r="D614" s="13"/>
      <c r="E614" s="65"/>
      <c r="F614" s="14"/>
      <c r="G614" s="150"/>
      <c r="H614" s="130"/>
    </row>
    <row r="615" spans="2:8" s="8" customFormat="1" ht="14.25" customHeight="1" x14ac:dyDescent="0.2">
      <c r="B615" s="17">
        <v>15.8</v>
      </c>
      <c r="C615" s="37"/>
      <c r="D615" s="12" t="s">
        <v>815</v>
      </c>
      <c r="E615" s="65"/>
      <c r="F615" s="14"/>
      <c r="G615" s="150"/>
      <c r="H615" s="130"/>
    </row>
    <row r="616" spans="2:8" s="8" customFormat="1" ht="14.25" customHeight="1" x14ac:dyDescent="0.2">
      <c r="B616" s="17" t="s">
        <v>816</v>
      </c>
      <c r="C616" s="37" t="s">
        <v>374</v>
      </c>
      <c r="D616" s="13" t="s">
        <v>756</v>
      </c>
      <c r="E616" s="65" t="s">
        <v>21</v>
      </c>
      <c r="F616" s="14">
        <f>106.53+44.33+76.48</f>
        <v>227.34000000000003</v>
      </c>
      <c r="G616" s="150"/>
      <c r="H616" s="130"/>
    </row>
    <row r="617" spans="2:8" s="8" customFormat="1" ht="14.25" customHeight="1" x14ac:dyDescent="0.2">
      <c r="B617" s="17" t="s">
        <v>817</v>
      </c>
      <c r="C617" s="37" t="s">
        <v>818</v>
      </c>
      <c r="D617" s="13" t="s">
        <v>819</v>
      </c>
      <c r="E617" s="65" t="s">
        <v>21</v>
      </c>
      <c r="F617" s="14">
        <f>27.52*1.1+71.26*1.1</f>
        <v>108.65800000000002</v>
      </c>
      <c r="G617" s="150"/>
      <c r="H617" s="130"/>
    </row>
    <row r="618" spans="2:8" s="8" customFormat="1" ht="14.25" customHeight="1" x14ac:dyDescent="0.2">
      <c r="B618" s="17" t="s">
        <v>820</v>
      </c>
      <c r="C618" s="37" t="s">
        <v>821</v>
      </c>
      <c r="D618" s="13" t="s">
        <v>822</v>
      </c>
      <c r="E618" s="73" t="s">
        <v>21</v>
      </c>
      <c r="F618" s="74">
        <v>9.02</v>
      </c>
      <c r="G618" s="129"/>
      <c r="H618" s="130"/>
    </row>
    <row r="619" spans="2:8" s="8" customFormat="1" ht="14.25" customHeight="1" x14ac:dyDescent="0.2">
      <c r="B619" s="17" t="s">
        <v>823</v>
      </c>
      <c r="C619" s="37" t="s">
        <v>821</v>
      </c>
      <c r="D619" s="13" t="s">
        <v>824</v>
      </c>
      <c r="E619" s="73" t="s">
        <v>21</v>
      </c>
      <c r="F619" s="74">
        <f>9.02+3.12</f>
        <v>12.14</v>
      </c>
      <c r="G619" s="129"/>
      <c r="H619" s="130"/>
    </row>
    <row r="620" spans="2:8" s="8" customFormat="1" ht="14.25" customHeight="1" x14ac:dyDescent="0.2">
      <c r="B620" s="17" t="s">
        <v>825</v>
      </c>
      <c r="C620" s="37" t="s">
        <v>826</v>
      </c>
      <c r="D620" s="13" t="s">
        <v>827</v>
      </c>
      <c r="E620" s="73" t="s">
        <v>604</v>
      </c>
      <c r="F620" s="74">
        <v>1</v>
      </c>
      <c r="G620" s="150"/>
      <c r="H620" s="130"/>
    </row>
    <row r="621" spans="2:8" s="8" customFormat="1" ht="14.25" customHeight="1" x14ac:dyDescent="0.2">
      <c r="B621" s="17" t="s">
        <v>828</v>
      </c>
      <c r="C621" s="37" t="s">
        <v>829</v>
      </c>
      <c r="D621" s="13" t="s">
        <v>830</v>
      </c>
      <c r="E621" s="73" t="s">
        <v>604</v>
      </c>
      <c r="F621" s="74">
        <v>1</v>
      </c>
      <c r="G621" s="150"/>
      <c r="H621" s="130"/>
    </row>
    <row r="622" spans="2:8" s="8" customFormat="1" ht="14.25" customHeight="1" x14ac:dyDescent="0.2">
      <c r="B622" s="17" t="s">
        <v>831</v>
      </c>
      <c r="C622" s="37" t="s">
        <v>832</v>
      </c>
      <c r="D622" s="13" t="s">
        <v>833</v>
      </c>
      <c r="E622" s="73" t="s">
        <v>604</v>
      </c>
      <c r="F622" s="74">
        <v>1</v>
      </c>
      <c r="G622" s="150"/>
      <c r="H622" s="130"/>
    </row>
    <row r="623" spans="2:8" s="8" customFormat="1" ht="14.25" customHeight="1" x14ac:dyDescent="0.2">
      <c r="B623" s="17" t="s">
        <v>834</v>
      </c>
      <c r="C623" s="37" t="s">
        <v>835</v>
      </c>
      <c r="D623" s="13" t="s">
        <v>836</v>
      </c>
      <c r="E623" s="73" t="s">
        <v>604</v>
      </c>
      <c r="F623" s="74">
        <v>1</v>
      </c>
      <c r="G623" s="150"/>
      <c r="H623" s="130"/>
    </row>
    <row r="624" spans="2:8" ht="14.25" customHeight="1" x14ac:dyDescent="0.2">
      <c r="B624" s="17" t="s">
        <v>837</v>
      </c>
      <c r="C624" s="37" t="s">
        <v>838</v>
      </c>
      <c r="D624" s="13" t="s">
        <v>839</v>
      </c>
      <c r="E624" s="73" t="s">
        <v>604</v>
      </c>
      <c r="F624" s="74">
        <v>1</v>
      </c>
      <c r="G624" s="150"/>
      <c r="H624" s="130"/>
    </row>
    <row r="625" spans="2:8" ht="14.25" customHeight="1" x14ac:dyDescent="0.2">
      <c r="B625" s="71"/>
      <c r="C625" s="37"/>
      <c r="D625" s="13"/>
      <c r="E625" s="75"/>
      <c r="F625" s="14"/>
      <c r="G625" s="146"/>
      <c r="H625" s="130"/>
    </row>
    <row r="626" spans="2:8" ht="14.25" customHeight="1" x14ac:dyDescent="0.2">
      <c r="B626" s="71">
        <v>15.9</v>
      </c>
      <c r="C626" s="37"/>
      <c r="D626" s="12" t="s">
        <v>772</v>
      </c>
      <c r="E626" s="75"/>
      <c r="F626" s="14"/>
      <c r="G626" s="150"/>
      <c r="H626" s="130"/>
    </row>
    <row r="627" spans="2:8" ht="51.75" customHeight="1" x14ac:dyDescent="0.2">
      <c r="B627" s="71" t="s">
        <v>840</v>
      </c>
      <c r="C627" s="18" t="s">
        <v>295</v>
      </c>
      <c r="D627" s="36" t="s">
        <v>372</v>
      </c>
      <c r="E627" s="65" t="s">
        <v>841</v>
      </c>
      <c r="F627" s="14">
        <v>3510</v>
      </c>
      <c r="G627" s="136"/>
      <c r="H627" s="130"/>
    </row>
    <row r="628" spans="2:8" ht="14.25" customHeight="1" x14ac:dyDescent="0.2">
      <c r="B628" s="71" t="s">
        <v>842</v>
      </c>
      <c r="C628" s="37" t="s">
        <v>369</v>
      </c>
      <c r="D628" s="13" t="s">
        <v>370</v>
      </c>
      <c r="E628" s="65" t="s">
        <v>21</v>
      </c>
      <c r="F628" s="14">
        <v>118.45</v>
      </c>
      <c r="G628" s="150"/>
      <c r="H628" s="130"/>
    </row>
    <row r="629" spans="2:8" ht="39" customHeight="1" x14ac:dyDescent="0.2">
      <c r="B629" s="71" t="s">
        <v>843</v>
      </c>
      <c r="C629" s="18" t="s">
        <v>671</v>
      </c>
      <c r="D629" s="66" t="s">
        <v>844</v>
      </c>
      <c r="E629" s="19" t="s">
        <v>31</v>
      </c>
      <c r="F629" s="14">
        <f>38.25*(1*0.05)</f>
        <v>1.9125000000000001</v>
      </c>
      <c r="G629" s="138"/>
      <c r="H629" s="130"/>
    </row>
    <row r="630" spans="2:8" ht="14.25" customHeight="1" x14ac:dyDescent="0.2">
      <c r="B630" s="71"/>
      <c r="C630" s="37"/>
      <c r="D630" s="13"/>
      <c r="E630" s="65"/>
      <c r="F630" s="14"/>
      <c r="G630" s="150"/>
      <c r="H630" s="130"/>
    </row>
    <row r="631" spans="2:8" ht="14.25" customHeight="1" x14ac:dyDescent="0.2">
      <c r="B631" s="71" t="s">
        <v>845</v>
      </c>
      <c r="C631" s="11"/>
      <c r="D631" s="12" t="s">
        <v>698</v>
      </c>
      <c r="E631" s="19"/>
      <c r="F631" s="14"/>
      <c r="G631" s="150"/>
      <c r="H631" s="130"/>
    </row>
    <row r="632" spans="2:8" ht="14.25" customHeight="1" x14ac:dyDescent="0.2">
      <c r="B632" s="71" t="s">
        <v>846</v>
      </c>
      <c r="C632" s="11" t="s">
        <v>642</v>
      </c>
      <c r="D632" s="66" t="s">
        <v>847</v>
      </c>
      <c r="E632" s="19" t="s">
        <v>137</v>
      </c>
      <c r="F632" s="14">
        <v>1</v>
      </c>
      <c r="G632" s="150"/>
      <c r="H632" s="130"/>
    </row>
    <row r="633" spans="2:8" ht="14.25" customHeight="1" x14ac:dyDescent="0.2">
      <c r="B633" s="71" t="s">
        <v>848</v>
      </c>
      <c r="C633" s="11" t="s">
        <v>642</v>
      </c>
      <c r="D633" s="66" t="s">
        <v>849</v>
      </c>
      <c r="E633" s="19" t="s">
        <v>137</v>
      </c>
      <c r="F633" s="14">
        <v>1</v>
      </c>
      <c r="G633" s="150"/>
      <c r="H633" s="130"/>
    </row>
    <row r="634" spans="2:8" ht="14.25" customHeight="1" x14ac:dyDescent="0.2">
      <c r="B634" s="71" t="s">
        <v>850</v>
      </c>
      <c r="C634" s="11" t="s">
        <v>642</v>
      </c>
      <c r="D634" s="76" t="s">
        <v>851</v>
      </c>
      <c r="E634" s="19" t="s">
        <v>137</v>
      </c>
      <c r="F634" s="14">
        <v>1</v>
      </c>
      <c r="G634" s="150"/>
      <c r="H634" s="130"/>
    </row>
    <row r="635" spans="2:8" ht="14.25" customHeight="1" x14ac:dyDescent="0.2">
      <c r="B635" s="71" t="s">
        <v>852</v>
      </c>
      <c r="C635" s="11" t="s">
        <v>642</v>
      </c>
      <c r="D635" s="76" t="s">
        <v>853</v>
      </c>
      <c r="E635" s="19" t="s">
        <v>137</v>
      </c>
      <c r="F635" s="14">
        <v>1</v>
      </c>
      <c r="G635" s="150"/>
      <c r="H635" s="130"/>
    </row>
    <row r="636" spans="2:8" ht="27.75" customHeight="1" x14ac:dyDescent="0.2">
      <c r="B636" s="71" t="s">
        <v>854</v>
      </c>
      <c r="C636" s="11" t="s">
        <v>642</v>
      </c>
      <c r="D636" s="66" t="s">
        <v>855</v>
      </c>
      <c r="E636" s="19" t="s">
        <v>137</v>
      </c>
      <c r="F636" s="14">
        <v>1</v>
      </c>
      <c r="G636" s="150"/>
      <c r="H636" s="130"/>
    </row>
    <row r="637" spans="2:8" ht="27.75" customHeight="1" x14ac:dyDescent="0.2">
      <c r="B637" s="71" t="s">
        <v>856</v>
      </c>
      <c r="C637" s="11" t="s">
        <v>642</v>
      </c>
      <c r="D637" s="66" t="s">
        <v>857</v>
      </c>
      <c r="E637" s="19" t="s">
        <v>137</v>
      </c>
      <c r="F637" s="14">
        <v>1</v>
      </c>
      <c r="G637" s="150"/>
      <c r="H637" s="130"/>
    </row>
    <row r="638" spans="2:8" ht="14.25" customHeight="1" x14ac:dyDescent="0.2">
      <c r="B638" s="71" t="s">
        <v>858</v>
      </c>
      <c r="C638" s="11" t="s">
        <v>642</v>
      </c>
      <c r="D638" s="66" t="s">
        <v>859</v>
      </c>
      <c r="E638" s="19" t="s">
        <v>137</v>
      </c>
      <c r="F638" s="14">
        <v>1</v>
      </c>
      <c r="G638" s="150"/>
      <c r="H638" s="130"/>
    </row>
    <row r="639" spans="2:8" ht="31.5" customHeight="1" x14ac:dyDescent="0.2">
      <c r="B639" s="71" t="s">
        <v>860</v>
      </c>
      <c r="C639" s="11" t="s">
        <v>642</v>
      </c>
      <c r="D639" s="66" t="s">
        <v>861</v>
      </c>
      <c r="E639" s="19" t="s">
        <v>137</v>
      </c>
      <c r="F639" s="14">
        <v>1</v>
      </c>
      <c r="G639" s="150"/>
      <c r="H639" s="130"/>
    </row>
    <row r="640" spans="2:8" s="8" customFormat="1" ht="30" customHeight="1" x14ac:dyDescent="0.2">
      <c r="B640" s="71" t="s">
        <v>862</v>
      </c>
      <c r="C640" s="11" t="s">
        <v>642</v>
      </c>
      <c r="D640" s="66" t="s">
        <v>863</v>
      </c>
      <c r="E640" s="19" t="s">
        <v>137</v>
      </c>
      <c r="F640" s="14">
        <v>1</v>
      </c>
      <c r="G640" s="150"/>
      <c r="H640" s="130"/>
    </row>
    <row r="641" spans="2:8" s="8" customFormat="1" ht="12.75" x14ac:dyDescent="0.2">
      <c r="B641" s="71" t="s">
        <v>864</v>
      </c>
      <c r="C641" s="11" t="s">
        <v>642</v>
      </c>
      <c r="D641" s="66" t="s">
        <v>865</v>
      </c>
      <c r="E641" s="19" t="s">
        <v>137</v>
      </c>
      <c r="F641" s="14">
        <v>1</v>
      </c>
      <c r="G641" s="150"/>
      <c r="H641" s="130"/>
    </row>
    <row r="642" spans="2:8" s="8" customFormat="1" ht="12.75" x14ac:dyDescent="0.2">
      <c r="B642" s="71" t="s">
        <v>866</v>
      </c>
      <c r="C642" s="11" t="s">
        <v>642</v>
      </c>
      <c r="D642" s="66" t="s">
        <v>867</v>
      </c>
      <c r="E642" s="19" t="s">
        <v>137</v>
      </c>
      <c r="F642" s="14">
        <v>1</v>
      </c>
      <c r="G642" s="150"/>
      <c r="H642" s="130"/>
    </row>
    <row r="643" spans="2:8" s="8" customFormat="1" ht="27" customHeight="1" x14ac:dyDescent="0.2">
      <c r="B643" s="71" t="s">
        <v>868</v>
      </c>
      <c r="C643" s="11" t="s">
        <v>642</v>
      </c>
      <c r="D643" s="66" t="s">
        <v>869</v>
      </c>
      <c r="E643" s="19" t="s">
        <v>137</v>
      </c>
      <c r="F643" s="14">
        <v>1</v>
      </c>
      <c r="G643" s="150"/>
      <c r="H643" s="130"/>
    </row>
    <row r="644" spans="2:8" s="8" customFormat="1" ht="30" customHeight="1" x14ac:dyDescent="0.2">
      <c r="B644" s="71" t="s">
        <v>870</v>
      </c>
      <c r="C644" s="11" t="s">
        <v>642</v>
      </c>
      <c r="D644" s="66" t="s">
        <v>869</v>
      </c>
      <c r="E644" s="19" t="s">
        <v>137</v>
      </c>
      <c r="F644" s="14">
        <v>1</v>
      </c>
      <c r="G644" s="150"/>
      <c r="H644" s="130"/>
    </row>
    <row r="645" spans="2:8" s="8" customFormat="1" ht="12.75" x14ac:dyDescent="0.2">
      <c r="B645" s="71"/>
      <c r="C645" s="11"/>
      <c r="D645" s="66"/>
      <c r="E645" s="19"/>
      <c r="F645" s="14"/>
      <c r="G645" s="150"/>
      <c r="H645" s="130"/>
    </row>
    <row r="646" spans="2:8" s="8" customFormat="1" ht="12.75" x14ac:dyDescent="0.2">
      <c r="B646" s="71">
        <v>15.11</v>
      </c>
      <c r="C646" s="11"/>
      <c r="D646" s="12" t="s">
        <v>871</v>
      </c>
      <c r="E646" s="19"/>
      <c r="F646" s="14"/>
      <c r="G646" s="150"/>
      <c r="H646" s="130"/>
    </row>
    <row r="647" spans="2:8" s="8" customFormat="1" ht="14.25" customHeight="1" x14ac:dyDescent="0.2">
      <c r="B647" s="71" t="s">
        <v>872</v>
      </c>
      <c r="C647" s="11" t="s">
        <v>873</v>
      </c>
      <c r="D647" s="66" t="s">
        <v>874</v>
      </c>
      <c r="E647" s="19" t="s">
        <v>137</v>
      </c>
      <c r="F647" s="14">
        <v>1</v>
      </c>
      <c r="G647" s="150"/>
      <c r="H647" s="130"/>
    </row>
    <row r="648" spans="2:8" s="8" customFormat="1" ht="14.25" customHeight="1" x14ac:dyDescent="0.2">
      <c r="B648" s="71"/>
      <c r="C648" s="11"/>
      <c r="D648" s="66"/>
      <c r="E648" s="19"/>
      <c r="F648" s="14"/>
      <c r="G648" s="150"/>
      <c r="H648" s="130"/>
    </row>
    <row r="649" spans="2:8" s="8" customFormat="1" ht="14.25" customHeight="1" x14ac:dyDescent="0.2">
      <c r="B649" s="58" t="s">
        <v>22</v>
      </c>
      <c r="C649" s="58"/>
      <c r="D649" s="58"/>
      <c r="E649" s="58"/>
      <c r="F649" s="58"/>
      <c r="G649" s="131"/>
      <c r="H649" s="132"/>
    </row>
    <row r="650" spans="2:8" s="8" customFormat="1" ht="14.25" customHeight="1" x14ac:dyDescent="0.2">
      <c r="B650" s="191" t="s">
        <v>875</v>
      </c>
      <c r="C650" s="192"/>
      <c r="D650" s="193"/>
      <c r="E650" s="108"/>
      <c r="F650" s="108"/>
      <c r="G650" s="133"/>
      <c r="H650" s="133"/>
    </row>
    <row r="651" spans="2:8" s="8" customFormat="1" ht="14.25" customHeight="1" x14ac:dyDescent="0.2">
      <c r="B651" s="17">
        <v>16.100000000000001</v>
      </c>
      <c r="C651" s="18"/>
      <c r="D651" s="12" t="s">
        <v>267</v>
      </c>
      <c r="E651" s="39"/>
      <c r="F651" s="34"/>
      <c r="G651" s="166"/>
      <c r="H651" s="168"/>
    </row>
    <row r="652" spans="2:8" s="8" customFormat="1" ht="17.25" customHeight="1" x14ac:dyDescent="0.2">
      <c r="B652" s="17" t="s">
        <v>876</v>
      </c>
      <c r="C652" s="11" t="s">
        <v>26</v>
      </c>
      <c r="D652" s="13" t="s">
        <v>27</v>
      </c>
      <c r="E652" s="19" t="s">
        <v>21</v>
      </c>
      <c r="F652" s="21">
        <v>8.94</v>
      </c>
      <c r="G652" s="129"/>
      <c r="H652" s="130"/>
    </row>
    <row r="653" spans="2:8" s="8" customFormat="1" ht="14.25" customHeight="1" x14ac:dyDescent="0.2">
      <c r="B653" s="17" t="s">
        <v>877</v>
      </c>
      <c r="C653" s="18" t="s">
        <v>29</v>
      </c>
      <c r="D653" s="13" t="s">
        <v>30</v>
      </c>
      <c r="E653" s="19" t="s">
        <v>31</v>
      </c>
      <c r="F653" s="21">
        <v>7</v>
      </c>
      <c r="G653" s="129"/>
      <c r="H653" s="130"/>
    </row>
    <row r="654" spans="2:8" s="8" customFormat="1" ht="27.75" customHeight="1" x14ac:dyDescent="0.2">
      <c r="B654" s="17" t="s">
        <v>878</v>
      </c>
      <c r="C654" s="18" t="s">
        <v>33</v>
      </c>
      <c r="D654" s="13" t="s">
        <v>34</v>
      </c>
      <c r="E654" s="19" t="s">
        <v>31</v>
      </c>
      <c r="F654" s="21">
        <v>5.36</v>
      </c>
      <c r="G654" s="129"/>
      <c r="H654" s="130"/>
    </row>
    <row r="655" spans="2:8" s="8" customFormat="1" ht="14.25" customHeight="1" x14ac:dyDescent="0.2">
      <c r="B655" s="71"/>
      <c r="C655" s="37"/>
      <c r="D655" s="13"/>
      <c r="E655" s="65"/>
      <c r="F655" s="14"/>
      <c r="G655" s="146"/>
      <c r="H655" s="130"/>
    </row>
    <row r="656" spans="2:8" s="8" customFormat="1" ht="29.25" customHeight="1" x14ac:dyDescent="0.2">
      <c r="B656" s="17">
        <v>16.2</v>
      </c>
      <c r="C656" s="18"/>
      <c r="D656" s="12" t="s">
        <v>35</v>
      </c>
      <c r="E656" s="20"/>
      <c r="F656" s="21"/>
      <c r="G656" s="135"/>
      <c r="H656" s="130"/>
    </row>
    <row r="657" spans="2:8" s="8" customFormat="1" ht="14.25" customHeight="1" x14ac:dyDescent="0.2">
      <c r="B657" s="17" t="s">
        <v>879</v>
      </c>
      <c r="C657" s="11" t="s">
        <v>37</v>
      </c>
      <c r="D657" s="13" t="s">
        <v>38</v>
      </c>
      <c r="E657" s="19" t="s">
        <v>31</v>
      </c>
      <c r="F657" s="21">
        <v>1.64</v>
      </c>
      <c r="G657" s="129"/>
      <c r="H657" s="130"/>
    </row>
    <row r="658" spans="2:8" s="8" customFormat="1" ht="14.25" customHeight="1" x14ac:dyDescent="0.2">
      <c r="B658" s="17" t="s">
        <v>880</v>
      </c>
      <c r="C658" s="18" t="s">
        <v>661</v>
      </c>
      <c r="D658" s="13" t="s">
        <v>662</v>
      </c>
      <c r="E658" s="19" t="s">
        <v>21</v>
      </c>
      <c r="F658" s="21">
        <f>+F652</f>
        <v>8.94</v>
      </c>
      <c r="G658" s="130"/>
      <c r="H658" s="130"/>
    </row>
    <row r="659" spans="2:8" s="8" customFormat="1" ht="14.25" customHeight="1" x14ac:dyDescent="0.2">
      <c r="B659" s="17"/>
      <c r="C659" s="37"/>
      <c r="D659" s="13"/>
      <c r="E659" s="19"/>
      <c r="F659" s="21"/>
      <c r="G659" s="129"/>
      <c r="H659" s="130"/>
    </row>
    <row r="660" spans="2:8" s="8" customFormat="1" ht="14.25" customHeight="1" x14ac:dyDescent="0.2">
      <c r="B660" s="17">
        <v>16.3</v>
      </c>
      <c r="C660" s="18"/>
      <c r="D660" s="12" t="s">
        <v>39</v>
      </c>
      <c r="E660" s="20"/>
      <c r="F660" s="21"/>
      <c r="G660" s="135"/>
      <c r="H660" s="130"/>
    </row>
    <row r="661" spans="2:8" s="8" customFormat="1" ht="14.25" customHeight="1" x14ac:dyDescent="0.2">
      <c r="B661" s="17" t="s">
        <v>881</v>
      </c>
      <c r="C661" s="11" t="s">
        <v>41</v>
      </c>
      <c r="D661" s="13" t="s">
        <v>93</v>
      </c>
      <c r="E661" s="19" t="s">
        <v>31</v>
      </c>
      <c r="F661" s="21">
        <v>0.89</v>
      </c>
      <c r="G661" s="136"/>
      <c r="H661" s="130"/>
    </row>
    <row r="662" spans="2:8" s="8" customFormat="1" ht="14.25" customHeight="1" x14ac:dyDescent="0.2">
      <c r="B662" s="17" t="s">
        <v>882</v>
      </c>
      <c r="C662" s="18" t="s">
        <v>53</v>
      </c>
      <c r="D662" s="13" t="s">
        <v>54</v>
      </c>
      <c r="E662" s="19" t="s">
        <v>31</v>
      </c>
      <c r="F662" s="14">
        <v>3</v>
      </c>
      <c r="G662" s="136"/>
      <c r="H662" s="130"/>
    </row>
    <row r="663" spans="2:8" s="8" customFormat="1" ht="14.25" customHeight="1" x14ac:dyDescent="0.2">
      <c r="B663" s="17" t="s">
        <v>883</v>
      </c>
      <c r="C663" s="18" t="s">
        <v>784</v>
      </c>
      <c r="D663" s="13" t="s">
        <v>785</v>
      </c>
      <c r="E663" s="19" t="s">
        <v>31</v>
      </c>
      <c r="F663" s="21">
        <v>1.79</v>
      </c>
      <c r="G663" s="136"/>
      <c r="H663" s="130"/>
    </row>
    <row r="664" spans="2:8" s="8" customFormat="1" ht="14.25" customHeight="1" x14ac:dyDescent="0.2">
      <c r="B664" s="17" t="s">
        <v>884</v>
      </c>
      <c r="C664" s="18" t="s">
        <v>613</v>
      </c>
      <c r="D664" s="66" t="s">
        <v>614</v>
      </c>
      <c r="E664" s="19" t="s">
        <v>31</v>
      </c>
      <c r="F664" s="21">
        <v>2</v>
      </c>
      <c r="G664" s="136"/>
      <c r="H664" s="130"/>
    </row>
    <row r="665" spans="2:8" s="8" customFormat="1" ht="14.25" customHeight="1" x14ac:dyDescent="0.2">
      <c r="B665" s="17" t="s">
        <v>885</v>
      </c>
      <c r="C665" s="18" t="s">
        <v>671</v>
      </c>
      <c r="D665" s="66" t="s">
        <v>672</v>
      </c>
      <c r="E665" s="19" t="s">
        <v>31</v>
      </c>
      <c r="F665" s="14">
        <v>1.2</v>
      </c>
      <c r="G665" s="138"/>
      <c r="H665" s="130"/>
    </row>
    <row r="666" spans="2:8" s="8" customFormat="1" ht="14.25" customHeight="1" x14ac:dyDescent="0.2">
      <c r="B666" s="17" t="s">
        <v>886</v>
      </c>
      <c r="C666" s="18" t="s">
        <v>790</v>
      </c>
      <c r="D666" s="13" t="s">
        <v>887</v>
      </c>
      <c r="E666" s="19" t="s">
        <v>31</v>
      </c>
      <c r="F666" s="14">
        <v>1.26</v>
      </c>
      <c r="G666" s="136"/>
      <c r="H666" s="130"/>
    </row>
    <row r="667" spans="2:8" s="8" customFormat="1" ht="14.25" customHeight="1" x14ac:dyDescent="0.2">
      <c r="B667" s="17"/>
      <c r="C667" s="18"/>
      <c r="D667" s="13"/>
      <c r="E667" s="19"/>
      <c r="F667" s="14"/>
      <c r="G667" s="136"/>
      <c r="H667" s="130"/>
    </row>
    <row r="668" spans="2:8" s="8" customFormat="1" ht="14.25" customHeight="1" x14ac:dyDescent="0.2">
      <c r="B668" s="17">
        <v>16.399999999999999</v>
      </c>
      <c r="C668" s="18"/>
      <c r="D668" s="12" t="s">
        <v>55</v>
      </c>
      <c r="E668" s="20"/>
      <c r="F668" s="21"/>
      <c r="G668" s="135"/>
      <c r="H668" s="130"/>
    </row>
    <row r="669" spans="2:8" s="8" customFormat="1" ht="27.75" customHeight="1" x14ac:dyDescent="0.2">
      <c r="B669" s="17" t="s">
        <v>888</v>
      </c>
      <c r="C669" s="18" t="s">
        <v>57</v>
      </c>
      <c r="D669" s="13" t="s">
        <v>58</v>
      </c>
      <c r="E669" s="19" t="s">
        <v>59</v>
      </c>
      <c r="F669" s="21">
        <v>350</v>
      </c>
      <c r="G669" s="136"/>
      <c r="H669" s="130"/>
    </row>
    <row r="670" spans="2:8" s="8" customFormat="1" ht="14.25" customHeight="1" x14ac:dyDescent="0.2">
      <c r="B670" s="17" t="s">
        <v>889</v>
      </c>
      <c r="C670" s="18" t="s">
        <v>624</v>
      </c>
      <c r="D670" s="13" t="s">
        <v>625</v>
      </c>
      <c r="E670" s="19" t="s">
        <v>59</v>
      </c>
      <c r="F670" s="21">
        <v>120</v>
      </c>
      <c r="G670" s="136"/>
      <c r="H670" s="130"/>
    </row>
    <row r="671" spans="2:8" s="8" customFormat="1" ht="14.25" customHeight="1" x14ac:dyDescent="0.2">
      <c r="B671" s="17"/>
      <c r="C671" s="37"/>
      <c r="D671" s="13"/>
      <c r="E671" s="19"/>
      <c r="F671" s="21"/>
      <c r="G671" s="129"/>
      <c r="H671" s="130"/>
    </row>
    <row r="672" spans="2:8" s="8" customFormat="1" ht="14.25" customHeight="1" x14ac:dyDescent="0.2">
      <c r="B672" s="17">
        <v>16.5</v>
      </c>
      <c r="C672" s="18"/>
      <c r="D672" s="12" t="s">
        <v>794</v>
      </c>
      <c r="E672" s="20"/>
      <c r="F672" s="21"/>
      <c r="G672" s="135"/>
      <c r="H672" s="130"/>
    </row>
    <row r="673" spans="2:8" s="8" customFormat="1" ht="14.25" customHeight="1" x14ac:dyDescent="0.2">
      <c r="B673" s="17" t="s">
        <v>890</v>
      </c>
      <c r="C673" s="37" t="s">
        <v>630</v>
      </c>
      <c r="D673" s="13" t="s">
        <v>631</v>
      </c>
      <c r="E673" s="19" t="s">
        <v>21</v>
      </c>
      <c r="F673" s="21">
        <v>36.24</v>
      </c>
      <c r="G673" s="136"/>
      <c r="H673" s="130"/>
    </row>
    <row r="674" spans="2:8" s="8" customFormat="1" ht="14.25" customHeight="1" x14ac:dyDescent="0.2">
      <c r="B674" s="17"/>
      <c r="C674" s="37"/>
      <c r="D674" s="13"/>
      <c r="E674" s="19"/>
      <c r="F674" s="21"/>
      <c r="G674" s="129"/>
      <c r="H674" s="130"/>
    </row>
    <row r="675" spans="2:8" s="8" customFormat="1" ht="39.75" customHeight="1" x14ac:dyDescent="0.2">
      <c r="B675" s="17">
        <v>16.600000000000001</v>
      </c>
      <c r="C675" s="37"/>
      <c r="D675" s="12" t="s">
        <v>802</v>
      </c>
      <c r="E675" s="19"/>
      <c r="F675" s="21"/>
      <c r="G675" s="129"/>
      <c r="H675" s="130"/>
    </row>
    <row r="676" spans="2:8" s="8" customFormat="1" ht="14.25" customHeight="1" x14ac:dyDescent="0.2">
      <c r="B676" s="17" t="s">
        <v>891</v>
      </c>
      <c r="C676" s="37" t="s">
        <v>633</v>
      </c>
      <c r="D676" s="13" t="s">
        <v>804</v>
      </c>
      <c r="E676" s="65" t="s">
        <v>21</v>
      </c>
      <c r="F676" s="14">
        <f>+F673</f>
        <v>36.24</v>
      </c>
      <c r="G676" s="150"/>
      <c r="H676" s="130"/>
    </row>
    <row r="677" spans="2:8" s="8" customFormat="1" ht="14.25" customHeight="1" x14ac:dyDescent="0.2">
      <c r="B677" s="17"/>
      <c r="C677" s="37"/>
      <c r="D677" s="13"/>
      <c r="E677" s="65"/>
      <c r="F677" s="14"/>
      <c r="G677" s="150"/>
      <c r="H677" s="130"/>
    </row>
    <row r="678" spans="2:8" s="8" customFormat="1" ht="14.25" customHeight="1" x14ac:dyDescent="0.2">
      <c r="B678" s="17">
        <v>16.7</v>
      </c>
      <c r="C678" s="37"/>
      <c r="D678" s="12" t="s">
        <v>892</v>
      </c>
      <c r="E678" s="65"/>
      <c r="F678" s="14"/>
      <c r="G678" s="150"/>
      <c r="H678" s="130"/>
    </row>
    <row r="679" spans="2:8" s="8" customFormat="1" ht="12.75" x14ac:dyDescent="0.2">
      <c r="B679" s="17" t="s">
        <v>893</v>
      </c>
      <c r="C679" s="37" t="s">
        <v>374</v>
      </c>
      <c r="D679" s="13" t="s">
        <v>756</v>
      </c>
      <c r="E679" s="65" t="s">
        <v>21</v>
      </c>
      <c r="F679" s="14">
        <v>4.67</v>
      </c>
      <c r="G679" s="150"/>
      <c r="H679" s="130"/>
    </row>
    <row r="680" spans="2:8" s="8" customFormat="1" ht="14.25" customHeight="1" x14ac:dyDescent="0.2">
      <c r="B680" s="17" t="s">
        <v>894</v>
      </c>
      <c r="C680" s="37" t="s">
        <v>639</v>
      </c>
      <c r="D680" s="13" t="s">
        <v>895</v>
      </c>
      <c r="E680" s="65" t="s">
        <v>21</v>
      </c>
      <c r="F680" s="14">
        <f>+F679</f>
        <v>4.67</v>
      </c>
      <c r="G680" s="137"/>
      <c r="H680" s="130"/>
    </row>
    <row r="681" spans="2:8" s="8" customFormat="1" ht="14.25" customHeight="1" x14ac:dyDescent="0.2">
      <c r="B681" s="17" t="s">
        <v>896</v>
      </c>
      <c r="C681" s="37" t="s">
        <v>821</v>
      </c>
      <c r="D681" s="13" t="s">
        <v>897</v>
      </c>
      <c r="E681" s="65" t="s">
        <v>21</v>
      </c>
      <c r="F681" s="14">
        <v>10.55</v>
      </c>
      <c r="G681" s="129"/>
      <c r="H681" s="130"/>
    </row>
    <row r="682" spans="2:8" s="8" customFormat="1" ht="14.25" customHeight="1" x14ac:dyDescent="0.2">
      <c r="B682" s="17" t="s">
        <v>898</v>
      </c>
      <c r="C682" s="37" t="s">
        <v>832</v>
      </c>
      <c r="D682" s="13" t="s">
        <v>899</v>
      </c>
      <c r="E682" s="65" t="s">
        <v>604</v>
      </c>
      <c r="F682" s="14">
        <v>1</v>
      </c>
      <c r="G682" s="150"/>
      <c r="H682" s="130"/>
    </row>
    <row r="683" spans="2:8" s="8" customFormat="1" ht="14.25" customHeight="1" x14ac:dyDescent="0.2">
      <c r="B683" s="17" t="s">
        <v>900</v>
      </c>
      <c r="C683" s="37" t="s">
        <v>835</v>
      </c>
      <c r="D683" s="13" t="s">
        <v>901</v>
      </c>
      <c r="E683" s="65" t="s">
        <v>604</v>
      </c>
      <c r="F683" s="14">
        <v>1</v>
      </c>
      <c r="G683" s="150"/>
      <c r="H683" s="130"/>
    </row>
    <row r="684" spans="2:8" s="8" customFormat="1" ht="14.25" customHeight="1" x14ac:dyDescent="0.2">
      <c r="B684" s="17" t="s">
        <v>902</v>
      </c>
      <c r="C684" s="37" t="s">
        <v>838</v>
      </c>
      <c r="D684" s="13" t="s">
        <v>903</v>
      </c>
      <c r="E684" s="73" t="s">
        <v>604</v>
      </c>
      <c r="F684" s="74">
        <v>1</v>
      </c>
      <c r="G684" s="150"/>
      <c r="H684" s="130"/>
    </row>
    <row r="685" spans="2:8" s="8" customFormat="1" ht="14.25" customHeight="1" x14ac:dyDescent="0.2">
      <c r="B685" s="71"/>
      <c r="C685" s="37"/>
      <c r="D685" s="13"/>
      <c r="E685" s="75"/>
      <c r="F685" s="14"/>
      <c r="G685" s="146"/>
      <c r="H685" s="130"/>
    </row>
    <row r="686" spans="2:8" s="8" customFormat="1" ht="14.25" customHeight="1" x14ac:dyDescent="0.2">
      <c r="B686" s="71">
        <v>16.8</v>
      </c>
      <c r="C686" s="37"/>
      <c r="D686" s="12" t="s">
        <v>772</v>
      </c>
      <c r="E686" s="75"/>
      <c r="F686" s="14"/>
      <c r="G686" s="150"/>
      <c r="H686" s="130"/>
    </row>
    <row r="687" spans="2:8" s="8" customFormat="1" ht="51" x14ac:dyDescent="0.2">
      <c r="B687" s="71" t="s">
        <v>904</v>
      </c>
      <c r="C687" s="18" t="s">
        <v>295</v>
      </c>
      <c r="D687" s="36" t="s">
        <v>372</v>
      </c>
      <c r="E687" s="65" t="s">
        <v>841</v>
      </c>
      <c r="F687" s="14">
        <v>350</v>
      </c>
      <c r="G687" s="136"/>
      <c r="H687" s="130"/>
    </row>
    <row r="688" spans="2:8" s="8" customFormat="1" ht="12.75" x14ac:dyDescent="0.2">
      <c r="B688" s="71" t="s">
        <v>905</v>
      </c>
      <c r="C688" s="37" t="s">
        <v>369</v>
      </c>
      <c r="D688" s="13" t="s">
        <v>906</v>
      </c>
      <c r="E688" s="65" t="s">
        <v>21</v>
      </c>
      <c r="F688" s="14">
        <v>15.16</v>
      </c>
      <c r="G688" s="150"/>
      <c r="H688" s="130"/>
    </row>
    <row r="689" spans="2:8" s="8" customFormat="1" ht="14.25" customHeight="1" x14ac:dyDescent="0.2">
      <c r="B689" s="71">
        <v>16.899999999999999</v>
      </c>
      <c r="C689" s="11"/>
      <c r="D689" s="12" t="s">
        <v>907</v>
      </c>
      <c r="E689" s="19"/>
      <c r="F689" s="14"/>
      <c r="G689" s="150"/>
      <c r="H689" s="130"/>
    </row>
    <row r="690" spans="2:8" s="8" customFormat="1" ht="25.5" x14ac:dyDescent="0.2">
      <c r="B690" s="71" t="s">
        <v>908</v>
      </c>
      <c r="C690" s="11" t="s">
        <v>642</v>
      </c>
      <c r="D690" s="36" t="s">
        <v>909</v>
      </c>
      <c r="E690" s="19" t="s">
        <v>910</v>
      </c>
      <c r="F690" s="14">
        <v>1</v>
      </c>
      <c r="G690" s="150"/>
      <c r="H690" s="130"/>
    </row>
    <row r="691" spans="2:8" s="8" customFormat="1" ht="14.25" customHeight="1" x14ac:dyDescent="0.2">
      <c r="B691" s="71" t="s">
        <v>911</v>
      </c>
      <c r="C691" s="11" t="s">
        <v>642</v>
      </c>
      <c r="D691" s="36" t="s">
        <v>912</v>
      </c>
      <c r="E691" s="19" t="s">
        <v>910</v>
      </c>
      <c r="F691" s="14">
        <v>1</v>
      </c>
      <c r="G691" s="150"/>
      <c r="H691" s="130"/>
    </row>
    <row r="692" spans="2:8" s="8" customFormat="1" ht="29.25" customHeight="1" x14ac:dyDescent="0.2">
      <c r="B692" s="71" t="s">
        <v>913</v>
      </c>
      <c r="C692" s="11" t="s">
        <v>642</v>
      </c>
      <c r="D692" s="36" t="s">
        <v>914</v>
      </c>
      <c r="E692" s="19" t="s">
        <v>910</v>
      </c>
      <c r="F692" s="14">
        <v>1</v>
      </c>
      <c r="G692" s="150"/>
      <c r="H692" s="130"/>
    </row>
    <row r="693" spans="2:8" s="8" customFormat="1" ht="26.25" customHeight="1" x14ac:dyDescent="0.2">
      <c r="B693" s="71" t="s">
        <v>915</v>
      </c>
      <c r="C693" s="11" t="s">
        <v>642</v>
      </c>
      <c r="D693" s="36" t="s">
        <v>914</v>
      </c>
      <c r="E693" s="19" t="s">
        <v>910</v>
      </c>
      <c r="F693" s="14">
        <v>1</v>
      </c>
      <c r="G693" s="150"/>
      <c r="H693" s="130"/>
    </row>
    <row r="694" spans="2:8" s="8" customFormat="1" ht="29.25" customHeight="1" x14ac:dyDescent="0.2">
      <c r="B694" s="71"/>
      <c r="C694" s="11"/>
      <c r="D694" s="12" t="s">
        <v>871</v>
      </c>
      <c r="E694" s="19"/>
      <c r="F694" s="14"/>
      <c r="G694" s="150"/>
      <c r="H694" s="130"/>
    </row>
    <row r="695" spans="2:8" s="8" customFormat="1" ht="29.25" customHeight="1" x14ac:dyDescent="0.2">
      <c r="B695" s="71" t="s">
        <v>916</v>
      </c>
      <c r="C695" s="11" t="s">
        <v>917</v>
      </c>
      <c r="D695" s="66" t="s">
        <v>918</v>
      </c>
      <c r="E695" s="19" t="s">
        <v>910</v>
      </c>
      <c r="F695" s="14">
        <v>1</v>
      </c>
      <c r="G695" s="150"/>
      <c r="H695" s="130"/>
    </row>
    <row r="696" spans="2:8" s="8" customFormat="1" ht="14.25" customHeight="1" x14ac:dyDescent="0.2">
      <c r="B696" s="58" t="s">
        <v>22</v>
      </c>
      <c r="C696" s="58"/>
      <c r="D696" s="58"/>
      <c r="E696" s="58"/>
      <c r="F696" s="58"/>
      <c r="G696" s="131"/>
      <c r="H696" s="132"/>
    </row>
    <row r="697" spans="2:8" s="8" customFormat="1" ht="14.25" customHeight="1" x14ac:dyDescent="0.2">
      <c r="B697" s="199" t="s">
        <v>919</v>
      </c>
      <c r="C697" s="200"/>
      <c r="D697" s="201"/>
      <c r="E697" s="109"/>
      <c r="F697" s="109"/>
      <c r="G697" s="165"/>
      <c r="H697" s="165"/>
    </row>
    <row r="698" spans="2:8" s="8" customFormat="1" ht="14.25" customHeight="1" x14ac:dyDescent="0.2">
      <c r="B698" s="17">
        <v>17.100000000000001</v>
      </c>
      <c r="C698" s="11"/>
      <c r="D698" s="12" t="s">
        <v>11</v>
      </c>
      <c r="E698" s="13"/>
      <c r="F698" s="14"/>
      <c r="G698" s="134"/>
      <c r="H698" s="132"/>
    </row>
    <row r="699" spans="2:8" s="8" customFormat="1" ht="14.25" customHeight="1" x14ac:dyDescent="0.2">
      <c r="B699" s="17" t="s">
        <v>920</v>
      </c>
      <c r="C699" s="18" t="s">
        <v>13</v>
      </c>
      <c r="D699" s="13" t="s">
        <v>921</v>
      </c>
      <c r="E699" s="15" t="s">
        <v>21</v>
      </c>
      <c r="F699" s="14">
        <v>18</v>
      </c>
      <c r="G699" s="138"/>
      <c r="H699" s="130"/>
    </row>
    <row r="700" spans="2:8" s="8" customFormat="1" ht="14.25" customHeight="1" x14ac:dyDescent="0.2">
      <c r="B700" s="17"/>
      <c r="C700" s="18"/>
      <c r="D700" s="13"/>
      <c r="E700" s="20"/>
      <c r="F700" s="20"/>
      <c r="G700" s="138"/>
      <c r="H700" s="130"/>
    </row>
    <row r="701" spans="2:8" s="8" customFormat="1" ht="14.25" customHeight="1" x14ac:dyDescent="0.2">
      <c r="B701" s="17">
        <v>17.2</v>
      </c>
      <c r="C701" s="18"/>
      <c r="D701" s="12" t="s">
        <v>267</v>
      </c>
      <c r="E701" s="20"/>
      <c r="F701" s="20"/>
      <c r="G701" s="138"/>
      <c r="H701" s="130"/>
    </row>
    <row r="702" spans="2:8" s="8" customFormat="1" ht="14.25" customHeight="1" x14ac:dyDescent="0.2">
      <c r="B702" s="17" t="s">
        <v>922</v>
      </c>
      <c r="C702" s="11" t="s">
        <v>26</v>
      </c>
      <c r="D702" s="13" t="s">
        <v>27</v>
      </c>
      <c r="E702" s="19" t="s">
        <v>21</v>
      </c>
      <c r="F702" s="14">
        <v>18</v>
      </c>
      <c r="G702" s="138"/>
      <c r="H702" s="130"/>
    </row>
    <row r="703" spans="2:8" s="8" customFormat="1" ht="14.25" customHeight="1" x14ac:dyDescent="0.2">
      <c r="B703" s="17" t="s">
        <v>923</v>
      </c>
      <c r="C703" s="18" t="s">
        <v>29</v>
      </c>
      <c r="D703" s="13" t="s">
        <v>30</v>
      </c>
      <c r="E703" s="19" t="s">
        <v>31</v>
      </c>
      <c r="F703" s="14">
        <v>10.419</v>
      </c>
      <c r="G703" s="129"/>
      <c r="H703" s="130"/>
    </row>
    <row r="704" spans="2:8" s="8" customFormat="1" ht="14.25" customHeight="1" x14ac:dyDescent="0.2">
      <c r="B704" s="17"/>
      <c r="C704" s="18"/>
      <c r="D704" s="13"/>
      <c r="E704" s="20"/>
      <c r="F704" s="20"/>
      <c r="G704" s="135"/>
      <c r="H704" s="130"/>
    </row>
    <row r="705" spans="2:8" s="8" customFormat="1" ht="14.25" customHeight="1" x14ac:dyDescent="0.2">
      <c r="B705" s="17">
        <v>17.3</v>
      </c>
      <c r="C705" s="18"/>
      <c r="D705" s="12" t="s">
        <v>91</v>
      </c>
      <c r="E705" s="20"/>
      <c r="F705" s="20"/>
      <c r="G705" s="135"/>
      <c r="H705" s="141"/>
    </row>
    <row r="706" spans="2:8" s="8" customFormat="1" ht="14.25" customHeight="1" x14ac:dyDescent="0.2">
      <c r="B706" s="17" t="s">
        <v>924</v>
      </c>
      <c r="C706" s="11" t="s">
        <v>41</v>
      </c>
      <c r="D706" s="13" t="s">
        <v>93</v>
      </c>
      <c r="E706" s="19" t="s">
        <v>31</v>
      </c>
      <c r="F706" s="14">
        <v>1.0680000000000001</v>
      </c>
      <c r="G706" s="136"/>
      <c r="H706" s="130"/>
    </row>
    <row r="707" spans="2:8" s="8" customFormat="1" ht="14.25" customHeight="1" x14ac:dyDescent="0.2">
      <c r="B707" s="17" t="s">
        <v>925</v>
      </c>
      <c r="C707" s="18" t="s">
        <v>53</v>
      </c>
      <c r="D707" s="13" t="s">
        <v>54</v>
      </c>
      <c r="E707" s="19" t="s">
        <v>31</v>
      </c>
      <c r="F707" s="14">
        <v>8.5449999999999999</v>
      </c>
      <c r="G707" s="136"/>
      <c r="H707" s="130"/>
    </row>
    <row r="708" spans="2:8" s="8" customFormat="1" ht="14.25" customHeight="1" x14ac:dyDescent="0.2">
      <c r="B708" s="17" t="s">
        <v>926</v>
      </c>
      <c r="C708" s="18" t="s">
        <v>44</v>
      </c>
      <c r="D708" s="13" t="s">
        <v>364</v>
      </c>
      <c r="E708" s="19" t="s">
        <v>31</v>
      </c>
      <c r="F708" s="14">
        <v>5.6950000000000003</v>
      </c>
      <c r="G708" s="136"/>
      <c r="H708" s="130"/>
    </row>
    <row r="709" spans="2:8" s="8" customFormat="1" ht="14.25" customHeight="1" x14ac:dyDescent="0.2">
      <c r="B709" s="17" t="s">
        <v>927</v>
      </c>
      <c r="C709" s="18" t="s">
        <v>47</v>
      </c>
      <c r="D709" s="13" t="s">
        <v>553</v>
      </c>
      <c r="E709" s="19" t="s">
        <v>31</v>
      </c>
      <c r="F709" s="14">
        <v>5.8929999999999998</v>
      </c>
      <c r="G709" s="136"/>
      <c r="H709" s="130"/>
    </row>
    <row r="710" spans="2:8" s="8" customFormat="1" ht="14.25" customHeight="1" x14ac:dyDescent="0.2">
      <c r="B710" s="17" t="s">
        <v>928</v>
      </c>
      <c r="C710" s="18" t="s">
        <v>50</v>
      </c>
      <c r="D710" s="13" t="s">
        <v>51</v>
      </c>
      <c r="E710" s="30" t="s">
        <v>929</v>
      </c>
      <c r="F710" s="14">
        <v>22</v>
      </c>
      <c r="G710" s="137"/>
      <c r="H710" s="130"/>
    </row>
    <row r="711" spans="2:8" s="8" customFormat="1" ht="14.25" customHeight="1" x14ac:dyDescent="0.2">
      <c r="B711" s="17"/>
      <c r="C711" s="18"/>
      <c r="D711" s="22"/>
      <c r="E711" s="30"/>
      <c r="F711" s="14"/>
      <c r="G711" s="135"/>
      <c r="H711" s="130"/>
    </row>
    <row r="712" spans="2:8" s="8" customFormat="1" ht="14.25" customHeight="1" x14ac:dyDescent="0.2">
      <c r="B712" s="17">
        <v>17.399999999999999</v>
      </c>
      <c r="C712" s="18"/>
      <c r="D712" s="12" t="s">
        <v>55</v>
      </c>
      <c r="E712" s="30"/>
      <c r="F712" s="14"/>
      <c r="G712" s="135"/>
      <c r="H712" s="141"/>
    </row>
    <row r="713" spans="2:8" s="8" customFormat="1" ht="26.25" customHeight="1" x14ac:dyDescent="0.2">
      <c r="B713" s="17" t="s">
        <v>930</v>
      </c>
      <c r="C713" s="18" t="s">
        <v>57</v>
      </c>
      <c r="D713" s="13" t="s">
        <v>58</v>
      </c>
      <c r="E713" s="19" t="s">
        <v>59</v>
      </c>
      <c r="F713" s="14">
        <v>1052</v>
      </c>
      <c r="G713" s="136"/>
      <c r="H713" s="130"/>
    </row>
    <row r="714" spans="2:8" s="8" customFormat="1" ht="14.25" customHeight="1" x14ac:dyDescent="0.2">
      <c r="B714" s="17"/>
      <c r="C714" s="18"/>
      <c r="D714" s="22"/>
      <c r="E714" s="20"/>
      <c r="F714" s="20"/>
      <c r="G714" s="134"/>
      <c r="H714" s="143"/>
    </row>
    <row r="715" spans="2:8" s="8" customFormat="1" ht="30" customHeight="1" x14ac:dyDescent="0.2">
      <c r="B715" s="58" t="s">
        <v>22</v>
      </c>
      <c r="C715" s="58"/>
      <c r="D715" s="58"/>
      <c r="E715" s="58"/>
      <c r="F715" s="58"/>
      <c r="G715" s="131"/>
      <c r="H715" s="132"/>
    </row>
    <row r="716" spans="2:8" s="8" customFormat="1" ht="14.25" customHeight="1" x14ac:dyDescent="0.2">
      <c r="B716" s="191" t="s">
        <v>931</v>
      </c>
      <c r="C716" s="192"/>
      <c r="D716" s="193"/>
      <c r="E716" s="108"/>
      <c r="F716" s="108"/>
      <c r="G716" s="133"/>
      <c r="H716" s="133"/>
    </row>
    <row r="717" spans="2:8" s="8" customFormat="1" ht="14.25" customHeight="1" x14ac:dyDescent="0.2">
      <c r="B717" s="17">
        <v>18.100000000000001</v>
      </c>
      <c r="C717" s="18"/>
      <c r="D717" s="29" t="s">
        <v>932</v>
      </c>
      <c r="E717" s="29"/>
      <c r="F717" s="34"/>
      <c r="G717" s="166"/>
      <c r="H717" s="168"/>
    </row>
    <row r="718" spans="2:8" s="8" customFormat="1" ht="14.25" customHeight="1" x14ac:dyDescent="0.2">
      <c r="B718" s="17" t="s">
        <v>933</v>
      </c>
      <c r="C718" s="18" t="s">
        <v>26</v>
      </c>
      <c r="D718" s="13" t="s">
        <v>27</v>
      </c>
      <c r="E718" s="19" t="s">
        <v>21</v>
      </c>
      <c r="F718" s="14">
        <v>3524.65</v>
      </c>
      <c r="G718" s="129"/>
      <c r="H718" s="130"/>
    </row>
    <row r="719" spans="2:8" s="8" customFormat="1" ht="14.25" customHeight="1" x14ac:dyDescent="0.2">
      <c r="B719" s="17" t="s">
        <v>934</v>
      </c>
      <c r="C719" s="18" t="s">
        <v>29</v>
      </c>
      <c r="D719" s="13" t="s">
        <v>30</v>
      </c>
      <c r="E719" s="19" t="s">
        <v>31</v>
      </c>
      <c r="F719" s="14">
        <f>3524.65*0.66+252.23</f>
        <v>2578.4990000000003</v>
      </c>
      <c r="G719" s="129"/>
      <c r="H719" s="130"/>
    </row>
    <row r="720" spans="2:8" ht="26.25" customHeight="1" x14ac:dyDescent="0.2">
      <c r="B720" s="17" t="s">
        <v>935</v>
      </c>
      <c r="C720" s="18" t="s">
        <v>33</v>
      </c>
      <c r="D720" s="13" t="s">
        <v>34</v>
      </c>
      <c r="E720" s="19" t="s">
        <v>31</v>
      </c>
      <c r="F720" s="14">
        <v>2326.27</v>
      </c>
      <c r="G720" s="129"/>
      <c r="H720" s="130"/>
    </row>
    <row r="721" spans="1:24" ht="14.25" customHeight="1" x14ac:dyDescent="0.2">
      <c r="B721" s="17" t="s">
        <v>936</v>
      </c>
      <c r="C721" s="18" t="s">
        <v>937</v>
      </c>
      <c r="D721" s="13" t="s">
        <v>938</v>
      </c>
      <c r="E721" s="19" t="s">
        <v>21</v>
      </c>
      <c r="F721" s="14">
        <f>1968*6</f>
        <v>11808</v>
      </c>
      <c r="G721" s="129"/>
      <c r="H721" s="130"/>
    </row>
    <row r="722" spans="1:24" ht="25.5" x14ac:dyDescent="0.2">
      <c r="B722" s="17" t="s">
        <v>939</v>
      </c>
      <c r="C722" s="77" t="s">
        <v>940</v>
      </c>
      <c r="D722" s="13" t="s">
        <v>941</v>
      </c>
      <c r="E722" s="19" t="s">
        <v>31</v>
      </c>
      <c r="F722" s="14">
        <v>166.5</v>
      </c>
      <c r="G722" s="169"/>
      <c r="H722" s="130"/>
    </row>
    <row r="723" spans="1:24" ht="25.5" x14ac:dyDescent="0.2">
      <c r="A723" s="78"/>
      <c r="B723" s="17" t="s">
        <v>942</v>
      </c>
      <c r="C723" s="18" t="s">
        <v>943</v>
      </c>
      <c r="D723" s="13" t="s">
        <v>944</v>
      </c>
      <c r="E723" s="19" t="s">
        <v>31</v>
      </c>
      <c r="F723" s="14">
        <v>249.75</v>
      </c>
      <c r="G723" s="129"/>
      <c r="H723" s="130"/>
    </row>
    <row r="724" spans="1:24" s="78" customFormat="1" ht="12.75" x14ac:dyDescent="0.2">
      <c r="A724" s="4"/>
      <c r="B724" s="17" t="s">
        <v>945</v>
      </c>
      <c r="C724" s="77" t="s">
        <v>946</v>
      </c>
      <c r="D724" s="13" t="s">
        <v>947</v>
      </c>
      <c r="E724" s="19" t="s">
        <v>31</v>
      </c>
      <c r="F724" s="14">
        <f>1967*6*0.1*15%</f>
        <v>177.03</v>
      </c>
      <c r="G724" s="170"/>
      <c r="H724" s="130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</row>
    <row r="725" spans="1:24" ht="12.75" x14ac:dyDescent="0.2">
      <c r="A725" s="78"/>
      <c r="B725" s="17" t="s">
        <v>948</v>
      </c>
      <c r="C725" s="77" t="s">
        <v>620</v>
      </c>
      <c r="D725" s="13" t="s">
        <v>949</v>
      </c>
      <c r="E725" s="19" t="s">
        <v>31</v>
      </c>
      <c r="F725" s="14">
        <v>249.75</v>
      </c>
      <c r="G725" s="169"/>
      <c r="H725" s="130"/>
    </row>
    <row r="726" spans="1:24" s="78" customFormat="1" ht="25.5" x14ac:dyDescent="0.2">
      <c r="B726" s="17" t="s">
        <v>950</v>
      </c>
      <c r="C726" s="18" t="s">
        <v>951</v>
      </c>
      <c r="D726" s="13" t="s">
        <v>952</v>
      </c>
      <c r="E726" s="19" t="s">
        <v>21</v>
      </c>
      <c r="F726" s="14">
        <v>832.51</v>
      </c>
      <c r="G726" s="136"/>
      <c r="H726" s="130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</row>
    <row r="727" spans="1:24" s="78" customFormat="1" ht="15" customHeight="1" x14ac:dyDescent="0.2">
      <c r="A727" s="4"/>
      <c r="B727" s="17" t="s">
        <v>953</v>
      </c>
      <c r="C727" s="37" t="s">
        <v>374</v>
      </c>
      <c r="D727" s="13" t="s">
        <v>375</v>
      </c>
      <c r="E727" s="65" t="s">
        <v>21</v>
      </c>
      <c r="F727" s="14">
        <f>214.51</f>
        <v>214.51</v>
      </c>
      <c r="G727" s="150"/>
      <c r="H727" s="130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</row>
    <row r="728" spans="1:24" ht="12.75" x14ac:dyDescent="0.2">
      <c r="B728" s="17" t="s">
        <v>954</v>
      </c>
      <c r="C728" s="18" t="s">
        <v>784</v>
      </c>
      <c r="D728" s="13" t="s">
        <v>955</v>
      </c>
      <c r="E728" s="19" t="s">
        <v>31</v>
      </c>
      <c r="F728" s="21">
        <f>132.3*0.4*0.15</f>
        <v>7.9380000000000006</v>
      </c>
      <c r="G728" s="136"/>
      <c r="H728" s="130"/>
    </row>
    <row r="729" spans="1:24" ht="14.25" customHeight="1" x14ac:dyDescent="0.2">
      <c r="B729" s="17" t="s">
        <v>956</v>
      </c>
      <c r="C729" s="37" t="s">
        <v>374</v>
      </c>
      <c r="D729" s="13" t="s">
        <v>957</v>
      </c>
      <c r="E729" s="65" t="s">
        <v>21</v>
      </c>
      <c r="F729" s="21">
        <v>315</v>
      </c>
      <c r="G729" s="150"/>
      <c r="H729" s="130"/>
    </row>
    <row r="730" spans="1:24" ht="14.25" customHeight="1" x14ac:dyDescent="0.2">
      <c r="B730" s="17" t="s">
        <v>958</v>
      </c>
      <c r="C730" s="18" t="s">
        <v>784</v>
      </c>
      <c r="D730" s="80" t="s">
        <v>959</v>
      </c>
      <c r="E730" s="19" t="s">
        <v>31</v>
      </c>
      <c r="F730" s="21">
        <f>F729*0.4*0.15</f>
        <v>18.899999999999999</v>
      </c>
      <c r="G730" s="136"/>
      <c r="H730" s="130"/>
    </row>
    <row r="731" spans="1:24" ht="14.25" customHeight="1" x14ac:dyDescent="0.2">
      <c r="B731" s="17"/>
      <c r="C731" s="37"/>
      <c r="D731" s="13"/>
      <c r="E731" s="65"/>
      <c r="F731" s="14"/>
      <c r="G731" s="150"/>
      <c r="H731" s="130"/>
    </row>
    <row r="732" spans="1:24" ht="27.75" customHeight="1" x14ac:dyDescent="0.2">
      <c r="B732" s="10">
        <v>18.2</v>
      </c>
      <c r="C732" s="11"/>
      <c r="D732" s="29" t="s">
        <v>960</v>
      </c>
      <c r="E732" s="29"/>
      <c r="F732" s="34"/>
      <c r="G732" s="159"/>
      <c r="H732" s="168"/>
    </row>
    <row r="733" spans="1:24" ht="14.25" customHeight="1" x14ac:dyDescent="0.2">
      <c r="B733" s="10" t="s">
        <v>961</v>
      </c>
      <c r="C733" s="11" t="s">
        <v>26</v>
      </c>
      <c r="D733" s="13" t="s">
        <v>27</v>
      </c>
      <c r="E733" s="65" t="s">
        <v>31</v>
      </c>
      <c r="F733" s="14">
        <f>1501*0.3</f>
        <v>450.3</v>
      </c>
      <c r="G733" s="129"/>
      <c r="H733" s="130"/>
    </row>
    <row r="734" spans="1:24" ht="14.25" customHeight="1" x14ac:dyDescent="0.2">
      <c r="B734" s="10" t="s">
        <v>962</v>
      </c>
      <c r="C734" s="18" t="s">
        <v>275</v>
      </c>
      <c r="D734" s="13" t="s">
        <v>276</v>
      </c>
      <c r="E734" s="19" t="s">
        <v>31</v>
      </c>
      <c r="F734" s="14">
        <v>2252.63</v>
      </c>
      <c r="G734" s="130"/>
      <c r="H734" s="130"/>
    </row>
    <row r="735" spans="1:24" ht="29.25" customHeight="1" x14ac:dyDescent="0.2">
      <c r="B735" s="10" t="s">
        <v>963</v>
      </c>
      <c r="C735" s="11" t="s">
        <v>964</v>
      </c>
      <c r="D735" s="81" t="s">
        <v>965</v>
      </c>
      <c r="E735" s="65" t="s">
        <v>910</v>
      </c>
      <c r="F735" s="14">
        <v>12</v>
      </c>
      <c r="G735" s="138"/>
      <c r="H735" s="130"/>
    </row>
    <row r="736" spans="1:24" ht="14.25" customHeight="1" x14ac:dyDescent="0.2">
      <c r="B736" s="10"/>
      <c r="C736" s="11"/>
      <c r="D736" s="10"/>
      <c r="E736" s="65"/>
      <c r="F736" s="14"/>
      <c r="G736" s="164"/>
      <c r="H736" s="143"/>
    </row>
    <row r="737" spans="2:24" ht="14.25" customHeight="1" x14ac:dyDescent="0.2">
      <c r="B737" s="10">
        <v>18.3</v>
      </c>
      <c r="C737" s="11"/>
      <c r="D737" s="29" t="s">
        <v>597</v>
      </c>
      <c r="E737" s="65"/>
      <c r="F737" s="14"/>
      <c r="G737" s="164"/>
      <c r="H737" s="143"/>
    </row>
    <row r="738" spans="2:24" ht="31.5" customHeight="1" x14ac:dyDescent="0.2">
      <c r="B738" s="10" t="s">
        <v>966</v>
      </c>
      <c r="C738" s="18" t="s">
        <v>967</v>
      </c>
      <c r="D738" s="26" t="s">
        <v>968</v>
      </c>
      <c r="E738" s="65" t="s">
        <v>17</v>
      </c>
      <c r="F738" s="14">
        <v>160</v>
      </c>
      <c r="G738" s="164"/>
      <c r="H738" s="130"/>
    </row>
    <row r="739" spans="2:24" ht="14.25" customHeight="1" x14ac:dyDescent="0.2">
      <c r="B739" s="10" t="s">
        <v>969</v>
      </c>
      <c r="C739" s="11" t="s">
        <v>970</v>
      </c>
      <c r="D739" s="10" t="s">
        <v>971</v>
      </c>
      <c r="E739" s="65" t="s">
        <v>604</v>
      </c>
      <c r="F739" s="14">
        <v>6</v>
      </c>
      <c r="G739" s="164"/>
      <c r="H739" s="130"/>
    </row>
    <row r="740" spans="2:24" ht="14.25" customHeight="1" x14ac:dyDescent="0.2">
      <c r="B740" s="10" t="s">
        <v>972</v>
      </c>
      <c r="C740" s="11" t="s">
        <v>973</v>
      </c>
      <c r="D740" s="10" t="s">
        <v>974</v>
      </c>
      <c r="E740" s="65" t="s">
        <v>604</v>
      </c>
      <c r="F740" s="14">
        <v>4</v>
      </c>
      <c r="G740" s="164"/>
      <c r="H740" s="130"/>
    </row>
    <row r="741" spans="2:24" ht="14.25" customHeight="1" x14ac:dyDescent="0.2">
      <c r="B741" s="10" t="s">
        <v>975</v>
      </c>
      <c r="C741" s="11" t="s">
        <v>976</v>
      </c>
      <c r="D741" s="10" t="s">
        <v>603</v>
      </c>
      <c r="E741" s="65" t="s">
        <v>604</v>
      </c>
      <c r="F741" s="14">
        <v>3</v>
      </c>
      <c r="G741" s="164"/>
      <c r="H741" s="130"/>
    </row>
    <row r="742" spans="2:24" ht="27" customHeight="1" x14ac:dyDescent="0.2">
      <c r="B742" s="10" t="s">
        <v>977</v>
      </c>
      <c r="C742" s="18" t="s">
        <v>978</v>
      </c>
      <c r="D742" s="10" t="s">
        <v>979</v>
      </c>
      <c r="E742" s="65" t="s">
        <v>17</v>
      </c>
      <c r="F742" s="14">
        <v>8.5</v>
      </c>
      <c r="G742" s="164"/>
      <c r="H742" s="130"/>
    </row>
    <row r="743" spans="2:24" ht="14.25" customHeight="1" x14ac:dyDescent="0.2">
      <c r="B743" s="10"/>
      <c r="C743" s="18"/>
      <c r="D743" s="10"/>
      <c r="E743" s="65"/>
      <c r="F743" s="14"/>
      <c r="G743" s="164"/>
      <c r="H743" s="143"/>
    </row>
    <row r="744" spans="2:24" ht="14.25" customHeight="1" x14ac:dyDescent="0.2">
      <c r="B744" s="10">
        <v>18.399999999999999</v>
      </c>
      <c r="C744" s="18"/>
      <c r="D744" s="29" t="s">
        <v>980</v>
      </c>
      <c r="E744" s="65"/>
      <c r="F744" s="14"/>
      <c r="G744" s="164"/>
      <c r="H744" s="143"/>
    </row>
    <row r="745" spans="2:24" ht="14.25" customHeight="1" x14ac:dyDescent="0.2">
      <c r="B745" s="10" t="s">
        <v>981</v>
      </c>
      <c r="C745" s="18" t="s">
        <v>41</v>
      </c>
      <c r="D745" s="13" t="s">
        <v>93</v>
      </c>
      <c r="E745" s="19" t="s">
        <v>31</v>
      </c>
      <c r="F745" s="14">
        <f>2.1*83.25*0.05</f>
        <v>8.7412500000000009</v>
      </c>
      <c r="G745" s="136"/>
      <c r="H745" s="130"/>
    </row>
    <row r="746" spans="2:24" ht="14.25" customHeight="1" x14ac:dyDescent="0.2">
      <c r="B746" s="10" t="s">
        <v>982</v>
      </c>
      <c r="C746" s="18" t="s">
        <v>784</v>
      </c>
      <c r="D746" s="13" t="s">
        <v>983</v>
      </c>
      <c r="E746" s="19" t="s">
        <v>31</v>
      </c>
      <c r="F746" s="21">
        <f>+((0.3*2.1+0.3*0.3*2)*83.25)</f>
        <v>67.432500000000005</v>
      </c>
      <c r="G746" s="136"/>
      <c r="H746" s="130"/>
    </row>
    <row r="747" spans="2:24" ht="14.25" customHeight="1" x14ac:dyDescent="0.2">
      <c r="B747" s="10" t="s">
        <v>984</v>
      </c>
      <c r="C747" s="18" t="s">
        <v>985</v>
      </c>
      <c r="D747" s="10" t="s">
        <v>986</v>
      </c>
      <c r="E747" s="65" t="s">
        <v>31</v>
      </c>
      <c r="F747" s="14">
        <v>54.94</v>
      </c>
      <c r="G747" s="136"/>
      <c r="H747" s="130"/>
    </row>
    <row r="748" spans="2:24" ht="14.25" customHeight="1" x14ac:dyDescent="0.2">
      <c r="B748" s="10" t="s">
        <v>987</v>
      </c>
      <c r="C748" s="18" t="s">
        <v>57</v>
      </c>
      <c r="D748" s="13" t="s">
        <v>58</v>
      </c>
      <c r="E748" s="19" t="s">
        <v>59</v>
      </c>
      <c r="F748" s="14">
        <v>10885.82</v>
      </c>
      <c r="G748" s="136"/>
      <c r="H748" s="130"/>
    </row>
    <row r="749" spans="2:24" ht="25.5" x14ac:dyDescent="0.2">
      <c r="B749" s="10" t="s">
        <v>988</v>
      </c>
      <c r="C749" s="18" t="s">
        <v>50</v>
      </c>
      <c r="D749" s="36" t="s">
        <v>989</v>
      </c>
      <c r="E749" s="37" t="s">
        <v>17</v>
      </c>
      <c r="F749" s="38">
        <v>101.75</v>
      </c>
      <c r="G749" s="137"/>
      <c r="H749" s="130"/>
    </row>
    <row r="750" spans="2:24" s="3" customFormat="1" ht="25.5" x14ac:dyDescent="0.2">
      <c r="B750" s="10" t="s">
        <v>990</v>
      </c>
      <c r="C750" s="11" t="s">
        <v>47</v>
      </c>
      <c r="D750" s="66" t="s">
        <v>991</v>
      </c>
      <c r="E750" s="19" t="s">
        <v>31</v>
      </c>
      <c r="F750" s="14">
        <v>7.96</v>
      </c>
      <c r="G750" s="147"/>
      <c r="H750" s="130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2:24" ht="32.25" customHeight="1" x14ac:dyDescent="0.2">
      <c r="B751" s="10" t="s">
        <v>992</v>
      </c>
      <c r="C751" s="11" t="s">
        <v>993</v>
      </c>
      <c r="D751" s="66" t="s">
        <v>994</v>
      </c>
      <c r="E751" s="19" t="s">
        <v>31</v>
      </c>
      <c r="F751" s="14">
        <v>4.0999999999999996</v>
      </c>
      <c r="G751" s="138"/>
      <c r="H751" s="130"/>
    </row>
    <row r="752" spans="2:24" ht="26.25" customHeight="1" x14ac:dyDescent="0.2">
      <c r="B752" s="10" t="s">
        <v>995</v>
      </c>
      <c r="C752" s="37" t="str">
        <f>C238</f>
        <v>D1</v>
      </c>
      <c r="D752" s="13" t="str">
        <f>D238</f>
        <v>Suministro e instalcion de Baranda metálica (Modulos 1 m x 3 m)</v>
      </c>
      <c r="E752" s="19" t="str">
        <f>E238</f>
        <v>Ml</v>
      </c>
      <c r="F752" s="14">
        <v>8.5</v>
      </c>
      <c r="G752" s="150"/>
      <c r="H752" s="130"/>
    </row>
    <row r="753" spans="2:8" ht="25.5" customHeight="1" x14ac:dyDescent="0.2">
      <c r="B753" s="10" t="s">
        <v>996</v>
      </c>
      <c r="C753" s="37" t="str">
        <f>C241</f>
        <v>CH1</v>
      </c>
      <c r="D753" s="13" t="str">
        <f>D241</f>
        <v>ANCLAJE POR CHAZO EXPANSIVO 3/8" CON EPOXICO TIPO HIT-RE 500</v>
      </c>
      <c r="E753" s="65" t="str">
        <f>E241</f>
        <v>UN</v>
      </c>
      <c r="F753" s="14">
        <v>6</v>
      </c>
      <c r="G753" s="150"/>
      <c r="H753" s="130"/>
    </row>
    <row r="754" spans="2:8" ht="28.5" customHeight="1" x14ac:dyDescent="0.2">
      <c r="B754" s="10" t="s">
        <v>997</v>
      </c>
      <c r="C754" s="18" t="s">
        <v>29</v>
      </c>
      <c r="D754" s="13" t="s">
        <v>30</v>
      </c>
      <c r="E754" s="19" t="s">
        <v>31</v>
      </c>
      <c r="F754" s="21">
        <v>7</v>
      </c>
      <c r="G754" s="129"/>
      <c r="H754" s="130"/>
    </row>
    <row r="755" spans="2:8" ht="33.75" customHeight="1" x14ac:dyDescent="0.2">
      <c r="B755" s="10" t="s">
        <v>998</v>
      </c>
      <c r="C755" s="18" t="s">
        <v>37</v>
      </c>
      <c r="D755" s="13" t="s">
        <v>38</v>
      </c>
      <c r="E755" s="19" t="s">
        <v>31</v>
      </c>
      <c r="F755" s="21">
        <v>59</v>
      </c>
      <c r="G755" s="129"/>
      <c r="H755" s="130"/>
    </row>
    <row r="756" spans="2:8" ht="36" customHeight="1" x14ac:dyDescent="0.2">
      <c r="B756" s="10" t="s">
        <v>999</v>
      </c>
      <c r="C756" s="37" t="s">
        <v>374</v>
      </c>
      <c r="D756" s="13" t="s">
        <v>1000</v>
      </c>
      <c r="E756" s="19" t="s">
        <v>21</v>
      </c>
      <c r="F756" s="14">
        <v>3.6</v>
      </c>
      <c r="G756" s="150"/>
      <c r="H756" s="130"/>
    </row>
    <row r="757" spans="2:8" ht="14.25" customHeight="1" x14ac:dyDescent="0.2">
      <c r="B757" s="17">
        <v>18.5</v>
      </c>
      <c r="C757" s="18"/>
      <c r="D757" s="12" t="s">
        <v>55</v>
      </c>
      <c r="E757" s="20"/>
      <c r="F757" s="21"/>
      <c r="G757" s="135"/>
      <c r="H757" s="130"/>
    </row>
    <row r="758" spans="2:8" ht="27" customHeight="1" x14ac:dyDescent="0.2">
      <c r="B758" s="17" t="s">
        <v>1001</v>
      </c>
      <c r="C758" s="18" t="s">
        <v>57</v>
      </c>
      <c r="D758" s="13" t="s">
        <v>58</v>
      </c>
      <c r="E758" s="19" t="s">
        <v>59</v>
      </c>
      <c r="F758" s="25">
        <f>F748/(F746+F747)*F750</f>
        <v>708.09313530409202</v>
      </c>
      <c r="G758" s="136"/>
      <c r="H758" s="130"/>
    </row>
    <row r="759" spans="2:8" ht="12" customHeight="1" x14ac:dyDescent="0.2">
      <c r="B759" s="114" t="str">
        <f>B780</f>
        <v>SUBTOTAL</v>
      </c>
      <c r="C759" s="114"/>
      <c r="D759" s="114"/>
      <c r="E759" s="114"/>
      <c r="F759" s="114"/>
      <c r="G759" s="171"/>
      <c r="H759" s="172"/>
    </row>
    <row r="760" spans="2:8" s="88" customFormat="1" ht="14.25" customHeight="1" x14ac:dyDescent="0.2">
      <c r="D760" s="41"/>
      <c r="G760" s="173"/>
      <c r="H760" s="173"/>
    </row>
    <row r="761" spans="2:8" ht="14.25" customHeight="1" x14ac:dyDescent="0.2">
      <c r="B761" s="204" t="s">
        <v>1002</v>
      </c>
      <c r="C761" s="205"/>
      <c r="D761" s="206"/>
      <c r="E761" s="115"/>
      <c r="F761" s="115"/>
      <c r="G761" s="174"/>
      <c r="H761" s="174"/>
    </row>
    <row r="762" spans="2:8" ht="14.25" customHeight="1" x14ac:dyDescent="0.2">
      <c r="B762" s="17">
        <v>19.100000000000001</v>
      </c>
      <c r="C762" s="18"/>
      <c r="D762" s="12" t="s">
        <v>267</v>
      </c>
      <c r="E762" s="19"/>
      <c r="F762" s="14"/>
      <c r="G762" s="166"/>
      <c r="H762" s="168"/>
    </row>
    <row r="763" spans="2:8" ht="14.25" customHeight="1" x14ac:dyDescent="0.2">
      <c r="B763" s="17" t="s">
        <v>1003</v>
      </c>
      <c r="C763" s="18" t="s">
        <v>26</v>
      </c>
      <c r="D763" s="13" t="s">
        <v>27</v>
      </c>
      <c r="E763" s="19" t="s">
        <v>21</v>
      </c>
      <c r="F763" s="14">
        <f>330.17*0.5</f>
        <v>165.08500000000001</v>
      </c>
      <c r="G763" s="129"/>
      <c r="H763" s="130"/>
    </row>
    <row r="764" spans="2:8" ht="14.25" customHeight="1" x14ac:dyDescent="0.2">
      <c r="B764" s="17" t="s">
        <v>1004</v>
      </c>
      <c r="C764" s="18" t="s">
        <v>1005</v>
      </c>
      <c r="D764" s="13" t="s">
        <v>1006</v>
      </c>
      <c r="E764" s="19" t="s">
        <v>31</v>
      </c>
      <c r="F764" s="14">
        <f>330.17*0.5*0.4</f>
        <v>66.034000000000006</v>
      </c>
      <c r="G764" s="129"/>
      <c r="H764" s="130"/>
    </row>
    <row r="765" spans="2:8" ht="14.25" customHeight="1" x14ac:dyDescent="0.2">
      <c r="B765" s="17"/>
      <c r="C765" s="18"/>
      <c r="D765" s="13"/>
      <c r="E765" s="19"/>
      <c r="F765" s="34"/>
      <c r="G765" s="146"/>
      <c r="H765" s="130"/>
    </row>
    <row r="766" spans="2:8" ht="14.25" customHeight="1" x14ac:dyDescent="0.2">
      <c r="B766" s="17">
        <v>19.2</v>
      </c>
      <c r="C766" s="18"/>
      <c r="D766" s="12" t="s">
        <v>91</v>
      </c>
      <c r="E766" s="19"/>
      <c r="F766" s="34"/>
      <c r="G766" s="146"/>
      <c r="H766" s="130"/>
    </row>
    <row r="767" spans="2:8" ht="13.5" customHeight="1" x14ac:dyDescent="0.2">
      <c r="B767" s="17" t="s">
        <v>1007</v>
      </c>
      <c r="C767" s="18" t="s">
        <v>41</v>
      </c>
      <c r="D767" s="13" t="s">
        <v>93</v>
      </c>
      <c r="E767" s="19" t="s">
        <v>31</v>
      </c>
      <c r="F767" s="14">
        <f>330.17*0.05*0.4</f>
        <v>6.6034000000000006</v>
      </c>
      <c r="G767" s="136"/>
      <c r="H767" s="130"/>
    </row>
    <row r="768" spans="2:8" s="8" customFormat="1" ht="14.25" customHeight="1" x14ac:dyDescent="0.2">
      <c r="B768" s="17" t="s">
        <v>1008</v>
      </c>
      <c r="C768" s="18" t="s">
        <v>1009</v>
      </c>
      <c r="D768" s="13" t="s">
        <v>1010</v>
      </c>
      <c r="E768" s="19" t="s">
        <v>31</v>
      </c>
      <c r="F768" s="14">
        <f>330.17*0.4*0.4</f>
        <v>52.827200000000005</v>
      </c>
      <c r="G768" s="138"/>
      <c r="H768" s="130"/>
    </row>
    <row r="769" spans="2:8" s="8" customFormat="1" ht="14.25" customHeight="1" x14ac:dyDescent="0.2">
      <c r="B769" s="17" t="s">
        <v>1011</v>
      </c>
      <c r="C769" s="18" t="s">
        <v>1012</v>
      </c>
      <c r="D769" s="13" t="s">
        <v>1013</v>
      </c>
      <c r="E769" s="19" t="s">
        <v>31</v>
      </c>
      <c r="F769" s="14">
        <f>3.015*2</f>
        <v>6.03</v>
      </c>
      <c r="G769" s="138"/>
      <c r="H769" s="130"/>
    </row>
    <row r="770" spans="2:8" s="8" customFormat="1" ht="14.25" customHeight="1" x14ac:dyDescent="0.2">
      <c r="B770" s="17"/>
      <c r="C770" s="18"/>
      <c r="D770" s="13"/>
      <c r="E770" s="19"/>
      <c r="F770" s="14"/>
      <c r="G770" s="146"/>
      <c r="H770" s="130"/>
    </row>
    <row r="771" spans="2:8" s="8" customFormat="1" ht="14.25" customHeight="1" x14ac:dyDescent="0.2">
      <c r="B771" s="17">
        <v>19.3</v>
      </c>
      <c r="C771" s="18"/>
      <c r="D771" s="12" t="s">
        <v>55</v>
      </c>
      <c r="E771" s="19"/>
      <c r="F771" s="14"/>
      <c r="G771" s="149"/>
      <c r="H771" s="130"/>
    </row>
    <row r="772" spans="2:8" s="8" customFormat="1" ht="14.25" customHeight="1" x14ac:dyDescent="0.2">
      <c r="B772" s="17" t="s">
        <v>1014</v>
      </c>
      <c r="C772" s="18" t="s">
        <v>57</v>
      </c>
      <c r="D772" s="13" t="s">
        <v>58</v>
      </c>
      <c r="E772" s="19" t="s">
        <v>59</v>
      </c>
      <c r="F772" s="14">
        <f>1429.73*2</f>
        <v>2859.46</v>
      </c>
      <c r="G772" s="136"/>
      <c r="H772" s="130"/>
    </row>
    <row r="773" spans="2:8" s="8" customFormat="1" ht="14.25" customHeight="1" x14ac:dyDescent="0.2">
      <c r="B773" s="10"/>
      <c r="C773" s="11"/>
      <c r="D773" s="29"/>
      <c r="E773" s="29"/>
      <c r="F773" s="34"/>
      <c r="G773" s="149"/>
      <c r="H773" s="130"/>
    </row>
    <row r="774" spans="2:8" s="8" customFormat="1" ht="14.25" customHeight="1" x14ac:dyDescent="0.2">
      <c r="B774" s="10">
        <v>19.399999999999999</v>
      </c>
      <c r="C774" s="11"/>
      <c r="D774" s="29" t="s">
        <v>1015</v>
      </c>
      <c r="E774" s="29"/>
      <c r="F774" s="34"/>
      <c r="G774" s="149"/>
      <c r="H774" s="130"/>
    </row>
    <row r="775" spans="2:8" s="8" customFormat="1" ht="45.75" customHeight="1" x14ac:dyDescent="0.2">
      <c r="B775" s="10" t="s">
        <v>1016</v>
      </c>
      <c r="C775" s="11" t="s">
        <v>630</v>
      </c>
      <c r="D775" s="36" t="s">
        <v>1017</v>
      </c>
      <c r="E775" s="65" t="s">
        <v>21</v>
      </c>
      <c r="F775" s="14">
        <f>115.13*2</f>
        <v>230.26</v>
      </c>
      <c r="G775" s="136"/>
      <c r="H775" s="130"/>
    </row>
    <row r="776" spans="2:8" s="8" customFormat="1" ht="14.25" customHeight="1" x14ac:dyDescent="0.2">
      <c r="B776" s="10" t="s">
        <v>1018</v>
      </c>
      <c r="C776" s="11" t="s">
        <v>1019</v>
      </c>
      <c r="D776" s="10" t="s">
        <v>1020</v>
      </c>
      <c r="E776" s="65" t="s">
        <v>21</v>
      </c>
      <c r="F776" s="14">
        <f>330.17*2.1</f>
        <v>693.35700000000008</v>
      </c>
      <c r="G776" s="138"/>
      <c r="H776" s="130"/>
    </row>
    <row r="777" spans="2:8" s="8" customFormat="1" ht="14.25" customHeight="1" x14ac:dyDescent="0.2">
      <c r="B777" s="10" t="s">
        <v>1021</v>
      </c>
      <c r="C777" s="11" t="s">
        <v>1022</v>
      </c>
      <c r="D777" s="10" t="s">
        <v>1023</v>
      </c>
      <c r="E777" s="65" t="s">
        <v>137</v>
      </c>
      <c r="F777" s="14">
        <f>67*2</f>
        <v>134</v>
      </c>
      <c r="G777" s="138"/>
      <c r="H777" s="130"/>
    </row>
    <row r="778" spans="2:8" s="8" customFormat="1" ht="14.25" customHeight="1" x14ac:dyDescent="0.2">
      <c r="B778" s="10" t="s">
        <v>1024</v>
      </c>
      <c r="C778" s="11" t="s">
        <v>1025</v>
      </c>
      <c r="D778" s="10" t="s">
        <v>1026</v>
      </c>
      <c r="E778" s="65" t="s">
        <v>17</v>
      </c>
      <c r="F778" s="14">
        <v>330.17</v>
      </c>
      <c r="G778" s="138"/>
      <c r="H778" s="130"/>
    </row>
    <row r="779" spans="2:8" s="8" customFormat="1" ht="30.75" customHeight="1" x14ac:dyDescent="0.2">
      <c r="B779" s="10" t="s">
        <v>1027</v>
      </c>
      <c r="C779" s="11" t="s">
        <v>1028</v>
      </c>
      <c r="D779" s="10" t="s">
        <v>1029</v>
      </c>
      <c r="E779" s="65" t="s">
        <v>137</v>
      </c>
      <c r="F779" s="14">
        <v>1</v>
      </c>
      <c r="G779" s="138"/>
      <c r="H779" s="130"/>
    </row>
    <row r="780" spans="2:8" s="8" customFormat="1" ht="46.5" customHeight="1" x14ac:dyDescent="0.2">
      <c r="B780" s="58" t="s">
        <v>72</v>
      </c>
      <c r="C780" s="58"/>
      <c r="D780" s="58"/>
      <c r="E780" s="58"/>
      <c r="F780" s="58"/>
      <c r="G780" s="131"/>
      <c r="H780" s="132"/>
    </row>
    <row r="781" spans="2:8" s="8" customFormat="1" ht="14.25" customHeight="1" x14ac:dyDescent="0.2">
      <c r="B781" s="58" t="s">
        <v>1030</v>
      </c>
      <c r="C781" s="58"/>
      <c r="D781" s="58"/>
      <c r="E781" s="58"/>
      <c r="F781" s="58"/>
      <c r="G781" s="131"/>
      <c r="H781" s="131"/>
    </row>
    <row r="782" spans="2:8" s="8" customFormat="1" ht="18" customHeight="1" x14ac:dyDescent="0.2">
      <c r="B782" s="207" t="s">
        <v>1031</v>
      </c>
      <c r="C782" s="208"/>
      <c r="D782" s="209"/>
      <c r="E782" s="116"/>
      <c r="F782" s="116"/>
      <c r="G782" s="133"/>
      <c r="H782" s="133"/>
    </row>
    <row r="783" spans="2:8" s="8" customFormat="1" ht="14.25" customHeight="1" x14ac:dyDescent="0.2">
      <c r="B783" s="71"/>
      <c r="C783" s="37"/>
      <c r="D783" s="39"/>
      <c r="E783" s="39"/>
      <c r="F783" s="34"/>
      <c r="G783" s="166"/>
      <c r="H783" s="168"/>
    </row>
    <row r="784" spans="2:8" s="8" customFormat="1" ht="14.25" customHeight="1" x14ac:dyDescent="0.2">
      <c r="B784" s="71">
        <v>20.100000000000001</v>
      </c>
      <c r="C784" s="37"/>
      <c r="D784" s="39" t="s">
        <v>1032</v>
      </c>
      <c r="E784" s="39"/>
      <c r="F784" s="34"/>
      <c r="G784" s="166"/>
      <c r="H784" s="168"/>
    </row>
    <row r="785" spans="2:8" s="8" customFormat="1" ht="33.75" customHeight="1" x14ac:dyDescent="0.2">
      <c r="B785" s="71" t="s">
        <v>1033</v>
      </c>
      <c r="C785" s="37" t="s">
        <v>1034</v>
      </c>
      <c r="D785" s="13" t="s">
        <v>1035</v>
      </c>
      <c r="E785" s="65" t="s">
        <v>17</v>
      </c>
      <c r="F785" s="14">
        <v>1710</v>
      </c>
      <c r="G785" s="146"/>
      <c r="H785" s="130"/>
    </row>
    <row r="786" spans="2:8" s="8" customFormat="1" ht="26.25" customHeight="1" x14ac:dyDescent="0.2">
      <c r="B786" s="71" t="s">
        <v>1036</v>
      </c>
      <c r="C786" s="37" t="s">
        <v>1037</v>
      </c>
      <c r="D786" s="13" t="s">
        <v>1038</v>
      </c>
      <c r="E786" s="65" t="s">
        <v>137</v>
      </c>
      <c r="F786" s="14">
        <v>14</v>
      </c>
      <c r="G786" s="146"/>
      <c r="H786" s="130"/>
    </row>
    <row r="787" spans="2:8" s="8" customFormat="1" ht="25.5" x14ac:dyDescent="0.2">
      <c r="B787" s="71" t="s">
        <v>1039</v>
      </c>
      <c r="C787" s="37" t="s">
        <v>1040</v>
      </c>
      <c r="D787" s="13" t="s">
        <v>1041</v>
      </c>
      <c r="E787" s="65" t="s">
        <v>137</v>
      </c>
      <c r="F787" s="14">
        <v>3</v>
      </c>
      <c r="G787" s="146"/>
      <c r="H787" s="130"/>
    </row>
    <row r="788" spans="2:8" s="8" customFormat="1" ht="34.5" customHeight="1" x14ac:dyDescent="0.2">
      <c r="B788" s="71" t="s">
        <v>1042</v>
      </c>
      <c r="C788" s="37" t="s">
        <v>1043</v>
      </c>
      <c r="D788" s="13" t="s">
        <v>1044</v>
      </c>
      <c r="E788" s="65" t="s">
        <v>137</v>
      </c>
      <c r="F788" s="14">
        <v>1</v>
      </c>
      <c r="G788" s="146"/>
      <c r="H788" s="130"/>
    </row>
    <row r="789" spans="2:8" s="8" customFormat="1" ht="48.75" customHeight="1" x14ac:dyDescent="0.2">
      <c r="B789" s="71" t="s">
        <v>1045</v>
      </c>
      <c r="C789" s="37" t="s">
        <v>1046</v>
      </c>
      <c r="D789" s="13" t="s">
        <v>1047</v>
      </c>
      <c r="E789" s="65" t="s">
        <v>137</v>
      </c>
      <c r="F789" s="14">
        <v>1</v>
      </c>
      <c r="G789" s="146"/>
      <c r="H789" s="130"/>
    </row>
    <row r="790" spans="2:8" s="8" customFormat="1" ht="28.5" customHeight="1" x14ac:dyDescent="0.2">
      <c r="B790" s="71" t="s">
        <v>1048</v>
      </c>
      <c r="C790" s="37" t="s">
        <v>1049</v>
      </c>
      <c r="D790" s="13" t="s">
        <v>1050</v>
      </c>
      <c r="E790" s="65" t="s">
        <v>137</v>
      </c>
      <c r="F790" s="14">
        <v>1</v>
      </c>
      <c r="G790" s="146"/>
      <c r="H790" s="130"/>
    </row>
    <row r="791" spans="2:8" s="8" customFormat="1" ht="28.5" customHeight="1" x14ac:dyDescent="0.2">
      <c r="B791" s="71" t="s">
        <v>1051</v>
      </c>
      <c r="C791" s="37" t="s">
        <v>1052</v>
      </c>
      <c r="D791" s="13" t="s">
        <v>1053</v>
      </c>
      <c r="E791" s="65" t="s">
        <v>137</v>
      </c>
      <c r="F791" s="14">
        <v>1</v>
      </c>
      <c r="G791" s="146"/>
      <c r="H791" s="130"/>
    </row>
    <row r="792" spans="2:8" s="8" customFormat="1" ht="14.25" customHeight="1" x14ac:dyDescent="0.2">
      <c r="B792" s="71" t="s">
        <v>1054</v>
      </c>
      <c r="C792" s="37" t="s">
        <v>1055</v>
      </c>
      <c r="D792" s="13" t="s">
        <v>1056</v>
      </c>
      <c r="E792" s="65" t="s">
        <v>1057</v>
      </c>
      <c r="F792" s="14">
        <v>5</v>
      </c>
      <c r="G792" s="146"/>
      <c r="H792" s="130"/>
    </row>
    <row r="793" spans="2:8" s="8" customFormat="1" ht="25.5" x14ac:dyDescent="0.2">
      <c r="B793" s="71" t="s">
        <v>1058</v>
      </c>
      <c r="C793" s="37" t="s">
        <v>1059</v>
      </c>
      <c r="D793" s="13" t="s">
        <v>1060</v>
      </c>
      <c r="E793" s="65" t="s">
        <v>137</v>
      </c>
      <c r="F793" s="14">
        <v>1</v>
      </c>
      <c r="G793" s="146"/>
      <c r="H793" s="130"/>
    </row>
    <row r="794" spans="2:8" s="8" customFormat="1" ht="25.5" customHeight="1" x14ac:dyDescent="0.2">
      <c r="B794" s="71" t="s">
        <v>1061</v>
      </c>
      <c r="C794" s="37" t="s">
        <v>1062</v>
      </c>
      <c r="D794" s="13" t="s">
        <v>1063</v>
      </c>
      <c r="E794" s="65" t="s">
        <v>17</v>
      </c>
      <c r="F794" s="14">
        <v>504</v>
      </c>
      <c r="G794" s="146"/>
      <c r="H794" s="130"/>
    </row>
    <row r="795" spans="2:8" s="8" customFormat="1" ht="12.75" x14ac:dyDescent="0.2">
      <c r="B795" s="71"/>
      <c r="C795" s="37"/>
      <c r="D795" s="39"/>
      <c r="E795" s="39"/>
      <c r="F795" s="34"/>
      <c r="G795" s="149"/>
      <c r="H795" s="175"/>
    </row>
    <row r="796" spans="2:8" s="8" customFormat="1" ht="12.75" x14ac:dyDescent="0.2">
      <c r="B796" s="71">
        <v>20.2</v>
      </c>
      <c r="C796" s="37"/>
      <c r="D796" s="39" t="s">
        <v>1064</v>
      </c>
      <c r="E796" s="39"/>
      <c r="F796" s="34"/>
      <c r="G796" s="149"/>
      <c r="H796" s="175"/>
    </row>
    <row r="797" spans="2:8" s="8" customFormat="1" ht="25.5" x14ac:dyDescent="0.2">
      <c r="B797" s="71" t="s">
        <v>1065</v>
      </c>
      <c r="C797" s="37" t="s">
        <v>1066</v>
      </c>
      <c r="D797" s="13" t="s">
        <v>1067</v>
      </c>
      <c r="E797" s="65" t="s">
        <v>137</v>
      </c>
      <c r="F797" s="14">
        <v>6</v>
      </c>
      <c r="G797" s="146"/>
      <c r="H797" s="130"/>
    </row>
    <row r="798" spans="2:8" s="8" customFormat="1" ht="25.5" x14ac:dyDescent="0.2">
      <c r="B798" s="71" t="s">
        <v>1068</v>
      </c>
      <c r="C798" s="37" t="s">
        <v>1069</v>
      </c>
      <c r="D798" s="13" t="s">
        <v>1070</v>
      </c>
      <c r="E798" s="65" t="s">
        <v>137</v>
      </c>
      <c r="F798" s="14">
        <v>35</v>
      </c>
      <c r="G798" s="146"/>
      <c r="H798" s="130"/>
    </row>
    <row r="799" spans="2:8" s="8" customFormat="1" ht="25.5" x14ac:dyDescent="0.2">
      <c r="B799" s="71" t="s">
        <v>1071</v>
      </c>
      <c r="C799" s="37" t="s">
        <v>1072</v>
      </c>
      <c r="D799" s="13" t="s">
        <v>1073</v>
      </c>
      <c r="E799" s="65" t="s">
        <v>137</v>
      </c>
      <c r="F799" s="14">
        <v>2</v>
      </c>
      <c r="G799" s="146"/>
      <c r="H799" s="130"/>
    </row>
    <row r="800" spans="2:8" s="8" customFormat="1" ht="32.25" customHeight="1" x14ac:dyDescent="0.2">
      <c r="B800" s="71" t="s">
        <v>1074</v>
      </c>
      <c r="C800" s="37" t="s">
        <v>1075</v>
      </c>
      <c r="D800" s="13" t="s">
        <v>1076</v>
      </c>
      <c r="E800" s="65" t="s">
        <v>59</v>
      </c>
      <c r="F800" s="14">
        <v>150</v>
      </c>
      <c r="G800" s="146"/>
      <c r="H800" s="130"/>
    </row>
    <row r="801" spans="2:8" s="8" customFormat="1" ht="25.5" x14ac:dyDescent="0.2">
      <c r="B801" s="71" t="s">
        <v>1077</v>
      </c>
      <c r="C801" s="37" t="s">
        <v>1078</v>
      </c>
      <c r="D801" s="13" t="s">
        <v>1079</v>
      </c>
      <c r="E801" s="65" t="s">
        <v>17</v>
      </c>
      <c r="F801" s="14">
        <v>106</v>
      </c>
      <c r="G801" s="146"/>
      <c r="H801" s="130"/>
    </row>
    <row r="802" spans="2:8" s="8" customFormat="1" ht="12.75" x14ac:dyDescent="0.2">
      <c r="B802" s="71" t="s">
        <v>1080</v>
      </c>
      <c r="C802" s="37" t="s">
        <v>1081</v>
      </c>
      <c r="D802" s="13" t="s">
        <v>1082</v>
      </c>
      <c r="E802" s="65" t="s">
        <v>17</v>
      </c>
      <c r="F802" s="14">
        <v>20</v>
      </c>
      <c r="G802" s="146"/>
      <c r="H802" s="130"/>
    </row>
    <row r="803" spans="2:8" s="8" customFormat="1" ht="16.5" customHeight="1" x14ac:dyDescent="0.2">
      <c r="B803" s="71" t="s">
        <v>1083</v>
      </c>
      <c r="C803" s="37" t="s">
        <v>1084</v>
      </c>
      <c r="D803" s="13" t="s">
        <v>1085</v>
      </c>
      <c r="E803" s="65" t="s">
        <v>17</v>
      </c>
      <c r="F803" s="14">
        <v>32</v>
      </c>
      <c r="G803" s="146"/>
      <c r="H803" s="130"/>
    </row>
    <row r="804" spans="2:8" s="8" customFormat="1" ht="14.25" customHeight="1" x14ac:dyDescent="0.2">
      <c r="B804" s="71" t="s">
        <v>1086</v>
      </c>
      <c r="C804" s="37" t="s">
        <v>1087</v>
      </c>
      <c r="D804" s="13" t="s">
        <v>1088</v>
      </c>
      <c r="E804" s="65" t="s">
        <v>137</v>
      </c>
      <c r="F804" s="14">
        <v>2</v>
      </c>
      <c r="G804" s="146"/>
      <c r="H804" s="130"/>
    </row>
    <row r="805" spans="2:8" s="8" customFormat="1" ht="30" customHeight="1" x14ac:dyDescent="0.2">
      <c r="B805" s="71" t="s">
        <v>1089</v>
      </c>
      <c r="C805" s="37" t="s">
        <v>1090</v>
      </c>
      <c r="D805" s="13" t="s">
        <v>1091</v>
      </c>
      <c r="E805" s="65" t="s">
        <v>137</v>
      </c>
      <c r="F805" s="14">
        <v>2</v>
      </c>
      <c r="G805" s="146"/>
      <c r="H805" s="130"/>
    </row>
    <row r="806" spans="2:8" s="8" customFormat="1" ht="12.75" x14ac:dyDescent="0.2">
      <c r="B806" s="71"/>
      <c r="C806" s="37"/>
      <c r="D806" s="13"/>
      <c r="E806" s="65"/>
      <c r="F806" s="14"/>
      <c r="G806" s="146"/>
      <c r="H806" s="175"/>
    </row>
    <row r="807" spans="2:8" s="8" customFormat="1" ht="25.5" x14ac:dyDescent="0.2">
      <c r="B807" s="71">
        <v>20.3</v>
      </c>
      <c r="C807" s="37"/>
      <c r="D807" s="39" t="s">
        <v>1092</v>
      </c>
      <c r="E807" s="39"/>
      <c r="F807" s="34"/>
      <c r="G807" s="149"/>
      <c r="H807" s="175"/>
    </row>
    <row r="808" spans="2:8" s="8" customFormat="1" ht="25.5" x14ac:dyDescent="0.2">
      <c r="B808" s="71" t="s">
        <v>1093</v>
      </c>
      <c r="C808" s="37" t="s">
        <v>1094</v>
      </c>
      <c r="D808" s="13" t="s">
        <v>1095</v>
      </c>
      <c r="E808" s="65" t="s">
        <v>137</v>
      </c>
      <c r="F808" s="14">
        <v>4</v>
      </c>
      <c r="G808" s="146"/>
      <c r="H808" s="130"/>
    </row>
    <row r="809" spans="2:8" s="8" customFormat="1" ht="25.5" x14ac:dyDescent="0.2">
      <c r="B809" s="71" t="s">
        <v>1096</v>
      </c>
      <c r="C809" s="37" t="s">
        <v>1097</v>
      </c>
      <c r="D809" s="13" t="s">
        <v>1098</v>
      </c>
      <c r="E809" s="65" t="s">
        <v>137</v>
      </c>
      <c r="F809" s="14">
        <v>18</v>
      </c>
      <c r="G809" s="146"/>
      <c r="H809" s="130"/>
    </row>
    <row r="810" spans="2:8" s="8" customFormat="1" ht="25.5" x14ac:dyDescent="0.2">
      <c r="B810" s="71" t="s">
        <v>1099</v>
      </c>
      <c r="C810" s="37" t="s">
        <v>1100</v>
      </c>
      <c r="D810" s="13" t="s">
        <v>1101</v>
      </c>
      <c r="E810" s="65" t="s">
        <v>137</v>
      </c>
      <c r="F810" s="14">
        <v>2</v>
      </c>
      <c r="G810" s="146"/>
      <c r="H810" s="130"/>
    </row>
    <row r="811" spans="2:8" s="8" customFormat="1" ht="25.5" x14ac:dyDescent="0.2">
      <c r="B811" s="71" t="s">
        <v>1102</v>
      </c>
      <c r="C811" s="37" t="s">
        <v>1103</v>
      </c>
      <c r="D811" s="13" t="s">
        <v>1104</v>
      </c>
      <c r="E811" s="65" t="s">
        <v>137</v>
      </c>
      <c r="F811" s="14">
        <v>2</v>
      </c>
      <c r="G811" s="146"/>
      <c r="H811" s="130"/>
    </row>
    <row r="812" spans="2:8" s="8" customFormat="1" ht="25.5" x14ac:dyDescent="0.2">
      <c r="B812" s="71" t="s">
        <v>1105</v>
      </c>
      <c r="C812" s="37" t="s">
        <v>1106</v>
      </c>
      <c r="D812" s="13" t="s">
        <v>1107</v>
      </c>
      <c r="E812" s="65" t="s">
        <v>137</v>
      </c>
      <c r="F812" s="14">
        <v>6</v>
      </c>
      <c r="G812" s="146"/>
      <c r="H812" s="130"/>
    </row>
    <row r="813" spans="2:8" s="8" customFormat="1" ht="12.75" x14ac:dyDescent="0.2">
      <c r="B813" s="71" t="s">
        <v>1108</v>
      </c>
      <c r="C813" s="37" t="s">
        <v>1109</v>
      </c>
      <c r="D813" s="13" t="s">
        <v>1110</v>
      </c>
      <c r="E813" s="65" t="s">
        <v>17</v>
      </c>
      <c r="F813" s="14">
        <v>32</v>
      </c>
      <c r="G813" s="146"/>
      <c r="H813" s="130"/>
    </row>
    <row r="814" spans="2:8" s="8" customFormat="1" ht="12.75" x14ac:dyDescent="0.2">
      <c r="B814" s="71" t="s">
        <v>1111</v>
      </c>
      <c r="C814" s="37" t="s">
        <v>1112</v>
      </c>
      <c r="D814" s="13" t="s">
        <v>1113</v>
      </c>
      <c r="E814" s="65" t="s">
        <v>17</v>
      </c>
      <c r="F814" s="14">
        <v>15</v>
      </c>
      <c r="G814" s="146"/>
      <c r="H814" s="130"/>
    </row>
    <row r="815" spans="2:8" s="8" customFormat="1" ht="14.25" customHeight="1" x14ac:dyDescent="0.2">
      <c r="B815" s="71" t="s">
        <v>1114</v>
      </c>
      <c r="C815" s="37" t="s">
        <v>1115</v>
      </c>
      <c r="D815" s="13" t="s">
        <v>1116</v>
      </c>
      <c r="E815" s="65" t="s">
        <v>17</v>
      </c>
      <c r="F815" s="14">
        <v>152</v>
      </c>
      <c r="G815" s="146"/>
      <c r="H815" s="130"/>
    </row>
    <row r="816" spans="2:8" s="8" customFormat="1" ht="12.75" x14ac:dyDescent="0.2">
      <c r="B816" s="71" t="s">
        <v>1117</v>
      </c>
      <c r="C816" s="37" t="s">
        <v>1118</v>
      </c>
      <c r="D816" s="13" t="s">
        <v>1119</v>
      </c>
      <c r="E816" s="65" t="s">
        <v>17</v>
      </c>
      <c r="F816" s="14">
        <v>54</v>
      </c>
      <c r="G816" s="146"/>
      <c r="H816" s="130"/>
    </row>
    <row r="817" spans="2:8" s="8" customFormat="1" ht="12.75" x14ac:dyDescent="0.2">
      <c r="B817" s="71" t="s">
        <v>1120</v>
      </c>
      <c r="C817" s="37" t="s">
        <v>1121</v>
      </c>
      <c r="D817" s="13" t="s">
        <v>1122</v>
      </c>
      <c r="E817" s="65" t="s">
        <v>17</v>
      </c>
      <c r="F817" s="14">
        <v>48</v>
      </c>
      <c r="G817" s="146"/>
      <c r="H817" s="130"/>
    </row>
    <row r="818" spans="2:8" s="8" customFormat="1" ht="12.75" x14ac:dyDescent="0.2">
      <c r="B818" s="71" t="s">
        <v>1123</v>
      </c>
      <c r="C818" s="37" t="s">
        <v>1124</v>
      </c>
      <c r="D818" s="13" t="s">
        <v>1125</v>
      </c>
      <c r="E818" s="65" t="s">
        <v>17</v>
      </c>
      <c r="F818" s="14">
        <v>15</v>
      </c>
      <c r="G818" s="146"/>
      <c r="H818" s="130"/>
    </row>
    <row r="819" spans="2:8" s="8" customFormat="1" ht="12.75" x14ac:dyDescent="0.2">
      <c r="B819" s="71" t="s">
        <v>1126</v>
      </c>
      <c r="C819" s="37" t="s">
        <v>1127</v>
      </c>
      <c r="D819" s="13" t="s">
        <v>1128</v>
      </c>
      <c r="E819" s="65" t="s">
        <v>17</v>
      </c>
      <c r="F819" s="14">
        <v>48</v>
      </c>
      <c r="G819" s="146"/>
      <c r="H819" s="130"/>
    </row>
    <row r="820" spans="2:8" s="8" customFormat="1" ht="12.75" x14ac:dyDescent="0.2">
      <c r="B820" s="71" t="s">
        <v>1129</v>
      </c>
      <c r="C820" s="37" t="s">
        <v>1130</v>
      </c>
      <c r="D820" s="13" t="s">
        <v>1131</v>
      </c>
      <c r="E820" s="65" t="s">
        <v>17</v>
      </c>
      <c r="F820" s="14">
        <v>5</v>
      </c>
      <c r="G820" s="146"/>
      <c r="H820" s="130"/>
    </row>
    <row r="821" spans="2:8" s="8" customFormat="1" ht="12.75" x14ac:dyDescent="0.2">
      <c r="B821" s="71" t="s">
        <v>1132</v>
      </c>
      <c r="C821" s="37" t="s">
        <v>1133</v>
      </c>
      <c r="D821" s="13" t="s">
        <v>1134</v>
      </c>
      <c r="E821" s="65" t="s">
        <v>17</v>
      </c>
      <c r="F821" s="14">
        <v>60</v>
      </c>
      <c r="G821" s="146"/>
      <c r="H821" s="130"/>
    </row>
    <row r="822" spans="2:8" s="8" customFormat="1" ht="12.75" x14ac:dyDescent="0.2">
      <c r="B822" s="71" t="s">
        <v>1135</v>
      </c>
      <c r="C822" s="37" t="s">
        <v>1136</v>
      </c>
      <c r="D822" s="13" t="s">
        <v>1137</v>
      </c>
      <c r="E822" s="65" t="s">
        <v>17</v>
      </c>
      <c r="F822" s="14">
        <v>62</v>
      </c>
      <c r="G822" s="146"/>
      <c r="H822" s="130"/>
    </row>
    <row r="823" spans="2:8" s="8" customFormat="1" ht="12.75" x14ac:dyDescent="0.2">
      <c r="B823" s="71"/>
      <c r="C823" s="37"/>
      <c r="D823" s="39"/>
      <c r="E823" s="39"/>
      <c r="F823" s="34"/>
      <c r="G823" s="149"/>
      <c r="H823" s="175"/>
    </row>
    <row r="824" spans="2:8" s="8" customFormat="1" ht="12.75" x14ac:dyDescent="0.2">
      <c r="B824" s="71">
        <v>20.399999999999999</v>
      </c>
      <c r="C824" s="37"/>
      <c r="D824" s="39" t="s">
        <v>1138</v>
      </c>
      <c r="E824" s="39"/>
      <c r="F824" s="34"/>
      <c r="G824" s="149"/>
      <c r="H824" s="175"/>
    </row>
    <row r="825" spans="2:8" s="8" customFormat="1" ht="12.75" x14ac:dyDescent="0.2">
      <c r="B825" s="71" t="s">
        <v>1139</v>
      </c>
      <c r="C825" s="37" t="s">
        <v>1140</v>
      </c>
      <c r="D825" s="13" t="s">
        <v>1141</v>
      </c>
      <c r="E825" s="65" t="s">
        <v>17</v>
      </c>
      <c r="F825" s="32">
        <v>15</v>
      </c>
      <c r="G825" s="146"/>
      <c r="H825" s="130"/>
    </row>
    <row r="826" spans="2:8" s="8" customFormat="1" ht="12.75" x14ac:dyDescent="0.2">
      <c r="B826" s="71" t="s">
        <v>1142</v>
      </c>
      <c r="C826" s="37" t="s">
        <v>1143</v>
      </c>
      <c r="D826" s="13" t="s">
        <v>1144</v>
      </c>
      <c r="E826" s="65" t="s">
        <v>17</v>
      </c>
      <c r="F826" s="32">
        <v>20</v>
      </c>
      <c r="G826" s="146"/>
      <c r="H826" s="130"/>
    </row>
    <row r="827" spans="2:8" s="8" customFormat="1" ht="12.75" x14ac:dyDescent="0.2">
      <c r="B827" s="71" t="s">
        <v>1145</v>
      </c>
      <c r="C827" s="37" t="s">
        <v>1146</v>
      </c>
      <c r="D827" s="13" t="s">
        <v>1147</v>
      </c>
      <c r="E827" s="65" t="s">
        <v>17</v>
      </c>
      <c r="F827" s="32">
        <v>44</v>
      </c>
      <c r="G827" s="146"/>
      <c r="H827" s="130"/>
    </row>
    <row r="828" spans="2:8" s="8" customFormat="1" ht="12.75" x14ac:dyDescent="0.2">
      <c r="B828" s="71" t="s">
        <v>1148</v>
      </c>
      <c r="C828" s="37" t="s">
        <v>1149</v>
      </c>
      <c r="D828" s="13" t="s">
        <v>1150</v>
      </c>
      <c r="E828" s="65" t="s">
        <v>17</v>
      </c>
      <c r="F828" s="32">
        <v>40</v>
      </c>
      <c r="G828" s="146"/>
      <c r="H828" s="130"/>
    </row>
    <row r="829" spans="2:8" s="8" customFormat="1" ht="12.75" x14ac:dyDescent="0.2">
      <c r="B829" s="71" t="s">
        <v>1151</v>
      </c>
      <c r="C829" s="37" t="s">
        <v>1152</v>
      </c>
      <c r="D829" s="13" t="s">
        <v>1153</v>
      </c>
      <c r="E829" s="65" t="s">
        <v>17</v>
      </c>
      <c r="F829" s="32">
        <v>30</v>
      </c>
      <c r="G829" s="146"/>
      <c r="H829" s="130"/>
    </row>
    <row r="830" spans="2:8" s="8" customFormat="1" ht="12.75" x14ac:dyDescent="0.2">
      <c r="B830" s="71" t="s">
        <v>1154</v>
      </c>
      <c r="C830" s="37" t="s">
        <v>1155</v>
      </c>
      <c r="D830" s="13" t="s">
        <v>1156</v>
      </c>
      <c r="E830" s="65" t="s">
        <v>17</v>
      </c>
      <c r="F830" s="32">
        <v>22</v>
      </c>
      <c r="G830" s="146"/>
      <c r="H830" s="130"/>
    </row>
    <row r="831" spans="2:8" s="8" customFormat="1" ht="12.75" x14ac:dyDescent="0.2">
      <c r="B831" s="71" t="s">
        <v>1157</v>
      </c>
      <c r="C831" s="37" t="s">
        <v>1158</v>
      </c>
      <c r="D831" s="13" t="s">
        <v>1159</v>
      </c>
      <c r="E831" s="65" t="s">
        <v>17</v>
      </c>
      <c r="F831" s="32">
        <v>18</v>
      </c>
      <c r="G831" s="146"/>
      <c r="H831" s="130"/>
    </row>
    <row r="832" spans="2:8" s="8" customFormat="1" ht="14.25" customHeight="1" x14ac:dyDescent="0.2">
      <c r="B832" s="71" t="s">
        <v>1160</v>
      </c>
      <c r="C832" s="37" t="s">
        <v>1161</v>
      </c>
      <c r="D832" s="13" t="s">
        <v>1162</v>
      </c>
      <c r="E832" s="65" t="s">
        <v>17</v>
      </c>
      <c r="F832" s="32">
        <v>10</v>
      </c>
      <c r="G832" s="146"/>
      <c r="H832" s="130"/>
    </row>
    <row r="833" spans="2:8" s="8" customFormat="1" ht="21" customHeight="1" x14ac:dyDescent="0.2">
      <c r="B833" s="71" t="s">
        <v>1163</v>
      </c>
      <c r="C833" s="37" t="s">
        <v>1164</v>
      </c>
      <c r="D833" s="13" t="s">
        <v>1165</v>
      </c>
      <c r="E833" s="65" t="s">
        <v>17</v>
      </c>
      <c r="F833" s="32">
        <v>120</v>
      </c>
      <c r="G833" s="146"/>
      <c r="H833" s="130"/>
    </row>
    <row r="834" spans="2:8" s="8" customFormat="1" ht="13.5" customHeight="1" x14ac:dyDescent="0.2">
      <c r="B834" s="71" t="s">
        <v>1166</v>
      </c>
      <c r="C834" s="37" t="s">
        <v>1167</v>
      </c>
      <c r="D834" s="13" t="s">
        <v>1168</v>
      </c>
      <c r="E834" s="65" t="s">
        <v>17</v>
      </c>
      <c r="F834" s="32">
        <v>30</v>
      </c>
      <c r="G834" s="146"/>
      <c r="H834" s="130"/>
    </row>
    <row r="835" spans="2:8" s="8" customFormat="1" ht="13.5" customHeight="1" x14ac:dyDescent="0.2">
      <c r="B835" s="71" t="s">
        <v>1169</v>
      </c>
      <c r="C835" s="37" t="s">
        <v>1170</v>
      </c>
      <c r="D835" s="13" t="s">
        <v>1171</v>
      </c>
      <c r="E835" s="65" t="s">
        <v>17</v>
      </c>
      <c r="F835" s="32">
        <f>240-72</f>
        <v>168</v>
      </c>
      <c r="G835" s="146"/>
      <c r="H835" s="130"/>
    </row>
    <row r="836" spans="2:8" s="8" customFormat="1" ht="13.5" customHeight="1" x14ac:dyDescent="0.2">
      <c r="B836" s="71" t="s">
        <v>1172</v>
      </c>
      <c r="C836" s="37" t="s">
        <v>1173</v>
      </c>
      <c r="D836" s="13" t="s">
        <v>1174</v>
      </c>
      <c r="E836" s="65" t="s">
        <v>17</v>
      </c>
      <c r="F836" s="32">
        <v>320</v>
      </c>
      <c r="G836" s="146"/>
      <c r="H836" s="130"/>
    </row>
    <row r="837" spans="2:8" s="8" customFormat="1" ht="13.5" customHeight="1" x14ac:dyDescent="0.2">
      <c r="B837" s="71" t="s">
        <v>1175</v>
      </c>
      <c r="C837" s="37" t="s">
        <v>1176</v>
      </c>
      <c r="D837" s="13" t="s">
        <v>1177</v>
      </c>
      <c r="E837" s="65" t="s">
        <v>17</v>
      </c>
      <c r="F837" s="32">
        <v>20</v>
      </c>
      <c r="G837" s="146"/>
      <c r="H837" s="130"/>
    </row>
    <row r="838" spans="2:8" s="8" customFormat="1" ht="13.5" customHeight="1" x14ac:dyDescent="0.2">
      <c r="B838" s="71" t="s">
        <v>1178</v>
      </c>
      <c r="C838" s="37" t="s">
        <v>1179</v>
      </c>
      <c r="D838" s="13" t="s">
        <v>1180</v>
      </c>
      <c r="E838" s="65" t="s">
        <v>17</v>
      </c>
      <c r="F838" s="32">
        <f>52-8</f>
        <v>44</v>
      </c>
      <c r="G838" s="146"/>
      <c r="H838" s="130"/>
    </row>
    <row r="839" spans="2:8" s="8" customFormat="1" ht="13.5" customHeight="1" x14ac:dyDescent="0.2">
      <c r="B839" s="71" t="s">
        <v>1181</v>
      </c>
      <c r="C839" s="37" t="s">
        <v>1182</v>
      </c>
      <c r="D839" s="13" t="s">
        <v>1177</v>
      </c>
      <c r="E839" s="65" t="s">
        <v>17</v>
      </c>
      <c r="F839" s="32">
        <v>54</v>
      </c>
      <c r="G839" s="146"/>
      <c r="H839" s="130"/>
    </row>
    <row r="840" spans="2:8" s="8" customFormat="1" ht="12.75" x14ac:dyDescent="0.2">
      <c r="B840" s="71"/>
      <c r="C840" s="37"/>
      <c r="D840" s="39"/>
      <c r="E840" s="39"/>
      <c r="F840" s="34"/>
      <c r="G840" s="166"/>
      <c r="H840" s="168"/>
    </row>
    <row r="841" spans="2:8" s="8" customFormat="1" ht="12.75" x14ac:dyDescent="0.2">
      <c r="B841" s="71">
        <v>20.5</v>
      </c>
      <c r="C841" s="37"/>
      <c r="D841" s="12" t="s">
        <v>1183</v>
      </c>
      <c r="E841" s="12"/>
      <c r="F841" s="12"/>
      <c r="G841" s="153"/>
      <c r="H841" s="176"/>
    </row>
    <row r="842" spans="2:8" s="8" customFormat="1" ht="12.75" x14ac:dyDescent="0.2">
      <c r="B842" s="71" t="s">
        <v>1184</v>
      </c>
      <c r="C842" s="37" t="s">
        <v>1185</v>
      </c>
      <c r="D842" s="13" t="s">
        <v>1186</v>
      </c>
      <c r="E842" s="65" t="s">
        <v>17</v>
      </c>
      <c r="F842" s="14">
        <v>15</v>
      </c>
      <c r="G842" s="146"/>
      <c r="H842" s="130"/>
    </row>
    <row r="843" spans="2:8" s="8" customFormat="1" ht="25.5" x14ac:dyDescent="0.2">
      <c r="B843" s="71" t="s">
        <v>1187</v>
      </c>
      <c r="C843" s="37" t="s">
        <v>1188</v>
      </c>
      <c r="D843" s="13" t="s">
        <v>1189</v>
      </c>
      <c r="E843" s="65" t="s">
        <v>17</v>
      </c>
      <c r="F843" s="14">
        <v>10</v>
      </c>
      <c r="G843" s="146"/>
      <c r="H843" s="130"/>
    </row>
    <row r="844" spans="2:8" s="8" customFormat="1" ht="12.75" x14ac:dyDescent="0.2">
      <c r="B844" s="71" t="s">
        <v>1190</v>
      </c>
      <c r="C844" s="37" t="s">
        <v>1191</v>
      </c>
      <c r="D844" s="13" t="s">
        <v>1192</v>
      </c>
      <c r="E844" s="65" t="s">
        <v>17</v>
      </c>
      <c r="F844" s="14">
        <v>10</v>
      </c>
      <c r="G844" s="146"/>
      <c r="H844" s="130"/>
    </row>
    <row r="845" spans="2:8" s="8" customFormat="1" ht="12.75" x14ac:dyDescent="0.2">
      <c r="B845" s="71" t="s">
        <v>1193</v>
      </c>
      <c r="C845" s="37" t="s">
        <v>1194</v>
      </c>
      <c r="D845" s="13" t="s">
        <v>1195</v>
      </c>
      <c r="E845" s="65" t="s">
        <v>17</v>
      </c>
      <c r="F845" s="14">
        <v>12</v>
      </c>
      <c r="G845" s="146"/>
      <c r="H845" s="130"/>
    </row>
    <row r="846" spans="2:8" s="8" customFormat="1" ht="12.75" x14ac:dyDescent="0.2">
      <c r="B846" s="71" t="s">
        <v>1196</v>
      </c>
      <c r="C846" s="37" t="s">
        <v>1197</v>
      </c>
      <c r="D846" s="13" t="s">
        <v>1198</v>
      </c>
      <c r="E846" s="65" t="s">
        <v>17</v>
      </c>
      <c r="F846" s="14">
        <v>35</v>
      </c>
      <c r="G846" s="146"/>
      <c r="H846" s="130"/>
    </row>
    <row r="847" spans="2:8" s="8" customFormat="1" ht="24" customHeight="1" x14ac:dyDescent="0.2">
      <c r="B847" s="71" t="s">
        <v>1199</v>
      </c>
      <c r="C847" s="37" t="s">
        <v>1200</v>
      </c>
      <c r="D847" s="13" t="s">
        <v>1201</v>
      </c>
      <c r="E847" s="65" t="s">
        <v>17</v>
      </c>
      <c r="F847" s="14">
        <v>65</v>
      </c>
      <c r="G847" s="146"/>
      <c r="H847" s="130"/>
    </row>
    <row r="848" spans="2:8" s="8" customFormat="1" ht="12.75" x14ac:dyDescent="0.2">
      <c r="B848" s="71" t="s">
        <v>1202</v>
      </c>
      <c r="C848" s="37" t="s">
        <v>1203</v>
      </c>
      <c r="D848" s="13" t="s">
        <v>1204</v>
      </c>
      <c r="E848" s="65" t="s">
        <v>17</v>
      </c>
      <c r="F848" s="14">
        <v>32</v>
      </c>
      <c r="G848" s="146"/>
      <c r="H848" s="130"/>
    </row>
    <row r="849" spans="2:8" s="8" customFormat="1" ht="12.75" x14ac:dyDescent="0.2">
      <c r="B849" s="71" t="s">
        <v>1205</v>
      </c>
      <c r="C849" s="37" t="s">
        <v>1206</v>
      </c>
      <c r="D849" s="13" t="s">
        <v>1207</v>
      </c>
      <c r="E849" s="65" t="s">
        <v>17</v>
      </c>
      <c r="F849" s="14">
        <v>152</v>
      </c>
      <c r="G849" s="146"/>
      <c r="H849" s="130"/>
    </row>
    <row r="850" spans="2:8" s="8" customFormat="1" ht="12.75" x14ac:dyDescent="0.2">
      <c r="B850" s="71" t="s">
        <v>1208</v>
      </c>
      <c r="C850" s="37" t="s">
        <v>1209</v>
      </c>
      <c r="D850" s="13" t="s">
        <v>1210</v>
      </c>
      <c r="E850" s="65" t="s">
        <v>17</v>
      </c>
      <c r="F850" s="14">
        <v>162</v>
      </c>
      <c r="G850" s="146"/>
      <c r="H850" s="130"/>
    </row>
    <row r="851" spans="2:8" s="8" customFormat="1" ht="12.75" x14ac:dyDescent="0.2">
      <c r="B851" s="71" t="s">
        <v>1211</v>
      </c>
      <c r="C851" s="37" t="s">
        <v>1212</v>
      </c>
      <c r="D851" s="13" t="s">
        <v>1213</v>
      </c>
      <c r="E851" s="65" t="s">
        <v>17</v>
      </c>
      <c r="F851" s="14">
        <v>15</v>
      </c>
      <c r="G851" s="146"/>
      <c r="H851" s="130"/>
    </row>
    <row r="852" spans="2:8" s="8" customFormat="1" ht="12.75" x14ac:dyDescent="0.2">
      <c r="B852" s="71" t="s">
        <v>1214</v>
      </c>
      <c r="C852" s="37" t="s">
        <v>1215</v>
      </c>
      <c r="D852" s="13" t="s">
        <v>1216</v>
      </c>
      <c r="E852" s="65" t="s">
        <v>17</v>
      </c>
      <c r="F852" s="14">
        <v>16</v>
      </c>
      <c r="G852" s="146"/>
      <c r="H852" s="130"/>
    </row>
    <row r="853" spans="2:8" s="8" customFormat="1" ht="12.75" x14ac:dyDescent="0.2">
      <c r="B853" s="71" t="s">
        <v>1217</v>
      </c>
      <c r="C853" s="37" t="s">
        <v>1218</v>
      </c>
      <c r="D853" s="13" t="s">
        <v>1219</v>
      </c>
      <c r="E853" s="65" t="s">
        <v>17</v>
      </c>
      <c r="F853" s="14">
        <v>180</v>
      </c>
      <c r="G853" s="146"/>
      <c r="H853" s="130"/>
    </row>
    <row r="854" spans="2:8" s="8" customFormat="1" ht="12.75" x14ac:dyDescent="0.2">
      <c r="B854" s="71"/>
      <c r="C854" s="37"/>
      <c r="D854" s="39"/>
      <c r="E854" s="39"/>
      <c r="F854" s="34"/>
      <c r="G854" s="149"/>
      <c r="H854" s="175"/>
    </row>
    <row r="855" spans="2:8" s="8" customFormat="1" ht="12.75" x14ac:dyDescent="0.2">
      <c r="B855" s="71">
        <v>20.6</v>
      </c>
      <c r="C855" s="37"/>
      <c r="D855" s="12" t="s">
        <v>1220</v>
      </c>
      <c r="E855" s="12"/>
      <c r="F855" s="34"/>
      <c r="G855" s="149"/>
      <c r="H855" s="175"/>
    </row>
    <row r="856" spans="2:8" s="8" customFormat="1" ht="25.5" x14ac:dyDescent="0.2">
      <c r="B856" s="71" t="s">
        <v>1221</v>
      </c>
      <c r="C856" s="37" t="s">
        <v>1222</v>
      </c>
      <c r="D856" s="13" t="s">
        <v>1223</v>
      </c>
      <c r="E856" s="65" t="s">
        <v>17</v>
      </c>
      <c r="F856" s="14">
        <v>65</v>
      </c>
      <c r="G856" s="146"/>
      <c r="H856" s="130"/>
    </row>
    <row r="857" spans="2:8" s="8" customFormat="1" ht="12.75" x14ac:dyDescent="0.2">
      <c r="B857" s="71" t="s">
        <v>1224</v>
      </c>
      <c r="C857" s="37" t="s">
        <v>1225</v>
      </c>
      <c r="D857" s="82" t="s">
        <v>1226</v>
      </c>
      <c r="E857" s="65" t="s">
        <v>17</v>
      </c>
      <c r="F857" s="14">
        <v>29</v>
      </c>
      <c r="G857" s="146"/>
      <c r="H857" s="130"/>
    </row>
    <row r="858" spans="2:8" s="8" customFormat="1" ht="25.5" x14ac:dyDescent="0.2">
      <c r="B858" s="71" t="s">
        <v>1227</v>
      </c>
      <c r="C858" s="37" t="s">
        <v>1228</v>
      </c>
      <c r="D858" s="13" t="s">
        <v>1229</v>
      </c>
      <c r="E858" s="65" t="s">
        <v>17</v>
      </c>
      <c r="F858" s="14">
        <v>16</v>
      </c>
      <c r="G858" s="146"/>
      <c r="H858" s="130"/>
    </row>
    <row r="859" spans="2:8" s="8" customFormat="1" ht="25.5" x14ac:dyDescent="0.2">
      <c r="B859" s="71" t="s">
        <v>1230</v>
      </c>
      <c r="C859" s="37" t="s">
        <v>1231</v>
      </c>
      <c r="D859" s="13" t="s">
        <v>1232</v>
      </c>
      <c r="E859" s="65" t="s">
        <v>17</v>
      </c>
      <c r="F859" s="14">
        <v>18</v>
      </c>
      <c r="G859" s="146"/>
      <c r="H859" s="130"/>
    </row>
    <row r="860" spans="2:8" s="8" customFormat="1" ht="25.5" x14ac:dyDescent="0.2">
      <c r="B860" s="71" t="s">
        <v>1233</v>
      </c>
      <c r="C860" s="37" t="s">
        <v>1234</v>
      </c>
      <c r="D860" s="13" t="s">
        <v>1235</v>
      </c>
      <c r="E860" s="65" t="s">
        <v>17</v>
      </c>
      <c r="F860" s="14">
        <v>36</v>
      </c>
      <c r="G860" s="146"/>
      <c r="H860" s="130"/>
    </row>
    <row r="861" spans="2:8" s="8" customFormat="1" ht="25.5" x14ac:dyDescent="0.2">
      <c r="B861" s="71" t="s">
        <v>1236</v>
      </c>
      <c r="C861" s="37" t="s">
        <v>1237</v>
      </c>
      <c r="D861" s="82" t="s">
        <v>1238</v>
      </c>
      <c r="E861" s="83" t="s">
        <v>17</v>
      </c>
      <c r="F861" s="14">
        <v>60</v>
      </c>
      <c r="G861" s="146"/>
      <c r="H861" s="130"/>
    </row>
    <row r="862" spans="2:8" s="8" customFormat="1" ht="25.5" x14ac:dyDescent="0.2">
      <c r="B862" s="71" t="s">
        <v>1239</v>
      </c>
      <c r="C862" s="37" t="s">
        <v>1240</v>
      </c>
      <c r="D862" s="13" t="s">
        <v>1241</v>
      </c>
      <c r="E862" s="65" t="s">
        <v>17</v>
      </c>
      <c r="F862" s="14">
        <v>54</v>
      </c>
      <c r="G862" s="146"/>
      <c r="H862" s="130"/>
    </row>
    <row r="863" spans="2:8" s="8" customFormat="1" ht="12.75" x14ac:dyDescent="0.2">
      <c r="B863" s="71" t="s">
        <v>1242</v>
      </c>
      <c r="C863" s="37" t="s">
        <v>1243</v>
      </c>
      <c r="D863" s="13" t="s">
        <v>1244</v>
      </c>
      <c r="E863" s="65" t="s">
        <v>17</v>
      </c>
      <c r="F863" s="14">
        <v>67</v>
      </c>
      <c r="G863" s="146"/>
      <c r="H863" s="130"/>
    </row>
    <row r="864" spans="2:8" s="8" customFormat="1" ht="25.5" x14ac:dyDescent="0.2">
      <c r="B864" s="71" t="s">
        <v>1245</v>
      </c>
      <c r="C864" s="37" t="s">
        <v>1246</v>
      </c>
      <c r="D864" s="13" t="s">
        <v>1247</v>
      </c>
      <c r="E864" s="65" t="s">
        <v>17</v>
      </c>
      <c r="F864" s="14">
        <v>34</v>
      </c>
      <c r="G864" s="146"/>
      <c r="H864" s="130"/>
    </row>
    <row r="865" spans="2:8" s="8" customFormat="1" ht="25.5" x14ac:dyDescent="0.2">
      <c r="B865" s="71" t="s">
        <v>1248</v>
      </c>
      <c r="C865" s="37" t="s">
        <v>1249</v>
      </c>
      <c r="D865" s="13" t="s">
        <v>1250</v>
      </c>
      <c r="E865" s="65" t="s">
        <v>17</v>
      </c>
      <c r="F865" s="14">
        <v>60</v>
      </c>
      <c r="G865" s="146"/>
      <c r="H865" s="130"/>
    </row>
    <row r="866" spans="2:8" s="8" customFormat="1" ht="12.75" x14ac:dyDescent="0.2">
      <c r="B866" s="71" t="s">
        <v>1251</v>
      </c>
      <c r="C866" s="37" t="s">
        <v>1252</v>
      </c>
      <c r="D866" s="13" t="s">
        <v>1253</v>
      </c>
      <c r="E866" s="65" t="s">
        <v>17</v>
      </c>
      <c r="F866" s="14">
        <v>22</v>
      </c>
      <c r="G866" s="146"/>
      <c r="H866" s="130"/>
    </row>
    <row r="867" spans="2:8" s="8" customFormat="1" ht="25.5" x14ac:dyDescent="0.2">
      <c r="B867" s="71" t="s">
        <v>1254</v>
      </c>
      <c r="C867" s="37" t="s">
        <v>1255</v>
      </c>
      <c r="D867" s="13" t="s">
        <v>1256</v>
      </c>
      <c r="E867" s="65" t="s">
        <v>17</v>
      </c>
      <c r="F867" s="14">
        <v>28</v>
      </c>
      <c r="G867" s="146"/>
      <c r="H867" s="130"/>
    </row>
    <row r="868" spans="2:8" s="8" customFormat="1" ht="25.5" x14ac:dyDescent="0.2">
      <c r="B868" s="71" t="s">
        <v>1257</v>
      </c>
      <c r="C868" s="37" t="s">
        <v>1258</v>
      </c>
      <c r="D868" s="13" t="s">
        <v>1259</v>
      </c>
      <c r="E868" s="65" t="s">
        <v>17</v>
      </c>
      <c r="F868" s="14">
        <v>20</v>
      </c>
      <c r="G868" s="146"/>
      <c r="H868" s="130"/>
    </row>
    <row r="869" spans="2:8" s="8" customFormat="1" ht="12.75" x14ac:dyDescent="0.2">
      <c r="B869" s="71" t="s">
        <v>1260</v>
      </c>
      <c r="C869" s="37" t="s">
        <v>1261</v>
      </c>
      <c r="D869" s="13" t="s">
        <v>1262</v>
      </c>
      <c r="E869" s="65" t="s">
        <v>17</v>
      </c>
      <c r="F869" s="14">
        <v>22</v>
      </c>
      <c r="G869" s="146"/>
      <c r="H869" s="130"/>
    </row>
    <row r="870" spans="2:8" s="8" customFormat="1" ht="25.5" x14ac:dyDescent="0.2">
      <c r="B870" s="71" t="s">
        <v>1263</v>
      </c>
      <c r="C870" s="37" t="s">
        <v>1264</v>
      </c>
      <c r="D870" s="13" t="s">
        <v>1238</v>
      </c>
      <c r="E870" s="65" t="s">
        <v>17</v>
      </c>
      <c r="F870" s="14">
        <v>28</v>
      </c>
      <c r="G870" s="146"/>
      <c r="H870" s="130"/>
    </row>
    <row r="871" spans="2:8" s="8" customFormat="1" ht="25.5" x14ac:dyDescent="0.2">
      <c r="B871" s="71" t="s">
        <v>1265</v>
      </c>
      <c r="C871" s="37" t="s">
        <v>1266</v>
      </c>
      <c r="D871" s="13" t="s">
        <v>1267</v>
      </c>
      <c r="E871" s="65" t="s">
        <v>17</v>
      </c>
      <c r="F871" s="14">
        <v>20</v>
      </c>
      <c r="G871" s="146"/>
      <c r="H871" s="130"/>
    </row>
    <row r="872" spans="2:8" s="8" customFormat="1" ht="25.5" x14ac:dyDescent="0.2">
      <c r="B872" s="71" t="s">
        <v>1268</v>
      </c>
      <c r="C872" s="37" t="s">
        <v>1269</v>
      </c>
      <c r="D872" s="13" t="s">
        <v>1270</v>
      </c>
      <c r="E872" s="65" t="s">
        <v>17</v>
      </c>
      <c r="F872" s="14">
        <v>122</v>
      </c>
      <c r="G872" s="146"/>
      <c r="H872" s="130"/>
    </row>
    <row r="873" spans="2:8" s="8" customFormat="1" ht="12.75" x14ac:dyDescent="0.2">
      <c r="B873" s="71" t="s">
        <v>1271</v>
      </c>
      <c r="C873" s="37" t="s">
        <v>1272</v>
      </c>
      <c r="D873" s="13" t="s">
        <v>1273</v>
      </c>
      <c r="E873" s="65" t="s">
        <v>17</v>
      </c>
      <c r="F873" s="14">
        <v>12</v>
      </c>
      <c r="G873" s="146"/>
      <c r="H873" s="130"/>
    </row>
    <row r="874" spans="2:8" s="8" customFormat="1" ht="12.75" x14ac:dyDescent="0.2">
      <c r="B874" s="71" t="s">
        <v>1274</v>
      </c>
      <c r="C874" s="37" t="s">
        <v>1275</v>
      </c>
      <c r="D874" s="13" t="s">
        <v>1276</v>
      </c>
      <c r="E874" s="65" t="s">
        <v>17</v>
      </c>
      <c r="F874" s="14">
        <v>72</v>
      </c>
      <c r="G874" s="146"/>
      <c r="H874" s="130"/>
    </row>
    <row r="875" spans="2:8" s="8" customFormat="1" ht="12.75" x14ac:dyDescent="0.2">
      <c r="B875" s="71" t="s">
        <v>1277</v>
      </c>
      <c r="C875" s="37" t="s">
        <v>1278</v>
      </c>
      <c r="D875" s="13" t="s">
        <v>1279</v>
      </c>
      <c r="E875" s="65" t="s">
        <v>17</v>
      </c>
      <c r="F875" s="14">
        <v>42</v>
      </c>
      <c r="G875" s="146"/>
      <c r="H875" s="130"/>
    </row>
    <row r="876" spans="2:8" s="8" customFormat="1" ht="12.75" x14ac:dyDescent="0.2">
      <c r="B876" s="71" t="s">
        <v>1280</v>
      </c>
      <c r="C876" s="37" t="s">
        <v>1281</v>
      </c>
      <c r="D876" s="13" t="s">
        <v>1282</v>
      </c>
      <c r="E876" s="65" t="s">
        <v>17</v>
      </c>
      <c r="F876" s="14">
        <v>65</v>
      </c>
      <c r="G876" s="146"/>
      <c r="H876" s="130"/>
    </row>
    <row r="877" spans="2:8" s="8" customFormat="1" ht="25.5" x14ac:dyDescent="0.2">
      <c r="B877" s="71" t="s">
        <v>1283</v>
      </c>
      <c r="C877" s="37" t="s">
        <v>1284</v>
      </c>
      <c r="D877" s="13" t="s">
        <v>1285</v>
      </c>
      <c r="E877" s="65" t="s">
        <v>17</v>
      </c>
      <c r="F877" s="14">
        <v>27</v>
      </c>
      <c r="G877" s="146"/>
      <c r="H877" s="130"/>
    </row>
    <row r="878" spans="2:8" s="8" customFormat="1" ht="25.5" x14ac:dyDescent="0.2">
      <c r="B878" s="71" t="s">
        <v>1286</v>
      </c>
      <c r="C878" s="37" t="s">
        <v>1287</v>
      </c>
      <c r="D878" s="13" t="s">
        <v>1288</v>
      </c>
      <c r="E878" s="65" t="s">
        <v>17</v>
      </c>
      <c r="F878" s="14">
        <v>485</v>
      </c>
      <c r="G878" s="146"/>
      <c r="H878" s="130"/>
    </row>
    <row r="879" spans="2:8" s="8" customFormat="1" ht="12.75" x14ac:dyDescent="0.2">
      <c r="B879" s="71"/>
      <c r="C879" s="37"/>
      <c r="D879" s="39"/>
      <c r="E879" s="39"/>
      <c r="F879" s="34"/>
      <c r="G879" s="149"/>
      <c r="H879" s="175"/>
    </row>
    <row r="880" spans="2:8" ht="12.75" x14ac:dyDescent="0.2">
      <c r="B880" s="71">
        <v>20.7</v>
      </c>
      <c r="C880" s="37"/>
      <c r="D880" s="39" t="s">
        <v>1289</v>
      </c>
      <c r="E880" s="39"/>
      <c r="F880" s="34"/>
      <c r="G880" s="149"/>
      <c r="H880" s="175"/>
    </row>
    <row r="881" spans="2:8" ht="25.5" x14ac:dyDescent="0.2">
      <c r="B881" s="71" t="s">
        <v>1290</v>
      </c>
      <c r="C881" s="37" t="s">
        <v>1291</v>
      </c>
      <c r="D881" s="13" t="s">
        <v>1292</v>
      </c>
      <c r="E881" s="65" t="s">
        <v>137</v>
      </c>
      <c r="F881" s="14">
        <v>18</v>
      </c>
      <c r="G881" s="146"/>
      <c r="H881" s="130"/>
    </row>
    <row r="882" spans="2:8" ht="25.5" x14ac:dyDescent="0.2">
      <c r="B882" s="71" t="s">
        <v>1293</v>
      </c>
      <c r="C882" s="37" t="s">
        <v>1294</v>
      </c>
      <c r="D882" s="13" t="s">
        <v>1295</v>
      </c>
      <c r="E882" s="65" t="s">
        <v>137</v>
      </c>
      <c r="F882" s="14">
        <v>24</v>
      </c>
      <c r="G882" s="146"/>
      <c r="H882" s="130"/>
    </row>
    <row r="883" spans="2:8" ht="12.75" x14ac:dyDescent="0.2">
      <c r="B883" s="71" t="s">
        <v>1296</v>
      </c>
      <c r="C883" s="37" t="s">
        <v>1297</v>
      </c>
      <c r="D883" s="84" t="s">
        <v>1298</v>
      </c>
      <c r="E883" s="65" t="s">
        <v>17</v>
      </c>
      <c r="F883" s="14">
        <v>420</v>
      </c>
      <c r="G883" s="146"/>
      <c r="H883" s="130"/>
    </row>
    <row r="884" spans="2:8" ht="12.75" x14ac:dyDescent="0.2">
      <c r="B884" s="71" t="s">
        <v>1299</v>
      </c>
      <c r="C884" s="37" t="s">
        <v>1300</v>
      </c>
      <c r="D884" s="84" t="s">
        <v>1301</v>
      </c>
      <c r="E884" s="65" t="s">
        <v>17</v>
      </c>
      <c r="F884" s="14">
        <v>10</v>
      </c>
      <c r="G884" s="146"/>
      <c r="H884" s="130"/>
    </row>
    <row r="885" spans="2:8" ht="25.5" x14ac:dyDescent="0.2">
      <c r="B885" s="71" t="s">
        <v>1302</v>
      </c>
      <c r="C885" s="37" t="s">
        <v>1303</v>
      </c>
      <c r="D885" s="13" t="s">
        <v>1067</v>
      </c>
      <c r="E885" s="65" t="s">
        <v>137</v>
      </c>
      <c r="F885" s="14">
        <v>10</v>
      </c>
      <c r="G885" s="146"/>
      <c r="H885" s="130"/>
    </row>
    <row r="886" spans="2:8" ht="25.5" x14ac:dyDescent="0.2">
      <c r="B886" s="71" t="s">
        <v>1304</v>
      </c>
      <c r="C886" s="37" t="s">
        <v>1305</v>
      </c>
      <c r="D886" s="13" t="s">
        <v>1070</v>
      </c>
      <c r="E886" s="65" t="s">
        <v>137</v>
      </c>
      <c r="F886" s="14">
        <v>10</v>
      </c>
      <c r="G886" s="146"/>
      <c r="H886" s="130"/>
    </row>
    <row r="887" spans="2:8" ht="12.75" x14ac:dyDescent="0.2">
      <c r="B887" s="71" t="s">
        <v>1306</v>
      </c>
      <c r="C887" s="37" t="s">
        <v>1307</v>
      </c>
      <c r="D887" s="13" t="s">
        <v>1308</v>
      </c>
      <c r="E887" s="65" t="s">
        <v>17</v>
      </c>
      <c r="F887" s="14">
        <v>20</v>
      </c>
      <c r="G887" s="146"/>
      <c r="H887" s="130"/>
    </row>
    <row r="888" spans="2:8" ht="25.5" x14ac:dyDescent="0.2">
      <c r="B888" s="71" t="s">
        <v>1309</v>
      </c>
      <c r="C888" s="37" t="s">
        <v>1310</v>
      </c>
      <c r="D888" s="13" t="s">
        <v>1311</v>
      </c>
      <c r="E888" s="65" t="s">
        <v>137</v>
      </c>
      <c r="F888" s="14">
        <v>4</v>
      </c>
      <c r="G888" s="146"/>
      <c r="H888" s="130"/>
    </row>
    <row r="889" spans="2:8" ht="12.75" x14ac:dyDescent="0.2">
      <c r="B889" s="71" t="s">
        <v>1312</v>
      </c>
      <c r="C889" s="37"/>
      <c r="D889" s="39"/>
      <c r="E889" s="39"/>
      <c r="F889" s="34"/>
      <c r="G889" s="149"/>
      <c r="H889" s="175"/>
    </row>
    <row r="890" spans="2:8" ht="12.75" x14ac:dyDescent="0.2">
      <c r="B890" s="71" t="s">
        <v>1313</v>
      </c>
      <c r="C890" s="37"/>
      <c r="D890" s="39" t="s">
        <v>1314</v>
      </c>
      <c r="E890" s="39"/>
      <c r="F890" s="34"/>
      <c r="G890" s="149"/>
      <c r="H890" s="175"/>
    </row>
    <row r="891" spans="2:8" ht="25.5" x14ac:dyDescent="0.2">
      <c r="B891" s="71" t="s">
        <v>1315</v>
      </c>
      <c r="C891" s="37" t="s">
        <v>1316</v>
      </c>
      <c r="D891" s="13" t="s">
        <v>1317</v>
      </c>
      <c r="E891" s="65" t="s">
        <v>137</v>
      </c>
      <c r="F891" s="14">
        <v>51</v>
      </c>
      <c r="G891" s="146"/>
      <c r="H891" s="130"/>
    </row>
    <row r="892" spans="2:8" ht="38.25" x14ac:dyDescent="0.2">
      <c r="B892" s="71" t="s">
        <v>1318</v>
      </c>
      <c r="C892" s="37" t="s">
        <v>1319</v>
      </c>
      <c r="D892" s="13" t="s">
        <v>1320</v>
      </c>
      <c r="E892" s="65" t="s">
        <v>137</v>
      </c>
      <c r="F892" s="14">
        <v>37</v>
      </c>
      <c r="G892" s="146"/>
      <c r="H892" s="130"/>
    </row>
    <row r="893" spans="2:8" ht="25.5" x14ac:dyDescent="0.2">
      <c r="B893" s="71" t="s">
        <v>1321</v>
      </c>
      <c r="C893" s="37" t="s">
        <v>1322</v>
      </c>
      <c r="D893" s="13" t="s">
        <v>1323</v>
      </c>
      <c r="E893" s="65" t="s">
        <v>137</v>
      </c>
      <c r="F893" s="14">
        <v>15</v>
      </c>
      <c r="G893" s="146"/>
      <c r="H893" s="130"/>
    </row>
    <row r="894" spans="2:8" ht="25.5" x14ac:dyDescent="0.2">
      <c r="B894" s="71" t="s">
        <v>1324</v>
      </c>
      <c r="C894" s="37" t="s">
        <v>1325</v>
      </c>
      <c r="D894" s="13" t="s">
        <v>1326</v>
      </c>
      <c r="E894" s="65" t="s">
        <v>137</v>
      </c>
      <c r="F894" s="14">
        <v>1</v>
      </c>
      <c r="G894" s="146"/>
      <c r="H894" s="130"/>
    </row>
    <row r="895" spans="2:8" ht="25.5" x14ac:dyDescent="0.2">
      <c r="B895" s="71" t="s">
        <v>1327</v>
      </c>
      <c r="C895" s="37" t="s">
        <v>1328</v>
      </c>
      <c r="D895" s="13" t="s">
        <v>1329</v>
      </c>
      <c r="E895" s="65" t="s">
        <v>137</v>
      </c>
      <c r="F895" s="14">
        <v>2</v>
      </c>
      <c r="G895" s="146"/>
      <c r="H895" s="130"/>
    </row>
    <row r="896" spans="2:8" s="8" customFormat="1" ht="25.5" x14ac:dyDescent="0.2">
      <c r="B896" s="71" t="s">
        <v>1330</v>
      </c>
      <c r="C896" s="37" t="s">
        <v>1331</v>
      </c>
      <c r="D896" s="13" t="s">
        <v>1332</v>
      </c>
      <c r="E896" s="65" t="s">
        <v>137</v>
      </c>
      <c r="F896" s="14">
        <v>40</v>
      </c>
      <c r="G896" s="146"/>
      <c r="H896" s="130"/>
    </row>
    <row r="897" spans="2:8" s="8" customFormat="1" ht="12.75" x14ac:dyDescent="0.2">
      <c r="B897" s="71" t="s">
        <v>1333</v>
      </c>
      <c r="C897" s="37" t="s">
        <v>1334</v>
      </c>
      <c r="D897" s="13" t="s">
        <v>1335</v>
      </c>
      <c r="E897" s="65" t="s">
        <v>137</v>
      </c>
      <c r="F897" s="14">
        <v>3</v>
      </c>
      <c r="G897" s="146"/>
      <c r="H897" s="130"/>
    </row>
    <row r="898" spans="2:8" s="8" customFormat="1" ht="25.5" x14ac:dyDescent="0.2">
      <c r="B898" s="71" t="s">
        <v>1336</v>
      </c>
      <c r="C898" s="37" t="s">
        <v>1337</v>
      </c>
      <c r="D898" s="13" t="s">
        <v>1338</v>
      </c>
      <c r="E898" s="65" t="s">
        <v>137</v>
      </c>
      <c r="F898" s="14">
        <v>8</v>
      </c>
      <c r="G898" s="146"/>
      <c r="H898" s="130"/>
    </row>
    <row r="899" spans="2:8" s="8" customFormat="1" ht="25.5" x14ac:dyDescent="0.2">
      <c r="B899" s="71" t="s">
        <v>1339</v>
      </c>
      <c r="C899" s="37" t="s">
        <v>1340</v>
      </c>
      <c r="D899" s="13" t="s">
        <v>1341</v>
      </c>
      <c r="E899" s="65" t="s">
        <v>137</v>
      </c>
      <c r="F899" s="14">
        <v>41</v>
      </c>
      <c r="G899" s="146"/>
      <c r="H899" s="130"/>
    </row>
    <row r="900" spans="2:8" s="8" customFormat="1" ht="38.25" x14ac:dyDescent="0.2">
      <c r="B900" s="71" t="s">
        <v>1342</v>
      </c>
      <c r="C900" s="37" t="s">
        <v>1343</v>
      </c>
      <c r="D900" s="13" t="s">
        <v>1344</v>
      </c>
      <c r="E900" s="65" t="s">
        <v>137</v>
      </c>
      <c r="F900" s="14">
        <v>2</v>
      </c>
      <c r="G900" s="146"/>
      <c r="H900" s="130"/>
    </row>
    <row r="901" spans="2:8" s="8" customFormat="1" ht="38.25" x14ac:dyDescent="0.2">
      <c r="B901" s="71" t="s">
        <v>1345</v>
      </c>
      <c r="C901" s="37" t="s">
        <v>1346</v>
      </c>
      <c r="D901" s="13" t="s">
        <v>1347</v>
      </c>
      <c r="E901" s="65" t="s">
        <v>137</v>
      </c>
      <c r="F901" s="14">
        <v>2</v>
      </c>
      <c r="G901" s="146"/>
      <c r="H901" s="130"/>
    </row>
    <row r="902" spans="2:8" s="8" customFormat="1" ht="25.5" x14ac:dyDescent="0.2">
      <c r="B902" s="71" t="s">
        <v>1348</v>
      </c>
      <c r="C902" s="37" t="s">
        <v>1349</v>
      </c>
      <c r="D902" s="13" t="s">
        <v>1350</v>
      </c>
      <c r="E902" s="65" t="s">
        <v>137</v>
      </c>
      <c r="F902" s="14">
        <v>5</v>
      </c>
      <c r="G902" s="146"/>
      <c r="H902" s="130"/>
    </row>
    <row r="903" spans="2:8" s="8" customFormat="1" ht="12.75" x14ac:dyDescent="0.2">
      <c r="B903" s="71"/>
      <c r="C903" s="37"/>
      <c r="D903" s="39"/>
      <c r="E903" s="39"/>
      <c r="F903" s="34"/>
      <c r="G903" s="149"/>
      <c r="H903" s="175"/>
    </row>
    <row r="904" spans="2:8" s="8" customFormat="1" ht="12.75" x14ac:dyDescent="0.2">
      <c r="B904" s="71">
        <v>20.8</v>
      </c>
      <c r="C904" s="37"/>
      <c r="D904" s="39" t="s">
        <v>1351</v>
      </c>
      <c r="E904" s="39"/>
      <c r="F904" s="34"/>
      <c r="G904" s="149"/>
      <c r="H904" s="175"/>
    </row>
    <row r="905" spans="2:8" s="8" customFormat="1" ht="38.25" x14ac:dyDescent="0.2">
      <c r="B905" s="71" t="s">
        <v>1352</v>
      </c>
      <c r="C905" s="37" t="s">
        <v>1353</v>
      </c>
      <c r="D905" s="13" t="s">
        <v>1354</v>
      </c>
      <c r="E905" s="65" t="s">
        <v>137</v>
      </c>
      <c r="F905" s="14">
        <v>4</v>
      </c>
      <c r="G905" s="146"/>
      <c r="H905" s="130"/>
    </row>
    <row r="906" spans="2:8" s="8" customFormat="1" ht="12.75" x14ac:dyDescent="0.2">
      <c r="B906" s="71" t="s">
        <v>1355</v>
      </c>
      <c r="C906" s="37" t="s">
        <v>1356</v>
      </c>
      <c r="D906" s="13" t="s">
        <v>1357</v>
      </c>
      <c r="E906" s="65" t="s">
        <v>137</v>
      </c>
      <c r="F906" s="14">
        <v>1</v>
      </c>
      <c r="G906" s="146"/>
      <c r="H906" s="130"/>
    </row>
    <row r="907" spans="2:8" s="8" customFormat="1" ht="12.75" x14ac:dyDescent="0.2">
      <c r="B907" s="71" t="s">
        <v>1358</v>
      </c>
      <c r="C907" s="37" t="s">
        <v>1359</v>
      </c>
      <c r="D907" s="13" t="s">
        <v>1360</v>
      </c>
      <c r="E907" s="65" t="s">
        <v>137</v>
      </c>
      <c r="F907" s="14">
        <v>2</v>
      </c>
      <c r="G907" s="146"/>
      <c r="H907" s="130"/>
    </row>
    <row r="908" spans="2:8" s="8" customFormat="1" ht="12.75" x14ac:dyDescent="0.2">
      <c r="B908" s="71" t="s">
        <v>1361</v>
      </c>
      <c r="C908" s="37" t="s">
        <v>1362</v>
      </c>
      <c r="D908" s="13" t="s">
        <v>1363</v>
      </c>
      <c r="E908" s="65" t="s">
        <v>137</v>
      </c>
      <c r="F908" s="14">
        <v>1</v>
      </c>
      <c r="G908" s="146"/>
      <c r="H908" s="130"/>
    </row>
    <row r="909" spans="2:8" s="8" customFormat="1" ht="12.75" x14ac:dyDescent="0.2">
      <c r="B909" s="71" t="s">
        <v>1364</v>
      </c>
      <c r="C909" s="37" t="s">
        <v>1365</v>
      </c>
      <c r="D909" s="13" t="s">
        <v>1366</v>
      </c>
      <c r="E909" s="65" t="s">
        <v>137</v>
      </c>
      <c r="F909" s="14">
        <v>24</v>
      </c>
      <c r="G909" s="146"/>
      <c r="H909" s="130"/>
    </row>
    <row r="910" spans="2:8" s="8" customFormat="1" ht="12.75" x14ac:dyDescent="0.2">
      <c r="B910" s="71" t="s">
        <v>1367</v>
      </c>
      <c r="C910" s="37" t="s">
        <v>1368</v>
      </c>
      <c r="D910" s="13" t="s">
        <v>1369</v>
      </c>
      <c r="E910" s="65" t="s">
        <v>137</v>
      </c>
      <c r="F910" s="14">
        <v>5</v>
      </c>
      <c r="G910" s="146"/>
      <c r="H910" s="130"/>
    </row>
    <row r="911" spans="2:8" s="8" customFormat="1" ht="12.75" x14ac:dyDescent="0.2">
      <c r="B911" s="71" t="s">
        <v>1370</v>
      </c>
      <c r="C911" s="37" t="s">
        <v>1371</v>
      </c>
      <c r="D911" s="13" t="s">
        <v>1372</v>
      </c>
      <c r="E911" s="65" t="s">
        <v>137</v>
      </c>
      <c r="F911" s="14">
        <v>1</v>
      </c>
      <c r="G911" s="146"/>
      <c r="H911" s="130"/>
    </row>
    <row r="912" spans="2:8" s="8" customFormat="1" ht="12.75" x14ac:dyDescent="0.2">
      <c r="B912" s="71" t="s">
        <v>1373</v>
      </c>
      <c r="C912" s="37" t="s">
        <v>1374</v>
      </c>
      <c r="D912" s="13" t="s">
        <v>1375</v>
      </c>
      <c r="E912" s="65" t="s">
        <v>137</v>
      </c>
      <c r="F912" s="14">
        <v>1</v>
      </c>
      <c r="G912" s="146"/>
      <c r="H912" s="130"/>
    </row>
    <row r="913" spans="2:8" s="8" customFormat="1" ht="12.75" x14ac:dyDescent="0.2">
      <c r="B913" s="71" t="s">
        <v>1376</v>
      </c>
      <c r="C913" s="37" t="s">
        <v>1377</v>
      </c>
      <c r="D913" s="13" t="s">
        <v>1378</v>
      </c>
      <c r="E913" s="65" t="s">
        <v>137</v>
      </c>
      <c r="F913" s="14">
        <v>1</v>
      </c>
      <c r="G913" s="146"/>
      <c r="H913" s="130"/>
    </row>
    <row r="914" spans="2:8" s="8" customFormat="1" ht="12.75" x14ac:dyDescent="0.2">
      <c r="B914" s="71" t="s">
        <v>1379</v>
      </c>
      <c r="C914" s="37" t="s">
        <v>1380</v>
      </c>
      <c r="D914" s="13" t="s">
        <v>1381</v>
      </c>
      <c r="E914" s="65" t="s">
        <v>137</v>
      </c>
      <c r="F914" s="14">
        <v>1</v>
      </c>
      <c r="G914" s="146"/>
      <c r="H914" s="130"/>
    </row>
    <row r="915" spans="2:8" s="8" customFormat="1" ht="12.75" x14ac:dyDescent="0.2">
      <c r="B915" s="71" t="s">
        <v>1382</v>
      </c>
      <c r="C915" s="37" t="s">
        <v>1383</v>
      </c>
      <c r="D915" s="13" t="s">
        <v>1384</v>
      </c>
      <c r="E915" s="65" t="s">
        <v>137</v>
      </c>
      <c r="F915" s="14">
        <v>1</v>
      </c>
      <c r="G915" s="146"/>
      <c r="H915" s="130"/>
    </row>
    <row r="916" spans="2:8" s="8" customFormat="1" ht="12.75" x14ac:dyDescent="0.2">
      <c r="B916" s="71" t="s">
        <v>1385</v>
      </c>
      <c r="C916" s="37" t="s">
        <v>1386</v>
      </c>
      <c r="D916" s="13" t="s">
        <v>1387</v>
      </c>
      <c r="E916" s="65" t="s">
        <v>137</v>
      </c>
      <c r="F916" s="14">
        <v>1</v>
      </c>
      <c r="G916" s="146"/>
      <c r="H916" s="130"/>
    </row>
    <row r="917" spans="2:8" s="8" customFormat="1" ht="12.75" x14ac:dyDescent="0.2">
      <c r="B917" s="71" t="s">
        <v>1388</v>
      </c>
      <c r="C917" s="37" t="s">
        <v>1389</v>
      </c>
      <c r="D917" s="13" t="s">
        <v>1390</v>
      </c>
      <c r="E917" s="65" t="s">
        <v>137</v>
      </c>
      <c r="F917" s="14">
        <v>1</v>
      </c>
      <c r="G917" s="146"/>
      <c r="H917" s="130"/>
    </row>
    <row r="918" spans="2:8" s="8" customFormat="1" ht="12.75" x14ac:dyDescent="0.2">
      <c r="B918" s="71" t="s">
        <v>1391</v>
      </c>
      <c r="C918" s="37" t="s">
        <v>1392</v>
      </c>
      <c r="D918" s="13" t="s">
        <v>1393</v>
      </c>
      <c r="E918" s="65" t="s">
        <v>137</v>
      </c>
      <c r="F918" s="14">
        <v>1</v>
      </c>
      <c r="G918" s="146"/>
      <c r="H918" s="130"/>
    </row>
    <row r="919" spans="2:8" s="8" customFormat="1" ht="12.75" x14ac:dyDescent="0.2">
      <c r="B919" s="71" t="s">
        <v>1394</v>
      </c>
      <c r="C919" s="37" t="s">
        <v>1395</v>
      </c>
      <c r="D919" s="13" t="s">
        <v>1396</v>
      </c>
      <c r="E919" s="65" t="s">
        <v>137</v>
      </c>
      <c r="F919" s="14">
        <v>1</v>
      </c>
      <c r="G919" s="146"/>
      <c r="H919" s="130"/>
    </row>
    <row r="920" spans="2:8" s="8" customFormat="1" ht="12.75" x14ac:dyDescent="0.2">
      <c r="B920" s="71" t="s">
        <v>1397</v>
      </c>
      <c r="C920" s="37" t="s">
        <v>1398</v>
      </c>
      <c r="D920" s="13" t="s">
        <v>1399</v>
      </c>
      <c r="E920" s="65" t="s">
        <v>137</v>
      </c>
      <c r="F920" s="14">
        <v>1</v>
      </c>
      <c r="G920" s="146"/>
      <c r="H920" s="130"/>
    </row>
    <row r="921" spans="2:8" s="8" customFormat="1" ht="12.75" x14ac:dyDescent="0.2">
      <c r="B921" s="71" t="s">
        <v>1400</v>
      </c>
      <c r="C921" s="37" t="s">
        <v>1401</v>
      </c>
      <c r="D921" s="13" t="s">
        <v>1402</v>
      </c>
      <c r="E921" s="65" t="s">
        <v>137</v>
      </c>
      <c r="F921" s="14">
        <v>1</v>
      </c>
      <c r="G921" s="146"/>
      <c r="H921" s="130"/>
    </row>
    <row r="922" spans="2:8" s="8" customFormat="1" ht="12.75" x14ac:dyDescent="0.2">
      <c r="B922" s="71" t="s">
        <v>1403</v>
      </c>
      <c r="C922" s="37" t="s">
        <v>1404</v>
      </c>
      <c r="D922" s="13" t="s">
        <v>1405</v>
      </c>
      <c r="E922" s="65" t="s">
        <v>137</v>
      </c>
      <c r="F922" s="14">
        <v>1</v>
      </c>
      <c r="G922" s="146"/>
      <c r="H922" s="130"/>
    </row>
    <row r="923" spans="2:8" s="8" customFormat="1" ht="12.75" x14ac:dyDescent="0.2">
      <c r="B923" s="71" t="s">
        <v>1406</v>
      </c>
      <c r="C923" s="37" t="s">
        <v>1407</v>
      </c>
      <c r="D923" s="13" t="s">
        <v>1408</v>
      </c>
      <c r="E923" s="65" t="s">
        <v>137</v>
      </c>
      <c r="F923" s="14">
        <v>1</v>
      </c>
      <c r="G923" s="146"/>
      <c r="H923" s="130"/>
    </row>
    <row r="924" spans="2:8" s="8" customFormat="1" ht="12.75" x14ac:dyDescent="0.2">
      <c r="B924" s="71"/>
      <c r="C924" s="37"/>
      <c r="D924" s="39"/>
      <c r="E924" s="39"/>
      <c r="F924" s="34"/>
      <c r="G924" s="166"/>
      <c r="H924" s="168"/>
    </row>
    <row r="925" spans="2:8" s="8" customFormat="1" ht="12.75" x14ac:dyDescent="0.2">
      <c r="B925" s="71">
        <v>20.9</v>
      </c>
      <c r="C925" s="37"/>
      <c r="D925" s="39" t="s">
        <v>1409</v>
      </c>
      <c r="E925" s="39"/>
      <c r="F925" s="34"/>
      <c r="G925" s="166"/>
      <c r="H925" s="168"/>
    </row>
    <row r="926" spans="2:8" s="8" customFormat="1" ht="25.5" x14ac:dyDescent="0.2">
      <c r="B926" s="71" t="s">
        <v>1410</v>
      </c>
      <c r="C926" s="37" t="s">
        <v>1411</v>
      </c>
      <c r="D926" s="13" t="s">
        <v>1412</v>
      </c>
      <c r="E926" s="65" t="s">
        <v>137</v>
      </c>
      <c r="F926" s="14">
        <v>1</v>
      </c>
      <c r="G926" s="146"/>
      <c r="H926" s="130"/>
    </row>
    <row r="927" spans="2:8" s="8" customFormat="1" ht="25.9" customHeight="1" x14ac:dyDescent="0.2">
      <c r="B927" s="71" t="s">
        <v>1413</v>
      </c>
      <c r="C927" s="37" t="s">
        <v>1414</v>
      </c>
      <c r="D927" s="13" t="s">
        <v>1415</v>
      </c>
      <c r="E927" s="65" t="s">
        <v>137</v>
      </c>
      <c r="F927" s="14">
        <v>1</v>
      </c>
      <c r="G927" s="146"/>
      <c r="H927" s="130"/>
    </row>
    <row r="928" spans="2:8" s="8" customFormat="1" ht="12.75" x14ac:dyDescent="0.2">
      <c r="B928" s="71"/>
      <c r="C928" s="37"/>
      <c r="D928" s="39"/>
      <c r="E928" s="39"/>
      <c r="F928" s="34"/>
      <c r="G928" s="166"/>
      <c r="H928" s="168"/>
    </row>
    <row r="929" spans="2:8" s="8" customFormat="1" ht="12.75" x14ac:dyDescent="0.2">
      <c r="B929" s="20" t="s">
        <v>22</v>
      </c>
      <c r="C929" s="20"/>
      <c r="D929" s="22"/>
      <c r="E929" s="20"/>
      <c r="F929" s="20"/>
      <c r="G929" s="134"/>
      <c r="H929" s="132"/>
    </row>
    <row r="930" spans="2:8" s="8" customFormat="1" ht="12.75" customHeight="1" x14ac:dyDescent="0.2">
      <c r="B930" s="207" t="s">
        <v>1622</v>
      </c>
      <c r="C930" s="208"/>
      <c r="D930" s="208"/>
      <c r="E930" s="117"/>
      <c r="F930" s="117"/>
      <c r="G930" s="177"/>
      <c r="H930" s="142"/>
    </row>
    <row r="931" spans="2:8" s="8" customFormat="1" ht="12.75" x14ac:dyDescent="0.2">
      <c r="B931" s="71"/>
      <c r="C931" s="37"/>
      <c r="D931" s="39"/>
      <c r="E931" s="39"/>
      <c r="F931" s="34"/>
      <c r="G931" s="166"/>
      <c r="H931" s="168"/>
    </row>
    <row r="932" spans="2:8" s="8" customFormat="1" ht="12.75" x14ac:dyDescent="0.2">
      <c r="B932" s="71">
        <v>21.1</v>
      </c>
      <c r="C932" s="37"/>
      <c r="D932" s="39" t="s">
        <v>1416</v>
      </c>
      <c r="E932" s="39"/>
      <c r="F932" s="34"/>
      <c r="G932" s="166"/>
      <c r="H932" s="168"/>
    </row>
    <row r="933" spans="2:8" s="8" customFormat="1" ht="42" customHeight="1" x14ac:dyDescent="0.2">
      <c r="B933" s="71" t="s">
        <v>1417</v>
      </c>
      <c r="C933" s="37" t="s">
        <v>1418</v>
      </c>
      <c r="D933" s="13" t="s">
        <v>1419</v>
      </c>
      <c r="E933" s="15" t="s">
        <v>137</v>
      </c>
      <c r="F933" s="14">
        <v>2</v>
      </c>
      <c r="G933" s="146"/>
      <c r="H933" s="130"/>
    </row>
    <row r="934" spans="2:8" s="8" customFormat="1" ht="16.5" customHeight="1" x14ac:dyDescent="0.2">
      <c r="B934" s="71" t="s">
        <v>1420</v>
      </c>
      <c r="C934" s="37" t="s">
        <v>1421</v>
      </c>
      <c r="D934" s="13" t="s">
        <v>1422</v>
      </c>
      <c r="E934" s="15" t="s">
        <v>137</v>
      </c>
      <c r="F934" s="14">
        <v>2</v>
      </c>
      <c r="G934" s="146"/>
      <c r="H934" s="130"/>
    </row>
    <row r="935" spans="2:8" s="8" customFormat="1" ht="16.5" customHeight="1" x14ac:dyDescent="0.2">
      <c r="B935" s="71" t="s">
        <v>1423</v>
      </c>
      <c r="C935" s="37" t="s">
        <v>1424</v>
      </c>
      <c r="D935" s="13" t="s">
        <v>1425</v>
      </c>
      <c r="E935" s="15" t="s">
        <v>137</v>
      </c>
      <c r="F935" s="14">
        <v>1</v>
      </c>
      <c r="G935" s="146"/>
      <c r="H935" s="130"/>
    </row>
    <row r="936" spans="2:8" s="8" customFormat="1" ht="12.75" x14ac:dyDescent="0.2">
      <c r="B936" s="71" t="s">
        <v>1426</v>
      </c>
      <c r="C936" s="37" t="s">
        <v>1427</v>
      </c>
      <c r="D936" s="13" t="s">
        <v>1428</v>
      </c>
      <c r="E936" s="15" t="s">
        <v>137</v>
      </c>
      <c r="F936" s="14">
        <v>2</v>
      </c>
      <c r="G936" s="146"/>
      <c r="H936" s="130"/>
    </row>
    <row r="937" spans="2:8" s="8" customFormat="1" ht="38.25" x14ac:dyDescent="0.2">
      <c r="B937" s="71" t="s">
        <v>1429</v>
      </c>
      <c r="C937" s="37" t="s">
        <v>1430</v>
      </c>
      <c r="D937" s="13" t="s">
        <v>1431</v>
      </c>
      <c r="E937" s="15" t="s">
        <v>137</v>
      </c>
      <c r="F937" s="14">
        <v>1</v>
      </c>
      <c r="G937" s="146"/>
      <c r="H937" s="130"/>
    </row>
    <row r="938" spans="2:8" s="8" customFormat="1" ht="12.75" x14ac:dyDescent="0.2">
      <c r="B938" s="71">
        <v>21.2</v>
      </c>
      <c r="C938" s="37"/>
      <c r="D938" s="39" t="s">
        <v>1432</v>
      </c>
      <c r="E938" s="15"/>
      <c r="F938" s="14"/>
      <c r="G938" s="146"/>
      <c r="H938" s="130"/>
    </row>
    <row r="939" spans="2:8" s="8" customFormat="1" ht="12.75" x14ac:dyDescent="0.2">
      <c r="B939" s="71" t="s">
        <v>1433</v>
      </c>
      <c r="C939" s="37" t="s">
        <v>1434</v>
      </c>
      <c r="D939" s="13" t="s">
        <v>1435</v>
      </c>
      <c r="E939" s="15" t="s">
        <v>137</v>
      </c>
      <c r="F939" s="14">
        <v>3</v>
      </c>
      <c r="G939" s="146"/>
      <c r="H939" s="130"/>
    </row>
    <row r="940" spans="2:8" s="8" customFormat="1" ht="12.75" customHeight="1" x14ac:dyDescent="0.2">
      <c r="B940" s="71" t="s">
        <v>1436</v>
      </c>
      <c r="C940" s="37" t="s">
        <v>1437</v>
      </c>
      <c r="D940" s="13" t="s">
        <v>1438</v>
      </c>
      <c r="E940" s="15" t="s">
        <v>137</v>
      </c>
      <c r="F940" s="14">
        <v>2</v>
      </c>
      <c r="G940" s="146"/>
      <c r="H940" s="130"/>
    </row>
    <row r="941" spans="2:8" s="8" customFormat="1" ht="12.75" x14ac:dyDescent="0.2">
      <c r="B941" s="71" t="s">
        <v>1439</v>
      </c>
      <c r="C941" s="37" t="s">
        <v>1440</v>
      </c>
      <c r="D941" s="13" t="s">
        <v>1441</v>
      </c>
      <c r="E941" s="15" t="s">
        <v>137</v>
      </c>
      <c r="F941" s="14">
        <v>3</v>
      </c>
      <c r="G941" s="146"/>
      <c r="H941" s="130"/>
    </row>
    <row r="942" spans="2:8" s="8" customFormat="1" ht="12.75" x14ac:dyDescent="0.2">
      <c r="B942" s="71" t="s">
        <v>1442</v>
      </c>
      <c r="C942" s="37" t="s">
        <v>1443</v>
      </c>
      <c r="D942" s="13" t="s">
        <v>1444</v>
      </c>
      <c r="E942" s="15" t="s">
        <v>137</v>
      </c>
      <c r="F942" s="14">
        <v>4</v>
      </c>
      <c r="G942" s="146"/>
      <c r="H942" s="130"/>
    </row>
    <row r="943" spans="2:8" s="8" customFormat="1" ht="27" customHeight="1" x14ac:dyDescent="0.2">
      <c r="B943" s="71" t="s">
        <v>1445</v>
      </c>
      <c r="C943" s="37" t="s">
        <v>1446</v>
      </c>
      <c r="D943" s="13" t="s">
        <v>1447</v>
      </c>
      <c r="E943" s="15" t="s">
        <v>137</v>
      </c>
      <c r="F943" s="14">
        <v>2</v>
      </c>
      <c r="G943" s="146"/>
      <c r="H943" s="130"/>
    </row>
    <row r="944" spans="2:8" s="8" customFormat="1" ht="16.5" customHeight="1" x14ac:dyDescent="0.2">
      <c r="B944" s="71" t="s">
        <v>1448</v>
      </c>
      <c r="C944" s="37" t="s">
        <v>1449</v>
      </c>
      <c r="D944" s="13" t="s">
        <v>1450</v>
      </c>
      <c r="E944" s="15" t="s">
        <v>137</v>
      </c>
      <c r="F944" s="14">
        <v>1</v>
      </c>
      <c r="G944" s="146"/>
      <c r="H944" s="130"/>
    </row>
    <row r="945" spans="2:8" s="8" customFormat="1" ht="12.75" x14ac:dyDescent="0.2">
      <c r="B945" s="71" t="s">
        <v>1451</v>
      </c>
      <c r="C945" s="37" t="s">
        <v>1452</v>
      </c>
      <c r="D945" s="13" t="s">
        <v>1453</v>
      </c>
      <c r="E945" s="15" t="s">
        <v>137</v>
      </c>
      <c r="F945" s="14">
        <v>2</v>
      </c>
      <c r="G945" s="146"/>
      <c r="H945" s="130"/>
    </row>
    <row r="946" spans="2:8" s="8" customFormat="1" ht="12.75" x14ac:dyDescent="0.2">
      <c r="B946" s="71" t="s">
        <v>1454</v>
      </c>
      <c r="C946" s="37" t="s">
        <v>1455</v>
      </c>
      <c r="D946" s="13" t="s">
        <v>1456</v>
      </c>
      <c r="E946" s="15" t="s">
        <v>137</v>
      </c>
      <c r="F946" s="14">
        <v>2</v>
      </c>
      <c r="G946" s="146"/>
      <c r="H946" s="130"/>
    </row>
    <row r="947" spans="2:8" s="8" customFormat="1" ht="12.75" x14ac:dyDescent="0.2">
      <c r="B947" s="71">
        <v>21.3</v>
      </c>
      <c r="C947" s="68"/>
      <c r="D947" s="39" t="s">
        <v>1457</v>
      </c>
      <c r="E947" s="39"/>
      <c r="F947" s="34"/>
      <c r="G947" s="149"/>
      <c r="H947" s="130"/>
    </row>
    <row r="948" spans="2:8" s="8" customFormat="1" ht="14.25" customHeight="1" x14ac:dyDescent="0.2">
      <c r="B948" s="71" t="s">
        <v>1458</v>
      </c>
      <c r="C948" s="18" t="s">
        <v>1459</v>
      </c>
      <c r="D948" s="13" t="s">
        <v>1460</v>
      </c>
      <c r="E948" s="15" t="s">
        <v>137</v>
      </c>
      <c r="F948" s="14">
        <v>1</v>
      </c>
      <c r="G948" s="146"/>
      <c r="H948" s="130"/>
    </row>
    <row r="949" spans="2:8" s="8" customFormat="1" ht="14.25" customHeight="1" x14ac:dyDescent="0.2">
      <c r="B949" s="71" t="s">
        <v>1461</v>
      </c>
      <c r="C949" s="18" t="s">
        <v>1462</v>
      </c>
      <c r="D949" s="13" t="s">
        <v>1463</v>
      </c>
      <c r="E949" s="15" t="s">
        <v>137</v>
      </c>
      <c r="F949" s="14">
        <v>1</v>
      </c>
      <c r="G949" s="146"/>
      <c r="H949" s="130"/>
    </row>
    <row r="950" spans="2:8" s="8" customFormat="1" ht="14.25" customHeight="1" x14ac:dyDescent="0.2">
      <c r="B950" s="71" t="s">
        <v>1464</v>
      </c>
      <c r="C950" s="18" t="s">
        <v>1465</v>
      </c>
      <c r="D950" s="13" t="s">
        <v>1466</v>
      </c>
      <c r="E950" s="15" t="s">
        <v>137</v>
      </c>
      <c r="F950" s="14">
        <v>2</v>
      </c>
      <c r="G950" s="146"/>
      <c r="H950" s="130"/>
    </row>
    <row r="951" spans="2:8" s="8" customFormat="1" ht="14.25" customHeight="1" x14ac:dyDescent="0.2">
      <c r="B951" s="71" t="s">
        <v>1467</v>
      </c>
      <c r="C951" s="18" t="s">
        <v>1468</v>
      </c>
      <c r="D951" s="13" t="s">
        <v>1469</v>
      </c>
      <c r="E951" s="15" t="s">
        <v>137</v>
      </c>
      <c r="F951" s="14">
        <v>1</v>
      </c>
      <c r="G951" s="146"/>
      <c r="H951" s="130"/>
    </row>
    <row r="952" spans="2:8" s="8" customFormat="1" ht="25.5" x14ac:dyDescent="0.2">
      <c r="B952" s="71" t="s">
        <v>1470</v>
      </c>
      <c r="C952" s="18" t="s">
        <v>1471</v>
      </c>
      <c r="D952" s="13" t="s">
        <v>1472</v>
      </c>
      <c r="E952" s="15" t="s">
        <v>1473</v>
      </c>
      <c r="F952" s="14">
        <v>1</v>
      </c>
      <c r="G952" s="146"/>
      <c r="H952" s="130"/>
    </row>
    <row r="953" spans="2:8" s="8" customFormat="1" ht="14.25" customHeight="1" x14ac:dyDescent="0.2">
      <c r="B953" s="71" t="s">
        <v>1474</v>
      </c>
      <c r="C953" s="18" t="s">
        <v>1475</v>
      </c>
      <c r="D953" s="13" t="s">
        <v>1476</v>
      </c>
      <c r="E953" s="15" t="s">
        <v>1473</v>
      </c>
      <c r="F953" s="14">
        <v>1</v>
      </c>
      <c r="G953" s="146"/>
      <c r="H953" s="130"/>
    </row>
    <row r="954" spans="2:8" s="8" customFormat="1" ht="14.25" customHeight="1" x14ac:dyDescent="0.2">
      <c r="B954" s="71" t="s">
        <v>1477</v>
      </c>
      <c r="C954" s="18" t="s">
        <v>1478</v>
      </c>
      <c r="D954" s="13" t="s">
        <v>1479</v>
      </c>
      <c r="E954" s="15" t="s">
        <v>137</v>
      </c>
      <c r="F954" s="14">
        <v>1</v>
      </c>
      <c r="G954" s="146"/>
      <c r="H954" s="130"/>
    </row>
    <row r="955" spans="2:8" s="8" customFormat="1" ht="31.5" customHeight="1" x14ac:dyDescent="0.2">
      <c r="B955" s="71" t="s">
        <v>1480</v>
      </c>
      <c r="C955" s="18" t="s">
        <v>1481</v>
      </c>
      <c r="D955" s="36" t="s">
        <v>1482</v>
      </c>
      <c r="E955" s="15" t="s">
        <v>137</v>
      </c>
      <c r="F955" s="14">
        <v>1</v>
      </c>
      <c r="G955" s="146"/>
      <c r="H955" s="130"/>
    </row>
    <row r="956" spans="2:8" s="8" customFormat="1" ht="14.25" customHeight="1" x14ac:dyDescent="0.2">
      <c r="B956" s="71" t="s">
        <v>1483</v>
      </c>
      <c r="C956" s="18" t="s">
        <v>1484</v>
      </c>
      <c r="D956" s="13" t="s">
        <v>1485</v>
      </c>
      <c r="E956" s="15" t="s">
        <v>137</v>
      </c>
      <c r="F956" s="14">
        <v>1</v>
      </c>
      <c r="G956" s="146"/>
      <c r="H956" s="130"/>
    </row>
    <row r="957" spans="2:8" s="8" customFormat="1" ht="14.25" customHeight="1" x14ac:dyDescent="0.2">
      <c r="B957" s="20" t="s">
        <v>22</v>
      </c>
      <c r="C957" s="20"/>
      <c r="D957" s="22"/>
      <c r="E957" s="20"/>
      <c r="F957" s="20"/>
      <c r="G957" s="134"/>
      <c r="H957" s="141"/>
    </row>
    <row r="958" spans="2:8" s="8" customFormat="1" ht="14.25" customHeight="1" x14ac:dyDescent="0.2">
      <c r="B958" s="96" t="s">
        <v>1486</v>
      </c>
      <c r="C958" s="97"/>
      <c r="D958" s="97"/>
      <c r="E958" s="97"/>
      <c r="F958" s="97"/>
      <c r="G958" s="178"/>
      <c r="H958" s="179"/>
    </row>
    <row r="959" spans="2:8" s="8" customFormat="1" ht="14.25" customHeight="1" x14ac:dyDescent="0.2">
      <c r="B959" s="199" t="s">
        <v>1487</v>
      </c>
      <c r="C959" s="200"/>
      <c r="D959" s="201"/>
      <c r="E959" s="118"/>
      <c r="F959" s="118"/>
      <c r="G959" s="180"/>
      <c r="H959" s="180"/>
    </row>
    <row r="960" spans="2:8" s="8" customFormat="1" ht="14.25" customHeight="1" x14ac:dyDescent="0.2">
      <c r="B960" s="10"/>
      <c r="C960" s="11"/>
      <c r="D960" s="85"/>
      <c r="E960" s="86"/>
      <c r="F960" s="87"/>
      <c r="G960" s="181"/>
      <c r="H960" s="182"/>
    </row>
    <row r="961" spans="2:8" s="8" customFormat="1" ht="12.75" x14ac:dyDescent="0.2">
      <c r="B961" s="17">
        <v>22.1</v>
      </c>
      <c r="C961" s="18"/>
      <c r="D961" s="12" t="s">
        <v>1488</v>
      </c>
      <c r="E961" s="12"/>
      <c r="F961" s="12"/>
      <c r="G961" s="153"/>
      <c r="H961" s="168"/>
    </row>
    <row r="962" spans="2:8" s="8" customFormat="1" ht="39.75" customHeight="1" x14ac:dyDescent="0.2">
      <c r="B962" s="17" t="s">
        <v>1489</v>
      </c>
      <c r="C962" s="18" t="s">
        <v>1490</v>
      </c>
      <c r="D962" s="13" t="s">
        <v>1491</v>
      </c>
      <c r="E962" s="19" t="s">
        <v>137</v>
      </c>
      <c r="F962" s="14">
        <v>1</v>
      </c>
      <c r="G962" s="183"/>
      <c r="H962" s="130"/>
    </row>
    <row r="963" spans="2:8" s="8" customFormat="1" ht="14.25" customHeight="1" x14ac:dyDescent="0.2">
      <c r="B963" s="17"/>
      <c r="C963" s="18"/>
      <c r="D963" s="22"/>
      <c r="E963" s="20"/>
      <c r="F963" s="87"/>
      <c r="G963" s="184"/>
      <c r="H963" s="130"/>
    </row>
    <row r="964" spans="2:8" s="8" customFormat="1" ht="14.25" customHeight="1" x14ac:dyDescent="0.2">
      <c r="B964" s="17">
        <v>22.2</v>
      </c>
      <c r="C964" s="18"/>
      <c r="D964" s="12" t="s">
        <v>1492</v>
      </c>
      <c r="E964" s="12"/>
      <c r="F964" s="12"/>
      <c r="G964" s="175"/>
      <c r="H964" s="175"/>
    </row>
    <row r="965" spans="2:8" s="8" customFormat="1" ht="38.25" x14ac:dyDescent="0.2">
      <c r="B965" s="17" t="s">
        <v>1493</v>
      </c>
      <c r="C965" s="120" t="s">
        <v>1494</v>
      </c>
      <c r="D965" s="84" t="s">
        <v>1495</v>
      </c>
      <c r="E965" s="121" t="s">
        <v>137</v>
      </c>
      <c r="F965" s="122">
        <v>3</v>
      </c>
      <c r="G965" s="185"/>
      <c r="H965" s="186"/>
    </row>
    <row r="966" spans="2:8" s="8" customFormat="1" ht="38.25" x14ac:dyDescent="0.2">
      <c r="B966" s="119" t="s">
        <v>1496</v>
      </c>
      <c r="C966" s="120" t="s">
        <v>1497</v>
      </c>
      <c r="D966" s="84" t="str">
        <f>'[33]EQUIPOS EQUIPOS'!C12</f>
        <v>Suministro de puente grua manual de 500 Kg izaje de 4.50 m de accionamiento electrico con desplazamiento longitudinal y transversal incluye accesorios</v>
      </c>
      <c r="E966" s="121" t="s">
        <v>137</v>
      </c>
      <c r="F966" s="122">
        <v>1</v>
      </c>
      <c r="G966" s="185"/>
      <c r="H966" s="186"/>
    </row>
    <row r="967" spans="2:8" s="8" customFormat="1" ht="14.25" customHeight="1" x14ac:dyDescent="0.2">
      <c r="B967" s="17"/>
      <c r="C967" s="18"/>
      <c r="D967" s="22"/>
      <c r="E967" s="20"/>
      <c r="F967" s="87"/>
      <c r="G967" s="134"/>
      <c r="H967" s="143"/>
    </row>
    <row r="968" spans="2:8" s="8" customFormat="1" ht="14.25" customHeight="1" x14ac:dyDescent="0.2">
      <c r="B968" s="17">
        <v>22.3</v>
      </c>
      <c r="C968" s="18"/>
      <c r="D968" s="12" t="s">
        <v>1498</v>
      </c>
      <c r="E968" s="12"/>
      <c r="F968" s="12"/>
      <c r="G968" s="153"/>
      <c r="H968" s="153"/>
    </row>
    <row r="969" spans="2:8" s="8" customFormat="1" ht="51" x14ac:dyDescent="0.2">
      <c r="B969" s="17" t="s">
        <v>1499</v>
      </c>
      <c r="C969" s="18" t="s">
        <v>1500</v>
      </c>
      <c r="D969" s="13" t="s">
        <v>1501</v>
      </c>
      <c r="E969" s="19" t="s">
        <v>137</v>
      </c>
      <c r="F969" s="14">
        <v>2</v>
      </c>
      <c r="G969" s="183"/>
      <c r="H969" s="130"/>
    </row>
    <row r="970" spans="2:8" s="8" customFormat="1" ht="25.5" x14ac:dyDescent="0.2">
      <c r="B970" s="17" t="s">
        <v>1502</v>
      </c>
      <c r="C970" s="18" t="s">
        <v>1503</v>
      </c>
      <c r="D970" s="13" t="s">
        <v>1504</v>
      </c>
      <c r="E970" s="19" t="s">
        <v>137</v>
      </c>
      <c r="F970" s="14">
        <v>4</v>
      </c>
      <c r="G970" s="183"/>
      <c r="H970" s="130"/>
    </row>
    <row r="971" spans="2:8" s="8" customFormat="1" ht="25.5" x14ac:dyDescent="0.2">
      <c r="B971" s="17" t="s">
        <v>1505</v>
      </c>
      <c r="C971" s="18" t="s">
        <v>1506</v>
      </c>
      <c r="D971" s="13" t="s">
        <v>1507</v>
      </c>
      <c r="E971" s="19" t="s">
        <v>137</v>
      </c>
      <c r="F971" s="14">
        <v>4</v>
      </c>
      <c r="G971" s="183"/>
      <c r="H971" s="130"/>
    </row>
    <row r="972" spans="2:8" s="8" customFormat="1" ht="40.5" customHeight="1" x14ac:dyDescent="0.2">
      <c r="B972" s="17" t="s">
        <v>1508</v>
      </c>
      <c r="C972" s="18" t="s">
        <v>1509</v>
      </c>
      <c r="D972" s="13" t="s">
        <v>1510</v>
      </c>
      <c r="E972" s="19" t="s">
        <v>137</v>
      </c>
      <c r="F972" s="14">
        <v>2</v>
      </c>
      <c r="G972" s="183"/>
      <c r="H972" s="130"/>
    </row>
    <row r="973" spans="2:8" s="8" customFormat="1" ht="30" customHeight="1" x14ac:dyDescent="0.2">
      <c r="B973" s="17" t="s">
        <v>1511</v>
      </c>
      <c r="C973" s="18" t="s">
        <v>1512</v>
      </c>
      <c r="D973" s="13" t="s">
        <v>1513</v>
      </c>
      <c r="E973" s="19" t="s">
        <v>137</v>
      </c>
      <c r="F973" s="14">
        <v>1</v>
      </c>
      <c r="G973" s="183"/>
      <c r="H973" s="130"/>
    </row>
    <row r="974" spans="2:8" s="8" customFormat="1" ht="14.25" customHeight="1" x14ac:dyDescent="0.2">
      <c r="B974" s="17" t="s">
        <v>1514</v>
      </c>
      <c r="C974" s="18" t="s">
        <v>1515</v>
      </c>
      <c r="D974" s="13" t="s">
        <v>1516</v>
      </c>
      <c r="E974" s="19" t="s">
        <v>137</v>
      </c>
      <c r="F974" s="14">
        <v>1</v>
      </c>
      <c r="G974" s="183"/>
      <c r="H974" s="130"/>
    </row>
    <row r="975" spans="2:8" ht="12.75" x14ac:dyDescent="0.2">
      <c r="B975" s="17"/>
      <c r="C975" s="18"/>
      <c r="D975" s="22"/>
      <c r="E975" s="20"/>
      <c r="F975" s="87"/>
      <c r="G975" s="134"/>
      <c r="H975" s="143"/>
    </row>
    <row r="976" spans="2:8" ht="14.25" customHeight="1" x14ac:dyDescent="0.2">
      <c r="B976" s="17">
        <v>22.4</v>
      </c>
      <c r="C976" s="18"/>
      <c r="D976" s="12" t="s">
        <v>1517</v>
      </c>
      <c r="E976" s="12"/>
      <c r="F976" s="12"/>
      <c r="G976" s="153"/>
      <c r="H976" s="143"/>
    </row>
    <row r="977" spans="1:24" ht="25.5" x14ac:dyDescent="0.2">
      <c r="A977" s="8"/>
      <c r="B977" s="17" t="s">
        <v>1518</v>
      </c>
      <c r="C977" s="18" t="s">
        <v>1519</v>
      </c>
      <c r="D977" s="13" t="s">
        <v>1520</v>
      </c>
      <c r="E977" s="19" t="s">
        <v>137</v>
      </c>
      <c r="F977" s="14">
        <v>2</v>
      </c>
      <c r="G977" s="183"/>
      <c r="H977" s="130"/>
    </row>
    <row r="978" spans="1:24" ht="12.75" x14ac:dyDescent="0.2">
      <c r="A978" s="8"/>
      <c r="B978" s="17"/>
      <c r="C978" s="18"/>
      <c r="D978" s="22"/>
      <c r="E978" s="20"/>
      <c r="F978" s="87"/>
      <c r="G978" s="134"/>
      <c r="H978" s="143"/>
    </row>
    <row r="979" spans="1:24" s="88" customFormat="1" ht="12.75" x14ac:dyDescent="0.2">
      <c r="A979" s="8"/>
      <c r="B979" s="17">
        <v>22.5</v>
      </c>
      <c r="C979" s="18"/>
      <c r="D979" s="12" t="s">
        <v>1521</v>
      </c>
      <c r="E979" s="12"/>
      <c r="F979" s="12"/>
      <c r="G979" s="153"/>
      <c r="H979" s="16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s="88" customFormat="1" ht="38.25" x14ac:dyDescent="0.2">
      <c r="A980" s="8"/>
      <c r="B980" s="17" t="s">
        <v>1522</v>
      </c>
      <c r="C980" s="18" t="s">
        <v>1523</v>
      </c>
      <c r="D980" s="36" t="str">
        <f>'[33]EQUIPOS EQUIPOS'!C42</f>
        <v>Suministro Bomba horizontal succión axial, para el sistema Ras    Q= 2 lps, TDH 7,37mca, motor máximo de 2.5 HP  incluye  accesorios (tornillería, acoples, empaquetaduras y demas)</v>
      </c>
      <c r="E980" s="19" t="s">
        <v>137</v>
      </c>
      <c r="F980" s="14">
        <v>4</v>
      </c>
      <c r="G980" s="183"/>
      <c r="H980" s="130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ht="26.25" customHeight="1" x14ac:dyDescent="0.2">
      <c r="B981" s="17" t="s">
        <v>1524</v>
      </c>
      <c r="C981" s="18" t="s">
        <v>1525</v>
      </c>
      <c r="D981" s="13" t="s">
        <v>1611</v>
      </c>
      <c r="E981" s="19" t="s">
        <v>137</v>
      </c>
      <c r="F981" s="14">
        <v>4</v>
      </c>
      <c r="G981" s="183"/>
      <c r="H981" s="130"/>
    </row>
    <row r="982" spans="1:24" ht="12.75" x14ac:dyDescent="0.2">
      <c r="B982" s="17"/>
      <c r="C982" s="18"/>
      <c r="D982" s="22"/>
      <c r="E982" s="20"/>
      <c r="F982" s="87"/>
      <c r="G982" s="134"/>
      <c r="H982" s="143"/>
    </row>
    <row r="983" spans="1:24" ht="12.75" customHeight="1" x14ac:dyDescent="0.2">
      <c r="B983" s="17">
        <v>22.6</v>
      </c>
      <c r="C983" s="18"/>
      <c r="D983" s="12" t="s">
        <v>1526</v>
      </c>
      <c r="E983" s="12"/>
      <c r="F983" s="12"/>
      <c r="G983" s="153"/>
      <c r="H983" s="168"/>
    </row>
    <row r="984" spans="1:24" ht="76.5" x14ac:dyDescent="0.2">
      <c r="B984" s="17" t="s">
        <v>1527</v>
      </c>
      <c r="C984" s="18" t="s">
        <v>1528</v>
      </c>
      <c r="D984" s="13" t="str">
        <f>'[33]EQUIPOS EQUIPOS'!C48</f>
        <v>Suministro Equipo de desinfección UV para instalación en canal de concreto, Instensidad nominal In de 188,39 W/m2, y un total de lámparas nl de 32 en servicio, incluye sistema automatico de limpieza, compresor, vertedero de salida, sensor, gabinete electrico de fuerza y control tipo outdoor y pezcante en acero inoxidable con capacidad para 300 Kg</v>
      </c>
      <c r="E984" s="19" t="s">
        <v>137</v>
      </c>
      <c r="F984" s="14">
        <v>1</v>
      </c>
      <c r="G984" s="183"/>
      <c r="H984" s="130"/>
    </row>
    <row r="985" spans="1:24" ht="18.75" customHeight="1" x14ac:dyDescent="0.2">
      <c r="B985" s="17"/>
      <c r="C985" s="18"/>
      <c r="D985" s="13"/>
      <c r="E985" s="19"/>
      <c r="F985" s="14"/>
      <c r="G985" s="145"/>
      <c r="H985" s="143"/>
    </row>
    <row r="986" spans="1:24" ht="12.75" customHeight="1" x14ac:dyDescent="0.2">
      <c r="B986" s="17">
        <v>22.7</v>
      </c>
      <c r="C986" s="18"/>
      <c r="D986" s="12" t="s">
        <v>1529</v>
      </c>
      <c r="E986" s="12"/>
      <c r="F986" s="12"/>
      <c r="G986" s="153"/>
      <c r="H986" s="143"/>
    </row>
    <row r="987" spans="1:24" ht="45" customHeight="1" x14ac:dyDescent="0.2">
      <c r="B987" s="17" t="s">
        <v>1530</v>
      </c>
      <c r="C987" s="18" t="s">
        <v>1531</v>
      </c>
      <c r="D987" s="13" t="s">
        <v>1532</v>
      </c>
      <c r="E987" s="19" t="s">
        <v>137</v>
      </c>
      <c r="F987" s="14">
        <v>1</v>
      </c>
      <c r="G987" s="183"/>
      <c r="H987" s="130"/>
    </row>
    <row r="988" spans="1:24" ht="45" customHeight="1" x14ac:dyDescent="0.2">
      <c r="B988" s="17" t="s">
        <v>1533</v>
      </c>
      <c r="C988" s="18" t="s">
        <v>1534</v>
      </c>
      <c r="D988" s="13" t="s">
        <v>1535</v>
      </c>
      <c r="E988" s="19" t="s">
        <v>137</v>
      </c>
      <c r="F988" s="14">
        <v>1</v>
      </c>
      <c r="G988" s="183"/>
      <c r="H988" s="130"/>
    </row>
    <row r="989" spans="1:24" ht="76.5" x14ac:dyDescent="0.2">
      <c r="B989" s="119" t="s">
        <v>1536</v>
      </c>
      <c r="C989" s="120" t="s">
        <v>1537</v>
      </c>
      <c r="D989" s="84" t="s">
        <v>1616</v>
      </c>
      <c r="E989" s="121" t="s">
        <v>137</v>
      </c>
      <c r="F989" s="122">
        <v>1</v>
      </c>
      <c r="G989" s="185"/>
      <c r="H989" s="186"/>
    </row>
    <row r="990" spans="1:24" ht="25.5" x14ac:dyDescent="0.2">
      <c r="B990" s="17" t="s">
        <v>1538</v>
      </c>
      <c r="C990" s="18" t="s">
        <v>1539</v>
      </c>
      <c r="D990" s="13" t="s">
        <v>1540</v>
      </c>
      <c r="E990" s="19" t="s">
        <v>137</v>
      </c>
      <c r="F990" s="14">
        <v>1</v>
      </c>
      <c r="G990" s="183"/>
      <c r="H990" s="130"/>
    </row>
    <row r="991" spans="1:24" s="8" customFormat="1" ht="25.5" x14ac:dyDescent="0.2">
      <c r="B991" s="17" t="s">
        <v>1541</v>
      </c>
      <c r="C991" s="18" t="s">
        <v>1542</v>
      </c>
      <c r="D991" s="13" t="s">
        <v>1543</v>
      </c>
      <c r="E991" s="19" t="s">
        <v>137</v>
      </c>
      <c r="F991" s="14">
        <v>1</v>
      </c>
      <c r="G991" s="183"/>
      <c r="H991" s="130"/>
    </row>
    <row r="992" spans="1:24" s="8" customFormat="1" ht="12.75" x14ac:dyDescent="0.2">
      <c r="B992" s="17" t="s">
        <v>1544</v>
      </c>
      <c r="C992" s="18" t="s">
        <v>1539</v>
      </c>
      <c r="D992" s="13" t="s">
        <v>1545</v>
      </c>
      <c r="E992" s="19" t="s">
        <v>137</v>
      </c>
      <c r="F992" s="14">
        <v>1</v>
      </c>
      <c r="G992" s="183"/>
      <c r="H992" s="130"/>
    </row>
    <row r="993" spans="2:8" s="8" customFormat="1" ht="12.75" x14ac:dyDescent="0.2">
      <c r="B993" s="17"/>
      <c r="C993" s="18"/>
      <c r="D993" s="13"/>
      <c r="E993" s="19"/>
      <c r="F993" s="14"/>
      <c r="G993" s="145"/>
      <c r="H993" s="143"/>
    </row>
    <row r="994" spans="2:8" s="8" customFormat="1" ht="12.75" x14ac:dyDescent="0.2">
      <c r="B994" s="17">
        <v>22.8</v>
      </c>
      <c r="C994" s="18"/>
      <c r="D994" s="12" t="s">
        <v>1546</v>
      </c>
      <c r="E994" s="12"/>
      <c r="F994" s="12"/>
      <c r="G994" s="153"/>
      <c r="H994" s="143"/>
    </row>
    <row r="995" spans="2:8" s="8" customFormat="1" ht="38.25" x14ac:dyDescent="0.2">
      <c r="B995" s="17" t="s">
        <v>1547</v>
      </c>
      <c r="C995" s="18" t="s">
        <v>1534</v>
      </c>
      <c r="D995" s="13" t="s">
        <v>1548</v>
      </c>
      <c r="E995" s="19" t="s">
        <v>137</v>
      </c>
      <c r="F995" s="14">
        <v>3</v>
      </c>
      <c r="G995" s="183"/>
      <c r="H995" s="130"/>
    </row>
    <row r="996" spans="2:8" s="8" customFormat="1" ht="12.75" x14ac:dyDescent="0.2">
      <c r="B996" s="17"/>
      <c r="C996" s="18"/>
      <c r="D996" s="13"/>
      <c r="E996" s="19"/>
      <c r="F996" s="14"/>
      <c r="G996" s="145"/>
      <c r="H996" s="143"/>
    </row>
    <row r="997" spans="2:8" s="8" customFormat="1" ht="12.75" x14ac:dyDescent="0.2">
      <c r="B997" s="17">
        <v>22.9</v>
      </c>
      <c r="C997" s="18"/>
      <c r="D997" s="12" t="s">
        <v>1549</v>
      </c>
      <c r="E997" s="12"/>
      <c r="F997" s="12"/>
      <c r="G997" s="153"/>
      <c r="H997" s="143"/>
    </row>
    <row r="998" spans="2:8" s="8" customFormat="1" ht="76.5" x14ac:dyDescent="0.2">
      <c r="B998" s="35" t="s">
        <v>1550</v>
      </c>
      <c r="C998" s="18" t="s">
        <v>1537</v>
      </c>
      <c r="D998" s="36" t="s">
        <v>1551</v>
      </c>
      <c r="E998" s="37" t="s">
        <v>137</v>
      </c>
      <c r="F998" s="38">
        <v>2</v>
      </c>
      <c r="G998" s="183"/>
      <c r="H998" s="130"/>
    </row>
    <row r="999" spans="2:8" s="8" customFormat="1" ht="12.75" x14ac:dyDescent="0.2">
      <c r="B999" s="17"/>
      <c r="C999" s="18"/>
      <c r="D999" s="13"/>
      <c r="E999" s="19"/>
      <c r="F999" s="14"/>
      <c r="G999" s="145"/>
      <c r="H999" s="143"/>
    </row>
    <row r="1000" spans="2:8" s="8" customFormat="1" ht="12.75" x14ac:dyDescent="0.2">
      <c r="B1000" s="20" t="s">
        <v>22</v>
      </c>
      <c r="C1000" s="20"/>
      <c r="D1000" s="22"/>
      <c r="E1000" s="20"/>
      <c r="F1000" s="20"/>
      <c r="G1000" s="134"/>
      <c r="H1000" s="141"/>
    </row>
    <row r="1001" spans="2:8" s="8" customFormat="1" ht="12.75" x14ac:dyDescent="0.2">
      <c r="B1001" s="199" t="s">
        <v>1561</v>
      </c>
      <c r="C1001" s="200"/>
      <c r="D1001" s="201"/>
      <c r="E1001" s="109"/>
      <c r="F1001" s="109"/>
      <c r="G1001" s="165"/>
      <c r="H1001" s="165"/>
    </row>
    <row r="1002" spans="2:8" s="8" customFormat="1" ht="12.75" x14ac:dyDescent="0.2">
      <c r="B1002" s="17">
        <v>23.1</v>
      </c>
      <c r="C1002" s="18"/>
      <c r="D1002" s="12" t="s">
        <v>1562</v>
      </c>
      <c r="E1002" s="12"/>
      <c r="F1002" s="12"/>
      <c r="G1002" s="153"/>
      <c r="H1002" s="168"/>
    </row>
    <row r="1003" spans="2:8" s="8" customFormat="1" ht="39.75" customHeight="1" x14ac:dyDescent="0.2">
      <c r="B1003" s="17" t="s">
        <v>1582</v>
      </c>
      <c r="C1003" s="18"/>
      <c r="D1003" s="13" t="s">
        <v>1563</v>
      </c>
      <c r="E1003" s="37" t="s">
        <v>1615</v>
      </c>
      <c r="F1003" s="38">
        <v>1</v>
      </c>
      <c r="G1003" s="183"/>
      <c r="H1003" s="130"/>
    </row>
    <row r="1004" spans="2:8" s="8" customFormat="1" ht="14.25" customHeight="1" x14ac:dyDescent="0.2">
      <c r="B1004" s="17"/>
      <c r="C1004" s="18"/>
      <c r="D1004" s="22"/>
      <c r="E1004" s="20"/>
      <c r="F1004" s="87"/>
      <c r="G1004" s="184"/>
      <c r="H1004" s="130"/>
    </row>
    <row r="1005" spans="2:8" s="8" customFormat="1" ht="14.25" customHeight="1" x14ac:dyDescent="0.2">
      <c r="B1005" s="17">
        <v>23.2</v>
      </c>
      <c r="C1005" s="18"/>
      <c r="D1005" s="12" t="s">
        <v>1564</v>
      </c>
      <c r="E1005" s="12"/>
      <c r="F1005" s="12"/>
      <c r="G1005" s="175"/>
      <c r="H1005" s="175"/>
    </row>
    <row r="1006" spans="2:8" s="8" customFormat="1" ht="38.25" x14ac:dyDescent="0.2">
      <c r="B1006" s="17" t="s">
        <v>1583</v>
      </c>
      <c r="C1006" s="18"/>
      <c r="D1006" s="13" t="s">
        <v>1604</v>
      </c>
      <c r="E1006" s="37" t="s">
        <v>1615</v>
      </c>
      <c r="F1006" s="38">
        <v>1</v>
      </c>
      <c r="G1006" s="183"/>
      <c r="H1006" s="130"/>
    </row>
    <row r="1007" spans="2:8" s="8" customFormat="1" ht="25.5" x14ac:dyDescent="0.2">
      <c r="B1007" s="17" t="s">
        <v>1584</v>
      </c>
      <c r="C1007" s="18"/>
      <c r="D1007" s="13" t="s">
        <v>1578</v>
      </c>
      <c r="E1007" s="37" t="s">
        <v>1615</v>
      </c>
      <c r="F1007" s="38">
        <v>1</v>
      </c>
      <c r="G1007" s="183"/>
      <c r="H1007" s="130"/>
    </row>
    <row r="1008" spans="2:8" s="8" customFormat="1" ht="14.25" customHeight="1" x14ac:dyDescent="0.2">
      <c r="B1008" s="17"/>
      <c r="C1008" s="18"/>
      <c r="D1008" s="22"/>
      <c r="E1008" s="20"/>
      <c r="F1008" s="87"/>
      <c r="G1008" s="134"/>
      <c r="H1008" s="143"/>
    </row>
    <row r="1009" spans="1:24" s="8" customFormat="1" ht="26.25" customHeight="1" x14ac:dyDescent="0.2">
      <c r="B1009" s="17">
        <v>23.3</v>
      </c>
      <c r="C1009" s="18"/>
      <c r="D1009" s="12" t="s">
        <v>1565</v>
      </c>
      <c r="E1009" s="12"/>
      <c r="F1009" s="12"/>
      <c r="G1009" s="153"/>
      <c r="H1009" s="153"/>
    </row>
    <row r="1010" spans="1:24" s="8" customFormat="1" ht="51" x14ac:dyDescent="0.2">
      <c r="B1010" s="17" t="s">
        <v>1585</v>
      </c>
      <c r="C1010" s="18"/>
      <c r="D1010" s="13" t="s">
        <v>1605</v>
      </c>
      <c r="E1010" s="37" t="s">
        <v>1615</v>
      </c>
      <c r="F1010" s="38">
        <v>1</v>
      </c>
      <c r="G1010" s="183"/>
      <c r="H1010" s="130"/>
    </row>
    <row r="1011" spans="1:24" s="8" customFormat="1" ht="40.5" customHeight="1" x14ac:dyDescent="0.2">
      <c r="B1011" s="17" t="s">
        <v>1586</v>
      </c>
      <c r="C1011" s="18"/>
      <c r="D1011" s="13" t="s">
        <v>1606</v>
      </c>
      <c r="E1011" s="37" t="s">
        <v>1615</v>
      </c>
      <c r="F1011" s="38">
        <v>1</v>
      </c>
      <c r="G1011" s="183"/>
      <c r="H1011" s="130"/>
    </row>
    <row r="1012" spans="1:24" s="8" customFormat="1" ht="43.5" customHeight="1" x14ac:dyDescent="0.2">
      <c r="B1012" s="17" t="s">
        <v>1587</v>
      </c>
      <c r="C1012" s="18"/>
      <c r="D1012" s="13" t="s">
        <v>1607</v>
      </c>
      <c r="E1012" s="37" t="s">
        <v>1615</v>
      </c>
      <c r="F1012" s="38">
        <v>1</v>
      </c>
      <c r="G1012" s="183"/>
      <c r="H1012" s="130"/>
    </row>
    <row r="1013" spans="1:24" s="8" customFormat="1" ht="40.5" customHeight="1" x14ac:dyDescent="0.2">
      <c r="B1013" s="17" t="s">
        <v>1588</v>
      </c>
      <c r="C1013" s="18"/>
      <c r="D1013" s="13" t="s">
        <v>1608</v>
      </c>
      <c r="E1013" s="37" t="s">
        <v>1615</v>
      </c>
      <c r="F1013" s="38">
        <v>1</v>
      </c>
      <c r="G1013" s="183"/>
      <c r="H1013" s="130"/>
    </row>
    <row r="1014" spans="1:24" s="8" customFormat="1" ht="30" customHeight="1" x14ac:dyDescent="0.2">
      <c r="B1014" s="17" t="s">
        <v>1589</v>
      </c>
      <c r="C1014" s="18"/>
      <c r="D1014" s="13" t="s">
        <v>1566</v>
      </c>
      <c r="E1014" s="37" t="s">
        <v>1615</v>
      </c>
      <c r="F1014" s="38">
        <v>1</v>
      </c>
      <c r="G1014" s="183"/>
      <c r="H1014" s="130"/>
    </row>
    <row r="1015" spans="1:24" s="8" customFormat="1" ht="14.25" customHeight="1" x14ac:dyDescent="0.2">
      <c r="B1015" s="17" t="s">
        <v>1590</v>
      </c>
      <c r="C1015" s="18"/>
      <c r="D1015" s="13" t="s">
        <v>1579</v>
      </c>
      <c r="E1015" s="37" t="s">
        <v>1615</v>
      </c>
      <c r="F1015" s="38">
        <v>1</v>
      </c>
      <c r="G1015" s="183"/>
      <c r="H1015" s="130"/>
    </row>
    <row r="1016" spans="1:24" s="8" customFormat="1" ht="25.5" x14ac:dyDescent="0.2">
      <c r="B1016" s="17" t="s">
        <v>1591</v>
      </c>
      <c r="C1016" s="18"/>
      <c r="D1016" s="13" t="s">
        <v>1567</v>
      </c>
      <c r="E1016" s="37" t="s">
        <v>1615</v>
      </c>
      <c r="F1016" s="38">
        <v>1</v>
      </c>
      <c r="G1016" s="183"/>
      <c r="H1016" s="130"/>
    </row>
    <row r="1017" spans="1:24" ht="12.75" x14ac:dyDescent="0.2">
      <c r="B1017" s="17"/>
      <c r="C1017" s="18"/>
      <c r="D1017" s="22"/>
      <c r="E1017" s="20"/>
      <c r="F1017" s="87"/>
      <c r="G1017" s="134"/>
      <c r="H1017" s="143"/>
    </row>
    <row r="1018" spans="1:24" ht="14.25" customHeight="1" x14ac:dyDescent="0.2">
      <c r="B1018" s="17">
        <v>23.4</v>
      </c>
      <c r="C1018" s="18"/>
      <c r="D1018" s="12" t="s">
        <v>1568</v>
      </c>
      <c r="E1018" s="12"/>
      <c r="F1018" s="12"/>
      <c r="G1018" s="153"/>
      <c r="H1018" s="143"/>
    </row>
    <row r="1019" spans="1:24" ht="25.5" x14ac:dyDescent="0.2">
      <c r="A1019" s="8"/>
      <c r="B1019" s="17" t="s">
        <v>1592</v>
      </c>
      <c r="C1019" s="18"/>
      <c r="D1019" s="13" t="s">
        <v>1609</v>
      </c>
      <c r="E1019" s="37" t="s">
        <v>1615</v>
      </c>
      <c r="F1019" s="38">
        <v>1</v>
      </c>
      <c r="G1019" s="183"/>
      <c r="H1019" s="130"/>
    </row>
    <row r="1020" spans="1:24" ht="12.75" x14ac:dyDescent="0.2">
      <c r="A1020" s="8"/>
      <c r="B1020" s="17"/>
      <c r="C1020" s="18"/>
      <c r="D1020" s="22"/>
      <c r="E1020" s="20"/>
      <c r="F1020" s="87"/>
      <c r="G1020" s="134"/>
      <c r="H1020" s="143"/>
    </row>
    <row r="1021" spans="1:24" s="88" customFormat="1" ht="12.75" x14ac:dyDescent="0.2">
      <c r="A1021" s="8"/>
      <c r="B1021" s="17">
        <v>23.5</v>
      </c>
      <c r="C1021" s="18"/>
      <c r="D1021" s="12" t="s">
        <v>1569</v>
      </c>
      <c r="E1021" s="12"/>
      <c r="F1021" s="12"/>
      <c r="G1021" s="153"/>
      <c r="H1021" s="16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</row>
    <row r="1022" spans="1:24" s="88" customFormat="1" ht="60" customHeight="1" x14ac:dyDescent="0.2">
      <c r="A1022" s="8"/>
      <c r="B1022" s="17" t="s">
        <v>1593</v>
      </c>
      <c r="C1022" s="18"/>
      <c r="D1022" s="36" t="s">
        <v>1610</v>
      </c>
      <c r="E1022" s="37" t="s">
        <v>1615</v>
      </c>
      <c r="F1022" s="38">
        <v>1</v>
      </c>
      <c r="G1022" s="183"/>
      <c r="H1022" s="130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</row>
    <row r="1023" spans="1:24" ht="26.25" customHeight="1" x14ac:dyDescent="0.2">
      <c r="B1023" s="17" t="s">
        <v>1594</v>
      </c>
      <c r="C1023" s="18"/>
      <c r="D1023" s="13" t="s">
        <v>1612</v>
      </c>
      <c r="E1023" s="37" t="s">
        <v>1615</v>
      </c>
      <c r="F1023" s="38">
        <v>1</v>
      </c>
      <c r="G1023" s="183"/>
      <c r="H1023" s="130"/>
    </row>
    <row r="1024" spans="1:24" ht="12.75" x14ac:dyDescent="0.2">
      <c r="B1024" s="17"/>
      <c r="C1024" s="18"/>
      <c r="D1024" s="22"/>
      <c r="E1024" s="20"/>
      <c r="F1024" s="87"/>
      <c r="G1024" s="134"/>
      <c r="H1024" s="143"/>
    </row>
    <row r="1025" spans="2:8" ht="24.75" customHeight="1" x14ac:dyDescent="0.2">
      <c r="B1025" s="17">
        <v>23.6</v>
      </c>
      <c r="C1025" s="18"/>
      <c r="D1025" s="12" t="s">
        <v>1570</v>
      </c>
      <c r="E1025" s="12"/>
      <c r="F1025" s="12"/>
      <c r="G1025" s="153"/>
      <c r="H1025" s="168"/>
    </row>
    <row r="1026" spans="2:8" ht="76.5" x14ac:dyDescent="0.2">
      <c r="B1026" s="17" t="s">
        <v>1595</v>
      </c>
      <c r="C1026" s="18"/>
      <c r="D1026" s="13" t="s">
        <v>1571</v>
      </c>
      <c r="E1026" s="37" t="s">
        <v>1615</v>
      </c>
      <c r="F1026" s="38">
        <v>1</v>
      </c>
      <c r="G1026" s="183"/>
      <c r="H1026" s="130"/>
    </row>
    <row r="1027" spans="2:8" ht="18.75" customHeight="1" x14ac:dyDescent="0.2">
      <c r="B1027" s="17"/>
      <c r="C1027" s="18"/>
      <c r="D1027" s="13"/>
      <c r="E1027" s="19"/>
      <c r="F1027" s="14"/>
      <c r="G1027" s="145"/>
      <c r="H1027" s="143"/>
    </row>
    <row r="1028" spans="2:8" ht="12.75" customHeight="1" x14ac:dyDescent="0.2">
      <c r="B1028" s="17">
        <v>23.7</v>
      </c>
      <c r="C1028" s="18"/>
      <c r="D1028" s="12" t="s">
        <v>1572</v>
      </c>
      <c r="E1028" s="12"/>
      <c r="F1028" s="12"/>
      <c r="G1028" s="153"/>
      <c r="H1028" s="143"/>
    </row>
    <row r="1029" spans="2:8" ht="45" customHeight="1" x14ac:dyDescent="0.2">
      <c r="B1029" s="17" t="s">
        <v>1596</v>
      </c>
      <c r="C1029" s="18"/>
      <c r="D1029" s="13" t="s">
        <v>1573</v>
      </c>
      <c r="E1029" s="37" t="s">
        <v>1615</v>
      </c>
      <c r="F1029" s="38">
        <v>1</v>
      </c>
      <c r="G1029" s="183"/>
      <c r="H1029" s="130"/>
    </row>
    <row r="1030" spans="2:8" ht="45" customHeight="1" x14ac:dyDescent="0.2">
      <c r="B1030" s="17" t="s">
        <v>1597</v>
      </c>
      <c r="C1030" s="18"/>
      <c r="D1030" s="13" t="s">
        <v>1574</v>
      </c>
      <c r="E1030" s="37" t="s">
        <v>1615</v>
      </c>
      <c r="F1030" s="38">
        <v>1</v>
      </c>
      <c r="G1030" s="183"/>
      <c r="H1030" s="130"/>
    </row>
    <row r="1031" spans="2:8" ht="76.5" x14ac:dyDescent="0.2">
      <c r="B1031" s="119" t="s">
        <v>1598</v>
      </c>
      <c r="C1031" s="120"/>
      <c r="D1031" s="84" t="s">
        <v>1617</v>
      </c>
      <c r="E1031" s="123" t="s">
        <v>1615</v>
      </c>
      <c r="F1031" s="124">
        <v>1</v>
      </c>
      <c r="G1031" s="185"/>
      <c r="H1031" s="186"/>
    </row>
    <row r="1032" spans="2:8" ht="48.75" customHeight="1" x14ac:dyDescent="0.2">
      <c r="B1032" s="17" t="s">
        <v>1599</v>
      </c>
      <c r="C1032" s="18"/>
      <c r="D1032" s="13" t="s">
        <v>1575</v>
      </c>
      <c r="E1032" s="37" t="s">
        <v>1615</v>
      </c>
      <c r="F1032" s="38">
        <v>1</v>
      </c>
      <c r="G1032" s="183"/>
      <c r="H1032" s="130"/>
    </row>
    <row r="1033" spans="2:8" s="8" customFormat="1" ht="42.75" customHeight="1" x14ac:dyDescent="0.2">
      <c r="B1033" s="17" t="s">
        <v>1600</v>
      </c>
      <c r="C1033" s="18"/>
      <c r="D1033" s="13" t="s">
        <v>1580</v>
      </c>
      <c r="E1033" s="37" t="s">
        <v>1615</v>
      </c>
      <c r="F1033" s="38">
        <v>1</v>
      </c>
      <c r="G1033" s="183"/>
      <c r="H1033" s="130"/>
    </row>
    <row r="1034" spans="2:8" s="8" customFormat="1" ht="12.75" x14ac:dyDescent="0.2">
      <c r="B1034" s="17" t="s">
        <v>1601</v>
      </c>
      <c r="C1034" s="18"/>
      <c r="D1034" s="13" t="s">
        <v>1581</v>
      </c>
      <c r="E1034" s="37" t="s">
        <v>1615</v>
      </c>
      <c r="F1034" s="38">
        <v>1</v>
      </c>
      <c r="G1034" s="183"/>
      <c r="H1034" s="130"/>
    </row>
    <row r="1035" spans="2:8" s="8" customFormat="1" ht="12.75" x14ac:dyDescent="0.2">
      <c r="B1035" s="17"/>
      <c r="C1035" s="18"/>
      <c r="D1035" s="13"/>
      <c r="E1035" s="19"/>
      <c r="F1035" s="14"/>
      <c r="G1035" s="145"/>
      <c r="H1035" s="143"/>
    </row>
    <row r="1036" spans="2:8" s="8" customFormat="1" ht="12.75" x14ac:dyDescent="0.2">
      <c r="B1036" s="17">
        <v>23.8</v>
      </c>
      <c r="C1036" s="18"/>
      <c r="D1036" s="12" t="s">
        <v>1576</v>
      </c>
      <c r="E1036" s="12"/>
      <c r="F1036" s="12"/>
      <c r="G1036" s="153"/>
      <c r="H1036" s="143"/>
    </row>
    <row r="1037" spans="2:8" s="8" customFormat="1" ht="54.75" customHeight="1" x14ac:dyDescent="0.2">
      <c r="B1037" s="17" t="s">
        <v>1602</v>
      </c>
      <c r="C1037" s="18"/>
      <c r="D1037" s="13" t="s">
        <v>1613</v>
      </c>
      <c r="E1037" s="37" t="s">
        <v>1615</v>
      </c>
      <c r="F1037" s="38">
        <v>1</v>
      </c>
      <c r="G1037" s="183"/>
      <c r="H1037" s="130"/>
    </row>
    <row r="1038" spans="2:8" s="8" customFormat="1" ht="12.75" x14ac:dyDescent="0.2">
      <c r="B1038" s="17"/>
      <c r="C1038" s="18"/>
      <c r="D1038" s="13"/>
      <c r="E1038" s="19"/>
      <c r="F1038" s="14"/>
      <c r="G1038" s="145"/>
      <c r="H1038" s="143"/>
    </row>
    <row r="1039" spans="2:8" s="8" customFormat="1" ht="12.75" x14ac:dyDescent="0.2">
      <c r="B1039" s="17">
        <v>23.9</v>
      </c>
      <c r="C1039" s="18"/>
      <c r="D1039" s="12" t="s">
        <v>1577</v>
      </c>
      <c r="E1039" s="12"/>
      <c r="F1039" s="12"/>
      <c r="G1039" s="153"/>
      <c r="H1039" s="143"/>
    </row>
    <row r="1040" spans="2:8" s="8" customFormat="1" ht="102" customHeight="1" x14ac:dyDescent="0.2">
      <c r="B1040" s="35" t="s">
        <v>1603</v>
      </c>
      <c r="C1040" s="18"/>
      <c r="D1040" s="36" t="s">
        <v>1614</v>
      </c>
      <c r="E1040" s="37" t="s">
        <v>1615</v>
      </c>
      <c r="F1040" s="38">
        <v>1</v>
      </c>
      <c r="G1040" s="183"/>
      <c r="H1040" s="130"/>
    </row>
    <row r="1041" spans="2:8" s="8" customFormat="1" ht="14.25" customHeight="1" x14ac:dyDescent="0.2">
      <c r="B1041" s="20" t="s">
        <v>22</v>
      </c>
      <c r="C1041" s="20"/>
      <c r="D1041" s="22"/>
      <c r="E1041" s="20"/>
      <c r="F1041" s="20"/>
      <c r="G1041" s="134"/>
      <c r="H1041" s="141"/>
    </row>
    <row r="1042" spans="2:8" s="8" customFormat="1" ht="12.75" x14ac:dyDescent="0.2">
      <c r="B1042" s="96" t="s">
        <v>1552</v>
      </c>
      <c r="C1042" s="97"/>
      <c r="D1042" s="97"/>
      <c r="E1042" s="97"/>
      <c r="F1042" s="97"/>
      <c r="G1042" s="178"/>
      <c r="H1042" s="179"/>
    </row>
    <row r="1043" spans="2:8" s="8" customFormat="1" ht="12.75" x14ac:dyDescent="0.2">
      <c r="B1043" s="199" t="s">
        <v>1553</v>
      </c>
      <c r="C1043" s="200"/>
      <c r="D1043" s="201"/>
      <c r="E1043" s="109"/>
      <c r="F1043" s="109"/>
      <c r="G1043" s="165"/>
      <c r="H1043" s="165"/>
    </row>
    <row r="1044" spans="2:8" s="8" customFormat="1" ht="25.5" x14ac:dyDescent="0.2">
      <c r="B1044" s="17">
        <v>24.1</v>
      </c>
      <c r="C1044" s="18" t="s">
        <v>1554</v>
      </c>
      <c r="D1044" s="13" t="s">
        <v>1555</v>
      </c>
      <c r="E1044" s="19" t="s">
        <v>1556</v>
      </c>
      <c r="F1044" s="14">
        <v>3</v>
      </c>
      <c r="G1044" s="183"/>
      <c r="H1044" s="130"/>
    </row>
    <row r="1045" spans="2:8" ht="12.75" x14ac:dyDescent="0.2">
      <c r="B1045" s="96" t="s">
        <v>22</v>
      </c>
      <c r="C1045" s="97"/>
      <c r="D1045" s="97"/>
      <c r="E1045" s="97"/>
      <c r="F1045" s="97"/>
      <c r="G1045" s="98"/>
      <c r="H1045" s="28"/>
    </row>
    <row r="1046" spans="2:8" ht="12.75" x14ac:dyDescent="0.2">
      <c r="B1046" s="96"/>
      <c r="C1046" s="97"/>
      <c r="D1046" s="97"/>
      <c r="E1046" s="97"/>
      <c r="F1046" s="97"/>
      <c r="G1046" s="98"/>
      <c r="H1046" s="86"/>
    </row>
    <row r="1047" spans="2:8" ht="15.75" customHeight="1" x14ac:dyDescent="0.25">
      <c r="B1047" s="125" t="s">
        <v>1560</v>
      </c>
      <c r="C1047" s="126"/>
      <c r="D1047" s="126"/>
      <c r="E1047" s="126"/>
      <c r="F1047" s="126"/>
      <c r="G1047" s="127"/>
      <c r="H1047" s="187"/>
    </row>
    <row r="1048" spans="2:8" ht="15.75" customHeight="1" x14ac:dyDescent="0.25">
      <c r="B1048" s="125" t="s">
        <v>1624</v>
      </c>
      <c r="C1048" s="126"/>
      <c r="D1048" s="126"/>
      <c r="E1048" s="126"/>
      <c r="F1048" s="126"/>
      <c r="G1048" s="210"/>
      <c r="H1048" s="187"/>
    </row>
    <row r="1049" spans="2:8" ht="15.75" customHeight="1" x14ac:dyDescent="0.25">
      <c r="B1049" s="125" t="s">
        <v>1625</v>
      </c>
      <c r="C1049" s="126"/>
      <c r="D1049" s="126"/>
      <c r="E1049" s="126"/>
      <c r="F1049" s="126"/>
      <c r="G1049" s="210"/>
      <c r="H1049" s="187"/>
    </row>
    <row r="1050" spans="2:8" ht="15.75" customHeight="1" x14ac:dyDescent="0.25">
      <c r="B1050" s="125" t="s">
        <v>1626</v>
      </c>
      <c r="C1050" s="126"/>
      <c r="D1050" s="126"/>
      <c r="E1050" s="126"/>
      <c r="F1050" s="126"/>
      <c r="G1050" s="210"/>
      <c r="H1050" s="187"/>
    </row>
    <row r="1051" spans="2:8" ht="15.75" customHeight="1" x14ac:dyDescent="0.25">
      <c r="B1051" s="125" t="s">
        <v>1621</v>
      </c>
      <c r="C1051" s="126"/>
      <c r="D1051" s="126"/>
      <c r="E1051" s="126"/>
      <c r="F1051" s="126"/>
      <c r="G1051" s="210"/>
      <c r="H1051" s="187"/>
    </row>
    <row r="1052" spans="2:8" ht="18" x14ac:dyDescent="0.25">
      <c r="B1052" s="99" t="s">
        <v>1557</v>
      </c>
      <c r="C1052" s="100"/>
      <c r="D1052" s="100"/>
      <c r="E1052" s="100"/>
      <c r="F1052" s="100"/>
      <c r="G1052" s="101"/>
      <c r="H1052" s="188"/>
    </row>
    <row r="1053" spans="2:8" ht="14.25" customHeight="1" x14ac:dyDescent="0.2">
      <c r="B1053" s="96" t="s">
        <v>1623</v>
      </c>
      <c r="C1053" s="97"/>
      <c r="D1053" s="97"/>
      <c r="E1053" s="97"/>
      <c r="F1053" s="97"/>
      <c r="G1053" s="98"/>
      <c r="H1053" s="141"/>
    </row>
    <row r="1054" spans="2:8" ht="14.25" customHeight="1" x14ac:dyDescent="0.2">
      <c r="B1054" s="96" t="s">
        <v>1620</v>
      </c>
      <c r="C1054" s="97"/>
      <c r="D1054" s="97"/>
      <c r="E1054" s="97"/>
      <c r="F1054" s="97"/>
      <c r="G1054" s="98"/>
      <c r="H1054" s="141"/>
    </row>
    <row r="1055" spans="2:8" ht="18" x14ac:dyDescent="0.25">
      <c r="B1055" s="99" t="s">
        <v>1558</v>
      </c>
      <c r="C1055" s="100"/>
      <c r="D1055" s="100"/>
      <c r="E1055" s="100"/>
      <c r="F1055" s="100"/>
      <c r="G1055" s="101"/>
      <c r="H1055" s="188"/>
    </row>
    <row r="1056" spans="2:8" ht="30.75" customHeight="1" x14ac:dyDescent="0.25">
      <c r="B1056" s="105" t="s">
        <v>1559</v>
      </c>
      <c r="C1056" s="106"/>
      <c r="D1056" s="106"/>
      <c r="E1056" s="106"/>
      <c r="F1056" s="106"/>
      <c r="G1056" s="107"/>
      <c r="H1056" s="189"/>
    </row>
    <row r="1057" spans="1:8" s="8" customFormat="1" ht="14.25" customHeight="1" x14ac:dyDescent="0.2">
      <c r="A1057" s="4"/>
      <c r="B1057" s="1"/>
      <c r="C1057" s="2"/>
      <c r="D1057" s="3">
        <f>19.75+5+6</f>
        <v>30.75</v>
      </c>
      <c r="E1057" s="4"/>
      <c r="F1057" s="5"/>
      <c r="G1057" s="6"/>
      <c r="H1057" s="90"/>
    </row>
    <row r="1058" spans="1:8" s="8" customFormat="1" ht="15.75" customHeight="1" x14ac:dyDescent="0.2">
      <c r="A1058" s="4"/>
      <c r="B1058" s="1"/>
      <c r="C1058" s="2"/>
      <c r="D1058" s="3"/>
      <c r="E1058" s="4"/>
      <c r="F1058" s="5"/>
      <c r="G1058" s="6"/>
      <c r="H1058" s="128"/>
    </row>
    <row r="1059" spans="1:8" s="8" customFormat="1" ht="25.5" customHeight="1" x14ac:dyDescent="0.25">
      <c r="A1059" s="4"/>
      <c r="B1059" s="1"/>
      <c r="C1059" s="2"/>
      <c r="D1059" s="3"/>
      <c r="E1059" s="4"/>
      <c r="F1059" s="5"/>
      <c r="G1059" s="6"/>
      <c r="H1059"/>
    </row>
    <row r="1060" spans="1:8" s="8" customFormat="1" ht="15.75" customHeight="1" x14ac:dyDescent="0.25">
      <c r="A1060" s="4"/>
      <c r="B1060" s="1"/>
      <c r="C1060" s="2"/>
      <c r="D1060" s="3"/>
      <c r="E1060" s="4"/>
      <c r="F1060" s="5"/>
      <c r="G1060" s="6"/>
      <c r="H1060"/>
    </row>
    <row r="1061" spans="1:8" s="8" customFormat="1" ht="15.75" customHeight="1" x14ac:dyDescent="0.25">
      <c r="A1061" s="89"/>
      <c r="B1061" s="1"/>
      <c r="C1061" s="2"/>
      <c r="D1061" s="3"/>
      <c r="E1061" s="4"/>
      <c r="F1061" s="5"/>
      <c r="G1061" s="6"/>
      <c r="H1061"/>
    </row>
    <row r="1062" spans="1:8" s="89" customFormat="1" x14ac:dyDescent="0.2">
      <c r="C1062" s="2"/>
      <c r="D1062" s="3"/>
      <c r="E1062" s="4"/>
      <c r="F1062" s="5"/>
      <c r="G1062" s="6"/>
      <c r="H1062" s="104"/>
    </row>
    <row r="1063" spans="1:8" s="89" customFormat="1" x14ac:dyDescent="0.2">
      <c r="C1063" s="2"/>
      <c r="D1063" s="3"/>
      <c r="E1063" s="4"/>
      <c r="F1063" s="5"/>
      <c r="G1063" s="6"/>
      <c r="H1063" s="7"/>
    </row>
    <row r="1064" spans="1:8" s="89" customFormat="1" x14ac:dyDescent="0.2">
      <c r="C1064" s="2"/>
      <c r="D1064" s="3"/>
      <c r="E1064" s="4"/>
      <c r="F1064" s="5"/>
      <c r="G1064" s="6"/>
      <c r="H1064" s="7"/>
    </row>
    <row r="1065" spans="1:8" s="89" customFormat="1" x14ac:dyDescent="0.2">
      <c r="C1065" s="2"/>
      <c r="D1065" s="3"/>
      <c r="E1065" s="4"/>
      <c r="F1065" s="5"/>
      <c r="G1065" s="6"/>
      <c r="H1065" s="7"/>
    </row>
    <row r="1066" spans="1:8" s="89" customFormat="1" ht="27.75" customHeight="1" x14ac:dyDescent="0.2">
      <c r="C1066" s="2"/>
      <c r="D1066" s="3"/>
      <c r="E1066" s="4"/>
      <c r="F1066" s="5"/>
      <c r="G1066" s="6"/>
      <c r="H1066" s="7"/>
    </row>
    <row r="1067" spans="1:8" s="89" customFormat="1" x14ac:dyDescent="0.2">
      <c r="B1067" s="1"/>
      <c r="C1067" s="2"/>
      <c r="D1067" s="3"/>
      <c r="E1067" s="4"/>
      <c r="F1067" s="5"/>
      <c r="G1067" s="6"/>
      <c r="H1067" s="7"/>
    </row>
    <row r="1068" spans="1:8" s="89" customFormat="1" x14ac:dyDescent="0.2">
      <c r="B1068" s="1"/>
      <c r="C1068" s="2"/>
      <c r="D1068" s="3"/>
      <c r="E1068" s="4"/>
      <c r="F1068" s="5"/>
      <c r="G1068" s="6"/>
      <c r="H1068" s="7"/>
    </row>
    <row r="1069" spans="1:8" s="89" customFormat="1" ht="23.25" customHeight="1" x14ac:dyDescent="0.2">
      <c r="B1069" s="1"/>
      <c r="C1069" s="2"/>
      <c r="D1069" s="3"/>
      <c r="E1069" s="4"/>
      <c r="F1069" s="5"/>
      <c r="G1069" s="6"/>
      <c r="H1069" s="7"/>
    </row>
    <row r="1070" spans="1:8" s="89" customFormat="1" x14ac:dyDescent="0.2">
      <c r="B1070" s="1"/>
      <c r="C1070" s="2"/>
      <c r="D1070" s="3"/>
      <c r="E1070" s="4"/>
      <c r="F1070" s="5"/>
      <c r="G1070" s="6"/>
      <c r="H1070" s="7"/>
    </row>
    <row r="1071" spans="1:8" s="89" customFormat="1" x14ac:dyDescent="0.2">
      <c r="B1071" s="1"/>
      <c r="C1071" s="2"/>
      <c r="D1071" s="3"/>
      <c r="E1071" s="4"/>
      <c r="F1071" s="5"/>
      <c r="G1071" s="6"/>
      <c r="H1071" s="7"/>
    </row>
    <row r="1072" spans="1:8" s="89" customFormat="1" x14ac:dyDescent="0.2">
      <c r="B1072" s="1"/>
      <c r="C1072" s="2"/>
      <c r="D1072" s="3"/>
      <c r="E1072" s="4"/>
      <c r="F1072" s="5"/>
      <c r="G1072" s="6"/>
      <c r="H1072" s="7"/>
    </row>
    <row r="1073" spans="1:17" s="89" customFormat="1" x14ac:dyDescent="0.2">
      <c r="B1073" s="1"/>
      <c r="C1073" s="2"/>
      <c r="D1073" s="3"/>
      <c r="E1073" s="4"/>
      <c r="F1073" s="5"/>
      <c r="G1073" s="6"/>
      <c r="H1073" s="7"/>
    </row>
    <row r="1074" spans="1:17" s="89" customFormat="1" x14ac:dyDescent="0.2">
      <c r="B1074" s="1"/>
      <c r="C1074" s="2"/>
      <c r="D1074" s="3"/>
      <c r="E1074" s="4"/>
      <c r="F1074" s="5"/>
      <c r="G1074" s="103"/>
      <c r="H1074" s="7"/>
    </row>
    <row r="1075" spans="1:17" s="89" customFormat="1" ht="15" customHeight="1" x14ac:dyDescent="0.2">
      <c r="A1075" s="4"/>
      <c r="B1075" s="1"/>
      <c r="C1075" s="2"/>
      <c r="D1075" s="3"/>
      <c r="E1075" s="4"/>
      <c r="F1075" s="5"/>
      <c r="G1075" s="6"/>
      <c r="H1075" s="7"/>
    </row>
    <row r="1077" spans="1:17" s="8" customFormat="1" ht="14.25" customHeight="1" x14ac:dyDescent="0.2">
      <c r="A1077" s="4"/>
      <c r="B1077" s="1"/>
      <c r="C1077" s="2"/>
      <c r="D1077" s="3"/>
      <c r="E1077" s="4"/>
      <c r="F1077" s="5"/>
      <c r="G1077" s="6"/>
      <c r="H1077" s="7"/>
      <c r="Q1077" s="91"/>
    </row>
  </sheetData>
  <autoFilter ref="A1:H1067"/>
  <mergeCells count="31">
    <mergeCell ref="B1001:D1001"/>
    <mergeCell ref="B1043:D1043"/>
    <mergeCell ref="B716:D716"/>
    <mergeCell ref="B7:H7"/>
    <mergeCell ref="B761:D761"/>
    <mergeCell ref="B782:D782"/>
    <mergeCell ref="B930:D930"/>
    <mergeCell ref="B959:D959"/>
    <mergeCell ref="B434:D434"/>
    <mergeCell ref="B473:D473"/>
    <mergeCell ref="B528:D528"/>
    <mergeCell ref="B575:D575"/>
    <mergeCell ref="B650:D650"/>
    <mergeCell ref="B697:D697"/>
    <mergeCell ref="B113:D113"/>
    <mergeCell ref="B153:D153"/>
    <mergeCell ref="B213:D213"/>
    <mergeCell ref="B275:D275"/>
    <mergeCell ref="B334:D334"/>
    <mergeCell ref="B385:D385"/>
    <mergeCell ref="B41:D41"/>
    <mergeCell ref="B42:D42"/>
    <mergeCell ref="B62:D62"/>
    <mergeCell ref="B89:D89"/>
    <mergeCell ref="B2:H2"/>
    <mergeCell ref="B4:H4"/>
    <mergeCell ref="B3:H3"/>
    <mergeCell ref="B5:H5"/>
    <mergeCell ref="B14:D14"/>
    <mergeCell ref="B8:D8"/>
    <mergeCell ref="B13:D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fitToWidth="0" orientation="portrait" r:id="rId1"/>
  <headerFooter>
    <oddFooter>Página &amp;P&amp;RPRESUPUESTO FASE I  V3.2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149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C2622A81-2AF7-48A4-BE9D-4E289AC06274}"/>
</file>

<file path=customXml/itemProps2.xml><?xml version="1.0" encoding="utf-8"?>
<ds:datastoreItem xmlns:ds="http://schemas.openxmlformats.org/officeDocument/2006/customXml" ds:itemID="{4045B6D7-DD2F-49FF-BC24-2497C5D6E731}"/>
</file>

<file path=customXml/itemProps3.xml><?xml version="1.0" encoding="utf-8"?>
<ds:datastoreItem xmlns:ds="http://schemas.openxmlformats.org/officeDocument/2006/customXml" ds:itemID="{BD467959-856E-49AD-8C0C-F351149DB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F1</vt:lpstr>
      <vt:lpstr>'PRESUPUESTO F1'!Área_de_impresión</vt:lpstr>
      <vt:lpstr>'PRESUPUESTO F1'!Títulos_a_imprimir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FORMATODEPROPUESTAECONOMICA</dc:title>
  <dc:creator>PAULA ANDREA RODRIGUEZ DELGADO</dc:creator>
  <cp:lastModifiedBy>PAULA ANDREA RODRIGUEZ DELGADO</cp:lastModifiedBy>
  <cp:lastPrinted>2019-09-13T13:28:48Z</cp:lastPrinted>
  <dcterms:created xsi:type="dcterms:W3CDTF">2018-01-31T12:46:45Z</dcterms:created>
  <dcterms:modified xsi:type="dcterms:W3CDTF">2019-09-13T15:03:10Z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