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INFRAESTRUCTURA\PAF-ATF-O-039-2016 CHIGORODÓ\"/>
    </mc:Choice>
  </mc:AlternateContent>
  <bookViews>
    <workbookView xWindow="0" yWindow="0" windowWidth="24000" windowHeight="91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4" i="1"/>
  <c r="E33" i="1" s="1"/>
  <c r="E32" i="1"/>
  <c r="E31" i="1" s="1"/>
  <c r="E30" i="1"/>
  <c r="E29" i="1"/>
  <c r="E26" i="1"/>
  <c r="E27" i="1" s="1"/>
  <c r="E25" i="1"/>
  <c r="E24" i="1"/>
  <c r="E23" i="1"/>
  <c r="E22" i="1"/>
  <c r="E14" i="1"/>
  <c r="E13" i="1"/>
  <c r="E11" i="1"/>
  <c r="E8" i="1"/>
  <c r="E18" i="1" l="1"/>
  <c r="E45" i="1"/>
  <c r="E46" i="1" s="1"/>
  <c r="E16" i="1"/>
  <c r="E20" i="1" s="1"/>
  <c r="E17" i="1"/>
  <c r="E44" i="1"/>
  <c r="E43" i="1" s="1"/>
  <c r="E28" i="1"/>
</calcChain>
</file>

<file path=xl/sharedStrings.xml><?xml version="1.0" encoding="utf-8"?>
<sst xmlns="http://schemas.openxmlformats.org/spreadsheetml/2006/main" count="169" uniqueCount="93">
  <si>
    <t>AGUAS REGIONALES EPM S.A. E.S.P.</t>
  </si>
  <si>
    <t>OPTIMIZACIÓN REDES DE ALCANTARILLADO, MUNICIPIO DE CHIGORODÓ, BARRIO PARAÍSO</t>
  </si>
  <si>
    <t>PRESUPUESTO OBRA CIVIL</t>
  </si>
  <si>
    <t>ESPEC. NEGC</t>
  </si>
  <si>
    <t>ÍTEM</t>
  </si>
  <si>
    <t>DESCRIPCIÓN</t>
  </si>
  <si>
    <t>UND</t>
  </si>
  <si>
    <t>CANTIDAD</t>
  </si>
  <si>
    <t>VALOR UNITARIO</t>
  </si>
  <si>
    <t>VALOR TOTAL</t>
  </si>
  <si>
    <t xml:space="preserve">DEMOLICIÓN </t>
  </si>
  <si>
    <t>Demolición cámara existente h&lt; 4.0m (incluye retiro y botada)</t>
  </si>
  <si>
    <t>m</t>
  </si>
  <si>
    <t>MOVIMIENTO DE TIERRA</t>
  </si>
  <si>
    <t>ENTIBADOS</t>
  </si>
  <si>
    <t>Particular</t>
  </si>
  <si>
    <t>2.1.1</t>
  </si>
  <si>
    <t xml:space="preserve">Entibado temporal &lt; 3.0m </t>
  </si>
  <si>
    <t>m2</t>
  </si>
  <si>
    <t>EXCAVACIONES</t>
  </si>
  <si>
    <t>2.2.1</t>
  </si>
  <si>
    <t>Excavación material heterogéneo material seco y/o húmedo de 0 - 2m</t>
  </si>
  <si>
    <t>m3</t>
  </si>
  <si>
    <t>2.2.2</t>
  </si>
  <si>
    <t>Excavación material heterogéneo material seco y/o húmedo de 2 - 4m</t>
  </si>
  <si>
    <t>LLENOS</t>
  </si>
  <si>
    <t>2.3.1</t>
  </si>
  <si>
    <t>S.T.C. de lleno y apisonado de zanjas y apiques con material seleccionado de la excavación (incluye compactación)</t>
  </si>
  <si>
    <t>2.3.2</t>
  </si>
  <si>
    <t>S.T.C. de lleno y apisonado de zanjas y apiques con material de préstamo (incluye compactación)</t>
  </si>
  <si>
    <t>2.3.3</t>
  </si>
  <si>
    <t>S.T.C. de lleno con Triturado</t>
  </si>
  <si>
    <t>DISPOSICIÓN DE MATERIALES SOBRANTES</t>
  </si>
  <si>
    <t>2.4.1</t>
  </si>
  <si>
    <t>Cargue con maquinaria, retiro y disposición final de material sobrante a cualquier distancia</t>
  </si>
  <si>
    <t>CONCRETOS</t>
  </si>
  <si>
    <t>Rotura y emboquillada de MH</t>
  </si>
  <si>
    <t>und</t>
  </si>
  <si>
    <t>811, 807</t>
  </si>
  <si>
    <t>Construcción en concreto de 3000 psi de mesa y cañuela para cámara de inspección d=1.5m hasta 5 m</t>
  </si>
  <si>
    <t>Construcción en concreto de 3000 psi de mesa y cañuela para cámara de inspección d=1.2 m hasta 5 m</t>
  </si>
  <si>
    <t>807, 809, 811</t>
  </si>
  <si>
    <t>Construcción en concreto de 3000 psi de cono. Cuello, anillo y tapa para cámara de inspección d=1.2 m</t>
  </si>
  <si>
    <t>807, 810, 811</t>
  </si>
  <si>
    <t>Construcción en concreto de 3000 psi de cilindro cámara de inspección d=1.5 m de hasta 1-4m</t>
  </si>
  <si>
    <t>Construcción en concreto de 3000 psi de cilindro cámara de inspección d=1.2 m de hasta 1-4m</t>
  </si>
  <si>
    <t xml:space="preserve"> 807, 811</t>
  </si>
  <si>
    <t>Suministro y colocación gancho en cámara de inspección.</t>
  </si>
  <si>
    <t>807, 808</t>
  </si>
  <si>
    <t>Construcción de tapa losa en concreto F'c=21 Mpa para cámara de inspección de 1,20m*1,20m e=0,20m</t>
  </si>
  <si>
    <t>Construcción de tapa losa en concreto F'c=21 Mpa para cámara de inspección de 1,50m*1,50m e=0,20m</t>
  </si>
  <si>
    <t>818, 815</t>
  </si>
  <si>
    <t>Const. Caja mamposteria 10x20x40 (0,5x0,5 interna)</t>
  </si>
  <si>
    <t>Base, cañuela y tapa en concreto (sin marco) 0,7x0,7 externa</t>
  </si>
  <si>
    <t>Const. Caja mamposteria 10x20x40 (0,4x0,4 interna)</t>
  </si>
  <si>
    <t>Base, cañuela y tapa en concreto (sin marco) 0,6x0,6 externa</t>
  </si>
  <si>
    <t>INSTALACIÓN DE TUBERÍA Y ACCESORIOS</t>
  </si>
  <si>
    <t>801, 803, 806, 814, 815</t>
  </si>
  <si>
    <t>801, 803</t>
  </si>
  <si>
    <t>806, 803</t>
  </si>
  <si>
    <t>Kit Silla Yee PVC-S o conector domiciliar 8"x6"</t>
  </si>
  <si>
    <t>Kit Silla Yee PVC-S o conector domiciliar 10"x6"</t>
  </si>
  <si>
    <t>Kit Silla Yee PVC-S o conector domiciliar 12"x6"</t>
  </si>
  <si>
    <t>Hidrosello 160mm</t>
  </si>
  <si>
    <t>4.10</t>
  </si>
  <si>
    <t>Reducción Sant 6*4 SOL</t>
  </si>
  <si>
    <t>COSTO DIRECTO</t>
  </si>
  <si>
    <t>ADMINISTRACIÓN</t>
  </si>
  <si>
    <t>IVA SOBRE LA UTILIDAD</t>
  </si>
  <si>
    <t>VALOR TOTAL CON AIU</t>
  </si>
  <si>
    <t>ITEM</t>
  </si>
  <si>
    <t>DESCRIPCION</t>
  </si>
  <si>
    <t>SUMINISTRO</t>
  </si>
  <si>
    <t>kitt silla yee pvc 8"x6"</t>
  </si>
  <si>
    <t>kitt silla yee pvc 10"x6"</t>
  </si>
  <si>
    <t>kitt silla yee pvc 12"x6"</t>
  </si>
  <si>
    <t>un</t>
  </si>
  <si>
    <t>Tubería PVC Novafort o similar 6"</t>
  </si>
  <si>
    <t>Tubería  PVC Novafort o similar 8"</t>
  </si>
  <si>
    <t>Tubería  PVC Novafort o similar 10"</t>
  </si>
  <si>
    <t>Tubería  PVC Novafort o similar 12"</t>
  </si>
  <si>
    <t xml:space="preserve">Codo 45° 6" Novafort o similar </t>
  </si>
  <si>
    <t>Adaptador ALC 160 Novafort o similar a Sant 6"</t>
  </si>
  <si>
    <t>Tubería PVC Novafort o similar6"</t>
  </si>
  <si>
    <t>Tubería PVC Novafort o similar8"</t>
  </si>
  <si>
    <t>Tubería PVC Novafort o similar10"</t>
  </si>
  <si>
    <t>Tubería PVC Novafort o similar12"</t>
  </si>
  <si>
    <t>Codo 45° 6" Novafort o similar</t>
  </si>
  <si>
    <t xml:space="preserve">VALOR TOTAL OBRA CIVIL Y SUMINISTRO : </t>
  </si>
  <si>
    <t>IVA</t>
  </si>
  <si>
    <t>VALOR TOTAL CON ADMINISTRACIÓN + IVA</t>
  </si>
  <si>
    <t>IMPREVISTO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</si>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</sst>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.00_);_(* \(#,##0.00\);_(* &quot;-&quot;_);_(@_)"/>
    <numFmt numFmtId="165" formatCode="[$$-409]#,##0"/>
    <numFmt numFmtId="166" formatCode="_(&quot;$&quot;\ * #,##0_);_(&quot;$&quot;\ * \(#,##0\);_(&quot;$&quot;\ * &quot;-&quot;??_);_(@_)"/>
    <numFmt numFmtId="167" formatCode="[$$-409]#,##0.00"/>
    <numFmt numFmtId="168" formatCode="&quot;$&quot;\ #,##0"/>
    <numFmt numFmtId="169" formatCode="_(* #,##0.000000000000000000000000_);_(* \(#,##0.000000000000000000000000\);_(* &quot;-&quot;??_);_(@_)"/>
    <numFmt numFmtId="170" formatCode="[$$-409]#,##0.000000000000000"/>
    <numFmt numFmtId="171" formatCode="&quot;$&quot;\ #,##0.0000000000000"/>
    <numFmt numFmtId="172" formatCode="0.00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b/>
      <sz val="10"/>
      <name val="Arial"/>
      <family val="2"/>
    </font>
    <font>
      <b/>
      <u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theme="1" tint="0.499984740745262"/>
      </right>
      <top style="medium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172" fontId="13" fillId="0" borderId="0"/>
  </cellStyleXfs>
  <cellXfs count="14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64" fontId="2" fillId="0" borderId="0" xfId="2" applyNumberFormat="1" applyFont="1" applyFill="1"/>
    <xf numFmtId="165" fontId="2" fillId="0" borderId="0" xfId="2" applyNumberFormat="1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64" fontId="4" fillId="0" borderId="0" xfId="2" applyNumberFormat="1" applyFont="1" applyFill="1" applyAlignment="1">
      <alignment vertical="center" wrapText="1"/>
    </xf>
    <xf numFmtId="165" fontId="4" fillId="0" borderId="0" xfId="2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7" xfId="2" applyNumberFormat="1" applyFont="1" applyFill="1" applyBorder="1" applyAlignment="1">
      <alignment horizontal="center" vertical="center"/>
    </xf>
    <xf numFmtId="166" fontId="4" fillId="0" borderId="0" xfId="3" applyNumberFormat="1" applyFont="1" applyFill="1"/>
    <xf numFmtId="165" fontId="2" fillId="0" borderId="0" xfId="0" applyNumberFormat="1" applyFont="1" applyFill="1"/>
    <xf numFmtId="0" fontId="2" fillId="3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41" fontId="6" fillId="0" borderId="7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/>
    <xf numFmtId="166" fontId="7" fillId="0" borderId="0" xfId="3" applyNumberFormat="1" applyFont="1" applyFill="1" applyAlignment="1">
      <alignment horizontal="left"/>
    </xf>
    <xf numFmtId="44" fontId="2" fillId="0" borderId="0" xfId="0" applyNumberFormat="1" applyFont="1" applyFill="1"/>
    <xf numFmtId="0" fontId="2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7" xfId="2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164" fontId="2" fillId="0" borderId="7" xfId="2" applyNumberFormat="1" applyFont="1" applyFill="1" applyBorder="1" applyAlignment="1">
      <alignment horizontal="right" vertical="center"/>
    </xf>
    <xf numFmtId="166" fontId="6" fillId="0" borderId="0" xfId="3" applyNumberFormat="1" applyFont="1" applyFill="1" applyAlignment="1">
      <alignment horizontal="left"/>
    </xf>
    <xf numFmtId="0" fontId="6" fillId="0" borderId="0" xfId="0" applyFont="1" applyFill="1"/>
    <xf numFmtId="168" fontId="2" fillId="4" borderId="9" xfId="0" applyNumberFormat="1" applyFont="1" applyFill="1" applyBorder="1" applyAlignment="1">
      <alignment horizontal="right" vertical="center"/>
    </xf>
    <xf numFmtId="166" fontId="9" fillId="0" borderId="0" xfId="0" applyNumberFormat="1" applyFont="1" applyFill="1"/>
    <xf numFmtId="164" fontId="6" fillId="0" borderId="7" xfId="2" applyNumberFormat="1" applyFont="1" applyFill="1" applyBorder="1" applyAlignment="1">
      <alignment horizontal="right" vertical="center"/>
    </xf>
    <xf numFmtId="165" fontId="9" fillId="0" borderId="0" xfId="0" applyNumberFormat="1" applyFont="1" applyFill="1"/>
    <xf numFmtId="164" fontId="2" fillId="0" borderId="0" xfId="2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164" fontId="6" fillId="4" borderId="7" xfId="2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166" fontId="4" fillId="0" borderId="0" xfId="0" applyNumberFormat="1" applyFont="1" applyFill="1"/>
    <xf numFmtId="164" fontId="6" fillId="0" borderId="7" xfId="2" applyNumberFormat="1" applyFont="1" applyFill="1" applyBorder="1" applyAlignment="1">
      <alignment vertical="center"/>
    </xf>
    <xf numFmtId="164" fontId="6" fillId="0" borderId="7" xfId="2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164" fontId="2" fillId="0" borderId="7" xfId="2" applyNumberFormat="1" applyFont="1" applyFill="1" applyBorder="1" applyAlignment="1">
      <alignment vertical="center"/>
    </xf>
    <xf numFmtId="2" fontId="2" fillId="0" borderId="6" xfId="0" applyNumberFormat="1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vertical="center" wrapText="1"/>
    </xf>
    <xf numFmtId="169" fontId="2" fillId="0" borderId="0" xfId="1" applyNumberFormat="1" applyFont="1" applyFill="1"/>
    <xf numFmtId="44" fontId="2" fillId="0" borderId="0" xfId="3" applyFont="1" applyFill="1"/>
    <xf numFmtId="43" fontId="2" fillId="0" borderId="0" xfId="0" applyNumberFormat="1" applyFont="1" applyFill="1"/>
    <xf numFmtId="0" fontId="10" fillId="0" borderId="7" xfId="5" applyFont="1" applyFill="1" applyBorder="1" applyAlignment="1">
      <alignment horizontal="center" vertical="center"/>
    </xf>
    <xf numFmtId="41" fontId="2" fillId="0" borderId="7" xfId="2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170" fontId="2" fillId="0" borderId="0" xfId="0" applyNumberFormat="1" applyFont="1" applyFill="1"/>
    <xf numFmtId="0" fontId="2" fillId="0" borderId="13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71" fontId="2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wrapText="1"/>
    </xf>
    <xf numFmtId="0" fontId="2" fillId="6" borderId="2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3" fillId="0" borderId="0" xfId="0" applyFont="1" applyFill="1"/>
    <xf numFmtId="0" fontId="2" fillId="0" borderId="10" xfId="0" applyFont="1" applyFill="1" applyBorder="1" applyAlignment="1">
      <alignment horizontal="center" vertical="center" wrapText="1"/>
    </xf>
    <xf numFmtId="2" fontId="2" fillId="0" borderId="26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164" fontId="2" fillId="2" borderId="12" xfId="2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165" fontId="2" fillId="2" borderId="7" xfId="2" applyNumberFormat="1" applyFont="1" applyFill="1" applyBorder="1" applyAlignment="1" applyProtection="1">
      <alignment horizontal="right" vertical="center"/>
      <protection locked="0"/>
    </xf>
    <xf numFmtId="165" fontId="4" fillId="2" borderId="8" xfId="2" applyNumberFormat="1" applyFont="1" applyFill="1" applyBorder="1" applyAlignment="1" applyProtection="1">
      <alignment horizontal="right" vertical="center"/>
      <protection locked="0"/>
    </xf>
    <xf numFmtId="167" fontId="2" fillId="0" borderId="7" xfId="2" applyNumberFormat="1" applyFont="1" applyFill="1" applyBorder="1" applyAlignment="1" applyProtection="1">
      <alignment horizontal="right" vertical="center"/>
      <protection locked="0"/>
    </xf>
    <xf numFmtId="165" fontId="2" fillId="0" borderId="8" xfId="2" applyNumberFormat="1" applyFont="1" applyFill="1" applyBorder="1" applyAlignment="1" applyProtection="1">
      <alignment horizontal="right" vertical="center"/>
      <protection locked="0"/>
    </xf>
    <xf numFmtId="165" fontId="2" fillId="4" borderId="7" xfId="2" applyNumberFormat="1" applyFont="1" applyFill="1" applyBorder="1" applyAlignment="1" applyProtection="1">
      <alignment horizontal="right" vertical="center"/>
      <protection locked="0"/>
    </xf>
    <xf numFmtId="165" fontId="4" fillId="4" borderId="8" xfId="2" applyNumberFormat="1" applyFont="1" applyFill="1" applyBorder="1" applyAlignment="1" applyProtection="1">
      <alignment horizontal="right" vertical="center"/>
      <protection locked="0"/>
    </xf>
    <xf numFmtId="165" fontId="2" fillId="0" borderId="7" xfId="2" applyNumberFormat="1" applyFont="1" applyFill="1" applyBorder="1" applyAlignment="1" applyProtection="1">
      <alignment horizontal="right" vertical="center"/>
      <protection locked="0"/>
    </xf>
    <xf numFmtId="165" fontId="6" fillId="0" borderId="7" xfId="2" applyNumberFormat="1" applyFont="1" applyFill="1" applyBorder="1" applyAlignment="1" applyProtection="1">
      <alignment horizontal="right" vertical="center"/>
      <protection locked="0"/>
    </xf>
    <xf numFmtId="165" fontId="2" fillId="2" borderId="12" xfId="2" applyNumberFormat="1" applyFont="1" applyFill="1" applyBorder="1" applyAlignment="1" applyProtection="1">
      <alignment horizontal="right" vertical="center"/>
      <protection locked="0"/>
    </xf>
    <xf numFmtId="165" fontId="4" fillId="2" borderId="27" xfId="2" applyNumberFormat="1" applyFont="1" applyFill="1" applyBorder="1" applyAlignment="1" applyProtection="1">
      <alignment horizontal="right" vertical="center"/>
      <protection locked="0"/>
    </xf>
    <xf numFmtId="165" fontId="2" fillId="0" borderId="0" xfId="2" applyNumberFormat="1" applyFont="1" applyFill="1" applyProtection="1">
      <protection locked="0"/>
    </xf>
    <xf numFmtId="165" fontId="9" fillId="0" borderId="0" xfId="2" applyNumberFormat="1" applyFont="1" applyFill="1" applyAlignment="1" applyProtection="1">
      <alignment horizontal="right"/>
      <protection locked="0"/>
    </xf>
    <xf numFmtId="165" fontId="2" fillId="0" borderId="0" xfId="2" applyNumberFormat="1" applyFont="1" applyFill="1" applyAlignment="1" applyProtection="1">
      <alignment horizontal="right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68" fontId="2" fillId="6" borderId="24" xfId="0" applyNumberFormat="1" applyFont="1" applyFill="1" applyBorder="1" applyAlignment="1" applyProtection="1">
      <alignment horizontal="right" vertical="center"/>
      <protection locked="0"/>
    </xf>
    <xf numFmtId="168" fontId="4" fillId="6" borderId="25" xfId="0" applyNumberFormat="1" applyFont="1" applyFill="1" applyBorder="1" applyAlignment="1" applyProtection="1">
      <alignment horizontal="right" vertical="center"/>
      <protection locked="0"/>
    </xf>
    <xf numFmtId="168" fontId="2" fillId="3" borderId="7" xfId="0" applyNumberFormat="1" applyFont="1" applyFill="1" applyBorder="1" applyAlignment="1" applyProtection="1">
      <alignment horizontal="right" vertical="center"/>
      <protection locked="0"/>
    </xf>
    <xf numFmtId="168" fontId="2" fillId="0" borderId="8" xfId="0" applyNumberFormat="1" applyFont="1" applyBorder="1" applyAlignment="1" applyProtection="1">
      <alignment horizontal="right" vertical="center"/>
      <protection locked="0"/>
    </xf>
    <xf numFmtId="168" fontId="6" fillId="3" borderId="7" xfId="0" applyNumberFormat="1" applyFont="1" applyFill="1" applyBorder="1" applyAlignment="1" applyProtection="1">
      <alignment horizontal="right" vertical="center"/>
      <protection locked="0"/>
    </xf>
    <xf numFmtId="168" fontId="2" fillId="3" borderId="12" xfId="0" applyNumberFormat="1" applyFont="1" applyFill="1" applyBorder="1" applyAlignment="1" applyProtection="1">
      <alignment horizontal="right" vertical="center"/>
      <protection locked="0"/>
    </xf>
    <xf numFmtId="168" fontId="2" fillId="0" borderId="27" xfId="0" applyNumberFormat="1" applyFont="1" applyBorder="1" applyAlignment="1" applyProtection="1">
      <alignment horizontal="right" vertical="center"/>
      <protection locked="0"/>
    </xf>
    <xf numFmtId="0" fontId="2" fillId="0" borderId="2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6" applyFont="1" applyFill="1" applyBorder="1" applyAlignment="1">
      <alignment horizontal="left" vertical="center" wrapText="1"/>
    </xf>
    <xf numFmtId="9" fontId="2" fillId="0" borderId="0" xfId="4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vertical="center"/>
    </xf>
    <xf numFmtId="0" fontId="2" fillId="0" borderId="37" xfId="0" applyFont="1" applyFill="1" applyBorder="1"/>
    <xf numFmtId="0" fontId="14" fillId="0" borderId="39" xfId="7" applyNumberFormat="1" applyFont="1" applyFill="1" applyBorder="1" applyAlignment="1" applyProtection="1">
      <alignment vertical="center"/>
      <protection locked="0"/>
    </xf>
    <xf numFmtId="0" fontId="2" fillId="0" borderId="40" xfId="0" applyFont="1" applyFill="1" applyBorder="1" applyAlignment="1">
      <alignment vertical="center"/>
    </xf>
    <xf numFmtId="165" fontId="6" fillId="0" borderId="32" xfId="2" applyNumberFormat="1" applyFont="1" applyFill="1" applyBorder="1" applyAlignment="1" applyProtection="1">
      <alignment horizontal="right" vertical="center"/>
      <protection locked="0"/>
    </xf>
    <xf numFmtId="165" fontId="4" fillId="0" borderId="33" xfId="2" applyNumberFormat="1" applyFont="1" applyFill="1" applyBorder="1" applyAlignment="1" applyProtection="1">
      <alignment horizontal="right" vertical="center"/>
      <protection locked="0"/>
    </xf>
    <xf numFmtId="165" fontId="6" fillId="0" borderId="41" xfId="2" applyNumberFormat="1" applyFont="1" applyFill="1" applyBorder="1" applyAlignment="1" applyProtection="1">
      <alignment horizontal="right" vertical="center"/>
      <protection locked="0"/>
    </xf>
    <xf numFmtId="165" fontId="4" fillId="0" borderId="42" xfId="2" applyNumberFormat="1" applyFont="1" applyFill="1" applyBorder="1" applyAlignment="1" applyProtection="1">
      <alignment horizontal="right" vertical="center"/>
      <protection locked="0"/>
    </xf>
    <xf numFmtId="9" fontId="6" fillId="0" borderId="14" xfId="4" applyFont="1" applyFill="1" applyBorder="1" applyAlignment="1" applyProtection="1">
      <alignment horizontal="center" vertical="center" wrapText="1"/>
      <protection locked="0"/>
    </xf>
    <xf numFmtId="165" fontId="2" fillId="0" borderId="15" xfId="2" applyNumberFormat="1" applyFont="1" applyFill="1" applyBorder="1" applyAlignment="1" applyProtection="1">
      <alignment vertical="center"/>
      <protection locked="0"/>
    </xf>
    <xf numFmtId="165" fontId="4" fillId="0" borderId="15" xfId="2" applyNumberFormat="1" applyFont="1" applyFill="1" applyBorder="1" applyAlignment="1" applyProtection="1">
      <alignment vertical="center"/>
      <protection locked="0"/>
    </xf>
    <xf numFmtId="9" fontId="2" fillId="0" borderId="21" xfId="4" applyFont="1" applyFill="1" applyBorder="1" applyAlignment="1" applyProtection="1">
      <alignment horizontal="center" vertical="center"/>
      <protection locked="0"/>
    </xf>
    <xf numFmtId="165" fontId="4" fillId="0" borderId="22" xfId="2" applyNumberFormat="1" applyFont="1" applyFill="1" applyBorder="1" applyAlignment="1" applyProtection="1">
      <alignment vertical="center"/>
      <protection locked="0"/>
    </xf>
    <xf numFmtId="9" fontId="6" fillId="0" borderId="21" xfId="4" applyFont="1" applyFill="1" applyBorder="1" applyAlignment="1" applyProtection="1">
      <alignment horizontal="center" vertical="center" wrapText="1"/>
      <protection locked="0"/>
    </xf>
    <xf numFmtId="0" fontId="14" fillId="0" borderId="38" xfId="7" applyNumberFormat="1" applyFont="1" applyFill="1" applyBorder="1" applyAlignment="1" applyProtection="1">
      <alignment vertical="center"/>
      <protection locked="0"/>
    </xf>
    <xf numFmtId="2" fontId="2" fillId="0" borderId="7" xfId="0" applyNumberFormat="1" applyFont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0" fontId="12" fillId="0" borderId="19" xfId="6" applyFont="1" applyFill="1" applyBorder="1" applyAlignment="1">
      <alignment horizontal="left" vertical="center" wrapText="1"/>
    </xf>
    <xf numFmtId="0" fontId="12" fillId="0" borderId="34" xfId="6" applyFont="1" applyFill="1" applyBorder="1" applyAlignment="1">
      <alignment horizontal="justify" vertical="center" wrapText="1"/>
    </xf>
    <xf numFmtId="0" fontId="12" fillId="0" borderId="35" xfId="6" applyFont="1" applyFill="1" applyBorder="1" applyAlignment="1">
      <alignment horizontal="justify" vertical="center" wrapText="1"/>
    </xf>
    <xf numFmtId="0" fontId="12" fillId="0" borderId="36" xfId="6" applyFont="1" applyFill="1" applyBorder="1" applyAlignment="1">
      <alignment horizontal="justify" vertical="center" wrapText="1"/>
    </xf>
    <xf numFmtId="0" fontId="15" fillId="0" borderId="38" xfId="7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29" xfId="6" applyFont="1" applyFill="1" applyBorder="1" applyAlignment="1">
      <alignment horizontal="justify" vertical="center" wrapText="1"/>
    </xf>
    <xf numFmtId="0" fontId="12" fillId="0" borderId="30" xfId="6" applyFont="1" applyFill="1" applyBorder="1" applyAlignment="1">
      <alignment horizontal="justify" vertical="center" wrapText="1"/>
    </xf>
    <xf numFmtId="0" fontId="12" fillId="0" borderId="31" xfId="6" applyFont="1" applyFill="1" applyBorder="1" applyAlignment="1">
      <alignment horizontal="justify" vertical="center" wrapText="1"/>
    </xf>
    <xf numFmtId="0" fontId="12" fillId="0" borderId="16" xfId="6" applyFont="1" applyFill="1" applyBorder="1" applyAlignment="1">
      <alignment horizontal="left" vertical="center" wrapText="1"/>
    </xf>
    <xf numFmtId="0" fontId="12" fillId="0" borderId="17" xfId="6" applyFont="1" applyFill="1" applyBorder="1" applyAlignment="1">
      <alignment horizontal="left" vertical="center" wrapText="1"/>
    </xf>
    <xf numFmtId="0" fontId="12" fillId="0" borderId="20" xfId="6" applyFont="1" applyFill="1" applyBorder="1" applyAlignment="1">
      <alignment horizontal="left" vertical="center" wrapText="1"/>
    </xf>
  </cellXfs>
  <cellStyles count="8">
    <cellStyle name="Millares" xfId="1" builtinId="3"/>
    <cellStyle name="Millares [0]" xfId="2" builtinId="6"/>
    <cellStyle name="Moneda" xfId="3" builtinId="4"/>
    <cellStyle name="Normal" xfId="0" builtinId="0"/>
    <cellStyle name="Normal 2" xfId="7"/>
    <cellStyle name="Normal 7" xfId="5"/>
    <cellStyle name="Normal_PPTO PLANTILLA VALERIA NORTE_01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GUA\3.%20CONVOCATORIAS\ESTUDIOS%20PREVIOS%20CONTRATO%20438\CHIGOROD&#211;\ESTUDIOS%20PREVIOS\1.%20OBRA\CHI_PRESUPUESTO%20nov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obra"/>
      <sheetName val="Cantidades"/>
      <sheetName val="Memoria Cálculo"/>
      <sheetName val="Presupuesto Obra"/>
      <sheetName val="Presupuesto Suministro"/>
      <sheetName val="APU Suministro"/>
      <sheetName val="APU2"/>
      <sheetName val="AIU "/>
      <sheetName val="Resumen Financiero"/>
      <sheetName val="Cronograma Obra"/>
      <sheetName val="suministro"/>
      <sheetName val="suministro (2)"/>
      <sheetName val="especificaciones "/>
      <sheetName val="AIU"/>
      <sheetName val="Materiales Obra"/>
      <sheetName val="Equipos Obra"/>
      <sheetName val="MATERIALES"/>
      <sheetName val="EQUIPOS"/>
    </sheetNames>
    <sheetDataSet>
      <sheetData sheetId="0"/>
      <sheetData sheetId="1"/>
      <sheetData sheetId="2"/>
      <sheetData sheetId="3">
        <row r="4">
          <cell r="AG4">
            <v>2.6138050877867069</v>
          </cell>
        </row>
        <row r="11">
          <cell r="AG11">
            <v>1.8095573684677224</v>
          </cell>
        </row>
        <row r="16">
          <cell r="AG16">
            <v>5.0265482457436663</v>
          </cell>
        </row>
        <row r="19">
          <cell r="AG19">
            <v>1.8899821403996193</v>
          </cell>
        </row>
        <row r="20">
          <cell r="AG20">
            <v>1.1058406140636075</v>
          </cell>
        </row>
        <row r="25">
          <cell r="AG25">
            <v>1.6084954386379742</v>
          </cell>
        </row>
        <row r="26">
          <cell r="AG26">
            <v>1.4476458947741768</v>
          </cell>
        </row>
        <row r="27">
          <cell r="AG27">
            <v>1.1862653859955059</v>
          </cell>
        </row>
        <row r="28">
          <cell r="AG28">
            <v>3.015928947446199</v>
          </cell>
        </row>
        <row r="30">
          <cell r="AG30">
            <v>1.0656282280976579</v>
          </cell>
        </row>
        <row r="31">
          <cell r="AG31">
            <v>1.2063715789784806</v>
          </cell>
        </row>
        <row r="32">
          <cell r="AG32">
            <v>2.9355041755143034</v>
          </cell>
        </row>
        <row r="34">
          <cell r="U34">
            <v>5884.3290942031826</v>
          </cell>
          <cell r="V34">
            <v>4954.3318893083269</v>
          </cell>
          <cell r="W34">
            <v>431</v>
          </cell>
          <cell r="X34">
            <v>2742</v>
          </cell>
          <cell r="Y34">
            <v>1448.7919423198223</v>
          </cell>
          <cell r="Z34">
            <v>73.672641113446915</v>
          </cell>
          <cell r="AA34">
            <v>179</v>
          </cell>
          <cell r="AC34">
            <v>410</v>
          </cell>
          <cell r="AD34">
            <v>4</v>
          </cell>
          <cell r="AE34">
            <v>43</v>
          </cell>
          <cell r="AF34">
            <v>8</v>
          </cell>
          <cell r="AG34">
            <v>24.911573105905617</v>
          </cell>
          <cell r="AJ34">
            <v>20</v>
          </cell>
        </row>
        <row r="36">
          <cell r="AB36">
            <v>18.96</v>
          </cell>
          <cell r="AG36">
            <v>6</v>
          </cell>
        </row>
        <row r="38">
          <cell r="AG38">
            <v>1</v>
          </cell>
        </row>
        <row r="39">
          <cell r="S39">
            <v>1</v>
          </cell>
        </row>
        <row r="40">
          <cell r="AB40">
            <v>1.2</v>
          </cell>
          <cell r="AG40">
            <v>5</v>
          </cell>
        </row>
        <row r="41">
          <cell r="S41">
            <v>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28" workbookViewId="0">
      <selection activeCell="F11" sqref="F11"/>
    </sheetView>
  </sheetViews>
  <sheetFormatPr baseColWidth="10" defaultColWidth="11.42578125" defaultRowHeight="14.25" x14ac:dyDescent="0.2"/>
  <cols>
    <col min="1" max="1" width="14.5703125" style="1" customWidth="1"/>
    <col min="2" max="2" width="8" style="2" customWidth="1"/>
    <col min="3" max="3" width="63.5703125" style="1" customWidth="1"/>
    <col min="4" max="4" width="7.28515625" style="1" customWidth="1"/>
    <col min="5" max="5" width="11.140625" style="3" customWidth="1"/>
    <col min="6" max="6" width="14.7109375" style="4" customWidth="1"/>
    <col min="7" max="7" width="20.28515625" style="4" customWidth="1"/>
    <col min="8" max="8" width="22.140625" style="1" customWidth="1"/>
    <col min="9" max="9" width="25.28515625" style="1" bestFit="1" customWidth="1"/>
    <col min="10" max="10" width="11.42578125" style="1"/>
    <col min="11" max="11" width="14.42578125" style="1" bestFit="1" customWidth="1"/>
    <col min="12" max="16384" width="11.42578125" style="1"/>
  </cols>
  <sheetData>
    <row r="1" spans="1:9" ht="21.75" customHeight="1" x14ac:dyDescent="0.2"/>
    <row r="2" spans="1:9" ht="18" customHeight="1" x14ac:dyDescent="0.2">
      <c r="A2" s="136" t="s">
        <v>0</v>
      </c>
      <c r="B2" s="136"/>
      <c r="C2" s="136"/>
      <c r="D2" s="136"/>
      <c r="E2" s="136"/>
      <c r="F2" s="136"/>
      <c r="G2" s="136"/>
    </row>
    <row r="3" spans="1:9" ht="21.75" customHeight="1" x14ac:dyDescent="0.2">
      <c r="A3" s="136" t="s">
        <v>1</v>
      </c>
      <c r="B3" s="136"/>
      <c r="C3" s="136"/>
      <c r="D3" s="136"/>
      <c r="E3" s="136"/>
      <c r="F3" s="136"/>
      <c r="G3" s="136"/>
    </row>
    <row r="4" spans="1:9" ht="16.5" customHeight="1" x14ac:dyDescent="0.2">
      <c r="A4" s="137" t="s">
        <v>2</v>
      </c>
      <c r="B4" s="137"/>
      <c r="C4" s="137"/>
      <c r="D4" s="137"/>
      <c r="E4" s="137"/>
      <c r="F4" s="137"/>
      <c r="G4" s="137"/>
    </row>
    <row r="5" spans="1:9" ht="14.25" customHeight="1" thickBot="1" x14ac:dyDescent="0.25">
      <c r="B5" s="5"/>
      <c r="C5" s="6"/>
      <c r="D5" s="6"/>
      <c r="E5" s="7"/>
      <c r="F5" s="8"/>
      <c r="G5" s="8"/>
    </row>
    <row r="6" spans="1:9" ht="24.75" customHeight="1" thickBot="1" x14ac:dyDescent="0.25">
      <c r="A6" s="9" t="s">
        <v>3</v>
      </c>
      <c r="B6" s="10" t="s">
        <v>4</v>
      </c>
      <c r="C6" s="11" t="s">
        <v>5</v>
      </c>
      <c r="D6" s="11" t="s">
        <v>6</v>
      </c>
      <c r="E6" s="12" t="s">
        <v>7</v>
      </c>
      <c r="F6" s="13" t="s">
        <v>8</v>
      </c>
      <c r="G6" s="14" t="s">
        <v>9</v>
      </c>
    </row>
    <row r="7" spans="1:9" ht="15" x14ac:dyDescent="0.25">
      <c r="A7" s="15"/>
      <c r="B7" s="16">
        <v>1</v>
      </c>
      <c r="C7" s="17" t="s">
        <v>10</v>
      </c>
      <c r="D7" s="18"/>
      <c r="E7" s="19"/>
      <c r="F7" s="88"/>
      <c r="G7" s="89"/>
      <c r="H7" s="20"/>
      <c r="I7" s="21"/>
    </row>
    <row r="8" spans="1:9" ht="27.75" customHeight="1" x14ac:dyDescent="0.2">
      <c r="A8" s="22">
        <v>105</v>
      </c>
      <c r="B8" s="23">
        <v>1.1000000000000001</v>
      </c>
      <c r="C8" s="24" t="s">
        <v>11</v>
      </c>
      <c r="D8" s="25" t="s">
        <v>12</v>
      </c>
      <c r="E8" s="26">
        <f>'[1]Memoria Cálculo'!AF34</f>
        <v>8</v>
      </c>
      <c r="F8" s="90"/>
      <c r="G8" s="91"/>
      <c r="H8" s="27"/>
    </row>
    <row r="9" spans="1:9" ht="15" x14ac:dyDescent="0.25">
      <c r="A9" s="15"/>
      <c r="B9" s="16">
        <v>2</v>
      </c>
      <c r="C9" s="17" t="s">
        <v>13</v>
      </c>
      <c r="D9" s="18"/>
      <c r="E9" s="19"/>
      <c r="F9" s="88"/>
      <c r="G9" s="89"/>
      <c r="H9" s="28"/>
      <c r="I9" s="29"/>
    </row>
    <row r="10" spans="1:9" ht="15" x14ac:dyDescent="0.2">
      <c r="A10" s="30"/>
      <c r="B10" s="31">
        <v>2.1</v>
      </c>
      <c r="C10" s="32" t="s">
        <v>14</v>
      </c>
      <c r="D10" s="33"/>
      <c r="E10" s="34"/>
      <c r="F10" s="92"/>
      <c r="G10" s="93"/>
      <c r="H10" s="27"/>
    </row>
    <row r="11" spans="1:9" ht="20.25" customHeight="1" x14ac:dyDescent="0.2">
      <c r="A11" s="35" t="s">
        <v>15</v>
      </c>
      <c r="B11" s="23" t="s">
        <v>16</v>
      </c>
      <c r="C11" s="36" t="s">
        <v>17</v>
      </c>
      <c r="D11" s="25" t="s">
        <v>18</v>
      </c>
      <c r="E11" s="37">
        <f>ROUNDUP(+'[1]Memoria Cálculo'!U34,2)</f>
        <v>5884.33</v>
      </c>
      <c r="F11" s="90"/>
      <c r="G11" s="91"/>
      <c r="H11" s="38"/>
      <c r="I11" s="39"/>
    </row>
    <row r="12" spans="1:9" ht="15" customHeight="1" x14ac:dyDescent="0.25">
      <c r="A12" s="40"/>
      <c r="B12" s="31">
        <v>2.2000000000000002</v>
      </c>
      <c r="C12" s="32" t="s">
        <v>19</v>
      </c>
      <c r="D12" s="33"/>
      <c r="E12" s="34"/>
      <c r="F12" s="92"/>
      <c r="G12" s="93"/>
      <c r="H12" s="28"/>
      <c r="I12" s="39"/>
    </row>
    <row r="13" spans="1:9" ht="14.25" customHeight="1" x14ac:dyDescent="0.2">
      <c r="A13" s="138" t="s">
        <v>15</v>
      </c>
      <c r="B13" s="23" t="s">
        <v>20</v>
      </c>
      <c r="C13" s="36" t="s">
        <v>21</v>
      </c>
      <c r="D13" s="25" t="s">
        <v>22</v>
      </c>
      <c r="E13" s="37">
        <f>ROUNDUP(+'[1]Memoria Cálculo'!V34+'[1]Memoria Cálculo'!AG4+'[1]Memoria Cálculo'!AG11+'[1]Memoria Cálculo'!AG16+'[1]Memoria Cálculo'!AG19+'[1]Memoria Cálculo'!AG20+'[1]Memoria Cálculo'!AG27+'[1]Memoria Cálculo'!AG28,2)</f>
        <v>4970.9800000000005</v>
      </c>
      <c r="F13" s="90"/>
      <c r="G13" s="91"/>
      <c r="H13" s="41"/>
      <c r="I13" s="21"/>
    </row>
    <row r="14" spans="1:9" ht="14.25" customHeight="1" x14ac:dyDescent="0.2">
      <c r="A14" s="139"/>
      <c r="B14" s="23" t="s">
        <v>23</v>
      </c>
      <c r="C14" s="36" t="s">
        <v>24</v>
      </c>
      <c r="D14" s="25" t="s">
        <v>22</v>
      </c>
      <c r="E14" s="37">
        <f>ROUNDUP(+'[1]Memoria Cálculo'!W34+'[1]Memoria Cálculo'!AG32+'[1]Memoria Cálculo'!AG31+'[1]Memoria Cálculo'!AG30+'[1]Memoria Cálculo'!AG26+'[1]Memoria Cálculo'!AG25,2)</f>
        <v>439.27</v>
      </c>
      <c r="F14" s="90"/>
      <c r="G14" s="91"/>
      <c r="H14" s="27"/>
      <c r="I14" s="21"/>
    </row>
    <row r="15" spans="1:9" ht="15" customHeight="1" x14ac:dyDescent="0.25">
      <c r="A15" s="40"/>
      <c r="B15" s="31">
        <v>2.2999999999999998</v>
      </c>
      <c r="C15" s="32" t="s">
        <v>25</v>
      </c>
      <c r="D15" s="33"/>
      <c r="E15" s="34"/>
      <c r="F15" s="92"/>
      <c r="G15" s="93"/>
      <c r="H15" s="28"/>
    </row>
    <row r="16" spans="1:9" ht="28.5" x14ac:dyDescent="0.2">
      <c r="A16" s="140">
        <v>204</v>
      </c>
      <c r="B16" s="23" t="s">
        <v>26</v>
      </c>
      <c r="C16" s="24" t="s">
        <v>27</v>
      </c>
      <c r="D16" s="25" t="s">
        <v>22</v>
      </c>
      <c r="E16" s="42">
        <f>ROUNDUP(+(E13+E14-'[1]Memoria Cálculo'!AG34)*0.3,2)</f>
        <v>1615.61</v>
      </c>
      <c r="F16" s="94"/>
      <c r="G16" s="91"/>
      <c r="H16" s="41"/>
      <c r="I16" s="43"/>
    </row>
    <row r="17" spans="1:11" ht="28.5" x14ac:dyDescent="0.2">
      <c r="A17" s="141"/>
      <c r="B17" s="23" t="s">
        <v>28</v>
      </c>
      <c r="C17" s="24" t="s">
        <v>29</v>
      </c>
      <c r="D17" s="25" t="s">
        <v>22</v>
      </c>
      <c r="E17" s="44">
        <f>ROUNDUP(+(E13+E14-'[1]Memoria Cálculo'!AG34)*0.6,2)</f>
        <v>3231.21</v>
      </c>
      <c r="F17" s="95"/>
      <c r="G17" s="91"/>
      <c r="H17" s="27"/>
      <c r="I17" s="21"/>
    </row>
    <row r="18" spans="1:11" x14ac:dyDescent="0.2">
      <c r="A18" s="45">
        <v>404</v>
      </c>
      <c r="B18" s="23" t="s">
        <v>30</v>
      </c>
      <c r="C18" s="36" t="s">
        <v>31</v>
      </c>
      <c r="D18" s="25" t="s">
        <v>22</v>
      </c>
      <c r="E18" s="42">
        <f>ROUNDUP((+E13+E14-'[1]Memoria Cálculo'!AG34)*0.1,2)</f>
        <v>538.54</v>
      </c>
      <c r="F18" s="95"/>
      <c r="G18" s="91"/>
      <c r="H18" s="27"/>
    </row>
    <row r="19" spans="1:11" ht="15" x14ac:dyDescent="0.25">
      <c r="A19" s="40"/>
      <c r="B19" s="31">
        <v>2.4</v>
      </c>
      <c r="C19" s="32" t="s">
        <v>32</v>
      </c>
      <c r="D19" s="33"/>
      <c r="E19" s="46"/>
      <c r="F19" s="92"/>
      <c r="G19" s="93"/>
      <c r="H19" s="28"/>
    </row>
    <row r="20" spans="1:11" ht="28.5" x14ac:dyDescent="0.2">
      <c r="A20" s="35">
        <v>205</v>
      </c>
      <c r="B20" s="23" t="s">
        <v>33</v>
      </c>
      <c r="C20" s="24" t="s">
        <v>34</v>
      </c>
      <c r="D20" s="25" t="s">
        <v>22</v>
      </c>
      <c r="E20" s="42">
        <f>ROUNDUP((+E13+E14)-E16+'[1]Memoria Cálculo'!AG34,2)</f>
        <v>3819.5600000000004</v>
      </c>
      <c r="F20" s="95"/>
      <c r="G20" s="91"/>
      <c r="H20" s="27"/>
    </row>
    <row r="21" spans="1:11" ht="15" x14ac:dyDescent="0.25">
      <c r="A21" s="47"/>
      <c r="B21" s="16">
        <v>3</v>
      </c>
      <c r="C21" s="48" t="s">
        <v>35</v>
      </c>
      <c r="D21" s="18"/>
      <c r="E21" s="19"/>
      <c r="F21" s="88"/>
      <c r="G21" s="89"/>
      <c r="H21" s="49"/>
      <c r="I21" s="21"/>
    </row>
    <row r="22" spans="1:11" x14ac:dyDescent="0.2">
      <c r="A22" s="35" t="s">
        <v>15</v>
      </c>
      <c r="B22" s="23">
        <v>3.1</v>
      </c>
      <c r="C22" s="24" t="s">
        <v>36</v>
      </c>
      <c r="D22" s="25" t="s">
        <v>37</v>
      </c>
      <c r="E22" s="50">
        <f>'[1]Memoria Cálculo'!AJ34</f>
        <v>20</v>
      </c>
      <c r="F22" s="94"/>
      <c r="G22" s="91"/>
      <c r="H22" s="27"/>
    </row>
    <row r="23" spans="1:11" ht="38.25" customHeight="1" x14ac:dyDescent="0.2">
      <c r="A23" s="35" t="s">
        <v>38</v>
      </c>
      <c r="B23" s="23">
        <v>3.2</v>
      </c>
      <c r="C23" s="24" t="s">
        <v>39</v>
      </c>
      <c r="D23" s="25" t="s">
        <v>37</v>
      </c>
      <c r="E23" s="51">
        <f>'[1]Memoria Cálculo'!S39</f>
        <v>1</v>
      </c>
      <c r="F23" s="94"/>
      <c r="G23" s="91"/>
      <c r="H23" s="27"/>
      <c r="I23" s="21"/>
    </row>
    <row r="24" spans="1:11" ht="30" customHeight="1" x14ac:dyDescent="0.2">
      <c r="A24" s="35" t="s">
        <v>38</v>
      </c>
      <c r="B24" s="23">
        <v>3.3</v>
      </c>
      <c r="C24" s="24" t="s">
        <v>40</v>
      </c>
      <c r="D24" s="25" t="s">
        <v>37</v>
      </c>
      <c r="E24" s="50">
        <f>'[1]Memoria Cálculo'!S41</f>
        <v>13</v>
      </c>
      <c r="F24" s="94"/>
      <c r="G24" s="91"/>
      <c r="H24" s="29"/>
      <c r="I24" s="21"/>
    </row>
    <row r="25" spans="1:11" ht="31.5" customHeight="1" x14ac:dyDescent="0.2">
      <c r="A25" s="52" t="s">
        <v>41</v>
      </c>
      <c r="B25" s="23">
        <v>3.4</v>
      </c>
      <c r="C25" s="24" t="s">
        <v>42</v>
      </c>
      <c r="D25" s="25" t="s">
        <v>37</v>
      </c>
      <c r="E25" s="50">
        <f>'[1]Memoria Cálculo'!S41-'[1]Memoria Cálculo'!AG36+'[1]Memoria Cálculo'!S39</f>
        <v>8</v>
      </c>
      <c r="F25" s="94"/>
      <c r="G25" s="91"/>
      <c r="H25" s="27"/>
    </row>
    <row r="26" spans="1:11" ht="28.5" x14ac:dyDescent="0.2">
      <c r="A26" s="52" t="s">
        <v>43</v>
      </c>
      <c r="B26" s="23">
        <v>3.5</v>
      </c>
      <c r="C26" s="24" t="s">
        <v>44</v>
      </c>
      <c r="D26" s="25" t="s">
        <v>12</v>
      </c>
      <c r="E26" s="50">
        <f>ROUNDUP('[1]Memoria Cálculo'!AB40,2)</f>
        <v>1.2</v>
      </c>
      <c r="F26" s="94"/>
      <c r="G26" s="91"/>
      <c r="H26" s="29"/>
    </row>
    <row r="27" spans="1:11" ht="28.5" x14ac:dyDescent="0.2">
      <c r="A27" s="52" t="s">
        <v>43</v>
      </c>
      <c r="B27" s="23">
        <v>3.6</v>
      </c>
      <c r="C27" s="24" t="s">
        <v>45</v>
      </c>
      <c r="D27" s="25" t="s">
        <v>12</v>
      </c>
      <c r="E27" s="50">
        <f>ROUNDUP('[1]Memoria Cálculo'!AB36-E26,2)</f>
        <v>17.760000000000002</v>
      </c>
      <c r="F27" s="94"/>
      <c r="G27" s="91"/>
      <c r="H27" s="27"/>
    </row>
    <row r="28" spans="1:11" x14ac:dyDescent="0.2">
      <c r="A28" s="35" t="s">
        <v>46</v>
      </c>
      <c r="B28" s="23">
        <v>3.7</v>
      </c>
      <c r="C28" s="24" t="s">
        <v>47</v>
      </c>
      <c r="D28" s="25" t="s">
        <v>37</v>
      </c>
      <c r="E28" s="53">
        <f>ROUNDUP((E26+E27)/0.3 +(E23+E24),0)</f>
        <v>78</v>
      </c>
      <c r="F28" s="94"/>
      <c r="G28" s="91"/>
      <c r="H28" s="27"/>
    </row>
    <row r="29" spans="1:11" ht="28.5" x14ac:dyDescent="0.2">
      <c r="A29" s="52" t="s">
        <v>48</v>
      </c>
      <c r="B29" s="23">
        <v>3.8</v>
      </c>
      <c r="C29" s="24" t="s">
        <v>49</v>
      </c>
      <c r="D29" s="25" t="s">
        <v>37</v>
      </c>
      <c r="E29" s="53">
        <f>ROUNDUP('[1]Memoria Cálculo'!AG40,2)</f>
        <v>5</v>
      </c>
      <c r="F29" s="94"/>
      <c r="G29" s="91"/>
      <c r="H29" s="27"/>
    </row>
    <row r="30" spans="1:11" ht="28.5" x14ac:dyDescent="0.2">
      <c r="A30" s="52" t="s">
        <v>48</v>
      </c>
      <c r="B30" s="23">
        <v>3.9</v>
      </c>
      <c r="C30" s="24" t="s">
        <v>50</v>
      </c>
      <c r="D30" s="25" t="s">
        <v>37</v>
      </c>
      <c r="E30" s="53">
        <f>'[1]Memoria Cálculo'!AG38</f>
        <v>1</v>
      </c>
      <c r="F30" s="94"/>
      <c r="G30" s="91"/>
      <c r="H30" s="27"/>
    </row>
    <row r="31" spans="1:11" x14ac:dyDescent="0.2">
      <c r="A31" s="35" t="s">
        <v>51</v>
      </c>
      <c r="B31" s="54">
        <v>3.1</v>
      </c>
      <c r="C31" s="55" t="s">
        <v>52</v>
      </c>
      <c r="D31" s="25" t="s">
        <v>12</v>
      </c>
      <c r="E31" s="53">
        <f>E32*1.2</f>
        <v>165.6</v>
      </c>
      <c r="F31" s="94"/>
      <c r="G31" s="91"/>
      <c r="H31" s="56"/>
      <c r="I31" s="57"/>
      <c r="K31" s="58"/>
    </row>
    <row r="32" spans="1:11" x14ac:dyDescent="0.2">
      <c r="A32" s="35" t="s">
        <v>51</v>
      </c>
      <c r="B32" s="23">
        <v>3.11</v>
      </c>
      <c r="C32" s="55" t="s">
        <v>53</v>
      </c>
      <c r="D32" s="59" t="s">
        <v>37</v>
      </c>
      <c r="E32" s="53">
        <f>ROUNDUP(('[1]Memoria Cálculo'!AC34+'[1]Memoria Cálculo'!AD34+'[1]Memoria Cálculo'!AE34)*0.3,0)</f>
        <v>138</v>
      </c>
      <c r="F32" s="94"/>
      <c r="G32" s="91"/>
      <c r="H32" s="27"/>
    </row>
    <row r="33" spans="1:11" x14ac:dyDescent="0.2">
      <c r="A33" s="35" t="s">
        <v>51</v>
      </c>
      <c r="B33" s="23">
        <v>3.12</v>
      </c>
      <c r="C33" s="55" t="s">
        <v>54</v>
      </c>
      <c r="D33" s="25" t="s">
        <v>12</v>
      </c>
      <c r="E33" s="53">
        <f>E34*0.6</f>
        <v>109.8</v>
      </c>
      <c r="F33" s="94"/>
      <c r="G33" s="91"/>
      <c r="H33" s="27"/>
      <c r="I33" s="57"/>
      <c r="K33" s="58"/>
    </row>
    <row r="34" spans="1:11" x14ac:dyDescent="0.2">
      <c r="A34" s="35" t="s">
        <v>51</v>
      </c>
      <c r="B34" s="23">
        <v>3.13</v>
      </c>
      <c r="C34" s="55" t="s">
        <v>55</v>
      </c>
      <c r="D34" s="59" t="s">
        <v>37</v>
      </c>
      <c r="E34" s="53">
        <f>ROUNDUP(('[1]Memoria Cálculo'!AC34+'[1]Memoria Cálculo'!AD34+'[1]Memoria Cálculo'!AE34)*0.4,0)</f>
        <v>183</v>
      </c>
      <c r="F34" s="94"/>
      <c r="G34" s="91"/>
      <c r="H34" s="27"/>
    </row>
    <row r="35" spans="1:11" ht="15" x14ac:dyDescent="0.25">
      <c r="A35" s="81"/>
      <c r="B35" s="82">
        <v>4</v>
      </c>
      <c r="C35" s="83" t="s">
        <v>56</v>
      </c>
      <c r="D35" s="84"/>
      <c r="E35" s="85"/>
      <c r="F35" s="96"/>
      <c r="G35" s="97"/>
      <c r="H35" s="49"/>
    </row>
    <row r="36" spans="1:11" ht="28.5" x14ac:dyDescent="0.2">
      <c r="A36" s="86" t="s">
        <v>57</v>
      </c>
      <c r="B36" s="25">
        <v>4.0999999999999996</v>
      </c>
      <c r="C36" s="24" t="s">
        <v>77</v>
      </c>
      <c r="D36" s="25" t="s">
        <v>12</v>
      </c>
      <c r="E36" s="37">
        <f>ROUNDUP('[1]Memoria Cálculo'!X34,2)</f>
        <v>2742</v>
      </c>
      <c r="F36" s="95"/>
      <c r="G36" s="94"/>
      <c r="H36" s="27"/>
    </row>
    <row r="37" spans="1:11" x14ac:dyDescent="0.2">
      <c r="A37" s="86" t="s">
        <v>58</v>
      </c>
      <c r="B37" s="25">
        <v>4.2</v>
      </c>
      <c r="C37" s="24" t="s">
        <v>78</v>
      </c>
      <c r="D37" s="25" t="s">
        <v>12</v>
      </c>
      <c r="E37" s="37">
        <f>ROUNDUP('[1]Memoria Cálculo'!Y34,2)</f>
        <v>1448.8</v>
      </c>
      <c r="F37" s="95"/>
      <c r="G37" s="94"/>
      <c r="H37" s="27"/>
    </row>
    <row r="38" spans="1:11" x14ac:dyDescent="0.2">
      <c r="A38" s="86" t="s">
        <v>58</v>
      </c>
      <c r="B38" s="25">
        <v>4.3</v>
      </c>
      <c r="C38" s="24" t="s">
        <v>79</v>
      </c>
      <c r="D38" s="25" t="s">
        <v>12</v>
      </c>
      <c r="E38" s="37">
        <f>ROUNDUP('[1]Memoria Cálculo'!Z34,2)</f>
        <v>73.680000000000007</v>
      </c>
      <c r="F38" s="95"/>
      <c r="G38" s="94"/>
      <c r="H38" s="27"/>
    </row>
    <row r="39" spans="1:11" x14ac:dyDescent="0.2">
      <c r="A39" s="86" t="s">
        <v>58</v>
      </c>
      <c r="B39" s="25">
        <v>4.4000000000000004</v>
      </c>
      <c r="C39" s="24" t="s">
        <v>80</v>
      </c>
      <c r="D39" s="25" t="s">
        <v>12</v>
      </c>
      <c r="E39" s="37">
        <f>ROUNDUP('[1]Memoria Cálculo'!AA34,2)</f>
        <v>179</v>
      </c>
      <c r="F39" s="95"/>
      <c r="G39" s="94"/>
      <c r="H39" s="27"/>
    </row>
    <row r="40" spans="1:11" x14ac:dyDescent="0.2">
      <c r="A40" s="86" t="s">
        <v>59</v>
      </c>
      <c r="B40" s="25">
        <v>4.5</v>
      </c>
      <c r="C40" s="24" t="s">
        <v>60</v>
      </c>
      <c r="D40" s="25" t="s">
        <v>37</v>
      </c>
      <c r="E40" s="60">
        <f>ROUNDUP('[1]Memoria Cálculo'!AC34,0)</f>
        <v>410</v>
      </c>
      <c r="F40" s="94"/>
      <c r="G40" s="94"/>
      <c r="H40" s="27"/>
    </row>
    <row r="41" spans="1:11" x14ac:dyDescent="0.2">
      <c r="A41" s="86" t="s">
        <v>59</v>
      </c>
      <c r="B41" s="25">
        <v>4.5999999999999996</v>
      </c>
      <c r="C41" s="24" t="s">
        <v>61</v>
      </c>
      <c r="D41" s="25" t="s">
        <v>37</v>
      </c>
      <c r="E41" s="60">
        <f>ROUNDUP('[1]Memoria Cálculo'!AD34,0)</f>
        <v>4</v>
      </c>
      <c r="F41" s="94"/>
      <c r="G41" s="94"/>
      <c r="H41" s="27"/>
    </row>
    <row r="42" spans="1:11" x14ac:dyDescent="0.2">
      <c r="A42" s="86" t="s">
        <v>59</v>
      </c>
      <c r="B42" s="25">
        <v>4.7</v>
      </c>
      <c r="C42" s="24" t="s">
        <v>62</v>
      </c>
      <c r="D42" s="25" t="s">
        <v>37</v>
      </c>
      <c r="E42" s="60">
        <f>ROUNDUP(+'[1]Memoria Cálculo'!AE34,0)</f>
        <v>43</v>
      </c>
      <c r="F42" s="94"/>
      <c r="G42" s="94"/>
      <c r="H42" s="27"/>
    </row>
    <row r="43" spans="1:11" x14ac:dyDescent="0.2">
      <c r="A43" s="86" t="s">
        <v>59</v>
      </c>
      <c r="B43" s="25">
        <v>4.8</v>
      </c>
      <c r="C43" s="61" t="s">
        <v>63</v>
      </c>
      <c r="D43" s="25" t="s">
        <v>37</v>
      </c>
      <c r="E43" s="60">
        <f>ROUNDUP(SUM(E40:E42)+2*E44,0)</f>
        <v>1189</v>
      </c>
      <c r="F43" s="94"/>
      <c r="G43" s="94"/>
      <c r="H43" s="27"/>
    </row>
    <row r="44" spans="1:11" x14ac:dyDescent="0.2">
      <c r="A44" s="86" t="s">
        <v>59</v>
      </c>
      <c r="B44" s="25">
        <v>4.9000000000000004</v>
      </c>
      <c r="C44" s="61" t="s">
        <v>81</v>
      </c>
      <c r="D44" s="25" t="s">
        <v>37</v>
      </c>
      <c r="E44" s="60">
        <f>ROUNDUP(SUM(E40:E42)*0.8,0)</f>
        <v>366</v>
      </c>
      <c r="F44" s="94"/>
      <c r="G44" s="94"/>
      <c r="H44" s="27"/>
    </row>
    <row r="45" spans="1:11" x14ac:dyDescent="0.2">
      <c r="A45" s="86" t="s">
        <v>59</v>
      </c>
      <c r="B45" s="87" t="s">
        <v>64</v>
      </c>
      <c r="C45" s="61" t="s">
        <v>82</v>
      </c>
      <c r="D45" s="25" t="s">
        <v>37</v>
      </c>
      <c r="E45" s="60">
        <f>ROUNDUP(SUM(E40:E42)*0.3,0)</f>
        <v>138</v>
      </c>
      <c r="F45" s="94"/>
      <c r="G45" s="94"/>
      <c r="H45" s="27"/>
    </row>
    <row r="46" spans="1:11" x14ac:dyDescent="0.2">
      <c r="A46" s="86" t="s">
        <v>59</v>
      </c>
      <c r="B46" s="25">
        <v>4.1100000000000003</v>
      </c>
      <c r="C46" s="61" t="s">
        <v>65</v>
      </c>
      <c r="D46" s="25" t="s">
        <v>37</v>
      </c>
      <c r="E46" s="60">
        <f>E45</f>
        <v>138</v>
      </c>
      <c r="F46" s="94"/>
      <c r="G46" s="94"/>
      <c r="H46" s="27"/>
      <c r="I46" s="64"/>
    </row>
    <row r="47" spans="1:11" ht="15" thickBot="1" x14ac:dyDescent="0.25">
      <c r="F47" s="98"/>
      <c r="G47" s="99"/>
    </row>
    <row r="48" spans="1:11" ht="15" x14ac:dyDescent="0.2">
      <c r="A48" s="110"/>
      <c r="B48" s="142" t="s">
        <v>66</v>
      </c>
      <c r="C48" s="143"/>
      <c r="D48" s="143"/>
      <c r="E48" s="144"/>
      <c r="F48" s="118"/>
      <c r="G48" s="119"/>
    </row>
    <row r="49" spans="1:8" ht="15" x14ac:dyDescent="0.2">
      <c r="A49" s="117"/>
      <c r="B49" s="132" t="s">
        <v>67</v>
      </c>
      <c r="C49" s="133"/>
      <c r="D49" s="133"/>
      <c r="E49" s="134"/>
      <c r="F49" s="120"/>
      <c r="G49" s="121"/>
    </row>
    <row r="50" spans="1:8" ht="15" x14ac:dyDescent="0.2">
      <c r="A50" s="117"/>
      <c r="B50" s="132" t="s">
        <v>91</v>
      </c>
      <c r="C50" s="133"/>
      <c r="D50" s="133"/>
      <c r="E50" s="134"/>
      <c r="F50" s="120"/>
      <c r="G50" s="121"/>
    </row>
    <row r="51" spans="1:8" x14ac:dyDescent="0.2">
      <c r="A51" s="65"/>
      <c r="B51" s="132" t="s">
        <v>92</v>
      </c>
      <c r="C51" s="133"/>
      <c r="D51" s="133"/>
      <c r="E51" s="134"/>
      <c r="F51" s="122"/>
      <c r="G51" s="123"/>
    </row>
    <row r="52" spans="1:8" x14ac:dyDescent="0.2">
      <c r="A52" s="65"/>
      <c r="B52" s="145" t="s">
        <v>68</v>
      </c>
      <c r="C52" s="145"/>
      <c r="D52" s="145"/>
      <c r="E52" s="146"/>
      <c r="F52" s="122"/>
      <c r="G52" s="123"/>
    </row>
    <row r="53" spans="1:8" ht="15" x14ac:dyDescent="0.2">
      <c r="A53" s="65"/>
      <c r="B53" s="145" t="s">
        <v>69</v>
      </c>
      <c r="C53" s="145"/>
      <c r="D53" s="145"/>
      <c r="E53" s="145"/>
      <c r="F53" s="122"/>
      <c r="G53" s="124"/>
    </row>
    <row r="54" spans="1:8" ht="15.75" thickBot="1" x14ac:dyDescent="0.25">
      <c r="A54" s="66"/>
      <c r="B54" s="131"/>
      <c r="C54" s="131"/>
      <c r="D54" s="131"/>
      <c r="E54" s="147"/>
      <c r="F54" s="125"/>
      <c r="G54" s="126"/>
    </row>
    <row r="55" spans="1:8" ht="15" x14ac:dyDescent="0.2">
      <c r="A55" s="111"/>
      <c r="B55" s="112"/>
      <c r="C55" s="112"/>
      <c r="D55" s="112"/>
      <c r="E55" s="112"/>
      <c r="F55" s="113"/>
      <c r="G55" s="114"/>
    </row>
    <row r="56" spans="1:8" ht="15.75" x14ac:dyDescent="0.25">
      <c r="C56" s="78" t="s">
        <v>72</v>
      </c>
      <c r="F56" s="98"/>
      <c r="G56" s="99"/>
    </row>
    <row r="57" spans="1:8" ht="15" thickBot="1" x14ac:dyDescent="0.25">
      <c r="F57" s="98"/>
      <c r="G57" s="100"/>
      <c r="H57" s="29"/>
    </row>
    <row r="58" spans="1:8" ht="26.25" thickBot="1" x14ac:dyDescent="0.25">
      <c r="A58" s="68" t="s">
        <v>3</v>
      </c>
      <c r="B58" s="69" t="s">
        <v>70</v>
      </c>
      <c r="C58" s="70" t="s">
        <v>71</v>
      </c>
      <c r="D58" s="70" t="s">
        <v>6</v>
      </c>
      <c r="E58" s="70" t="s">
        <v>7</v>
      </c>
      <c r="F58" s="101" t="s">
        <v>8</v>
      </c>
      <c r="G58" s="102" t="s">
        <v>9</v>
      </c>
    </row>
    <row r="59" spans="1:8" ht="15" x14ac:dyDescent="0.25">
      <c r="A59" s="71"/>
      <c r="B59" s="72">
        <v>1</v>
      </c>
      <c r="C59" s="73" t="s">
        <v>72</v>
      </c>
      <c r="D59" s="74"/>
      <c r="E59" s="74"/>
      <c r="F59" s="103"/>
      <c r="G59" s="104"/>
      <c r="H59" s="67"/>
    </row>
    <row r="60" spans="1:8" ht="28.5" x14ac:dyDescent="0.2">
      <c r="A60" s="45" t="s">
        <v>57</v>
      </c>
      <c r="B60" s="23">
        <v>1.1000000000000001</v>
      </c>
      <c r="C60" s="24" t="s">
        <v>83</v>
      </c>
      <c r="D60" s="75" t="s">
        <v>12</v>
      </c>
      <c r="E60" s="129">
        <v>2742</v>
      </c>
      <c r="F60" s="105"/>
      <c r="G60" s="106"/>
    </row>
    <row r="61" spans="1:8" x14ac:dyDescent="0.2">
      <c r="A61" s="45" t="s">
        <v>58</v>
      </c>
      <c r="B61" s="23">
        <v>1.2</v>
      </c>
      <c r="C61" s="61" t="s">
        <v>84</v>
      </c>
      <c r="D61" s="75" t="s">
        <v>12</v>
      </c>
      <c r="E61" s="129">
        <v>1448.8</v>
      </c>
      <c r="F61" s="105"/>
      <c r="G61" s="106"/>
    </row>
    <row r="62" spans="1:8" ht="15" x14ac:dyDescent="0.2">
      <c r="A62" s="45" t="s">
        <v>58</v>
      </c>
      <c r="B62" s="23">
        <v>1.3</v>
      </c>
      <c r="C62" s="61" t="s">
        <v>85</v>
      </c>
      <c r="D62" s="75" t="s">
        <v>12</v>
      </c>
      <c r="E62" s="130">
        <v>73.680000000000007</v>
      </c>
      <c r="F62" s="105"/>
      <c r="G62" s="106"/>
    </row>
    <row r="63" spans="1:8" x14ac:dyDescent="0.2">
      <c r="A63" s="45" t="s">
        <v>58</v>
      </c>
      <c r="B63" s="23">
        <v>1.4</v>
      </c>
      <c r="C63" s="61" t="s">
        <v>86</v>
      </c>
      <c r="D63" s="75" t="s">
        <v>12</v>
      </c>
      <c r="E63" s="129">
        <v>179</v>
      </c>
      <c r="F63" s="105"/>
      <c r="G63" s="106"/>
    </row>
    <row r="64" spans="1:8" x14ac:dyDescent="0.2">
      <c r="A64" s="45" t="s">
        <v>59</v>
      </c>
      <c r="B64" s="23">
        <v>1.5</v>
      </c>
      <c r="C64" s="76" t="s">
        <v>73</v>
      </c>
      <c r="D64" s="25" t="s">
        <v>76</v>
      </c>
      <c r="E64" s="129">
        <v>410</v>
      </c>
      <c r="F64" s="105"/>
      <c r="G64" s="106"/>
    </row>
    <row r="65" spans="1:9" x14ac:dyDescent="0.2">
      <c r="A65" s="45" t="s">
        <v>59</v>
      </c>
      <c r="B65" s="23">
        <v>1.6</v>
      </c>
      <c r="C65" s="77" t="s">
        <v>74</v>
      </c>
      <c r="D65" s="25" t="s">
        <v>76</v>
      </c>
      <c r="E65" s="129">
        <v>4</v>
      </c>
      <c r="F65" s="107"/>
      <c r="G65" s="106"/>
    </row>
    <row r="66" spans="1:9" x14ac:dyDescent="0.2">
      <c r="A66" s="45" t="s">
        <v>59</v>
      </c>
      <c r="B66" s="23">
        <v>1.7</v>
      </c>
      <c r="C66" s="61" t="s">
        <v>75</v>
      </c>
      <c r="D66" s="25" t="s">
        <v>76</v>
      </c>
      <c r="E66" s="129">
        <v>43</v>
      </c>
      <c r="F66" s="105"/>
      <c r="G66" s="106"/>
    </row>
    <row r="67" spans="1:9" x14ac:dyDescent="0.2">
      <c r="A67" s="45" t="s">
        <v>59</v>
      </c>
      <c r="B67" s="23">
        <v>1.8</v>
      </c>
      <c r="C67" s="61" t="s">
        <v>63</v>
      </c>
      <c r="D67" s="25" t="s">
        <v>76</v>
      </c>
      <c r="E67" s="129">
        <v>1189</v>
      </c>
      <c r="F67" s="105"/>
      <c r="G67" s="106"/>
    </row>
    <row r="68" spans="1:9" x14ac:dyDescent="0.2">
      <c r="A68" s="45" t="s">
        <v>59</v>
      </c>
      <c r="B68" s="23">
        <v>1.9</v>
      </c>
      <c r="C68" s="61" t="s">
        <v>87</v>
      </c>
      <c r="D68" s="25" t="s">
        <v>76</v>
      </c>
      <c r="E68" s="129">
        <v>366</v>
      </c>
      <c r="F68" s="105"/>
      <c r="G68" s="106"/>
    </row>
    <row r="69" spans="1:9" x14ac:dyDescent="0.2">
      <c r="A69" s="45" t="s">
        <v>59</v>
      </c>
      <c r="B69" s="54">
        <v>1.1000000000000001</v>
      </c>
      <c r="C69" s="61" t="s">
        <v>82</v>
      </c>
      <c r="D69" s="25" t="s">
        <v>76</v>
      </c>
      <c r="E69" s="129">
        <v>138</v>
      </c>
      <c r="F69" s="105"/>
      <c r="G69" s="106"/>
    </row>
    <row r="70" spans="1:9" ht="15" thickBot="1" x14ac:dyDescent="0.25">
      <c r="A70" s="79" t="s">
        <v>59</v>
      </c>
      <c r="B70" s="80">
        <v>1.1100000000000001</v>
      </c>
      <c r="C70" s="62" t="s">
        <v>65</v>
      </c>
      <c r="D70" s="63" t="s">
        <v>76</v>
      </c>
      <c r="E70" s="129">
        <v>138</v>
      </c>
      <c r="F70" s="108"/>
      <c r="G70" s="109"/>
    </row>
    <row r="71" spans="1:9" ht="15" customHeight="1" x14ac:dyDescent="0.2">
      <c r="A71" s="110"/>
      <c r="B71" s="142" t="s">
        <v>66</v>
      </c>
      <c r="C71" s="143"/>
      <c r="D71" s="143"/>
      <c r="E71" s="144"/>
      <c r="F71" s="118"/>
      <c r="G71" s="119"/>
    </row>
    <row r="72" spans="1:9" ht="15" customHeight="1" x14ac:dyDescent="0.2">
      <c r="A72" s="65"/>
      <c r="B72" s="132" t="s">
        <v>89</v>
      </c>
      <c r="C72" s="133"/>
      <c r="D72" s="133"/>
      <c r="E72" s="134"/>
      <c r="F72" s="122"/>
      <c r="G72" s="123"/>
      <c r="H72" s="21"/>
    </row>
    <row r="73" spans="1:9" ht="15" customHeight="1" x14ac:dyDescent="0.2">
      <c r="A73" s="65"/>
      <c r="B73" s="145" t="s">
        <v>67</v>
      </c>
      <c r="C73" s="145"/>
      <c r="D73" s="145"/>
      <c r="E73" s="146"/>
      <c r="F73" s="122"/>
      <c r="G73" s="123"/>
    </row>
    <row r="74" spans="1:9" ht="15" customHeight="1" thickBot="1" x14ac:dyDescent="0.25">
      <c r="A74" s="66"/>
      <c r="B74" s="131" t="s">
        <v>90</v>
      </c>
      <c r="C74" s="131"/>
      <c r="D74" s="131"/>
      <c r="E74" s="131"/>
      <c r="F74" s="127"/>
      <c r="G74" s="126"/>
      <c r="H74" s="21"/>
      <c r="I74" s="21"/>
    </row>
    <row r="75" spans="1:9" ht="15" thickBot="1" x14ac:dyDescent="0.25">
      <c r="F75" s="98"/>
      <c r="G75" s="98"/>
    </row>
    <row r="76" spans="1:9" ht="15" customHeight="1" thickBot="1" x14ac:dyDescent="0.25">
      <c r="A76" s="115"/>
      <c r="B76" s="135" t="s">
        <v>88</v>
      </c>
      <c r="C76" s="135"/>
      <c r="D76" s="135"/>
      <c r="E76" s="135"/>
      <c r="F76" s="128"/>
      <c r="G76" s="116"/>
    </row>
  </sheetData>
  <sheetProtection algorithmName="SHA-512" hashValue="tA3f+FlLIay+OedzXbvbv9cElLrFJPyyDgEvDiFcWax98sX3JTFmeGDcdp+X54CSvVs49aB7j3GgbK8ngEGeAQ==" saltValue="LjB0PNao284C5vj2a54CLA==" spinCount="100000" sheet="1" objects="1" scenarios="1" formatColumns="0" selectLockedCells="1"/>
  <protectedRanges>
    <protectedRange algorithmName="SHA-512" hashValue="h3mQn8yoefkhXlr3Mvj9h93xxEVodZUz5xQQvCtdGhbdfo6OdDjqktDloz9GGuVB1XC/UujeW1HC73AoekxwlQ==" saltValue="ucVVhAIwJIwR84zxCzmYmg==" spinCount="100000" sqref="F8:G46 F72:G74" name="Rango1"/>
  </protectedRanges>
  <mergeCells count="17">
    <mergeCell ref="B73:E73"/>
    <mergeCell ref="B74:E74"/>
    <mergeCell ref="B49:E49"/>
    <mergeCell ref="B50:E50"/>
    <mergeCell ref="B76:E76"/>
    <mergeCell ref="A2:G2"/>
    <mergeCell ref="A3:G3"/>
    <mergeCell ref="A4:G4"/>
    <mergeCell ref="A13:A14"/>
    <mergeCell ref="A16:A17"/>
    <mergeCell ref="B48:E48"/>
    <mergeCell ref="B51:E51"/>
    <mergeCell ref="B52:E52"/>
    <mergeCell ref="B53:E53"/>
    <mergeCell ref="B54:E54"/>
    <mergeCell ref="B71:E71"/>
    <mergeCell ref="B72:E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mpgarcia</dc:creator>
  <cp:lastModifiedBy>NATALIA GUTIERREZ SALAZAR</cp:lastModifiedBy>
  <dcterms:created xsi:type="dcterms:W3CDTF">2016-11-15T21:37:13Z</dcterms:created>
  <dcterms:modified xsi:type="dcterms:W3CDTF">2016-12-07T19:50:04Z</dcterms:modified>
</cp:coreProperties>
</file>