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INFRAESTRUCTURA\PAF-ATF-O-039-2016 CHIGORODÓ\"/>
    </mc:Choice>
  </mc:AlternateContent>
  <bookViews>
    <workbookView xWindow="0" yWindow="0" windowWidth="20730" windowHeight="9135"/>
  </bookViews>
  <sheets>
    <sheet name="Hoja1" sheetId="1" r:id="rId1"/>
  </sheets>
  <definedNames>
    <definedName name="_xlnm.Print_Area" localSheetId="0">Hoja1!$A$1:$G$73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G62" i="1"/>
  <c r="G63" i="1"/>
  <c r="G64" i="1"/>
  <c r="G65" i="1"/>
  <c r="G66" i="1"/>
  <c r="G60" i="1"/>
  <c r="G57" i="1"/>
  <c r="G58" i="1"/>
  <c r="G59" i="1"/>
  <c r="G56" i="1"/>
  <c r="G44" i="1" l="1"/>
  <c r="G36" i="1"/>
  <c r="G37" i="1"/>
  <c r="G38" i="1"/>
  <c r="G39" i="1"/>
  <c r="G40" i="1"/>
  <c r="G41" i="1"/>
  <c r="G42" i="1"/>
  <c r="G43" i="1"/>
  <c r="G45" i="1"/>
  <c r="G35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  <c r="G19" i="1"/>
  <c r="G17" i="1"/>
  <c r="G16" i="1"/>
  <c r="G15" i="1"/>
  <c r="G13" i="1"/>
  <c r="G12" i="1"/>
  <c r="G11" i="1" s="1"/>
  <c r="G10" i="1"/>
  <c r="G7" i="1"/>
  <c r="G6" i="1" l="1"/>
  <c r="G18" i="1"/>
  <c r="G55" i="1"/>
  <c r="G67" i="1" s="1"/>
  <c r="G68" i="1" s="1"/>
  <c r="G9" i="1"/>
  <c r="G70" i="1" l="1"/>
  <c r="G20" i="1"/>
  <c r="G34" i="1"/>
  <c r="G14" i="1"/>
  <c r="G8" i="1" s="1"/>
  <c r="G46" i="1" l="1"/>
  <c r="G49" i="1" s="1"/>
  <c r="G72" i="1" s="1"/>
</calcChain>
</file>

<file path=xl/sharedStrings.xml><?xml version="1.0" encoding="utf-8"?>
<sst xmlns="http://schemas.openxmlformats.org/spreadsheetml/2006/main" count="166" uniqueCount="93">
  <si>
    <t>OPTIMIZACIÓN REDES DE ALCANTARILLADO, MUNICIPIO DE CHIGORODÓ, BARRIO PARAÍSO</t>
  </si>
  <si>
    <t>PRESUPUESTO OBRA CIVIL</t>
  </si>
  <si>
    <t>ESPEC. NEGC</t>
  </si>
  <si>
    <t>ÍTEM</t>
  </si>
  <si>
    <t>DESCRIPCIÓN</t>
  </si>
  <si>
    <t>UND</t>
  </si>
  <si>
    <t>CANTIDAD</t>
  </si>
  <si>
    <t>VALOR UNITARIO</t>
  </si>
  <si>
    <t>VALOR TOTAL</t>
  </si>
  <si>
    <t xml:space="preserve">DEMOLICIÓN </t>
  </si>
  <si>
    <t>Demolición cámara existente h&lt; 4.0m (incluye retiro y botada)</t>
  </si>
  <si>
    <t>m</t>
  </si>
  <si>
    <t>MOVIMIENTO DE TIERRA</t>
  </si>
  <si>
    <t>ENTIBADOS</t>
  </si>
  <si>
    <t>Particular</t>
  </si>
  <si>
    <t>2.1.1</t>
  </si>
  <si>
    <t xml:space="preserve">Entibado temporal &lt; 3.0m </t>
  </si>
  <si>
    <t>m2</t>
  </si>
  <si>
    <t>EXCAVACIONES</t>
  </si>
  <si>
    <t>2.2.1</t>
  </si>
  <si>
    <t>Excavación material heterogéneo material seco y/o húmedo de 0 - 2m</t>
  </si>
  <si>
    <t>m3</t>
  </si>
  <si>
    <t>2.2.2</t>
  </si>
  <si>
    <t>Excavación material heterogéneo material seco y/o húmedo de 2 - 4m</t>
  </si>
  <si>
    <t>LLENOS</t>
  </si>
  <si>
    <t>2.3.1</t>
  </si>
  <si>
    <t>S.T.C. de lleno y apisonado de zanjas y apiques con material seleccionado de la excavación (incluye compactación)</t>
  </si>
  <si>
    <t>2.3.2</t>
  </si>
  <si>
    <t>S.T.C. de lleno y apisonado de zanjas y apiques con material de préstamo (incluye compactación)</t>
  </si>
  <si>
    <t>2.3.3</t>
  </si>
  <si>
    <t>S.T.C. de lleno con Triturado</t>
  </si>
  <si>
    <t>DISPOSICIÓN DE MATERIALES SOBRANTES</t>
  </si>
  <si>
    <t>2.4.1</t>
  </si>
  <si>
    <t>Cargue con maquinaria, retiro y disposición final de material sobrante a cualquier distancia</t>
  </si>
  <si>
    <t>CONCRETOS</t>
  </si>
  <si>
    <t>Rotura y emboquillada de MH</t>
  </si>
  <si>
    <t>und</t>
  </si>
  <si>
    <t>811, 807</t>
  </si>
  <si>
    <t>Construcción en concreto de 3000 psi de mesa y cañuela para cámara de inspección d=1.5m hasta 5 m</t>
  </si>
  <si>
    <t>Construcción en concreto de 3000 psi de mesa y cañuela para cámara de inspección d=1.2 m hasta 5 m</t>
  </si>
  <si>
    <t>807, 809, 811</t>
  </si>
  <si>
    <t>Construcción en concreto de 3000 psi de cono. Cuello, anillo y tapa para cámara de inspección d=1.2 m</t>
  </si>
  <si>
    <t>807, 810, 811</t>
  </si>
  <si>
    <t>Construcción en concreto de 3000 psi de cilindro cámara de inspección d=1.5 m de hasta 1-4m</t>
  </si>
  <si>
    <t>Construcción en concreto de 3000 psi de cilindro cámara de inspección d=1.2 m de hasta 1-4m</t>
  </si>
  <si>
    <t xml:space="preserve"> 807, 811</t>
  </si>
  <si>
    <t>Suministro y colocación gancho en cámara de inspección.</t>
  </si>
  <si>
    <t>807, 808</t>
  </si>
  <si>
    <t>Construcción de tapa losa en concreto F'c=21 Mpa para cámara de inspección de 1,20m*1,20m e=0,20m</t>
  </si>
  <si>
    <t>Construcción de tapa losa en concreto F'c=21 Mpa para cámara de inspección de 1,50m*1,50m e=0,20m</t>
  </si>
  <si>
    <t>818, 815</t>
  </si>
  <si>
    <t>Const. Caja mamposteria 10x20x40 (0,5x0,5 interna)</t>
  </si>
  <si>
    <t>Base, cañuela y tapa en concreto (sin marco) 0,7x0,7 externa</t>
  </si>
  <si>
    <t>Const. Caja mamposteria 10x20x40 (0,4x0,4 interna)</t>
  </si>
  <si>
    <t>Base, cañuela y tapa en concreto (sin marco) 0,6x0,6 externa</t>
  </si>
  <si>
    <t>INSTALACIÓN DE TUBERÍA Y ACCESORIOS</t>
  </si>
  <si>
    <t>801, 803, 806, 814, 815</t>
  </si>
  <si>
    <t>Tubería PVC Novafort 6"</t>
  </si>
  <si>
    <t>801, 803</t>
  </si>
  <si>
    <t>Tubería  PVC Novafort 8"</t>
  </si>
  <si>
    <t>Tubería  PVC Novafort 10"</t>
  </si>
  <si>
    <t>Tubería  PVC Novafort 12"</t>
  </si>
  <si>
    <t>806, 803</t>
  </si>
  <si>
    <t>Kit Silla Yee PVC-S o conector domiciliar 8"x6"</t>
  </si>
  <si>
    <t>Kit Silla Yee PVC-S o conector domiciliar 10"x6"</t>
  </si>
  <si>
    <t>Kit Silla Yee PVC-S o conector domiciliar 12"x6"</t>
  </si>
  <si>
    <t>Hidrosello 160mm</t>
  </si>
  <si>
    <t>Codo 45° 6" Novafort</t>
  </si>
  <si>
    <t>4.10</t>
  </si>
  <si>
    <t>Adaptador ALC 160 Novafort a Sant 6"</t>
  </si>
  <si>
    <t>Reducción Sant 6*4 SOL</t>
  </si>
  <si>
    <t>COSTO DIRECTO</t>
  </si>
  <si>
    <t>ADMINISTRACIÓN</t>
  </si>
  <si>
    <t>IVA SOBRE LA UTILIDAD</t>
  </si>
  <si>
    <t>VALOR TOTAL CON AIU</t>
  </si>
  <si>
    <t>PRESUPUESTO SUMINISTRO</t>
  </si>
  <si>
    <t>ITEM</t>
  </si>
  <si>
    <t>DESCRIPCION</t>
  </si>
  <si>
    <t>SUMINISTRO</t>
  </si>
  <si>
    <t>IVA</t>
  </si>
  <si>
    <t>VALOR TOTAL CON ADMINISTRACIÓN + IVA</t>
  </si>
  <si>
    <t>un</t>
  </si>
  <si>
    <t>Codo 45° 6" Novafort o similar</t>
  </si>
  <si>
    <t>Adaptador ALC 160 Novafort o similar a Sant 6"</t>
  </si>
  <si>
    <t>AIU</t>
  </si>
  <si>
    <t>Tubería PVC Novafort o similar 6"</t>
  </si>
  <si>
    <t>Tubería PVC Novafort o similar 8"</t>
  </si>
  <si>
    <t>Tubería PVC Novafort o similar 10"</t>
  </si>
  <si>
    <t>Tubería PVC Novafort o similar 12"</t>
  </si>
  <si>
    <t>VALOR TOTAL OBRA CIVIL Y SUMINISTROS</t>
  </si>
  <si>
    <t>Kit silla yee PVC 8"x6"</t>
  </si>
  <si>
    <t>Kit silla yee PVC 10"x6"</t>
  </si>
  <si>
    <t>Kit silla yee PVC 12"x6"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</si>
</sst>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.00_);_(* \(#,##0.00\);_(* &quot;-&quot;_);_(@_)"/>
    <numFmt numFmtId="165" formatCode="[$$-409]#,##0"/>
    <numFmt numFmtId="166" formatCode="[$$-409]#,##0.00"/>
    <numFmt numFmtId="167" formatCode="&quot;$&quot;\ #,##0"/>
    <numFmt numFmtId="168" formatCode="0.00_)"/>
    <numFmt numFmtId="169" formatCode="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0"/>
      <name val="MS Sans Serif"/>
      <family val="2"/>
    </font>
    <font>
      <sz val="11"/>
      <color theme="0"/>
      <name val="Arial"/>
      <family val="2"/>
    </font>
    <font>
      <b/>
      <u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theme="1" tint="0.499984740745262"/>
      </right>
      <top style="medium">
        <color indexed="64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1" tint="0.499984740745262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168" fontId="12" fillId="0" borderId="0"/>
    <xf numFmtId="40" fontId="14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164" fontId="2" fillId="0" borderId="0" xfId="1" applyNumberFormat="1" applyFont="1" applyFill="1"/>
    <xf numFmtId="169" fontId="13" fillId="0" borderId="0" xfId="7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43" fontId="15" fillId="0" borderId="0" xfId="0" applyNumberFormat="1" applyFont="1" applyFill="1"/>
    <xf numFmtId="43" fontId="15" fillId="0" borderId="0" xfId="0" applyNumberFormat="1" applyFont="1" applyFill="1" applyBorder="1"/>
    <xf numFmtId="0" fontId="15" fillId="0" borderId="0" xfId="0" applyFont="1" applyFill="1" applyBorder="1"/>
    <xf numFmtId="166" fontId="6" fillId="0" borderId="0" xfId="0" applyNumberFormat="1" applyFont="1" applyFill="1" applyBorder="1"/>
    <xf numFmtId="165" fontId="2" fillId="0" borderId="0" xfId="1" applyNumberFormat="1" applyFont="1" applyFill="1" applyBorder="1" applyAlignment="1">
      <alignment vertical="center"/>
    </xf>
    <xf numFmtId="9" fontId="6" fillId="0" borderId="0" xfId="2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167" fontId="2" fillId="0" borderId="0" xfId="0" applyNumberFormat="1" applyFont="1" applyFill="1"/>
    <xf numFmtId="166" fontId="2" fillId="0" borderId="0" xfId="1" applyNumberFormat="1" applyFont="1" applyFill="1"/>
    <xf numFmtId="166" fontId="2" fillId="0" borderId="0" xfId="0" applyNumberFormat="1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164" fontId="2" fillId="0" borderId="0" xfId="1" applyNumberFormat="1" applyFont="1" applyFill="1" applyProtection="1"/>
    <xf numFmtId="166" fontId="2" fillId="0" borderId="0" xfId="1" applyNumberFormat="1" applyFont="1" applyFill="1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164" fontId="4" fillId="0" borderId="0" xfId="1" applyNumberFormat="1" applyFont="1" applyFill="1" applyAlignment="1" applyProtection="1">
      <alignment vertical="center" wrapText="1"/>
    </xf>
    <xf numFmtId="166" fontId="4" fillId="0" borderId="0" xfId="1" applyNumberFormat="1" applyFont="1" applyFill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166" fontId="5" fillId="0" borderId="3" xfId="1" applyNumberFormat="1" applyFont="1" applyFill="1" applyBorder="1" applyAlignment="1" applyProtection="1">
      <alignment horizontal="center" vertical="center" wrapText="1"/>
    </xf>
    <xf numFmtId="166" fontId="5" fillId="0" borderId="4" xfId="1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164" fontId="2" fillId="2" borderId="7" xfId="1" applyNumberFormat="1" applyFont="1" applyFill="1" applyBorder="1" applyAlignment="1" applyProtection="1">
      <alignment horizontal="center" vertical="center"/>
    </xf>
    <xf numFmtId="166" fontId="2" fillId="2" borderId="7" xfId="1" applyNumberFormat="1" applyFont="1" applyFill="1" applyBorder="1" applyAlignment="1" applyProtection="1">
      <alignment horizontal="right" vertical="center"/>
    </xf>
    <xf numFmtId="166" fontId="4" fillId="2" borderId="8" xfId="1" applyNumberFormat="1" applyFont="1" applyFill="1" applyBorder="1" applyAlignment="1" applyProtection="1">
      <alignment horizontal="right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6" fontId="2" fillId="0" borderId="7" xfId="1" applyNumberFormat="1" applyFont="1" applyFill="1" applyBorder="1" applyAlignment="1" applyProtection="1">
      <alignment horizontal="right" vertical="center"/>
    </xf>
    <xf numFmtId="166" fontId="2" fillId="0" borderId="8" xfId="1" applyNumberFormat="1" applyFont="1" applyFill="1" applyBorder="1" applyAlignment="1" applyProtection="1">
      <alignment horizontal="right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horizontal="center" vertical="center"/>
    </xf>
    <xf numFmtId="164" fontId="2" fillId="4" borderId="7" xfId="1" applyNumberFormat="1" applyFont="1" applyFill="1" applyBorder="1" applyAlignment="1" applyProtection="1">
      <alignment horizontal="center" vertical="center"/>
    </xf>
    <xf numFmtId="166" fontId="2" fillId="4" borderId="7" xfId="1" applyNumberFormat="1" applyFont="1" applyFill="1" applyBorder="1" applyAlignment="1" applyProtection="1">
      <alignment horizontal="right" vertical="center"/>
    </xf>
    <xf numFmtId="166" fontId="4" fillId="4" borderId="8" xfId="1" applyNumberFormat="1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164" fontId="2" fillId="0" borderId="7" xfId="1" applyNumberFormat="1" applyFont="1" applyFill="1" applyBorder="1" applyAlignment="1" applyProtection="1">
      <alignment horizontal="right" vertical="center"/>
    </xf>
    <xf numFmtId="167" fontId="2" fillId="4" borderId="9" xfId="0" applyNumberFormat="1" applyFont="1" applyFill="1" applyBorder="1" applyAlignment="1" applyProtection="1">
      <alignment horizontal="right" vertical="center"/>
    </xf>
    <xf numFmtId="164" fontId="6" fillId="0" borderId="7" xfId="1" applyNumberFormat="1" applyFont="1" applyFill="1" applyBorder="1" applyAlignment="1" applyProtection="1">
      <alignment horizontal="right" vertical="center"/>
    </xf>
    <xf numFmtId="164" fontId="2" fillId="0" borderId="0" xfId="1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center" vertical="center" wrapText="1"/>
    </xf>
    <xf numFmtId="164" fontId="6" fillId="4" borderId="7" xfId="1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 wrapText="1"/>
    </xf>
    <xf numFmtId="164" fontId="6" fillId="0" borderId="7" xfId="1" applyNumberFormat="1" applyFont="1" applyFill="1" applyBorder="1" applyAlignment="1" applyProtection="1">
      <alignment vertical="center"/>
    </xf>
    <xf numFmtId="3" fontId="2" fillId="0" borderId="9" xfId="0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0" fontId="9" fillId="0" borderId="7" xfId="3" applyFont="1" applyFill="1" applyBorder="1" applyAlignment="1" applyProtection="1">
      <alignment vertical="center" wrapText="1"/>
    </xf>
    <xf numFmtId="0" fontId="9" fillId="0" borderId="7" xfId="3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wrapText="1"/>
    </xf>
    <xf numFmtId="0" fontId="2" fillId="0" borderId="12" xfId="0" applyFont="1" applyFill="1" applyBorder="1" applyAlignment="1" applyProtection="1">
      <alignment wrapText="1"/>
    </xf>
    <xf numFmtId="0" fontId="2" fillId="0" borderId="13" xfId="0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vertical="center"/>
    </xf>
    <xf numFmtId="166" fontId="6" fillId="0" borderId="18" xfId="1" applyNumberFormat="1" applyFont="1" applyFill="1" applyBorder="1" applyAlignment="1" applyProtection="1">
      <alignment horizontal="right" vertical="center"/>
    </xf>
    <xf numFmtId="166" fontId="4" fillId="0" borderId="19" xfId="1" applyNumberFormat="1" applyFont="1" applyFill="1" applyBorder="1" applyAlignment="1" applyProtection="1">
      <alignment horizontal="right" vertical="center"/>
    </xf>
    <xf numFmtId="0" fontId="2" fillId="0" borderId="20" xfId="0" applyFont="1" applyFill="1" applyBorder="1" applyAlignment="1" applyProtection="1">
      <alignment vertical="center"/>
    </xf>
    <xf numFmtId="166" fontId="6" fillId="0" borderId="24" xfId="2" applyNumberFormat="1" applyFont="1" applyFill="1" applyBorder="1" applyAlignment="1" applyProtection="1">
      <alignment horizontal="center" vertical="center" wrapText="1"/>
    </xf>
    <xf numFmtId="166" fontId="6" fillId="0" borderId="25" xfId="1" applyNumberFormat="1" applyFont="1" applyFill="1" applyBorder="1" applyAlignment="1" applyProtection="1">
      <alignment vertical="center"/>
    </xf>
    <xf numFmtId="9" fontId="6" fillId="0" borderId="24" xfId="2" applyFont="1" applyFill="1" applyBorder="1" applyAlignment="1" applyProtection="1">
      <alignment horizontal="center" vertical="center" wrapText="1"/>
    </xf>
    <xf numFmtId="166" fontId="4" fillId="0" borderId="25" xfId="1" applyNumberFormat="1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166" fontId="2" fillId="0" borderId="31" xfId="2" applyNumberFormat="1" applyFont="1" applyFill="1" applyBorder="1" applyAlignment="1" applyProtection="1">
      <alignment horizontal="center" vertical="center"/>
    </xf>
    <xf numFmtId="166" fontId="4" fillId="0" borderId="32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Alignment="1" applyProtection="1">
      <alignment horizontal="right"/>
    </xf>
    <xf numFmtId="0" fontId="2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164" fontId="4" fillId="0" borderId="0" xfId="0" applyNumberFormat="1" applyFont="1" applyAlignment="1" applyProtection="1">
      <alignment vertical="center" wrapText="1"/>
    </xf>
    <xf numFmtId="166" fontId="4" fillId="0" borderId="0" xfId="0" applyNumberFormat="1" applyFont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164" fontId="5" fillId="5" borderId="3" xfId="0" applyNumberFormat="1" applyFont="1" applyFill="1" applyBorder="1" applyAlignment="1" applyProtection="1">
      <alignment horizontal="center" vertical="center"/>
    </xf>
    <xf numFmtId="166" fontId="5" fillId="5" borderId="3" xfId="0" applyNumberFormat="1" applyFont="1" applyFill="1" applyBorder="1" applyAlignment="1" applyProtection="1">
      <alignment horizontal="center" vertical="center" wrapText="1"/>
    </xf>
    <xf numFmtId="166" fontId="5" fillId="5" borderId="4" xfId="0" applyNumberFormat="1" applyFont="1" applyFill="1" applyBorder="1" applyAlignment="1" applyProtection="1">
      <alignment horizontal="center" vertical="center" wrapText="1"/>
    </xf>
    <xf numFmtId="0" fontId="4" fillId="6" borderId="43" xfId="0" applyFont="1" applyFill="1" applyBorder="1" applyAlignment="1" applyProtection="1">
      <alignment horizontal="center" vertical="center"/>
    </xf>
    <xf numFmtId="0" fontId="4" fillId="6" borderId="39" xfId="0" applyFont="1" applyFill="1" applyBorder="1" applyAlignment="1" applyProtection="1">
      <alignment horizontal="center" vertical="center"/>
    </xf>
    <xf numFmtId="0" fontId="4" fillId="6" borderId="40" xfId="0" applyFont="1" applyFill="1" applyBorder="1" applyAlignment="1" applyProtection="1">
      <alignment wrapText="1"/>
    </xf>
    <xf numFmtId="0" fontId="2" fillId="6" borderId="40" xfId="0" applyFont="1" applyFill="1" applyBorder="1" applyAlignment="1" applyProtection="1">
      <alignment horizontal="center" vertical="center"/>
    </xf>
    <xf numFmtId="164" fontId="2" fillId="6" borderId="40" xfId="0" applyNumberFormat="1" applyFont="1" applyFill="1" applyBorder="1" applyAlignment="1" applyProtection="1">
      <alignment horizontal="center" vertical="center"/>
    </xf>
    <xf numFmtId="166" fontId="2" fillId="6" borderId="40" xfId="0" applyNumberFormat="1" applyFont="1" applyFill="1" applyBorder="1" applyAlignment="1" applyProtection="1">
      <alignment horizontal="right" vertical="center"/>
    </xf>
    <xf numFmtId="166" fontId="4" fillId="6" borderId="37" xfId="0" applyNumberFormat="1" applyFont="1" applyFill="1" applyBorder="1" applyAlignment="1" applyProtection="1">
      <alignment horizontal="right" vertical="center"/>
    </xf>
    <xf numFmtId="0" fontId="2" fillId="0" borderId="44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164" fontId="2" fillId="0" borderId="7" xfId="0" applyNumberFormat="1" applyFont="1" applyBorder="1" applyAlignment="1" applyProtection="1">
      <alignment horizontal="center" vertical="center"/>
    </xf>
    <xf numFmtId="166" fontId="16" fillId="7" borderId="7" xfId="0" applyNumberFormat="1" applyFont="1" applyFill="1" applyBorder="1" applyAlignment="1" applyProtection="1">
      <alignment horizontal="right" vertical="center"/>
    </xf>
    <xf numFmtId="166" fontId="16" fillId="7" borderId="8" xfId="0" applyNumberFormat="1" applyFont="1" applyFill="1" applyBorder="1" applyAlignment="1" applyProtection="1">
      <alignment horizontal="right" vertical="center"/>
    </xf>
    <xf numFmtId="166" fontId="2" fillId="3" borderId="7" xfId="0" applyNumberFormat="1" applyFont="1" applyFill="1" applyBorder="1" applyAlignment="1" applyProtection="1">
      <alignment horizontal="right" vertical="center"/>
    </xf>
    <xf numFmtId="0" fontId="2" fillId="3" borderId="7" xfId="0" applyFont="1" applyFill="1" applyBorder="1" applyAlignment="1" applyProtection="1">
      <alignment wrapText="1"/>
    </xf>
    <xf numFmtId="166" fontId="2" fillId="0" borderId="8" xfId="0" applyNumberFormat="1" applyFont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wrapText="1"/>
    </xf>
    <xf numFmtId="166" fontId="6" fillId="3" borderId="7" xfId="0" applyNumberFormat="1" applyFont="1" applyFill="1" applyBorder="1" applyAlignment="1" applyProtection="1">
      <alignment horizontal="right" vertic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 wrapText="1"/>
    </xf>
    <xf numFmtId="2" fontId="2" fillId="0" borderId="41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wrapText="1"/>
    </xf>
    <xf numFmtId="0" fontId="2" fillId="0" borderId="42" xfId="0" applyFont="1" applyFill="1" applyBorder="1" applyAlignment="1" applyProtection="1">
      <alignment horizontal="center" vertical="center"/>
    </xf>
    <xf numFmtId="164" fontId="2" fillId="0" borderId="42" xfId="0" applyNumberFormat="1" applyFont="1" applyBorder="1" applyAlignment="1" applyProtection="1">
      <alignment horizontal="center" vertical="center"/>
    </xf>
    <xf numFmtId="166" fontId="2" fillId="3" borderId="42" xfId="0" applyNumberFormat="1" applyFont="1" applyFill="1" applyBorder="1" applyAlignment="1" applyProtection="1">
      <alignment horizontal="right" vertical="center"/>
    </xf>
    <xf numFmtId="166" fontId="2" fillId="0" borderId="38" xfId="0" applyNumberFormat="1" applyFont="1" applyBorder="1" applyAlignment="1" applyProtection="1">
      <alignment horizontal="right" vertical="center"/>
    </xf>
    <xf numFmtId="0" fontId="2" fillId="0" borderId="5" xfId="0" applyFont="1" applyBorder="1" applyProtection="1"/>
    <xf numFmtId="166" fontId="6" fillId="0" borderId="33" xfId="1" applyNumberFormat="1" applyFont="1" applyFill="1" applyBorder="1" applyAlignment="1" applyProtection="1">
      <alignment horizontal="right" vertical="center"/>
    </xf>
    <xf numFmtId="166" fontId="4" fillId="0" borderId="34" xfId="0" applyNumberFormat="1" applyFont="1" applyBorder="1" applyAlignment="1" applyProtection="1">
      <alignment horizontal="right"/>
    </xf>
    <xf numFmtId="0" fontId="2" fillId="0" borderId="9" xfId="0" applyFont="1" applyBorder="1" applyProtection="1"/>
    <xf numFmtId="9" fontId="6" fillId="0" borderId="7" xfId="2" applyFont="1" applyFill="1" applyBorder="1" applyAlignment="1" applyProtection="1">
      <alignment horizontal="center" vertical="center" wrapText="1"/>
    </xf>
    <xf numFmtId="166" fontId="2" fillId="0" borderId="8" xfId="0" applyNumberFormat="1" applyFont="1" applyBorder="1" applyAlignment="1" applyProtection="1">
      <alignment horizontal="right"/>
    </xf>
    <xf numFmtId="166" fontId="6" fillId="0" borderId="7" xfId="2" applyNumberFormat="1" applyFont="1" applyFill="1" applyBorder="1" applyAlignment="1" applyProtection="1">
      <alignment horizontal="center" vertical="center" wrapText="1"/>
    </xf>
    <xf numFmtId="0" fontId="2" fillId="0" borderId="41" xfId="0" applyFont="1" applyBorder="1" applyProtection="1"/>
    <xf numFmtId="166" fontId="6" fillId="0" borderId="42" xfId="2" applyNumberFormat="1" applyFont="1" applyFill="1" applyBorder="1" applyAlignment="1" applyProtection="1">
      <alignment horizontal="center" vertical="center" wrapText="1"/>
    </xf>
    <xf numFmtId="166" fontId="4" fillId="0" borderId="38" xfId="0" applyNumberFormat="1" applyFont="1" applyBorder="1" applyAlignment="1" applyProtection="1">
      <alignment horizontal="right" vertical="center"/>
    </xf>
    <xf numFmtId="0" fontId="11" fillId="0" borderId="42" xfId="4" applyFont="1" applyFill="1" applyBorder="1" applyAlignment="1" applyProtection="1">
      <alignment horizontal="left" vertical="center" wrapText="1"/>
    </xf>
    <xf numFmtId="0" fontId="11" fillId="0" borderId="21" xfId="4" applyFont="1" applyFill="1" applyBorder="1" applyAlignment="1" applyProtection="1">
      <alignment horizontal="justify" vertical="center" wrapText="1"/>
    </xf>
    <xf numFmtId="0" fontId="11" fillId="0" borderId="22" xfId="4" applyFont="1" applyFill="1" applyBorder="1" applyAlignment="1" applyProtection="1">
      <alignment horizontal="justify" vertical="center" wrapText="1"/>
    </xf>
    <xf numFmtId="0" fontId="11" fillId="0" borderId="23" xfId="4" applyFont="1" applyFill="1" applyBorder="1" applyAlignment="1" applyProtection="1">
      <alignment horizontal="justify" vertical="center" wrapText="1"/>
    </xf>
    <xf numFmtId="0" fontId="11" fillId="0" borderId="26" xfId="4" applyFont="1" applyFill="1" applyBorder="1" applyAlignment="1" applyProtection="1">
      <alignment horizontal="left" vertical="center" wrapText="1"/>
    </xf>
    <xf numFmtId="0" fontId="11" fillId="0" borderId="27" xfId="4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1" fillId="0" borderId="15" xfId="4" applyFont="1" applyFill="1" applyBorder="1" applyAlignment="1" applyProtection="1">
      <alignment horizontal="justify" vertical="center" wrapText="1"/>
    </xf>
    <xf numFmtId="0" fontId="11" fillId="0" borderId="16" xfId="4" applyFont="1" applyFill="1" applyBorder="1" applyAlignment="1" applyProtection="1">
      <alignment horizontal="justify" vertical="center" wrapText="1"/>
    </xf>
    <xf numFmtId="0" fontId="11" fillId="0" borderId="17" xfId="4" applyFont="1" applyFill="1" applyBorder="1" applyAlignment="1" applyProtection="1">
      <alignment horizontal="justify" vertical="center" wrapText="1"/>
    </xf>
    <xf numFmtId="0" fontId="11" fillId="0" borderId="7" xfId="4" applyFont="1" applyFill="1" applyBorder="1" applyAlignment="1" applyProtection="1">
      <alignment horizontal="justify" vertical="center" wrapText="1"/>
    </xf>
    <xf numFmtId="0" fontId="11" fillId="0" borderId="29" xfId="4" applyFont="1" applyFill="1" applyBorder="1" applyAlignment="1" applyProtection="1">
      <alignment horizontal="left" vertical="center" wrapText="1"/>
    </xf>
    <xf numFmtId="0" fontId="11" fillId="0" borderId="30" xfId="4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1" fillId="0" borderId="33" xfId="4" applyFont="1" applyFill="1" applyBorder="1" applyAlignment="1" applyProtection="1">
      <alignment horizontal="justify" vertical="center" wrapText="1"/>
    </xf>
    <xf numFmtId="0" fontId="11" fillId="0" borderId="35" xfId="4" applyFont="1" applyFill="1" applyBorder="1" applyAlignment="1" applyProtection="1">
      <alignment horizontal="left" vertical="center" wrapText="1"/>
    </xf>
    <xf numFmtId="0" fontId="11" fillId="0" borderId="36" xfId="4" applyFont="1" applyFill="1" applyBorder="1" applyAlignment="1" applyProtection="1">
      <alignment horizontal="left" vertical="center" wrapText="1"/>
    </xf>
    <xf numFmtId="0" fontId="11" fillId="0" borderId="6" xfId="4" applyFont="1" applyFill="1" applyBorder="1" applyAlignment="1" applyProtection="1">
      <alignment horizontal="left" vertical="center" wrapText="1"/>
    </xf>
  </cellXfs>
  <cellStyles count="8">
    <cellStyle name="Millares [0]" xfId="1" builtinId="6"/>
    <cellStyle name="Millares 5" xfId="6"/>
    <cellStyle name="Moneda 4" xfId="7"/>
    <cellStyle name="Normal" xfId="0" builtinId="0"/>
    <cellStyle name="Normal 2" xfId="5"/>
    <cellStyle name="Normal 7" xfId="3"/>
    <cellStyle name="Normal_PPTO PLANTILLA VALERIA NORTE_01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view="pageBreakPreview" topLeftCell="B1" zoomScale="85" zoomScaleNormal="100" zoomScaleSheetLayoutView="85" workbookViewId="0">
      <selection activeCell="L49" sqref="L49"/>
    </sheetView>
  </sheetViews>
  <sheetFormatPr baseColWidth="10" defaultColWidth="11.42578125" defaultRowHeight="14.25" x14ac:dyDescent="0.2"/>
  <cols>
    <col min="1" max="1" width="14.5703125" style="1" hidden="1" customWidth="1"/>
    <col min="2" max="2" width="8" style="2" customWidth="1"/>
    <col min="3" max="3" width="63.5703125" style="1" customWidth="1"/>
    <col min="4" max="4" width="7.28515625" style="1" customWidth="1"/>
    <col min="5" max="5" width="11.140625" style="3" customWidth="1"/>
    <col min="6" max="6" width="14.7109375" style="15" customWidth="1"/>
    <col min="7" max="7" width="20.28515625" style="15" customWidth="1"/>
    <col min="8" max="8" width="17" style="1" bestFit="1" customWidth="1"/>
    <col min="9" max="9" width="14.42578125" style="5" bestFit="1" customWidth="1"/>
    <col min="10" max="10" width="18.28515625" style="5" bestFit="1" customWidth="1"/>
    <col min="11" max="16384" width="11.42578125" style="1"/>
  </cols>
  <sheetData>
    <row r="1" spans="1:8" ht="21.75" customHeight="1" x14ac:dyDescent="0.2">
      <c r="A1" s="17"/>
      <c r="B1" s="18"/>
      <c r="C1" s="17"/>
      <c r="D1" s="17"/>
      <c r="E1" s="19"/>
      <c r="F1" s="20"/>
      <c r="G1" s="20"/>
    </row>
    <row r="2" spans="1:8" ht="21.75" customHeight="1" x14ac:dyDescent="0.2">
      <c r="A2" s="139" t="s">
        <v>0</v>
      </c>
      <c r="B2" s="139"/>
      <c r="C2" s="139"/>
      <c r="D2" s="139"/>
      <c r="E2" s="139"/>
      <c r="F2" s="139"/>
      <c r="G2" s="139"/>
    </row>
    <row r="3" spans="1:8" ht="16.5" customHeight="1" x14ac:dyDescent="0.2">
      <c r="A3" s="140" t="s">
        <v>1</v>
      </c>
      <c r="B3" s="140"/>
      <c r="C3" s="140"/>
      <c r="D3" s="140"/>
      <c r="E3" s="140"/>
      <c r="F3" s="140"/>
      <c r="G3" s="140"/>
    </row>
    <row r="4" spans="1:8" ht="14.25" customHeight="1" thickBot="1" x14ac:dyDescent="0.25">
      <c r="A4" s="17"/>
      <c r="B4" s="21"/>
      <c r="C4" s="22"/>
      <c r="D4" s="22"/>
      <c r="E4" s="23"/>
      <c r="F4" s="24"/>
      <c r="G4" s="24"/>
    </row>
    <row r="5" spans="1:8" ht="46.5" customHeight="1" thickBot="1" x14ac:dyDescent="0.25">
      <c r="A5" s="25" t="s">
        <v>2</v>
      </c>
      <c r="B5" s="26" t="s">
        <v>3</v>
      </c>
      <c r="C5" s="27" t="s">
        <v>4</v>
      </c>
      <c r="D5" s="27" t="s">
        <v>5</v>
      </c>
      <c r="E5" s="28" t="s">
        <v>6</v>
      </c>
      <c r="F5" s="29" t="s">
        <v>7</v>
      </c>
      <c r="G5" s="30" t="s">
        <v>8</v>
      </c>
    </row>
    <row r="6" spans="1:8" ht="15" x14ac:dyDescent="0.2">
      <c r="A6" s="31"/>
      <c r="B6" s="32">
        <v>1</v>
      </c>
      <c r="C6" s="33" t="s">
        <v>9</v>
      </c>
      <c r="D6" s="34"/>
      <c r="E6" s="35"/>
      <c r="F6" s="36"/>
      <c r="G6" s="37">
        <f>SUM(G7:G7)</f>
        <v>1067144</v>
      </c>
    </row>
    <row r="7" spans="1:8" ht="27.75" customHeight="1" x14ac:dyDescent="0.2">
      <c r="A7" s="38">
        <v>105</v>
      </c>
      <c r="B7" s="39">
        <v>1.1000000000000001</v>
      </c>
      <c r="C7" s="40" t="s">
        <v>10</v>
      </c>
      <c r="D7" s="41" t="s">
        <v>11</v>
      </c>
      <c r="E7" s="42">
        <v>8</v>
      </c>
      <c r="F7" s="43">
        <v>133393</v>
      </c>
      <c r="G7" s="44">
        <f>ROUND(E7*F7,0)</f>
        <v>1067144</v>
      </c>
      <c r="H7" s="16"/>
    </row>
    <row r="8" spans="1:8" ht="15" x14ac:dyDescent="0.2">
      <c r="A8" s="31"/>
      <c r="B8" s="32">
        <v>2</v>
      </c>
      <c r="C8" s="33" t="s">
        <v>12</v>
      </c>
      <c r="D8" s="34"/>
      <c r="E8" s="35"/>
      <c r="F8" s="36"/>
      <c r="G8" s="37">
        <f>G9+G11+G14+G18</f>
        <v>624177873</v>
      </c>
    </row>
    <row r="9" spans="1:8" ht="15" x14ac:dyDescent="0.2">
      <c r="A9" s="45"/>
      <c r="B9" s="46">
        <v>2.1</v>
      </c>
      <c r="C9" s="47" t="s">
        <v>13</v>
      </c>
      <c r="D9" s="48"/>
      <c r="E9" s="49"/>
      <c r="F9" s="50"/>
      <c r="G9" s="51">
        <f>+G10</f>
        <v>149750314</v>
      </c>
    </row>
    <row r="10" spans="1:8" ht="20.25" customHeight="1" x14ac:dyDescent="0.2">
      <c r="A10" s="52" t="s">
        <v>14</v>
      </c>
      <c r="B10" s="39" t="s">
        <v>15</v>
      </c>
      <c r="C10" s="53" t="s">
        <v>16</v>
      </c>
      <c r="D10" s="41" t="s">
        <v>17</v>
      </c>
      <c r="E10" s="54">
        <v>5884.33</v>
      </c>
      <c r="F10" s="43">
        <v>25449</v>
      </c>
      <c r="G10" s="44">
        <f>ROUND(E10*F10,0)</f>
        <v>149750314</v>
      </c>
      <c r="H10" s="16"/>
    </row>
    <row r="11" spans="1:8" ht="15" customHeight="1" x14ac:dyDescent="0.2">
      <c r="A11" s="55"/>
      <c r="B11" s="46">
        <v>2.2000000000000002</v>
      </c>
      <c r="C11" s="47" t="s">
        <v>18</v>
      </c>
      <c r="D11" s="48"/>
      <c r="E11" s="49"/>
      <c r="F11" s="50"/>
      <c r="G11" s="51">
        <f>SUM(G12:G13)</f>
        <v>126925705</v>
      </c>
    </row>
    <row r="12" spans="1:8" ht="14.25" customHeight="1" x14ac:dyDescent="0.2">
      <c r="A12" s="141" t="s">
        <v>14</v>
      </c>
      <c r="B12" s="39" t="s">
        <v>19</v>
      </c>
      <c r="C12" s="53" t="s">
        <v>20</v>
      </c>
      <c r="D12" s="41" t="s">
        <v>21</v>
      </c>
      <c r="E12" s="54">
        <v>4970.9800000000005</v>
      </c>
      <c r="F12" s="43">
        <v>22404</v>
      </c>
      <c r="G12" s="44">
        <f t="shared" ref="G12:G13" si="0">ROUND(E12*F12,0)</f>
        <v>111369836</v>
      </c>
      <c r="H12" s="16"/>
    </row>
    <row r="13" spans="1:8" ht="14.25" customHeight="1" x14ac:dyDescent="0.2">
      <c r="A13" s="142"/>
      <c r="B13" s="39" t="s">
        <v>22</v>
      </c>
      <c r="C13" s="53" t="s">
        <v>23</v>
      </c>
      <c r="D13" s="41" t="s">
        <v>21</v>
      </c>
      <c r="E13" s="54">
        <v>439.27</v>
      </c>
      <c r="F13" s="43">
        <v>35413</v>
      </c>
      <c r="G13" s="44">
        <f t="shared" si="0"/>
        <v>15555869</v>
      </c>
      <c r="H13" s="16"/>
    </row>
    <row r="14" spans="1:8" ht="15" customHeight="1" x14ac:dyDescent="0.2">
      <c r="A14" s="55"/>
      <c r="B14" s="46">
        <v>2.2999999999999998</v>
      </c>
      <c r="C14" s="47" t="s">
        <v>24</v>
      </c>
      <c r="D14" s="48"/>
      <c r="E14" s="49"/>
      <c r="F14" s="50"/>
      <c r="G14" s="51">
        <f>SUM(G15:G17)</f>
        <v>266500445</v>
      </c>
    </row>
    <row r="15" spans="1:8" ht="28.5" x14ac:dyDescent="0.2">
      <c r="A15" s="143">
        <v>204</v>
      </c>
      <c r="B15" s="39" t="s">
        <v>25</v>
      </c>
      <c r="C15" s="40" t="s">
        <v>26</v>
      </c>
      <c r="D15" s="41" t="s">
        <v>21</v>
      </c>
      <c r="E15" s="56">
        <v>1615.61</v>
      </c>
      <c r="F15" s="43">
        <v>18002</v>
      </c>
      <c r="G15" s="44">
        <f t="shared" ref="G15:G17" si="1">ROUND(E15*F15,0)</f>
        <v>29084211</v>
      </c>
      <c r="H15" s="16"/>
    </row>
    <row r="16" spans="1:8" ht="28.5" x14ac:dyDescent="0.2">
      <c r="A16" s="144"/>
      <c r="B16" s="39" t="s">
        <v>27</v>
      </c>
      <c r="C16" s="40" t="s">
        <v>28</v>
      </c>
      <c r="D16" s="41" t="s">
        <v>21</v>
      </c>
      <c r="E16" s="57">
        <v>3231.21</v>
      </c>
      <c r="F16" s="43">
        <v>60583</v>
      </c>
      <c r="G16" s="44">
        <f t="shared" si="1"/>
        <v>195756395</v>
      </c>
      <c r="H16" s="16"/>
    </row>
    <row r="17" spans="1:9" x14ac:dyDescent="0.2">
      <c r="A17" s="58">
        <v>404</v>
      </c>
      <c r="B17" s="39" t="s">
        <v>29</v>
      </c>
      <c r="C17" s="53" t="s">
        <v>30</v>
      </c>
      <c r="D17" s="41" t="s">
        <v>21</v>
      </c>
      <c r="E17" s="56">
        <v>538.54</v>
      </c>
      <c r="F17" s="43">
        <v>77357</v>
      </c>
      <c r="G17" s="44">
        <f t="shared" si="1"/>
        <v>41659839</v>
      </c>
      <c r="H17" s="16"/>
    </row>
    <row r="18" spans="1:9" ht="15" x14ac:dyDescent="0.2">
      <c r="A18" s="55"/>
      <c r="B18" s="46">
        <v>2.4</v>
      </c>
      <c r="C18" s="47" t="s">
        <v>31</v>
      </c>
      <c r="D18" s="48"/>
      <c r="E18" s="59"/>
      <c r="F18" s="50"/>
      <c r="G18" s="51">
        <f>G19</f>
        <v>81001409</v>
      </c>
    </row>
    <row r="19" spans="1:9" ht="28.5" x14ac:dyDescent="0.2">
      <c r="A19" s="52">
        <v>205</v>
      </c>
      <c r="B19" s="39" t="s">
        <v>32</v>
      </c>
      <c r="C19" s="40" t="s">
        <v>33</v>
      </c>
      <c r="D19" s="41" t="s">
        <v>21</v>
      </c>
      <c r="E19" s="56">
        <v>3819.5600000000004</v>
      </c>
      <c r="F19" s="43">
        <v>21207</v>
      </c>
      <c r="G19" s="44">
        <f>ROUND(E19*F19,0)</f>
        <v>81001409</v>
      </c>
      <c r="H19" s="16"/>
    </row>
    <row r="20" spans="1:9" ht="15" x14ac:dyDescent="0.2">
      <c r="A20" s="60"/>
      <c r="B20" s="32">
        <v>3</v>
      </c>
      <c r="C20" s="61" t="s">
        <v>34</v>
      </c>
      <c r="D20" s="34"/>
      <c r="E20" s="35"/>
      <c r="F20" s="36"/>
      <c r="G20" s="37">
        <f>SUM(G21:G33)</f>
        <v>99856141</v>
      </c>
    </row>
    <row r="21" spans="1:9" x14ac:dyDescent="0.2">
      <c r="A21" s="52" t="s">
        <v>14</v>
      </c>
      <c r="B21" s="39">
        <v>3.1</v>
      </c>
      <c r="C21" s="40" t="s">
        <v>35</v>
      </c>
      <c r="D21" s="41" t="s">
        <v>36</v>
      </c>
      <c r="E21" s="62">
        <v>20</v>
      </c>
      <c r="F21" s="43">
        <v>157852</v>
      </c>
      <c r="G21" s="44">
        <f t="shared" ref="G21:G33" si="2">ROUND(E21*F21,0)</f>
        <v>3157040</v>
      </c>
      <c r="H21" s="16"/>
    </row>
    <row r="22" spans="1:9" ht="38.25" customHeight="1" x14ac:dyDescent="0.2">
      <c r="A22" s="52" t="s">
        <v>37</v>
      </c>
      <c r="B22" s="39">
        <v>3.2</v>
      </c>
      <c r="C22" s="40" t="s">
        <v>38</v>
      </c>
      <c r="D22" s="41" t="s">
        <v>36</v>
      </c>
      <c r="E22" s="42">
        <v>1</v>
      </c>
      <c r="F22" s="43">
        <v>454950</v>
      </c>
      <c r="G22" s="44">
        <f t="shared" si="2"/>
        <v>454950</v>
      </c>
      <c r="H22" s="16"/>
    </row>
    <row r="23" spans="1:9" ht="30" customHeight="1" x14ac:dyDescent="0.2">
      <c r="A23" s="52" t="s">
        <v>37</v>
      </c>
      <c r="B23" s="39">
        <v>3.3</v>
      </c>
      <c r="C23" s="40" t="s">
        <v>39</v>
      </c>
      <c r="D23" s="41" t="s">
        <v>36</v>
      </c>
      <c r="E23" s="62">
        <v>13</v>
      </c>
      <c r="F23" s="43">
        <v>373240</v>
      </c>
      <c r="G23" s="44">
        <f t="shared" si="2"/>
        <v>4852120</v>
      </c>
      <c r="H23" s="16"/>
    </row>
    <row r="24" spans="1:9" ht="31.5" customHeight="1" x14ac:dyDescent="0.2">
      <c r="A24" s="63" t="s">
        <v>40</v>
      </c>
      <c r="B24" s="39">
        <v>3.4</v>
      </c>
      <c r="C24" s="40" t="s">
        <v>41</v>
      </c>
      <c r="D24" s="41" t="s">
        <v>36</v>
      </c>
      <c r="E24" s="62">
        <v>8</v>
      </c>
      <c r="F24" s="43">
        <v>839820</v>
      </c>
      <c r="G24" s="44">
        <f t="shared" si="2"/>
        <v>6718560</v>
      </c>
      <c r="H24" s="16"/>
    </row>
    <row r="25" spans="1:9" ht="28.5" x14ac:dyDescent="0.2">
      <c r="A25" s="63" t="s">
        <v>42</v>
      </c>
      <c r="B25" s="39">
        <v>3.5</v>
      </c>
      <c r="C25" s="40" t="s">
        <v>43</v>
      </c>
      <c r="D25" s="41" t="s">
        <v>11</v>
      </c>
      <c r="E25" s="62">
        <v>1.2</v>
      </c>
      <c r="F25" s="43">
        <v>668435</v>
      </c>
      <c r="G25" s="44">
        <f t="shared" si="2"/>
        <v>802122</v>
      </c>
      <c r="H25" s="16"/>
    </row>
    <row r="26" spans="1:9" ht="28.5" x14ac:dyDescent="0.2">
      <c r="A26" s="63" t="s">
        <v>42</v>
      </c>
      <c r="B26" s="39">
        <v>3.6</v>
      </c>
      <c r="C26" s="40" t="s">
        <v>44</v>
      </c>
      <c r="D26" s="41" t="s">
        <v>11</v>
      </c>
      <c r="E26" s="62">
        <v>17.760000000000002</v>
      </c>
      <c r="F26" s="43">
        <v>615520</v>
      </c>
      <c r="G26" s="44">
        <f t="shared" si="2"/>
        <v>10931635</v>
      </c>
      <c r="H26" s="16"/>
    </row>
    <row r="27" spans="1:9" x14ac:dyDescent="0.2">
      <c r="A27" s="52" t="s">
        <v>45</v>
      </c>
      <c r="B27" s="39">
        <v>3.7</v>
      </c>
      <c r="C27" s="40" t="s">
        <v>46</v>
      </c>
      <c r="D27" s="41" t="s">
        <v>36</v>
      </c>
      <c r="E27" s="64">
        <v>78</v>
      </c>
      <c r="F27" s="43">
        <v>48771</v>
      </c>
      <c r="G27" s="44">
        <f t="shared" si="2"/>
        <v>3804138</v>
      </c>
      <c r="H27" s="16"/>
    </row>
    <row r="28" spans="1:9" ht="28.5" x14ac:dyDescent="0.2">
      <c r="A28" s="63" t="s">
        <v>47</v>
      </c>
      <c r="B28" s="39">
        <v>3.8</v>
      </c>
      <c r="C28" s="40" t="s">
        <v>48</v>
      </c>
      <c r="D28" s="41" t="s">
        <v>36</v>
      </c>
      <c r="E28" s="64">
        <v>5</v>
      </c>
      <c r="F28" s="43">
        <v>758829</v>
      </c>
      <c r="G28" s="44">
        <f t="shared" si="2"/>
        <v>3794145</v>
      </c>
      <c r="H28" s="16"/>
    </row>
    <row r="29" spans="1:9" ht="28.5" x14ac:dyDescent="0.2">
      <c r="A29" s="63" t="s">
        <v>47</v>
      </c>
      <c r="B29" s="39">
        <v>3.9</v>
      </c>
      <c r="C29" s="40" t="s">
        <v>49</v>
      </c>
      <c r="D29" s="41" t="s">
        <v>36</v>
      </c>
      <c r="E29" s="64">
        <v>1</v>
      </c>
      <c r="F29" s="43">
        <v>854539</v>
      </c>
      <c r="G29" s="44">
        <f t="shared" si="2"/>
        <v>854539</v>
      </c>
      <c r="H29" s="16"/>
    </row>
    <row r="30" spans="1:9" x14ac:dyDescent="0.2">
      <c r="A30" s="52" t="s">
        <v>50</v>
      </c>
      <c r="B30" s="65">
        <v>3.1</v>
      </c>
      <c r="C30" s="66" t="s">
        <v>51</v>
      </c>
      <c r="D30" s="41" t="s">
        <v>11</v>
      </c>
      <c r="E30" s="64">
        <v>165.6</v>
      </c>
      <c r="F30" s="43">
        <v>145006</v>
      </c>
      <c r="G30" s="44">
        <f t="shared" si="2"/>
        <v>24012994</v>
      </c>
      <c r="H30" s="16"/>
      <c r="I30" s="6"/>
    </row>
    <row r="31" spans="1:9" x14ac:dyDescent="0.2">
      <c r="A31" s="52" t="s">
        <v>50</v>
      </c>
      <c r="B31" s="39">
        <v>3.11</v>
      </c>
      <c r="C31" s="66" t="s">
        <v>52</v>
      </c>
      <c r="D31" s="67" t="s">
        <v>36</v>
      </c>
      <c r="E31" s="64">
        <v>138</v>
      </c>
      <c r="F31" s="43">
        <v>106052</v>
      </c>
      <c r="G31" s="44">
        <f t="shared" si="2"/>
        <v>14635176</v>
      </c>
      <c r="H31" s="16"/>
    </row>
    <row r="32" spans="1:9" x14ac:dyDescent="0.2">
      <c r="A32" s="52" t="s">
        <v>50</v>
      </c>
      <c r="B32" s="39">
        <v>3.12</v>
      </c>
      <c r="C32" s="66" t="s">
        <v>53</v>
      </c>
      <c r="D32" s="41" t="s">
        <v>11</v>
      </c>
      <c r="E32" s="64">
        <v>109.8</v>
      </c>
      <c r="F32" s="43">
        <v>111952</v>
      </c>
      <c r="G32" s="44">
        <f t="shared" si="2"/>
        <v>12292330</v>
      </c>
      <c r="H32" s="16"/>
      <c r="I32" s="6"/>
    </row>
    <row r="33" spans="1:10" x14ac:dyDescent="0.2">
      <c r="A33" s="52" t="s">
        <v>50</v>
      </c>
      <c r="B33" s="39">
        <v>3.13</v>
      </c>
      <c r="C33" s="66" t="s">
        <v>54</v>
      </c>
      <c r="D33" s="67" t="s">
        <v>36</v>
      </c>
      <c r="E33" s="64">
        <v>183</v>
      </c>
      <c r="F33" s="43">
        <v>74024</v>
      </c>
      <c r="G33" s="44">
        <f t="shared" si="2"/>
        <v>13546392</v>
      </c>
      <c r="H33" s="16"/>
    </row>
    <row r="34" spans="1:10" ht="15" x14ac:dyDescent="0.2">
      <c r="A34" s="68"/>
      <c r="B34" s="32">
        <v>4</v>
      </c>
      <c r="C34" s="61" t="s">
        <v>55</v>
      </c>
      <c r="D34" s="34"/>
      <c r="E34" s="35"/>
      <c r="F34" s="36"/>
      <c r="G34" s="37">
        <f>SUM(G35:G45)</f>
        <v>70303667</v>
      </c>
    </row>
    <row r="35" spans="1:10" ht="28.5" x14ac:dyDescent="0.2">
      <c r="A35" s="69" t="s">
        <v>56</v>
      </c>
      <c r="B35" s="39">
        <v>4.0999999999999996</v>
      </c>
      <c r="C35" s="40" t="s">
        <v>57</v>
      </c>
      <c r="D35" s="41" t="s">
        <v>11</v>
      </c>
      <c r="E35" s="54">
        <v>2742</v>
      </c>
      <c r="F35" s="43">
        <v>10093</v>
      </c>
      <c r="G35" s="44">
        <f t="shared" ref="G35:G45" si="3">ROUND(E35*F35,0)</f>
        <v>27675006</v>
      </c>
      <c r="H35" s="16"/>
    </row>
    <row r="36" spans="1:10" x14ac:dyDescent="0.2">
      <c r="A36" s="58" t="s">
        <v>58</v>
      </c>
      <c r="B36" s="39">
        <v>4.2</v>
      </c>
      <c r="C36" s="40" t="s">
        <v>59</v>
      </c>
      <c r="D36" s="41" t="s">
        <v>11</v>
      </c>
      <c r="E36" s="54">
        <v>1448.8</v>
      </c>
      <c r="F36" s="43">
        <v>14404</v>
      </c>
      <c r="G36" s="44">
        <f t="shared" si="3"/>
        <v>20868515</v>
      </c>
      <c r="H36" s="16"/>
    </row>
    <row r="37" spans="1:10" x14ac:dyDescent="0.2">
      <c r="A37" s="58" t="s">
        <v>58</v>
      </c>
      <c r="B37" s="39">
        <v>4.3</v>
      </c>
      <c r="C37" s="40" t="s">
        <v>60</v>
      </c>
      <c r="D37" s="41" t="s">
        <v>11</v>
      </c>
      <c r="E37" s="54">
        <v>73.680000000000007</v>
      </c>
      <c r="F37" s="43">
        <v>17205</v>
      </c>
      <c r="G37" s="44">
        <f t="shared" si="3"/>
        <v>1267664</v>
      </c>
      <c r="H37" s="16"/>
    </row>
    <row r="38" spans="1:10" x14ac:dyDescent="0.2">
      <c r="A38" s="58" t="s">
        <v>58</v>
      </c>
      <c r="B38" s="39">
        <v>4.4000000000000004</v>
      </c>
      <c r="C38" s="40" t="s">
        <v>61</v>
      </c>
      <c r="D38" s="41" t="s">
        <v>11</v>
      </c>
      <c r="E38" s="54">
        <v>179</v>
      </c>
      <c r="F38" s="43">
        <v>22957</v>
      </c>
      <c r="G38" s="44">
        <f t="shared" si="3"/>
        <v>4109303</v>
      </c>
      <c r="H38" s="16"/>
    </row>
    <row r="39" spans="1:10" x14ac:dyDescent="0.2">
      <c r="A39" s="58" t="s">
        <v>62</v>
      </c>
      <c r="B39" s="39">
        <v>4.5</v>
      </c>
      <c r="C39" s="40" t="s">
        <v>63</v>
      </c>
      <c r="D39" s="41" t="s">
        <v>36</v>
      </c>
      <c r="E39" s="54">
        <v>410</v>
      </c>
      <c r="F39" s="43">
        <v>23278</v>
      </c>
      <c r="G39" s="44">
        <f t="shared" si="3"/>
        <v>9543980</v>
      </c>
      <c r="H39" s="16"/>
    </row>
    <row r="40" spans="1:10" x14ac:dyDescent="0.2">
      <c r="A40" s="58" t="s">
        <v>62</v>
      </c>
      <c r="B40" s="39">
        <v>4.5999999999999996</v>
      </c>
      <c r="C40" s="40" t="s">
        <v>64</v>
      </c>
      <c r="D40" s="41" t="s">
        <v>36</v>
      </c>
      <c r="E40" s="54">
        <v>4</v>
      </c>
      <c r="F40" s="43">
        <v>26171</v>
      </c>
      <c r="G40" s="44">
        <f t="shared" si="3"/>
        <v>104684</v>
      </c>
      <c r="H40" s="16"/>
    </row>
    <row r="41" spans="1:10" x14ac:dyDescent="0.2">
      <c r="A41" s="58" t="s">
        <v>62</v>
      </c>
      <c r="B41" s="39">
        <v>4.7</v>
      </c>
      <c r="C41" s="40" t="s">
        <v>65</v>
      </c>
      <c r="D41" s="41" t="s">
        <v>36</v>
      </c>
      <c r="E41" s="54">
        <v>43</v>
      </c>
      <c r="F41" s="43">
        <v>29662</v>
      </c>
      <c r="G41" s="44">
        <f t="shared" si="3"/>
        <v>1275466</v>
      </c>
      <c r="H41" s="16"/>
    </row>
    <row r="42" spans="1:10" x14ac:dyDescent="0.2">
      <c r="A42" s="58" t="s">
        <v>62</v>
      </c>
      <c r="B42" s="39">
        <v>4.8</v>
      </c>
      <c r="C42" s="70" t="s">
        <v>66</v>
      </c>
      <c r="D42" s="41" t="s">
        <v>36</v>
      </c>
      <c r="E42" s="54">
        <v>1189</v>
      </c>
      <c r="F42" s="43">
        <v>2325</v>
      </c>
      <c r="G42" s="44">
        <f t="shared" si="3"/>
        <v>2764425</v>
      </c>
      <c r="H42" s="16"/>
    </row>
    <row r="43" spans="1:10" x14ac:dyDescent="0.2">
      <c r="A43" s="58" t="s">
        <v>62</v>
      </c>
      <c r="B43" s="39">
        <v>4.9000000000000004</v>
      </c>
      <c r="C43" s="71" t="s">
        <v>67</v>
      </c>
      <c r="D43" s="72" t="s">
        <v>36</v>
      </c>
      <c r="E43" s="54">
        <v>366</v>
      </c>
      <c r="F43" s="43">
        <v>4398</v>
      </c>
      <c r="G43" s="44">
        <f t="shared" si="3"/>
        <v>1609668</v>
      </c>
      <c r="H43" s="16"/>
    </row>
    <row r="44" spans="1:10" x14ac:dyDescent="0.2">
      <c r="A44" s="58" t="s">
        <v>62</v>
      </c>
      <c r="B44" s="73" t="s">
        <v>68</v>
      </c>
      <c r="C44" s="71" t="s">
        <v>69</v>
      </c>
      <c r="D44" s="74" t="s">
        <v>36</v>
      </c>
      <c r="E44" s="54">
        <v>138</v>
      </c>
      <c r="F44" s="43">
        <v>3599</v>
      </c>
      <c r="G44" s="44">
        <f t="shared" si="3"/>
        <v>496662</v>
      </c>
      <c r="H44" s="16"/>
    </row>
    <row r="45" spans="1:10" ht="15" thickBot="1" x14ac:dyDescent="0.25">
      <c r="A45" s="58" t="s">
        <v>62</v>
      </c>
      <c r="B45" s="39">
        <v>4.1100000000000003</v>
      </c>
      <c r="C45" s="71" t="s">
        <v>70</v>
      </c>
      <c r="D45" s="74" t="s">
        <v>36</v>
      </c>
      <c r="E45" s="54">
        <v>138</v>
      </c>
      <c r="F45" s="43">
        <v>4263</v>
      </c>
      <c r="G45" s="44">
        <f t="shared" si="3"/>
        <v>588294</v>
      </c>
      <c r="H45" s="16"/>
    </row>
    <row r="46" spans="1:10" ht="15" x14ac:dyDescent="0.2">
      <c r="A46" s="75"/>
      <c r="B46" s="145" t="s">
        <v>71</v>
      </c>
      <c r="C46" s="146"/>
      <c r="D46" s="146"/>
      <c r="E46" s="147"/>
      <c r="F46" s="76"/>
      <c r="G46" s="77">
        <f>+G6+G8+G20+G34</f>
        <v>795404825</v>
      </c>
      <c r="I46" s="7"/>
      <c r="J46" s="8"/>
    </row>
    <row r="47" spans="1:10" ht="15" customHeight="1" x14ac:dyDescent="0.2">
      <c r="A47" s="78"/>
      <c r="B47" s="134" t="s">
        <v>84</v>
      </c>
      <c r="C47" s="135"/>
      <c r="D47" s="135"/>
      <c r="E47" s="136"/>
      <c r="F47" s="79"/>
      <c r="G47" s="80">
        <v>231061201</v>
      </c>
      <c r="I47" s="8"/>
      <c r="J47" s="8"/>
    </row>
    <row r="48" spans="1:10" ht="15" customHeight="1" x14ac:dyDescent="0.2">
      <c r="A48" s="78"/>
      <c r="B48" s="137" t="s">
        <v>73</v>
      </c>
      <c r="C48" s="137"/>
      <c r="D48" s="137"/>
      <c r="E48" s="138"/>
      <c r="F48" s="81">
        <v>0.16</v>
      </c>
      <c r="G48" s="80">
        <v>5090602</v>
      </c>
      <c r="I48" s="8"/>
      <c r="J48" s="8"/>
    </row>
    <row r="49" spans="1:10" ht="15" customHeight="1" x14ac:dyDescent="0.2">
      <c r="A49" s="78"/>
      <c r="B49" s="137" t="s">
        <v>74</v>
      </c>
      <c r="C49" s="137"/>
      <c r="D49" s="137"/>
      <c r="E49" s="137"/>
      <c r="F49" s="79"/>
      <c r="G49" s="82">
        <f>SUM(G46:G48)</f>
        <v>1031556628</v>
      </c>
      <c r="I49" s="4"/>
      <c r="J49" s="9"/>
    </row>
    <row r="50" spans="1:10" ht="15.75" customHeight="1" thickBot="1" x14ac:dyDescent="0.25">
      <c r="A50" s="83"/>
      <c r="B50" s="149"/>
      <c r="C50" s="149"/>
      <c r="D50" s="149"/>
      <c r="E50" s="150"/>
      <c r="F50" s="84"/>
      <c r="G50" s="85"/>
      <c r="I50" s="8"/>
      <c r="J50" s="8"/>
    </row>
    <row r="51" spans="1:10" x14ac:dyDescent="0.2">
      <c r="A51" s="17"/>
      <c r="B51" s="18"/>
      <c r="C51" s="17"/>
      <c r="D51" s="17"/>
      <c r="E51" s="19"/>
      <c r="F51" s="20"/>
      <c r="G51" s="86"/>
      <c r="I51" s="10"/>
      <c r="J51" s="11"/>
    </row>
    <row r="52" spans="1:10" ht="15.75" customHeight="1" x14ac:dyDescent="0.2">
      <c r="A52" s="151" t="s">
        <v>75</v>
      </c>
      <c r="B52" s="151"/>
      <c r="C52" s="151"/>
      <c r="D52" s="151"/>
      <c r="E52" s="151"/>
      <c r="F52" s="151"/>
      <c r="G52" s="151"/>
      <c r="I52" s="8"/>
      <c r="J52" s="8"/>
    </row>
    <row r="53" spans="1:10" ht="15.75" customHeight="1" thickBot="1" x14ac:dyDescent="0.25">
      <c r="A53" s="87"/>
      <c r="B53" s="88"/>
      <c r="C53" s="89"/>
      <c r="D53" s="89"/>
      <c r="E53" s="90"/>
      <c r="F53" s="91"/>
      <c r="G53" s="91"/>
      <c r="I53" s="12"/>
      <c r="J53" s="10"/>
    </row>
    <row r="54" spans="1:10" ht="26.25" thickBot="1" x14ac:dyDescent="0.25">
      <c r="A54" s="92" t="s">
        <v>2</v>
      </c>
      <c r="B54" s="93" t="s">
        <v>76</v>
      </c>
      <c r="C54" s="94" t="s">
        <v>77</v>
      </c>
      <c r="D54" s="94" t="s">
        <v>5</v>
      </c>
      <c r="E54" s="95" t="s">
        <v>6</v>
      </c>
      <c r="F54" s="96" t="s">
        <v>7</v>
      </c>
      <c r="G54" s="97" t="s">
        <v>8</v>
      </c>
      <c r="I54" s="8"/>
      <c r="J54" s="13"/>
    </row>
    <row r="55" spans="1:10" ht="15.75" customHeight="1" x14ac:dyDescent="0.25">
      <c r="A55" s="98"/>
      <c r="B55" s="99">
        <v>1</v>
      </c>
      <c r="C55" s="100" t="s">
        <v>78</v>
      </c>
      <c r="D55" s="101"/>
      <c r="E55" s="102"/>
      <c r="F55" s="103"/>
      <c r="G55" s="104">
        <f>SUM(G56:G66)</f>
        <v>239267649</v>
      </c>
      <c r="I55" s="8"/>
      <c r="J55" s="8"/>
    </row>
    <row r="56" spans="1:10" ht="28.5" customHeight="1" x14ac:dyDescent="0.2">
      <c r="A56" s="105" t="s">
        <v>56</v>
      </c>
      <c r="B56" s="52">
        <v>1.1000000000000001</v>
      </c>
      <c r="C56" s="40" t="s">
        <v>85</v>
      </c>
      <c r="D56" s="106" t="s">
        <v>11</v>
      </c>
      <c r="E56" s="107">
        <v>2742</v>
      </c>
      <c r="F56" s="108">
        <v>28439</v>
      </c>
      <c r="G56" s="109">
        <f>ROUND(E56*F56,0)</f>
        <v>77979738</v>
      </c>
    </row>
    <row r="57" spans="1:10" ht="15" x14ac:dyDescent="0.2">
      <c r="A57" s="105" t="s">
        <v>58</v>
      </c>
      <c r="B57" s="52">
        <v>1.2</v>
      </c>
      <c r="C57" s="70" t="s">
        <v>86</v>
      </c>
      <c r="D57" s="106" t="s">
        <v>11</v>
      </c>
      <c r="E57" s="107">
        <v>1448.8</v>
      </c>
      <c r="F57" s="110">
        <v>38838</v>
      </c>
      <c r="G57" s="109">
        <f t="shared" ref="G57:G59" si="4">ROUND(E57*F57,0)</f>
        <v>56268494</v>
      </c>
    </row>
    <row r="58" spans="1:10" ht="15" x14ac:dyDescent="0.2">
      <c r="A58" s="105" t="s">
        <v>58</v>
      </c>
      <c r="B58" s="52">
        <v>1.3</v>
      </c>
      <c r="C58" s="70" t="s">
        <v>87</v>
      </c>
      <c r="D58" s="106" t="s">
        <v>11</v>
      </c>
      <c r="E58" s="107">
        <v>73.680000000000007</v>
      </c>
      <c r="F58" s="110">
        <v>65801</v>
      </c>
      <c r="G58" s="109">
        <f t="shared" si="4"/>
        <v>4848218</v>
      </c>
    </row>
    <row r="59" spans="1:10" ht="15" x14ac:dyDescent="0.2">
      <c r="A59" s="105" t="s">
        <v>58</v>
      </c>
      <c r="B59" s="52">
        <v>1.4</v>
      </c>
      <c r="C59" s="70" t="s">
        <v>88</v>
      </c>
      <c r="D59" s="106" t="s">
        <v>11</v>
      </c>
      <c r="E59" s="107">
        <v>179</v>
      </c>
      <c r="F59" s="108">
        <v>83871</v>
      </c>
      <c r="G59" s="109">
        <f t="shared" si="4"/>
        <v>15012909</v>
      </c>
    </row>
    <row r="60" spans="1:10" x14ac:dyDescent="0.2">
      <c r="A60" s="105" t="s">
        <v>62</v>
      </c>
      <c r="B60" s="52">
        <v>1.5</v>
      </c>
      <c r="C60" s="111" t="s">
        <v>90</v>
      </c>
      <c r="D60" s="41" t="s">
        <v>81</v>
      </c>
      <c r="E60" s="107">
        <v>410</v>
      </c>
      <c r="F60" s="110">
        <v>113645</v>
      </c>
      <c r="G60" s="112">
        <f>ROUND(E60*F60,0)</f>
        <v>46594450</v>
      </c>
    </row>
    <row r="61" spans="1:10" x14ac:dyDescent="0.2">
      <c r="A61" s="105" t="s">
        <v>62</v>
      </c>
      <c r="B61" s="52">
        <v>1.6</v>
      </c>
      <c r="C61" s="113" t="s">
        <v>91</v>
      </c>
      <c r="D61" s="41" t="s">
        <v>81</v>
      </c>
      <c r="E61" s="107">
        <v>4</v>
      </c>
      <c r="F61" s="114">
        <v>149030</v>
      </c>
      <c r="G61" s="112">
        <f t="shared" ref="G61:G66" si="5">ROUND(E61*F61,0)</f>
        <v>596120</v>
      </c>
    </row>
    <row r="62" spans="1:10" x14ac:dyDescent="0.2">
      <c r="A62" s="105" t="s">
        <v>62</v>
      </c>
      <c r="B62" s="52">
        <v>1.7</v>
      </c>
      <c r="C62" s="70" t="s">
        <v>92</v>
      </c>
      <c r="D62" s="41" t="s">
        <v>81</v>
      </c>
      <c r="E62" s="107">
        <v>43</v>
      </c>
      <c r="F62" s="110">
        <v>196471</v>
      </c>
      <c r="G62" s="112">
        <f t="shared" si="5"/>
        <v>8448253</v>
      </c>
    </row>
    <row r="63" spans="1:10" x14ac:dyDescent="0.2">
      <c r="A63" s="105" t="s">
        <v>62</v>
      </c>
      <c r="B63" s="52">
        <v>1.8</v>
      </c>
      <c r="C63" s="70" t="s">
        <v>66</v>
      </c>
      <c r="D63" s="41" t="s">
        <v>81</v>
      </c>
      <c r="E63" s="107">
        <v>1189</v>
      </c>
      <c r="F63" s="110">
        <v>3337</v>
      </c>
      <c r="G63" s="112">
        <f t="shared" si="5"/>
        <v>3967693</v>
      </c>
    </row>
    <row r="64" spans="1:10" x14ac:dyDescent="0.2">
      <c r="A64" s="105" t="s">
        <v>62</v>
      </c>
      <c r="B64" s="52">
        <v>1.9</v>
      </c>
      <c r="C64" s="70" t="s">
        <v>82</v>
      </c>
      <c r="D64" s="41" t="s">
        <v>81</v>
      </c>
      <c r="E64" s="107">
        <v>366</v>
      </c>
      <c r="F64" s="110">
        <v>42588</v>
      </c>
      <c r="G64" s="112">
        <f t="shared" si="5"/>
        <v>15587208</v>
      </c>
    </row>
    <row r="65" spans="1:8" x14ac:dyDescent="0.2">
      <c r="A65" s="105" t="s">
        <v>62</v>
      </c>
      <c r="B65" s="115">
        <v>1.1000000000000001</v>
      </c>
      <c r="C65" s="70" t="s">
        <v>83</v>
      </c>
      <c r="D65" s="41" t="s">
        <v>81</v>
      </c>
      <c r="E65" s="107">
        <v>138</v>
      </c>
      <c r="F65" s="110">
        <v>41464</v>
      </c>
      <c r="G65" s="112">
        <f t="shared" si="5"/>
        <v>5722032</v>
      </c>
    </row>
    <row r="66" spans="1:8" ht="15" thickBot="1" x14ac:dyDescent="0.25">
      <c r="A66" s="116" t="s">
        <v>62</v>
      </c>
      <c r="B66" s="117">
        <v>1.1100000000000001</v>
      </c>
      <c r="C66" s="118" t="s">
        <v>70</v>
      </c>
      <c r="D66" s="119" t="s">
        <v>81</v>
      </c>
      <c r="E66" s="120">
        <v>138</v>
      </c>
      <c r="F66" s="121">
        <v>30743</v>
      </c>
      <c r="G66" s="122">
        <f t="shared" si="5"/>
        <v>4242534</v>
      </c>
    </row>
    <row r="67" spans="1:8" ht="15" x14ac:dyDescent="0.25">
      <c r="A67" s="123"/>
      <c r="B67" s="152" t="s">
        <v>71</v>
      </c>
      <c r="C67" s="152"/>
      <c r="D67" s="152"/>
      <c r="E67" s="152"/>
      <c r="F67" s="124"/>
      <c r="G67" s="125">
        <f>ROUND(+G55,0)</f>
        <v>239267649</v>
      </c>
    </row>
    <row r="68" spans="1:8" x14ac:dyDescent="0.2">
      <c r="A68" s="126"/>
      <c r="B68" s="153" t="s">
        <v>79</v>
      </c>
      <c r="C68" s="154"/>
      <c r="D68" s="154"/>
      <c r="E68" s="155"/>
      <c r="F68" s="127">
        <v>0.16</v>
      </c>
      <c r="G68" s="128">
        <f>ROUNDDOWN(G67*F68,0)</f>
        <v>38282823</v>
      </c>
    </row>
    <row r="69" spans="1:8" ht="15" x14ac:dyDescent="0.2">
      <c r="A69" s="126"/>
      <c r="B69" s="148" t="s">
        <v>72</v>
      </c>
      <c r="C69" s="148"/>
      <c r="D69" s="148"/>
      <c r="E69" s="148"/>
      <c r="F69" s="129"/>
      <c r="G69" s="108">
        <v>19140589</v>
      </c>
    </row>
    <row r="70" spans="1:8" ht="15.75" thickBot="1" x14ac:dyDescent="0.25">
      <c r="A70" s="130"/>
      <c r="B70" s="133" t="s">
        <v>80</v>
      </c>
      <c r="C70" s="133"/>
      <c r="D70" s="133"/>
      <c r="E70" s="133"/>
      <c r="F70" s="131"/>
      <c r="G70" s="132">
        <f>+G67+G69+G68</f>
        <v>296691061</v>
      </c>
      <c r="H70" s="14"/>
    </row>
    <row r="71" spans="1:8" x14ac:dyDescent="0.2">
      <c r="A71" s="17"/>
      <c r="B71" s="18"/>
      <c r="C71" s="17"/>
      <c r="D71" s="17"/>
      <c r="E71" s="19"/>
      <c r="F71" s="20"/>
      <c r="G71" s="20"/>
    </row>
    <row r="72" spans="1:8" ht="15.75" thickBot="1" x14ac:dyDescent="0.25">
      <c r="A72" s="17"/>
      <c r="B72" s="133" t="s">
        <v>89</v>
      </c>
      <c r="C72" s="133"/>
      <c r="D72" s="133"/>
      <c r="E72" s="133"/>
      <c r="F72" s="131"/>
      <c r="G72" s="132">
        <f>+G70+G49</f>
        <v>1328247689</v>
      </c>
    </row>
    <row r="73" spans="1:8" x14ac:dyDescent="0.2">
      <c r="A73" s="17"/>
      <c r="B73" s="18"/>
      <c r="C73" s="17"/>
      <c r="D73" s="17"/>
      <c r="E73" s="19"/>
      <c r="F73" s="20"/>
      <c r="G73" s="20"/>
    </row>
  </sheetData>
  <sheetProtection algorithmName="SHA-512" hashValue="XnH5I3XBTe12f56OI1C340vjtwfLPaspFAeL8tQy5UiUXp3Xz1cwHCD+DztLy4QCpzehbLyuM5v7hXkEBHG00A==" saltValue="kxnrJoYVQcmlrj7F3QCJoA==" spinCount="100000" sheet="1" objects="1" scenarios="1"/>
  <mergeCells count="15">
    <mergeCell ref="B72:E72"/>
    <mergeCell ref="B47:E47"/>
    <mergeCell ref="B48:E48"/>
    <mergeCell ref="B49:E49"/>
    <mergeCell ref="A2:G2"/>
    <mergeCell ref="A3:G3"/>
    <mergeCell ref="A12:A13"/>
    <mergeCell ref="A15:A16"/>
    <mergeCell ref="B46:E46"/>
    <mergeCell ref="B69:E69"/>
    <mergeCell ref="B70:E70"/>
    <mergeCell ref="B50:E50"/>
    <mergeCell ref="A52:G52"/>
    <mergeCell ref="B67:E67"/>
    <mergeCell ref="B68:E68"/>
  </mergeCells>
  <pageMargins left="0.7" right="0.7" top="0.75" bottom="0.75" header="0.3" footer="0.3"/>
  <pageSetup scale="72" orientation="portrait" r:id="rId1"/>
  <rowBreaks count="1" manualBreakCount="1">
    <brk id="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mpgarcia</dc:creator>
  <cp:lastModifiedBy>NATALIA GUTIERREZ SALAZAR</cp:lastModifiedBy>
  <dcterms:created xsi:type="dcterms:W3CDTF">2016-11-15T22:00:48Z</dcterms:created>
  <dcterms:modified xsi:type="dcterms:W3CDTF">2016-12-07T19:50:35Z</dcterms:modified>
</cp:coreProperties>
</file>