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60" yWindow="-210" windowWidth="12840" windowHeight="13740" tabRatio="801" firstSheet="9" activeTab="9"/>
  </bookViews>
  <sheets>
    <sheet name="Análisis Precios Básicos" sheetId="3" state="hidden" r:id="rId1"/>
    <sheet name="A.I.U sum" sheetId="26" state="hidden" r:id="rId2"/>
    <sheet name="Hoja13" sheetId="22" state="hidden" r:id="rId3"/>
    <sheet name="Cotas" sheetId="10" state="hidden" r:id="rId4"/>
    <sheet name="A Prestacional" sheetId="18" state="hidden" r:id="rId5"/>
    <sheet name="A Mano de Obra" sheetId="20" state="hidden" r:id="rId6"/>
    <sheet name="Hoja2" sheetId="28" state="hidden" r:id="rId7"/>
    <sheet name="A Precios Básicos" sheetId="21" state="hidden" r:id="rId8"/>
    <sheet name="Hoja1" sheetId="27" state="hidden" r:id="rId9"/>
    <sheet name="Formato Oferta Economica" sheetId="38" r:id="rId10"/>
  </sheets>
  <externalReferences>
    <externalReference r:id="rId11"/>
    <externalReference r:id="rId12"/>
  </externalReferences>
  <definedNames>
    <definedName name="_B104067" localSheetId="1">#REF!</definedName>
    <definedName name="_B104067" localSheetId="3">#REF!</definedName>
    <definedName name="_B104067">#REF!</definedName>
    <definedName name="_B93008" localSheetId="1">#REF!</definedName>
    <definedName name="_B93008" localSheetId="3">#REF!</definedName>
    <definedName name="_B93008">#REF!</definedName>
    <definedName name="_D128899" localSheetId="1">#REF!</definedName>
    <definedName name="_D128899" localSheetId="3">#REF!</definedName>
    <definedName name="_D128899">#REF!</definedName>
    <definedName name="_D77032" localSheetId="1">#REF!</definedName>
    <definedName name="_D77032" localSheetId="3">#REF!</definedName>
    <definedName name="_D77032">#REF!</definedName>
    <definedName name="_xlnm.Print_Area" localSheetId="5">'A Mano de Obra'!$A$1:$E$165</definedName>
    <definedName name="_xlnm.Print_Area" localSheetId="2">Hoja13!$B$1:$F$26</definedName>
    <definedName name="B10512." localSheetId="1">#REF!</definedName>
    <definedName name="B10512." localSheetId="3">#REF!</definedName>
    <definedName name="B10512.">#REF!</definedName>
    <definedName name="_xlnm.Criteria">#REF!</definedName>
    <definedName name="solver_adj" localSheetId="1" hidden="1">'A.I.U sum'!$G$50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'A.I.U sum'!$G$50</definedName>
    <definedName name="solver_pre" localSheetId="1" hidden="1">0.000001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1</definedName>
    <definedName name="solver_val" localSheetId="1" hidden="1">0</definedName>
  </definedNames>
  <calcPr calcId="145621" concurrentCalc="0"/>
</workbook>
</file>

<file path=xl/calcChain.xml><?xml version="1.0" encoding="utf-8"?>
<calcChain xmlns="http://schemas.openxmlformats.org/spreadsheetml/2006/main">
  <c r="E87" i="38" l="1"/>
  <c r="E86" i="38"/>
  <c r="M61" i="18"/>
  <c r="M61" i="20"/>
  <c r="M61" i="21"/>
  <c r="L61" i="21"/>
  <c r="L61" i="20"/>
  <c r="L61" i="18"/>
  <c r="G61" i="20"/>
  <c r="L59" i="18"/>
  <c r="L59" i="20"/>
  <c r="L63" i="21"/>
  <c r="L63" i="20"/>
  <c r="L64" i="20"/>
  <c r="L65" i="20"/>
  <c r="L58" i="18"/>
  <c r="L58" i="20"/>
  <c r="L58" i="21"/>
  <c r="L66" i="20"/>
  <c r="L67" i="20"/>
  <c r="L57" i="18"/>
  <c r="L57" i="20"/>
  <c r="L57" i="21"/>
  <c r="R69" i="20"/>
  <c r="P69" i="20"/>
  <c r="U68" i="20"/>
  <c r="R68" i="20"/>
  <c r="P68" i="20"/>
  <c r="U67" i="20"/>
  <c r="R67" i="20"/>
  <c r="P67" i="20"/>
  <c r="U66" i="20"/>
  <c r="R66" i="20"/>
  <c r="P66" i="20"/>
  <c r="U65" i="20"/>
  <c r="R65" i="20"/>
  <c r="P65" i="20"/>
  <c r="U64" i="20"/>
  <c r="P64" i="20"/>
  <c r="P69" i="21"/>
  <c r="T69" i="21"/>
  <c r="O63" i="21"/>
  <c r="P68" i="21"/>
  <c r="S68" i="21"/>
  <c r="P67" i="21"/>
  <c r="R67" i="21"/>
  <c r="P66" i="21"/>
  <c r="R66" i="21"/>
  <c r="U64" i="21"/>
  <c r="T64" i="21"/>
  <c r="S64" i="21"/>
  <c r="R64" i="21"/>
  <c r="P64" i="21"/>
  <c r="U60" i="21"/>
  <c r="U62" i="21"/>
  <c r="O68" i="20"/>
  <c r="O67" i="20"/>
  <c r="O66" i="20"/>
  <c r="O65" i="20"/>
  <c r="O64" i="20"/>
  <c r="O63" i="20"/>
  <c r="O62" i="20"/>
  <c r="O61" i="20"/>
  <c r="O68" i="21"/>
  <c r="O67" i="21"/>
  <c r="O66" i="21"/>
  <c r="O65" i="21"/>
  <c r="T59" i="21"/>
  <c r="S59" i="21"/>
  <c r="S60" i="21"/>
  <c r="R59" i="21"/>
  <c r="Q59" i="21"/>
  <c r="I67" i="20"/>
  <c r="G67" i="20"/>
  <c r="I66" i="20"/>
  <c r="I65" i="20"/>
  <c r="G65" i="20"/>
  <c r="I64" i="20"/>
  <c r="G64" i="20"/>
  <c r="G63" i="20"/>
  <c r="G62" i="20"/>
  <c r="K68" i="21"/>
  <c r="I66" i="21"/>
  <c r="K63" i="21"/>
  <c r="J63" i="21"/>
  <c r="L59" i="21"/>
  <c r="L70" i="20"/>
  <c r="I70" i="20"/>
  <c r="G70" i="20"/>
  <c r="L69" i="20"/>
  <c r="I69" i="20"/>
  <c r="G69" i="20"/>
  <c r="K71" i="21"/>
  <c r="G70" i="21"/>
  <c r="J70" i="21"/>
  <c r="G69" i="21"/>
  <c r="I69" i="21"/>
  <c r="G63" i="21"/>
  <c r="I63" i="21"/>
  <c r="S62" i="21"/>
  <c r="T60" i="21"/>
  <c r="T62" i="21"/>
  <c r="R60" i="21"/>
  <c r="R62" i="21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F6" i="22"/>
  <c r="F5" i="22"/>
  <c r="F4" i="22"/>
  <c r="D44" i="26"/>
  <c r="D43" i="26"/>
  <c r="G42" i="26"/>
  <c r="D41" i="26"/>
  <c r="G26" i="26"/>
  <c r="D25" i="26"/>
  <c r="G25" i="26"/>
  <c r="D24" i="26"/>
  <c r="G24" i="26"/>
  <c r="D23" i="26"/>
  <c r="G23" i="26"/>
  <c r="D22" i="26"/>
  <c r="G22" i="26"/>
  <c r="D21" i="26"/>
  <c r="G21" i="26"/>
  <c r="B20" i="26"/>
  <c r="C19" i="26"/>
  <c r="B19" i="26"/>
  <c r="D18" i="26"/>
  <c r="G18" i="26"/>
  <c r="D17" i="26"/>
  <c r="G17" i="26"/>
  <c r="D16" i="26"/>
  <c r="G16" i="26"/>
  <c r="T15" i="26"/>
  <c r="G15" i="26"/>
  <c r="S14" i="26"/>
  <c r="R14" i="26"/>
  <c r="T13" i="26"/>
  <c r="E43" i="26"/>
  <c r="G43" i="26"/>
  <c r="Q13" i="26"/>
  <c r="T12" i="26"/>
  <c r="T11" i="26"/>
  <c r="E41" i="26"/>
  <c r="G41" i="26"/>
  <c r="Q11" i="26"/>
  <c r="T10" i="26"/>
  <c r="E48" i="26"/>
  <c r="G48" i="26"/>
  <c r="Q10" i="26"/>
  <c r="T9" i="26"/>
  <c r="Q9" i="26"/>
  <c r="T8" i="26"/>
  <c r="E47" i="26"/>
  <c r="G47" i="26"/>
  <c r="Q8" i="26"/>
  <c r="T7" i="26"/>
  <c r="E46" i="26"/>
  <c r="G46" i="26"/>
  <c r="Q7" i="26"/>
  <c r="A2" i="26"/>
  <c r="T14" i="26"/>
  <c r="E44" i="26"/>
  <c r="G44" i="26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67" i="10"/>
  <c r="O68" i="10"/>
  <c r="O69" i="10"/>
  <c r="O70" i="10"/>
  <c r="O71" i="10"/>
  <c r="O72" i="10"/>
  <c r="O73" i="10"/>
  <c r="O74" i="10"/>
  <c r="O75" i="10"/>
  <c r="O76" i="10"/>
  <c r="O77" i="10"/>
  <c r="O78" i="10"/>
  <c r="O79" i="10"/>
  <c r="O80" i="10"/>
  <c r="O81" i="10"/>
  <c r="O82" i="10"/>
  <c r="O83" i="10"/>
  <c r="O84" i="10"/>
  <c r="O85" i="10"/>
  <c r="O86" i="10"/>
  <c r="O87" i="10"/>
  <c r="O88" i="10"/>
  <c r="O89" i="10"/>
  <c r="O90" i="10"/>
  <c r="O91" i="10"/>
  <c r="O92" i="10"/>
  <c r="O93" i="10"/>
  <c r="O94" i="10"/>
  <c r="O95" i="10"/>
  <c r="O96" i="10"/>
  <c r="O97" i="10"/>
  <c r="O98" i="10"/>
  <c r="O99" i="10"/>
  <c r="O100" i="10"/>
  <c r="O101" i="10"/>
  <c r="O102" i="10"/>
  <c r="O103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8" i="10"/>
  <c r="N9" i="10"/>
  <c r="Q9" i="10"/>
  <c r="N10" i="10"/>
  <c r="Q10" i="10"/>
  <c r="N11" i="10"/>
  <c r="Q11" i="10"/>
  <c r="N12" i="10"/>
  <c r="Q12" i="10"/>
  <c r="N13" i="10"/>
  <c r="Q13" i="10"/>
  <c r="N14" i="10"/>
  <c r="Q14" i="10"/>
  <c r="N15" i="10"/>
  <c r="Q15" i="10"/>
  <c r="N16" i="10"/>
  <c r="Q16" i="10"/>
  <c r="N17" i="10"/>
  <c r="Q17" i="10"/>
  <c r="N18" i="10"/>
  <c r="Q18" i="10"/>
  <c r="N19" i="10"/>
  <c r="Q19" i="10"/>
  <c r="N20" i="10"/>
  <c r="Q20" i="10"/>
  <c r="N21" i="10"/>
  <c r="Q21" i="10"/>
  <c r="N22" i="10"/>
  <c r="Q22" i="10"/>
  <c r="N23" i="10"/>
  <c r="Q23" i="10"/>
  <c r="N24" i="10"/>
  <c r="Q24" i="10"/>
  <c r="N25" i="10"/>
  <c r="Q25" i="10"/>
  <c r="N26" i="10"/>
  <c r="Q26" i="10"/>
  <c r="N27" i="10"/>
  <c r="Q27" i="10"/>
  <c r="N28" i="10"/>
  <c r="Q28" i="10"/>
  <c r="N29" i="10"/>
  <c r="Q29" i="10"/>
  <c r="N30" i="10"/>
  <c r="Q30" i="10"/>
  <c r="N31" i="10"/>
  <c r="Q31" i="10"/>
  <c r="N32" i="10"/>
  <c r="Q32" i="10"/>
  <c r="N33" i="10"/>
  <c r="Q33" i="10"/>
  <c r="N34" i="10"/>
  <c r="Q34" i="10"/>
  <c r="N35" i="10"/>
  <c r="Q35" i="10"/>
  <c r="N36" i="10"/>
  <c r="Q36" i="10"/>
  <c r="N37" i="10"/>
  <c r="Q37" i="10"/>
  <c r="N38" i="10"/>
  <c r="Q38" i="10"/>
  <c r="N39" i="10"/>
  <c r="Q39" i="10"/>
  <c r="N40" i="10"/>
  <c r="Q40" i="10"/>
  <c r="N41" i="10"/>
  <c r="Q41" i="10"/>
  <c r="N42" i="10"/>
  <c r="Q42" i="10"/>
  <c r="N43" i="10"/>
  <c r="Q43" i="10"/>
  <c r="N44" i="10"/>
  <c r="Q44" i="10"/>
  <c r="N45" i="10"/>
  <c r="Q45" i="10"/>
  <c r="N46" i="10"/>
  <c r="Q46" i="10"/>
  <c r="N47" i="10"/>
  <c r="Q47" i="10"/>
  <c r="N48" i="10"/>
  <c r="Q48" i="10"/>
  <c r="N49" i="10"/>
  <c r="Q49" i="10"/>
  <c r="N50" i="10"/>
  <c r="Q50" i="10"/>
  <c r="N51" i="10"/>
  <c r="Q51" i="10"/>
  <c r="N52" i="10"/>
  <c r="Q52" i="10"/>
  <c r="N53" i="10"/>
  <c r="Q53" i="10"/>
  <c r="N54" i="10"/>
  <c r="Q54" i="10"/>
  <c r="N55" i="10"/>
  <c r="Q55" i="10"/>
  <c r="N56" i="10"/>
  <c r="Q56" i="10"/>
  <c r="N57" i="10"/>
  <c r="Q57" i="10"/>
  <c r="N58" i="10"/>
  <c r="Q58" i="10"/>
  <c r="N59" i="10"/>
  <c r="Q59" i="10"/>
  <c r="N60" i="10"/>
  <c r="Q60" i="10"/>
  <c r="N61" i="10"/>
  <c r="Q61" i="10"/>
  <c r="N62" i="10"/>
  <c r="Q62" i="10"/>
  <c r="N63" i="10"/>
  <c r="Q63" i="10"/>
  <c r="N64" i="10"/>
  <c r="Q64" i="10"/>
  <c r="N65" i="10"/>
  <c r="Q65" i="10"/>
  <c r="N66" i="10"/>
  <c r="Q66" i="10"/>
  <c r="N67" i="10"/>
  <c r="Q67" i="10"/>
  <c r="N68" i="10"/>
  <c r="Q68" i="10"/>
  <c r="N69" i="10"/>
  <c r="Q69" i="10"/>
  <c r="N70" i="10"/>
  <c r="Q70" i="10"/>
  <c r="N71" i="10"/>
  <c r="Q71" i="10"/>
  <c r="N72" i="10"/>
  <c r="Q72" i="10"/>
  <c r="N73" i="10"/>
  <c r="Q73" i="10"/>
  <c r="N74" i="10"/>
  <c r="Q74" i="10"/>
  <c r="N75" i="10"/>
  <c r="Q75" i="10"/>
  <c r="N76" i="10"/>
  <c r="Q76" i="10"/>
  <c r="N77" i="10"/>
  <c r="Q77" i="10"/>
  <c r="N78" i="10"/>
  <c r="Q78" i="10"/>
  <c r="N79" i="10"/>
  <c r="Q79" i="10"/>
  <c r="N80" i="10"/>
  <c r="Q80" i="10"/>
  <c r="N81" i="10"/>
  <c r="Q81" i="10"/>
  <c r="N82" i="10"/>
  <c r="Q82" i="10"/>
  <c r="N83" i="10"/>
  <c r="Q83" i="10"/>
  <c r="N84" i="10"/>
  <c r="Q84" i="10"/>
  <c r="N85" i="10"/>
  <c r="Q85" i="10"/>
  <c r="N86" i="10"/>
  <c r="Q86" i="10"/>
  <c r="N87" i="10"/>
  <c r="Q87" i="10"/>
  <c r="N88" i="10"/>
  <c r="Q88" i="10"/>
  <c r="N89" i="10"/>
  <c r="Q89" i="10"/>
  <c r="N90" i="10"/>
  <c r="Q90" i="10"/>
  <c r="N91" i="10"/>
  <c r="Q91" i="10"/>
  <c r="N92" i="10"/>
  <c r="Q92" i="10"/>
  <c r="N93" i="10"/>
  <c r="Q93" i="10"/>
  <c r="N94" i="10"/>
  <c r="Q94" i="10"/>
  <c r="N95" i="10"/>
  <c r="Q95" i="10"/>
  <c r="N96" i="10"/>
  <c r="Q96" i="10"/>
  <c r="N97" i="10"/>
  <c r="Q97" i="10"/>
  <c r="N98" i="10"/>
  <c r="Q98" i="10"/>
  <c r="N99" i="10"/>
  <c r="Q99" i="10"/>
  <c r="N100" i="10"/>
  <c r="Q100" i="10"/>
  <c r="N101" i="10"/>
  <c r="Q101" i="10"/>
  <c r="N102" i="10"/>
  <c r="Q102" i="10"/>
  <c r="N103" i="10"/>
  <c r="Q103" i="10"/>
  <c r="N8" i="10"/>
  <c r="Q8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L98" i="10"/>
  <c r="L99" i="10"/>
  <c r="L100" i="10"/>
  <c r="L101" i="10"/>
  <c r="L102" i="10"/>
  <c r="L103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8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8" i="10"/>
  <c r="E42" i="10"/>
  <c r="M42" i="10"/>
  <c r="E43" i="10"/>
  <c r="M43" i="10"/>
  <c r="E44" i="10"/>
  <c r="M44" i="10"/>
  <c r="E45" i="10"/>
  <c r="M45" i="10"/>
  <c r="E46" i="10"/>
  <c r="M46" i="10"/>
  <c r="E47" i="10"/>
  <c r="M47" i="10"/>
  <c r="E48" i="10"/>
  <c r="M48" i="10"/>
  <c r="E49" i="10"/>
  <c r="M49" i="10"/>
  <c r="E50" i="10"/>
  <c r="M50" i="10"/>
  <c r="E51" i="10"/>
  <c r="M51" i="10"/>
  <c r="E52" i="10"/>
  <c r="M52" i="10"/>
  <c r="E53" i="10"/>
  <c r="M53" i="10"/>
  <c r="E54" i="10"/>
  <c r="M54" i="10"/>
  <c r="E55" i="10"/>
  <c r="M55" i="10"/>
  <c r="E56" i="10"/>
  <c r="M56" i="10"/>
  <c r="E57" i="10"/>
  <c r="M57" i="10"/>
  <c r="E58" i="10"/>
  <c r="M58" i="10"/>
  <c r="E59" i="10"/>
  <c r="M59" i="10"/>
  <c r="E60" i="10"/>
  <c r="M60" i="10"/>
  <c r="E61" i="10"/>
  <c r="M61" i="10"/>
  <c r="E62" i="10"/>
  <c r="M62" i="10"/>
  <c r="E63" i="10"/>
  <c r="M63" i="10"/>
  <c r="E64" i="10"/>
  <c r="M64" i="10"/>
  <c r="E65" i="10"/>
  <c r="M65" i="10"/>
  <c r="E66" i="10"/>
  <c r="M66" i="10"/>
  <c r="E67" i="10"/>
  <c r="M67" i="10"/>
  <c r="E68" i="10"/>
  <c r="M68" i="10"/>
  <c r="E69" i="10"/>
  <c r="M69" i="10"/>
  <c r="E70" i="10"/>
  <c r="M70" i="10"/>
  <c r="E71" i="10"/>
  <c r="M71" i="10"/>
  <c r="E72" i="10"/>
  <c r="M72" i="10"/>
  <c r="E73" i="10"/>
  <c r="M73" i="10"/>
  <c r="E74" i="10"/>
  <c r="M74" i="10"/>
  <c r="E75" i="10"/>
  <c r="M75" i="10"/>
  <c r="E76" i="10"/>
  <c r="M76" i="10"/>
  <c r="E77" i="10"/>
  <c r="M77" i="10"/>
  <c r="E78" i="10"/>
  <c r="M78" i="10"/>
  <c r="E79" i="10"/>
  <c r="M79" i="10"/>
  <c r="E80" i="10"/>
  <c r="M80" i="10"/>
  <c r="E81" i="10"/>
  <c r="M81" i="10"/>
  <c r="E82" i="10"/>
  <c r="M82" i="10"/>
  <c r="E83" i="10"/>
  <c r="M83" i="10"/>
  <c r="E84" i="10"/>
  <c r="M84" i="10"/>
  <c r="E85" i="10"/>
  <c r="M85" i="10"/>
  <c r="E86" i="10"/>
  <c r="M86" i="10"/>
  <c r="E87" i="10"/>
  <c r="M87" i="10"/>
  <c r="E88" i="10"/>
  <c r="M88" i="10"/>
  <c r="E89" i="10"/>
  <c r="M89" i="10"/>
  <c r="E90" i="10"/>
  <c r="M90" i="10"/>
  <c r="E91" i="10"/>
  <c r="M91" i="10"/>
  <c r="E92" i="10"/>
  <c r="M92" i="10"/>
  <c r="E93" i="10"/>
  <c r="M93" i="10"/>
  <c r="E94" i="10"/>
  <c r="M94" i="10"/>
  <c r="E95" i="10"/>
  <c r="M95" i="10"/>
  <c r="E96" i="10"/>
  <c r="M96" i="10"/>
  <c r="E97" i="10"/>
  <c r="M97" i="10"/>
  <c r="E98" i="10"/>
  <c r="M98" i="10"/>
  <c r="E99" i="10"/>
  <c r="M99" i="10"/>
  <c r="E100" i="10"/>
  <c r="M100" i="10"/>
  <c r="E101" i="10"/>
  <c r="M101" i="10"/>
  <c r="E102" i="10"/>
  <c r="M102" i="10"/>
  <c r="E103" i="10"/>
  <c r="M103" i="10"/>
  <c r="E9" i="10"/>
  <c r="M9" i="10"/>
  <c r="E10" i="10"/>
  <c r="M10" i="10"/>
  <c r="E11" i="10"/>
  <c r="M11" i="10"/>
  <c r="E12" i="10"/>
  <c r="M12" i="10"/>
  <c r="E13" i="10"/>
  <c r="M13" i="10"/>
  <c r="E14" i="10"/>
  <c r="M14" i="10"/>
  <c r="E15" i="10"/>
  <c r="M15" i="10"/>
  <c r="E16" i="10"/>
  <c r="M16" i="10"/>
  <c r="E17" i="10"/>
  <c r="M17" i="10"/>
  <c r="E18" i="10"/>
  <c r="M18" i="10"/>
  <c r="E19" i="10"/>
  <c r="M19" i="10"/>
  <c r="E20" i="10"/>
  <c r="M20" i="10"/>
  <c r="E21" i="10"/>
  <c r="M21" i="10"/>
  <c r="E22" i="10"/>
  <c r="M22" i="10"/>
  <c r="E23" i="10"/>
  <c r="M23" i="10"/>
  <c r="E24" i="10"/>
  <c r="M24" i="10"/>
  <c r="E25" i="10"/>
  <c r="M25" i="10"/>
  <c r="E26" i="10"/>
  <c r="M26" i="10"/>
  <c r="E27" i="10"/>
  <c r="M27" i="10"/>
  <c r="E28" i="10"/>
  <c r="M28" i="10"/>
  <c r="E29" i="10"/>
  <c r="M29" i="10"/>
  <c r="E30" i="10"/>
  <c r="M30" i="10"/>
  <c r="E31" i="10"/>
  <c r="M31" i="10"/>
  <c r="E32" i="10"/>
  <c r="M32" i="10"/>
  <c r="E33" i="10"/>
  <c r="M33" i="10"/>
  <c r="E34" i="10"/>
  <c r="M34" i="10"/>
  <c r="E35" i="10"/>
  <c r="M35" i="10"/>
  <c r="E36" i="10"/>
  <c r="M36" i="10"/>
  <c r="E37" i="10"/>
  <c r="M37" i="10"/>
  <c r="E38" i="10"/>
  <c r="M38" i="10"/>
  <c r="E39" i="10"/>
  <c r="M39" i="10"/>
  <c r="E40" i="10"/>
  <c r="M40" i="10"/>
  <c r="E41" i="10"/>
  <c r="M41" i="10"/>
  <c r="E8" i="10"/>
  <c r="I8" i="10"/>
  <c r="I40" i="10"/>
  <c r="P40" i="10"/>
  <c r="I38" i="10"/>
  <c r="P38" i="10"/>
  <c r="I36" i="10"/>
  <c r="P36" i="10"/>
  <c r="I34" i="10"/>
  <c r="P34" i="10"/>
  <c r="I32" i="10"/>
  <c r="P32" i="10"/>
  <c r="I30" i="10"/>
  <c r="P30" i="10"/>
  <c r="I28" i="10"/>
  <c r="P28" i="10"/>
  <c r="I26" i="10"/>
  <c r="P26" i="10"/>
  <c r="I24" i="10"/>
  <c r="P24" i="10"/>
  <c r="I22" i="10"/>
  <c r="P22" i="10"/>
  <c r="I20" i="10"/>
  <c r="P20" i="10"/>
  <c r="I18" i="10"/>
  <c r="P18" i="10"/>
  <c r="I16" i="10"/>
  <c r="P16" i="10"/>
  <c r="I14" i="10"/>
  <c r="P14" i="10"/>
  <c r="I12" i="10"/>
  <c r="P12" i="10"/>
  <c r="I10" i="10"/>
  <c r="P10" i="10"/>
  <c r="I103" i="10"/>
  <c r="P103" i="10"/>
  <c r="I101" i="10"/>
  <c r="P101" i="10"/>
  <c r="I99" i="10"/>
  <c r="P99" i="10"/>
  <c r="I97" i="10"/>
  <c r="P97" i="10"/>
  <c r="I95" i="10"/>
  <c r="P95" i="10"/>
  <c r="I93" i="10"/>
  <c r="P93" i="10"/>
  <c r="I91" i="10"/>
  <c r="P91" i="10"/>
  <c r="I89" i="10"/>
  <c r="P89" i="10"/>
  <c r="I87" i="10"/>
  <c r="P87" i="10"/>
  <c r="I85" i="10"/>
  <c r="P85" i="10"/>
  <c r="I83" i="10"/>
  <c r="P83" i="10"/>
  <c r="I81" i="10"/>
  <c r="P81" i="10"/>
  <c r="I79" i="10"/>
  <c r="P79" i="10"/>
  <c r="I77" i="10"/>
  <c r="P77" i="10"/>
  <c r="I75" i="10"/>
  <c r="P75" i="10"/>
  <c r="I73" i="10"/>
  <c r="P73" i="10"/>
  <c r="I71" i="10"/>
  <c r="P71" i="10"/>
  <c r="I69" i="10"/>
  <c r="P69" i="10"/>
  <c r="I67" i="10"/>
  <c r="P67" i="10"/>
  <c r="I65" i="10"/>
  <c r="P65" i="10"/>
  <c r="I63" i="10"/>
  <c r="P63" i="10"/>
  <c r="I61" i="10"/>
  <c r="P61" i="10"/>
  <c r="I59" i="10"/>
  <c r="P59" i="10"/>
  <c r="I57" i="10"/>
  <c r="P57" i="10"/>
  <c r="I55" i="10"/>
  <c r="P55" i="10"/>
  <c r="I53" i="10"/>
  <c r="P53" i="10"/>
  <c r="I51" i="10"/>
  <c r="P51" i="10"/>
  <c r="I49" i="10"/>
  <c r="P49" i="10"/>
  <c r="I47" i="10"/>
  <c r="P47" i="10"/>
  <c r="I45" i="10"/>
  <c r="P45" i="10"/>
  <c r="I43" i="10"/>
  <c r="P43" i="10"/>
  <c r="M8" i="10"/>
  <c r="I41" i="10"/>
  <c r="P41" i="10"/>
  <c r="I39" i="10"/>
  <c r="P39" i="10"/>
  <c r="I37" i="10"/>
  <c r="P37" i="10"/>
  <c r="I35" i="10"/>
  <c r="P35" i="10"/>
  <c r="I33" i="10"/>
  <c r="P33" i="10"/>
  <c r="I31" i="10"/>
  <c r="P31" i="10"/>
  <c r="I29" i="10"/>
  <c r="P29" i="10"/>
  <c r="I27" i="10"/>
  <c r="P27" i="10"/>
  <c r="I25" i="10"/>
  <c r="P25" i="10"/>
  <c r="I23" i="10"/>
  <c r="P23" i="10"/>
  <c r="I21" i="10"/>
  <c r="P21" i="10"/>
  <c r="I19" i="10"/>
  <c r="P19" i="10"/>
  <c r="I17" i="10"/>
  <c r="P17" i="10"/>
  <c r="I15" i="10"/>
  <c r="P15" i="10"/>
  <c r="I13" i="10"/>
  <c r="P13" i="10"/>
  <c r="I11" i="10"/>
  <c r="P11" i="10"/>
  <c r="I9" i="10"/>
  <c r="P9" i="10"/>
  <c r="I102" i="10"/>
  <c r="P102" i="10"/>
  <c r="I100" i="10"/>
  <c r="P100" i="10"/>
  <c r="I98" i="10"/>
  <c r="P98" i="10"/>
  <c r="I96" i="10"/>
  <c r="P96" i="10"/>
  <c r="I94" i="10"/>
  <c r="P94" i="10"/>
  <c r="I92" i="10"/>
  <c r="P92" i="10"/>
  <c r="I90" i="10"/>
  <c r="P90" i="10"/>
  <c r="I88" i="10"/>
  <c r="P88" i="10"/>
  <c r="I86" i="10"/>
  <c r="P86" i="10"/>
  <c r="I84" i="10"/>
  <c r="P84" i="10"/>
  <c r="I82" i="10"/>
  <c r="P82" i="10"/>
  <c r="I80" i="10"/>
  <c r="P80" i="10"/>
  <c r="I78" i="10"/>
  <c r="P78" i="10"/>
  <c r="I76" i="10"/>
  <c r="P76" i="10"/>
  <c r="I74" i="10"/>
  <c r="P74" i="10"/>
  <c r="I72" i="10"/>
  <c r="P72" i="10"/>
  <c r="I70" i="10"/>
  <c r="P70" i="10"/>
  <c r="I68" i="10"/>
  <c r="P68" i="10"/>
  <c r="I66" i="10"/>
  <c r="P66" i="10"/>
  <c r="I64" i="10"/>
  <c r="P64" i="10"/>
  <c r="I62" i="10"/>
  <c r="P62" i="10"/>
  <c r="I60" i="10"/>
  <c r="P60" i="10"/>
  <c r="I58" i="10"/>
  <c r="P58" i="10"/>
  <c r="I56" i="10"/>
  <c r="P56" i="10"/>
  <c r="I54" i="10"/>
  <c r="P54" i="10"/>
  <c r="I52" i="10"/>
  <c r="P52" i="10"/>
  <c r="I50" i="10"/>
  <c r="P50" i="10"/>
  <c r="I48" i="10"/>
  <c r="P48" i="10"/>
  <c r="I46" i="10"/>
  <c r="P46" i="10"/>
  <c r="I44" i="10"/>
  <c r="P44" i="10"/>
  <c r="I42" i="10"/>
  <c r="P42" i="10"/>
  <c r="D89" i="21"/>
  <c r="D97" i="21"/>
  <c r="E75" i="21"/>
  <c r="D67" i="21"/>
  <c r="E67" i="21"/>
  <c r="E66" i="21"/>
  <c r="D66" i="21"/>
  <c r="D81" i="21"/>
  <c r="E81" i="21"/>
  <c r="D51" i="21"/>
  <c r="D59" i="21"/>
  <c r="E59" i="21"/>
  <c r="D50" i="21"/>
  <c r="D58" i="21"/>
  <c r="E58" i="21"/>
  <c r="D42" i="21"/>
  <c r="E42" i="21"/>
  <c r="D41" i="21"/>
  <c r="E41" i="21"/>
  <c r="E35" i="21"/>
  <c r="E34" i="21"/>
  <c r="E30" i="21"/>
  <c r="D30" i="21"/>
  <c r="D29" i="21"/>
  <c r="E29" i="21"/>
  <c r="K23" i="21"/>
  <c r="E23" i="21"/>
  <c r="K22" i="21"/>
  <c r="E22" i="21"/>
  <c r="K21" i="21"/>
  <c r="D21" i="21"/>
  <c r="D33" i="21"/>
  <c r="E33" i="21"/>
  <c r="K20" i="21"/>
  <c r="K19" i="21"/>
  <c r="K18" i="21"/>
  <c r="E18" i="21"/>
  <c r="K17" i="21"/>
  <c r="E17" i="21"/>
  <c r="K16" i="21"/>
  <c r="K24" i="21"/>
  <c r="D11" i="21"/>
  <c r="D43" i="21"/>
  <c r="E43" i="21"/>
  <c r="E10" i="21"/>
  <c r="E9" i="21"/>
  <c r="D8" i="21"/>
  <c r="D40" i="21"/>
  <c r="E40" i="21"/>
  <c r="D164" i="20"/>
  <c r="C164" i="20"/>
  <c r="B164" i="20"/>
  <c r="E163" i="20"/>
  <c r="C40" i="20"/>
  <c r="E19" i="20"/>
  <c r="E18" i="20"/>
  <c r="E17" i="20"/>
  <c r="E16" i="20"/>
  <c r="E15" i="20"/>
  <c r="E14" i="20"/>
  <c r="E13" i="20"/>
  <c r="E12" i="20"/>
  <c r="E11" i="20"/>
  <c r="E10" i="20"/>
  <c r="E9" i="20"/>
  <c r="E20" i="20"/>
  <c r="C10" i="18"/>
  <c r="C9" i="18"/>
  <c r="D30" i="20"/>
  <c r="T10" i="10"/>
  <c r="T9" i="10"/>
  <c r="T8" i="10"/>
  <c r="P8" i="10"/>
  <c r="E51" i="21"/>
  <c r="E50" i="21"/>
  <c r="D82" i="21"/>
  <c r="E82" i="21"/>
  <c r="G67" i="21"/>
  <c r="J67" i="21"/>
  <c r="E164" i="20"/>
  <c r="E44" i="21"/>
  <c r="D74" i="21"/>
  <c r="E74" i="21"/>
  <c r="E76" i="21"/>
  <c r="D39" i="20"/>
  <c r="E30" i="20"/>
  <c r="D105" i="21"/>
  <c r="E105" i="21"/>
  <c r="E97" i="21"/>
  <c r="C49" i="20"/>
  <c r="E8" i="21"/>
  <c r="E11" i="21"/>
  <c r="D16" i="21"/>
  <c r="E21" i="21"/>
  <c r="D49" i="21"/>
  <c r="D52" i="21"/>
  <c r="D65" i="21"/>
  <c r="G65" i="21"/>
  <c r="I65" i="21"/>
  <c r="D68" i="21"/>
  <c r="D88" i="21"/>
  <c r="E88" i="21"/>
  <c r="D90" i="21"/>
  <c r="D28" i="20"/>
  <c r="D29" i="20"/>
  <c r="D19" i="21"/>
  <c r="E89" i="21"/>
  <c r="E12" i="21"/>
  <c r="D31" i="21"/>
  <c r="E31" i="21"/>
  <c r="E19" i="21"/>
  <c r="D37" i="20"/>
  <c r="E28" i="20"/>
  <c r="D80" i="21"/>
  <c r="E80" i="21"/>
  <c r="E65" i="21"/>
  <c r="D57" i="21"/>
  <c r="E57" i="21"/>
  <c r="E49" i="21"/>
  <c r="D96" i="21"/>
  <c r="E16" i="21"/>
  <c r="D28" i="21"/>
  <c r="E28" i="21"/>
  <c r="D48" i="20"/>
  <c r="E39" i="20"/>
  <c r="D38" i="20"/>
  <c r="E29" i="20"/>
  <c r="D98" i="21"/>
  <c r="E90" i="21"/>
  <c r="E91" i="21"/>
  <c r="D83" i="21"/>
  <c r="E83" i="21"/>
  <c r="E68" i="21"/>
  <c r="D60" i="21"/>
  <c r="E60" i="21"/>
  <c r="E52" i="21"/>
  <c r="C58" i="20"/>
  <c r="D8" i="3"/>
  <c r="D40" i="3"/>
  <c r="E40" i="3"/>
  <c r="J23" i="3"/>
  <c r="J22" i="3"/>
  <c r="J21" i="3"/>
  <c r="J20" i="3"/>
  <c r="J19" i="3"/>
  <c r="J18" i="3"/>
  <c r="J17" i="3"/>
  <c r="J16" i="3"/>
  <c r="D11" i="3"/>
  <c r="D43" i="3"/>
  <c r="E43" i="3"/>
  <c r="D21" i="3"/>
  <c r="D33" i="3"/>
  <c r="E33" i="3"/>
  <c r="D41" i="3"/>
  <c r="E41" i="3"/>
  <c r="D42" i="3"/>
  <c r="E42" i="3"/>
  <c r="E9" i="3"/>
  <c r="E10" i="3"/>
  <c r="E17" i="3"/>
  <c r="E18" i="3"/>
  <c r="D29" i="3"/>
  <c r="E29" i="3"/>
  <c r="D30" i="3"/>
  <c r="E30" i="3"/>
  <c r="D50" i="3"/>
  <c r="E50" i="3"/>
  <c r="D51" i="3"/>
  <c r="E51" i="3"/>
  <c r="D58" i="3"/>
  <c r="E58" i="3"/>
  <c r="D66" i="3"/>
  <c r="E66" i="3"/>
  <c r="D67" i="3"/>
  <c r="E67" i="3"/>
  <c r="E75" i="3"/>
  <c r="D89" i="3"/>
  <c r="E89" i="3"/>
  <c r="E22" i="3"/>
  <c r="E23" i="3"/>
  <c r="E34" i="3"/>
  <c r="E35" i="3"/>
  <c r="D68" i="3"/>
  <c r="E68" i="3"/>
  <c r="E21" i="3"/>
  <c r="D19" i="3"/>
  <c r="E19" i="3"/>
  <c r="D52" i="3"/>
  <c r="E52" i="3"/>
  <c r="E11" i="3"/>
  <c r="D97" i="3"/>
  <c r="E97" i="3"/>
  <c r="D90" i="3"/>
  <c r="D59" i="3"/>
  <c r="E59" i="3"/>
  <c r="D105" i="3"/>
  <c r="E105" i="3"/>
  <c r="J24" i="3"/>
  <c r="E53" i="21"/>
  <c r="E69" i="21"/>
  <c r="D104" i="21"/>
  <c r="E104" i="21"/>
  <c r="E96" i="21"/>
  <c r="D46" i="20"/>
  <c r="E37" i="20"/>
  <c r="E61" i="21"/>
  <c r="E84" i="21"/>
  <c r="C67" i="20"/>
  <c r="D106" i="21"/>
  <c r="E106" i="21"/>
  <c r="E98" i="21"/>
  <c r="D47" i="20"/>
  <c r="E38" i="20"/>
  <c r="D57" i="20"/>
  <c r="E48" i="20"/>
  <c r="D31" i="20"/>
  <c r="E31" i="20"/>
  <c r="E32" i="20"/>
  <c r="E33" i="20"/>
  <c r="D88" i="3"/>
  <c r="E88" i="3"/>
  <c r="D16" i="3"/>
  <c r="D28" i="3"/>
  <c r="E28" i="3"/>
  <c r="D49" i="3"/>
  <c r="E8" i="3"/>
  <c r="E12" i="3"/>
  <c r="D65" i="3"/>
  <c r="D80" i="3"/>
  <c r="E80" i="3"/>
  <c r="E44" i="3"/>
  <c r="D82" i="3"/>
  <c r="E82" i="3"/>
  <c r="D81" i="3"/>
  <c r="E81" i="3"/>
  <c r="D31" i="3"/>
  <c r="E31" i="3"/>
  <c r="D83" i="3"/>
  <c r="E83" i="3"/>
  <c r="D60" i="3"/>
  <c r="E60" i="3"/>
  <c r="D98" i="3"/>
  <c r="E90" i="3"/>
  <c r="E91" i="3"/>
  <c r="E107" i="21"/>
  <c r="C76" i="20"/>
  <c r="D55" i="20"/>
  <c r="E46" i="20"/>
  <c r="D66" i="20"/>
  <c r="E57" i="20"/>
  <c r="D56" i="20"/>
  <c r="E47" i="20"/>
  <c r="D40" i="20"/>
  <c r="E40" i="20"/>
  <c r="E41" i="20"/>
  <c r="E42" i="20"/>
  <c r="E99" i="21"/>
  <c r="E16" i="3"/>
  <c r="E84" i="3"/>
  <c r="E65" i="3"/>
  <c r="E69" i="3"/>
  <c r="D96" i="3"/>
  <c r="D104" i="3"/>
  <c r="E104" i="3"/>
  <c r="D57" i="3"/>
  <c r="E57" i="3"/>
  <c r="E49" i="3"/>
  <c r="E53" i="3"/>
  <c r="D74" i="3"/>
  <c r="E74" i="3"/>
  <c r="E76" i="3"/>
  <c r="E61" i="3"/>
  <c r="E98" i="3"/>
  <c r="D106" i="3"/>
  <c r="E106" i="3"/>
  <c r="E107" i="3"/>
  <c r="D64" i="20"/>
  <c r="E55" i="20"/>
  <c r="C85" i="20"/>
  <c r="D65" i="20"/>
  <c r="E56" i="20"/>
  <c r="D75" i="20"/>
  <c r="E66" i="20"/>
  <c r="D49" i="20"/>
  <c r="E49" i="20"/>
  <c r="E50" i="20"/>
  <c r="E51" i="20"/>
  <c r="E19" i="26"/>
  <c r="G19" i="26"/>
  <c r="E20" i="26"/>
  <c r="E96" i="3"/>
  <c r="E99" i="3"/>
  <c r="D73" i="20"/>
  <c r="E64" i="20"/>
  <c r="D84" i="20"/>
  <c r="E75" i="20"/>
  <c r="D74" i="20"/>
  <c r="E65" i="20"/>
  <c r="C94" i="20"/>
  <c r="D58" i="20"/>
  <c r="E58" i="20"/>
  <c r="E59" i="20"/>
  <c r="D32" i="3"/>
  <c r="E32" i="3"/>
  <c r="E36" i="3"/>
  <c r="D20" i="3"/>
  <c r="E20" i="3"/>
  <c r="E24" i="3"/>
  <c r="E60" i="20"/>
  <c r="D32" i="21"/>
  <c r="E32" i="21"/>
  <c r="E36" i="21"/>
  <c r="D20" i="21"/>
  <c r="E20" i="21"/>
  <c r="E24" i="21"/>
  <c r="C103" i="20"/>
  <c r="D83" i="20"/>
  <c r="E74" i="20"/>
  <c r="D93" i="20"/>
  <c r="E84" i="20"/>
  <c r="D82" i="20"/>
  <c r="E73" i="20"/>
  <c r="D67" i="20"/>
  <c r="E67" i="20"/>
  <c r="E68" i="20"/>
  <c r="E69" i="20"/>
  <c r="D76" i="20"/>
  <c r="E76" i="20"/>
  <c r="E77" i="20"/>
  <c r="E78" i="20"/>
  <c r="C112" i="20"/>
  <c r="D91" i="20"/>
  <c r="E82" i="20"/>
  <c r="D102" i="20"/>
  <c r="E93" i="20"/>
  <c r="D92" i="20"/>
  <c r="E83" i="20"/>
  <c r="D101" i="20"/>
  <c r="E92" i="20"/>
  <c r="D111" i="20"/>
  <c r="E102" i="20"/>
  <c r="D100" i="20"/>
  <c r="E91" i="20"/>
  <c r="C121" i="20"/>
  <c r="D85" i="20"/>
  <c r="E85" i="20"/>
  <c r="E86" i="20"/>
  <c r="E87" i="20"/>
  <c r="C130" i="20"/>
  <c r="D94" i="20"/>
  <c r="E94" i="20"/>
  <c r="E95" i="20"/>
  <c r="E96" i="20"/>
  <c r="D109" i="20"/>
  <c r="E100" i="20"/>
  <c r="D120" i="20"/>
  <c r="E111" i="20"/>
  <c r="D110" i="20"/>
  <c r="E101" i="20"/>
  <c r="D103" i="20"/>
  <c r="E103" i="20"/>
  <c r="E104" i="20"/>
  <c r="E105" i="20"/>
  <c r="D119" i="20"/>
  <c r="E110" i="20"/>
  <c r="D129" i="20"/>
  <c r="E120" i="20"/>
  <c r="D118" i="20"/>
  <c r="E109" i="20"/>
  <c r="C139" i="20"/>
  <c r="D127" i="20"/>
  <c r="E118" i="20"/>
  <c r="D138" i="20"/>
  <c r="E129" i="20"/>
  <c r="D128" i="20"/>
  <c r="E119" i="20"/>
  <c r="C148" i="20"/>
  <c r="D112" i="20"/>
  <c r="E112" i="20"/>
  <c r="E113" i="20"/>
  <c r="E114" i="20"/>
  <c r="D121" i="20"/>
  <c r="E121" i="20"/>
  <c r="E122" i="20"/>
  <c r="E123" i="20"/>
  <c r="D137" i="20"/>
  <c r="E128" i="20"/>
  <c r="D147" i="20"/>
  <c r="E147" i="20"/>
  <c r="E138" i="20"/>
  <c r="D136" i="20"/>
  <c r="E127" i="20"/>
  <c r="D145" i="20"/>
  <c r="E145" i="20"/>
  <c r="E136" i="20"/>
  <c r="D146" i="20"/>
  <c r="E146" i="20"/>
  <c r="E137" i="20"/>
  <c r="D130" i="20"/>
  <c r="E130" i="20"/>
  <c r="E131" i="20"/>
  <c r="E132" i="20"/>
  <c r="D148" i="20"/>
  <c r="E148" i="20"/>
  <c r="E149" i="20"/>
  <c r="E150" i="20"/>
  <c r="D139" i="20"/>
  <c r="E139" i="20"/>
  <c r="E140" i="20"/>
  <c r="E141" i="20"/>
  <c r="D20" i="26"/>
  <c r="G9" i="26"/>
  <c r="G11" i="26"/>
  <c r="G12" i="26"/>
  <c r="E29" i="26"/>
  <c r="G29" i="26"/>
  <c r="E38" i="26"/>
  <c r="G38" i="26"/>
  <c r="E35" i="26"/>
  <c r="G35" i="26"/>
  <c r="E37" i="26"/>
  <c r="G37" i="26"/>
  <c r="E30" i="26"/>
  <c r="G30" i="26"/>
  <c r="E32" i="26"/>
  <c r="G32" i="26"/>
  <c r="E36" i="26"/>
  <c r="G36" i="26"/>
  <c r="E31" i="26"/>
  <c r="G31" i="26"/>
  <c r="E34" i="26"/>
  <c r="G34" i="26"/>
  <c r="E33" i="26"/>
  <c r="G33" i="26"/>
  <c r="E39" i="26"/>
  <c r="G39" i="26"/>
  <c r="E28" i="26"/>
  <c r="G28" i="26"/>
  <c r="G50" i="26"/>
  <c r="G52" i="26"/>
  <c r="G56" i="26"/>
  <c r="Q43" i="26"/>
</calcChain>
</file>

<file path=xl/sharedStrings.xml><?xml version="1.0" encoding="utf-8"?>
<sst xmlns="http://schemas.openxmlformats.org/spreadsheetml/2006/main" count="1240" uniqueCount="522">
  <si>
    <t>ANÁLISIS MANO DE OBRA Y CUADRILLAS</t>
  </si>
  <si>
    <t>Costo total por hora</t>
  </si>
  <si>
    <t xml:space="preserve"> </t>
  </si>
  <si>
    <t>Estimativo General de Herramientas Menores de un Proyecto</t>
  </si>
  <si>
    <t>Cuadrilla de Instalación de Tubería y Accesorios de Acueducto (Cuadrilla tipo 8).</t>
  </si>
  <si>
    <t>Palín con cabo</t>
  </si>
  <si>
    <t>CÁLCULO DEL A.I.U.</t>
  </si>
  <si>
    <t>EMPOCALDAS S.A. E.S.P.</t>
  </si>
  <si>
    <t>CALCULO DETALLADO DEL VALOR PORCENTUAL DEL A.I.U.</t>
  </si>
  <si>
    <t>CARGO</t>
  </si>
  <si>
    <t>CANTIDAD SMMLV</t>
  </si>
  <si>
    <t>VALOR SALARIO</t>
  </si>
  <si>
    <t>% PRESTACIONES</t>
  </si>
  <si>
    <t>VALOR TOTAL</t>
  </si>
  <si>
    <t>INGENIERO DIRECTOR</t>
  </si>
  <si>
    <t>Duración estimada del Proyecto en meses</t>
  </si>
  <si>
    <t>INGENIERO RESIDENTE</t>
  </si>
  <si>
    <t>Costo directo total del Proyecto</t>
  </si>
  <si>
    <t>AUXILIAR INGENIERIA</t>
  </si>
  <si>
    <t>PROFESIONAL GESTION SOCIAL</t>
  </si>
  <si>
    <t xml:space="preserve">A.I.U. Asumido para el cálculo </t>
  </si>
  <si>
    <t>SECRETARIA</t>
  </si>
  <si>
    <t>Valor total estimado del Proyecto</t>
  </si>
  <si>
    <t>MENSAJERO</t>
  </si>
  <si>
    <t>VR UNITARIO</t>
  </si>
  <si>
    <t xml:space="preserve">DEDICACIÒN Y/O PORCENTAJE DE UTILIZACIÓN </t>
  </si>
  <si>
    <t>VR. TOTAL</t>
  </si>
  <si>
    <t>ALMACENISTA</t>
  </si>
  <si>
    <t>GASTOS ARRENDAMIENTO Y OFICINA</t>
  </si>
  <si>
    <t>CELADOR</t>
  </si>
  <si>
    <t>Promedios para Polizas</t>
  </si>
  <si>
    <t>CUADRILLA TIPO 1</t>
  </si>
  <si>
    <t xml:space="preserve">Arrendamiento de la Oficina Ppal </t>
  </si>
  <si>
    <t>Valores</t>
  </si>
  <si>
    <t>%</t>
  </si>
  <si>
    <t>Promedio</t>
  </si>
  <si>
    <t>Servicios públicos de la Obra</t>
  </si>
  <si>
    <t>Gastos Oficina Ppal</t>
  </si>
  <si>
    <t>Transportes en Obra</t>
  </si>
  <si>
    <t>Arrendamiento Almacén</t>
  </si>
  <si>
    <t>Costo de Comunicaciones</t>
  </si>
  <si>
    <t>Dotación Almacen</t>
  </si>
  <si>
    <t>GASTOS DE LEGALIZACIÓN E IMPUESTOS</t>
  </si>
  <si>
    <t>Póliza de Anticipo</t>
  </si>
  <si>
    <t>Póliza de Cumplimiento</t>
  </si>
  <si>
    <t>Póliza de Salarios y Prestaciones Sociales</t>
  </si>
  <si>
    <t>Póliza de Estabilidad</t>
  </si>
  <si>
    <t>Póliza de Responsabilidad Civil</t>
  </si>
  <si>
    <t>Estampillas Prouniversidad de Caldas y Universidad  Nacional Sede Manizales</t>
  </si>
  <si>
    <t>Estampillas Prodesarrollo</t>
  </si>
  <si>
    <t>Estampillas ProHospital de Caldas</t>
  </si>
  <si>
    <t>Gastos de Publicación</t>
  </si>
  <si>
    <t>PERSONAL ADMINISTRATIVO</t>
  </si>
  <si>
    <t>Secretaria de la Oficina Ppal</t>
  </si>
  <si>
    <t>Elementos de Seguridad Personal en Obra</t>
  </si>
  <si>
    <t>Frente</t>
  </si>
  <si>
    <t>PERSONAL TÉCNICO</t>
  </si>
  <si>
    <t>Ingeniero Director (Con Prestac. Sociales)</t>
  </si>
  <si>
    <t>Ingeniero Residente (Con Prestac. Sociales)</t>
  </si>
  <si>
    <t>Valor total de los Costos de Legalización y Administración</t>
  </si>
  <si>
    <t>Valor porcentual de la Legalización y Administración</t>
  </si>
  <si>
    <t>Valor porcentual de los Imprevistos</t>
  </si>
  <si>
    <t>Valor porcentual de la Utilidad estimada</t>
  </si>
  <si>
    <t>Valor Total porcentual del A.I.U.</t>
  </si>
  <si>
    <t>Almacenista de la Obra (Incluye Prestaciones)</t>
  </si>
  <si>
    <t>Celador de la Obra (Incluye Prestaciones)</t>
  </si>
  <si>
    <t>M2</t>
  </si>
  <si>
    <t>Un</t>
  </si>
  <si>
    <t>Pala con cabo</t>
  </si>
  <si>
    <t>Pica con cabo</t>
  </si>
  <si>
    <t>Almadana con cabo</t>
  </si>
  <si>
    <t>Barra Metálica</t>
  </si>
  <si>
    <t>Baldes plásticos</t>
  </si>
  <si>
    <t>Carreta Buggy</t>
  </si>
  <si>
    <t>No. Estimado de usos</t>
  </si>
  <si>
    <t>Gl</t>
  </si>
  <si>
    <t>Día</t>
  </si>
  <si>
    <t>Costo total</t>
  </si>
  <si>
    <t>Costo Total por uso</t>
  </si>
  <si>
    <t>Cuadrilla Producción e Instalación Concreto para Estructuras (Cuadrilla tipo 7)</t>
  </si>
  <si>
    <t>Costo Promedio de Herramientas</t>
  </si>
  <si>
    <t>Actividad</t>
  </si>
  <si>
    <t>Subtotales</t>
  </si>
  <si>
    <t>CUADRILLAS DE MANO DE OBRA</t>
  </si>
  <si>
    <t>Cuadrilla Manejo-Movilización Escombros 3 Ayudantes(Cuadrilla tipo 5)</t>
  </si>
  <si>
    <t>Manila de 1/2"</t>
  </si>
  <si>
    <t>Cuadrilla Cargue/Evacuación Escombros 4 Ayudantes (Cuadrilla tipo 4)</t>
  </si>
  <si>
    <t>Cuadrilla Excavación y transporte Interno sobrantes 6 Ayudantes(Cuadrilla tipo 6)</t>
  </si>
  <si>
    <t>Estambul</t>
  </si>
  <si>
    <t>Valor promedio por Herramientas para un Proyecto Típico</t>
  </si>
  <si>
    <t>ANÁLISIS PRECIOS UNITARIOS BÁSICOS</t>
  </si>
  <si>
    <t>Concreto 1:3:6 para solado de limpieza</t>
  </si>
  <si>
    <t>Descripción</t>
  </si>
  <si>
    <t>Unidad</t>
  </si>
  <si>
    <t>Cantidad</t>
  </si>
  <si>
    <t>Valor unitario</t>
  </si>
  <si>
    <t>Valor Total</t>
  </si>
  <si>
    <t>Cemento</t>
  </si>
  <si>
    <t>Kg</t>
  </si>
  <si>
    <t>Arena</t>
  </si>
  <si>
    <t>M3</t>
  </si>
  <si>
    <t>Gravilla</t>
  </si>
  <si>
    <t>Agua</t>
  </si>
  <si>
    <t>Costo total por M3</t>
  </si>
  <si>
    <t xml:space="preserve">Concreto MR 42 KG/CM2 - MATERIAL CANTERA LA VIRGEN </t>
  </si>
  <si>
    <t>Arena lavada</t>
  </si>
  <si>
    <t>Triturado</t>
  </si>
  <si>
    <t>Cuadrilla Tipo 4</t>
  </si>
  <si>
    <t>Mezcladora</t>
  </si>
  <si>
    <t xml:space="preserve">Instalaciones provisionales </t>
  </si>
  <si>
    <t>Herramienta menor</t>
  </si>
  <si>
    <t xml:space="preserve">Concreto MR 45 KG/CM2 - MATERIAL CANTERA LA VIRGEN </t>
  </si>
  <si>
    <t>Concreto Clase II (21Mpa) Producido en Obra</t>
  </si>
  <si>
    <t>Concreto Clase I (28Mpa) Producido en Obra</t>
  </si>
  <si>
    <t>Concreto (14  Mpa) Producido en Obra</t>
  </si>
  <si>
    <t>Concreto (17,5 Mpa) Producido en Obra</t>
  </si>
  <si>
    <t>Concreto Ciclópeo Clase II (21 Mpa)  Producido en Obra</t>
  </si>
  <si>
    <t xml:space="preserve">Concreto clase II </t>
  </si>
  <si>
    <t>Piedra</t>
  </si>
  <si>
    <t>Concreto 24,5 Mpa Producido en Obra</t>
  </si>
  <si>
    <t>Mortero 1: 3</t>
  </si>
  <si>
    <t>Mortero 1: 2</t>
  </si>
  <si>
    <t>Mortero 1: 5</t>
  </si>
  <si>
    <t>ITEM</t>
  </si>
  <si>
    <t>DESCRIPCION</t>
  </si>
  <si>
    <t>UNIDAD</t>
  </si>
  <si>
    <t>Cuadrilla de Construcción de Pavimentos Texturizados Premezc(Cuadrilla tipo 11)</t>
  </si>
  <si>
    <t>Cuadrilla de Construcción de Pavimentos por Franjas Premezcl(Cuadrilla tipo 12).</t>
  </si>
  <si>
    <t>Cuadrilla de Construcción de Pavimentos por Franjas P. Obra(Cuadrilla tipo 13).</t>
  </si>
  <si>
    <t>Escobas</t>
  </si>
  <si>
    <t>Maestro de Obra</t>
  </si>
  <si>
    <t>Costo total por día</t>
  </si>
  <si>
    <t>Factor Prestacional</t>
  </si>
  <si>
    <t>Cuadrilla Combinada 1 Oficial + 2 Ayudantes (Cuadrilla tipo 2)</t>
  </si>
  <si>
    <t>Cuadrilla Combinada 2 Oficial + 3 Ayudantes (Cuadrilla tipo 3)</t>
  </si>
  <si>
    <t>Ml</t>
  </si>
  <si>
    <t>Demoliciones</t>
  </si>
  <si>
    <t>Excavaciones</t>
  </si>
  <si>
    <t>Rellenos</t>
  </si>
  <si>
    <t>Concretos</t>
  </si>
  <si>
    <t>Retiro Sobrantes</t>
  </si>
  <si>
    <t>Chipre</t>
  </si>
  <si>
    <t>Delicias</t>
  </si>
  <si>
    <t>Cuadrilla Combinada 1 Oficial + 1 Ayudante (Cuadrilla tipo 1)</t>
  </si>
  <si>
    <t>Oficial calificado</t>
  </si>
  <si>
    <t>Ayudante</t>
  </si>
  <si>
    <t>Cuadrilla de Construcción de Pavimentos en Adoquines (Cuadrilla tipo 14).</t>
  </si>
  <si>
    <t>Cuadrilla de Construcción de Subdrenes, Subbases y Bases (Cuadrilla tipo 9).</t>
  </si>
  <si>
    <t>Cuadrilla de Construcción de Bases en Relleno Fluído (Cuadrilla tipo 10).</t>
  </si>
  <si>
    <t>Plástico para Cobertores</t>
  </si>
  <si>
    <t>Seguetas</t>
  </si>
  <si>
    <t>Valla Informativa General del Proyecto</t>
  </si>
  <si>
    <t>Costo. Unitario</t>
  </si>
  <si>
    <t>H y E</t>
  </si>
  <si>
    <t>Materiales</t>
  </si>
  <si>
    <t>Mano de Obra</t>
  </si>
  <si>
    <t>Otros</t>
  </si>
  <si>
    <t>Costo Directo</t>
  </si>
  <si>
    <t>CANTIDAD</t>
  </si>
  <si>
    <t>Mes</t>
  </si>
  <si>
    <t>Gastos oficina principal</t>
  </si>
  <si>
    <t>EMPOCALDAS S.A E.S.P</t>
  </si>
  <si>
    <t>EMPOCALDAS S.A E.S.P.</t>
  </si>
  <si>
    <t>Concreto MR 42 KG/CM2 - MATERIAL HONDA TOLIMA</t>
  </si>
  <si>
    <t>Plan de Gestion Social (Con Prestac. Sociales)</t>
  </si>
  <si>
    <t>Ensayos de Laboratorio</t>
  </si>
  <si>
    <t>Impuesto de Seguridad</t>
  </si>
  <si>
    <t xml:space="preserve">Impuesto de RETE ICA </t>
  </si>
  <si>
    <t>ø</t>
  </si>
  <si>
    <t>SMMLV AÑO 2013</t>
  </si>
  <si>
    <t>FEBRERO  DE 2013</t>
  </si>
  <si>
    <t>MUNICIPIO DE  LA DORADA</t>
  </si>
  <si>
    <t>ZANJA</t>
  </si>
  <si>
    <t>RED DE ALCANTARILLADO COMBINADO</t>
  </si>
  <si>
    <t xml:space="preserve">ANCHO </t>
  </si>
  <si>
    <t>UBICACIÓN</t>
  </si>
  <si>
    <t>TRAMO</t>
  </si>
  <si>
    <t>LONGITUD   (m)</t>
  </si>
  <si>
    <t>DIAMETRO (in)</t>
  </si>
  <si>
    <t>DIAMETRO (mm)</t>
  </si>
  <si>
    <t>INICIO</t>
  </si>
  <si>
    <t>FINAL</t>
  </si>
  <si>
    <t>PENDIENTE (%)</t>
  </si>
  <si>
    <t>PENDIENTE  TERRENO(%)</t>
  </si>
  <si>
    <t>TIPO ZANJA</t>
  </si>
  <si>
    <t>OBSERVACIONES</t>
  </si>
  <si>
    <t>COTAS (msnm)</t>
  </si>
  <si>
    <t>ALTURA     (m)</t>
  </si>
  <si>
    <t>RECUBRIMIENTO (m)</t>
  </si>
  <si>
    <t>Terreno</t>
  </si>
  <si>
    <t>Batea</t>
  </si>
  <si>
    <t>Cra 6 cll5 - cll7</t>
  </si>
  <si>
    <t>EMPEDRADO</t>
  </si>
  <si>
    <t>Cra 4 entre Clls 7 y 8</t>
  </si>
  <si>
    <t>Cll7 entre Cra 5 y Cra 5</t>
  </si>
  <si>
    <t>Cra 7 entre clls 8 y 10</t>
  </si>
  <si>
    <t>Cra 6 cll8 - cll10</t>
  </si>
  <si>
    <t>Cll9 entre Cra 5 y 6</t>
  </si>
  <si>
    <t>Cra 5 entre clls 9 y 10</t>
  </si>
  <si>
    <t>Cll 10 Cra 5 y 6</t>
  </si>
  <si>
    <t>Cll 10 Cra 4 y 5</t>
  </si>
  <si>
    <t>Cra 5 cll12 - cll13</t>
  </si>
  <si>
    <t>Cra 5 cll14 - cll15</t>
  </si>
  <si>
    <t>Cra 4 cll14 - cll15</t>
  </si>
  <si>
    <t>Cll15 entre cras 5 y 6</t>
  </si>
  <si>
    <t>BARRIO PEÑITAS</t>
  </si>
  <si>
    <t>Cll 11 entre Cras 4 y 5</t>
  </si>
  <si>
    <t>Cll 11 entre Cras 6 y 7</t>
  </si>
  <si>
    <t>Cll 12 entre Cras 5 y 7</t>
  </si>
  <si>
    <t>ML</t>
  </si>
  <si>
    <t>ANCHO DE ZANJA</t>
  </si>
  <si>
    <t>DIAMETRO</t>
  </si>
  <si>
    <t xml:space="preserve">DIAMETRO </t>
  </si>
  <si>
    <t>Pulg</t>
  </si>
  <si>
    <t>mm</t>
  </si>
  <si>
    <t>m2</t>
  </si>
  <si>
    <t>A</t>
  </si>
  <si>
    <t>ANÁLISIS PRESTACIONES SOCIALES MANO DE OBRA</t>
  </si>
  <si>
    <t>Mensual</t>
  </si>
  <si>
    <t>Diario</t>
  </si>
  <si>
    <t>Valor del Salario Mínimo en el año 2013</t>
  </si>
  <si>
    <t>Valor del Subsidio de Transporte en el año 2013</t>
  </si>
  <si>
    <t>Cálculo del Factor de Incidencia Prestacional</t>
  </si>
  <si>
    <t>Costos a cargo del Empleador</t>
  </si>
  <si>
    <t>Porcentaje</t>
  </si>
  <si>
    <t>Salario Nominal</t>
  </si>
  <si>
    <t>Cesantías</t>
  </si>
  <si>
    <t>Intereses de Cesantías</t>
  </si>
  <si>
    <t>Vacaciones</t>
  </si>
  <si>
    <t>Prima de Servicios</t>
  </si>
  <si>
    <t>Seguridad Social</t>
  </si>
  <si>
    <t>Salud</t>
  </si>
  <si>
    <t>Riesgos Profesionales</t>
  </si>
  <si>
    <t>Pensión</t>
  </si>
  <si>
    <t>Caja de Compensación Familiar</t>
  </si>
  <si>
    <t>Bienestar Familiar</t>
  </si>
  <si>
    <t>Servicio Nacional de Aprendizaje</t>
  </si>
  <si>
    <t>Fondo Industria de Construcción</t>
  </si>
  <si>
    <t>Subsidio de Transporte</t>
  </si>
  <si>
    <t>Servicios Médicos por Primer Mes</t>
  </si>
  <si>
    <t>Total nominal Salario mas Prestaciones Sociales</t>
  </si>
  <si>
    <t>Factor de Incidencia del Descanso remunerado</t>
  </si>
  <si>
    <t>(Cálculo para tres meses típicos)</t>
  </si>
  <si>
    <t>Número de días del período típico evaluado</t>
  </si>
  <si>
    <t>Número de Dominicales y Festivos no laborables</t>
  </si>
  <si>
    <t>Número de días laborables</t>
  </si>
  <si>
    <t>Recargo real por Prestaciones Sociales</t>
  </si>
  <si>
    <t>3/18cc - 5/18b</t>
  </si>
  <si>
    <t>5/18b - 5/18a</t>
  </si>
  <si>
    <t>5/18a - 5/18</t>
  </si>
  <si>
    <t>5/18 - 5/17g</t>
  </si>
  <si>
    <t>5/17g - 5/17f</t>
  </si>
  <si>
    <t>5/17f - 5/17e</t>
  </si>
  <si>
    <t>5/17e - 5/17d</t>
  </si>
  <si>
    <t>5/17d - 5/17c</t>
  </si>
  <si>
    <t>5/17c - 5/17b</t>
  </si>
  <si>
    <t>5/17b - 5/17a</t>
  </si>
  <si>
    <t>5/17a - 5/17</t>
  </si>
  <si>
    <t>5/17 - 5/16A</t>
  </si>
  <si>
    <t>5/16A - 5A/16A</t>
  </si>
  <si>
    <t>5A/16A - 5A/16</t>
  </si>
  <si>
    <t>5A/16 - 5Aa/16</t>
  </si>
  <si>
    <t>5Aa/16 - 5Ab/16</t>
  </si>
  <si>
    <t>5Ab/16 - 5Ac/16</t>
  </si>
  <si>
    <t>5Ac/16 - 5B/15Ab</t>
  </si>
  <si>
    <t>5Aa/17a - 5Aa/17</t>
  </si>
  <si>
    <t>5Aa/17 - 5Aa/16A</t>
  </si>
  <si>
    <t>5Aa/16A - 5B/16A</t>
  </si>
  <si>
    <t>5B/16A - 5B/15Ab</t>
  </si>
  <si>
    <t>5B/15Ab - 5Ba/15A</t>
  </si>
  <si>
    <t>5Ba/15A - 5Bb/15A</t>
  </si>
  <si>
    <t>5Bb/15A - 5Bc/15A</t>
  </si>
  <si>
    <t>2A/14 - 2B/14</t>
  </si>
  <si>
    <t>2B/14 - 3/14</t>
  </si>
  <si>
    <t>3/14 - 3A/14</t>
  </si>
  <si>
    <t>2B/12A - 3a/12A</t>
  </si>
  <si>
    <t>3a/12A - 3A/12A</t>
  </si>
  <si>
    <t>3A/12A - 3Aa/12Aa</t>
  </si>
  <si>
    <t>3a/12 - 4/12</t>
  </si>
  <si>
    <t>4/12 - 4A/12</t>
  </si>
  <si>
    <t>5/11 - 5/11a</t>
  </si>
  <si>
    <t>5/11a - 5/12</t>
  </si>
  <si>
    <t>6/10 - 6/11</t>
  </si>
  <si>
    <t>6/11 - 6/11a</t>
  </si>
  <si>
    <t>6/11a - 6/12</t>
  </si>
  <si>
    <t>6/12 - 6/12A</t>
  </si>
  <si>
    <t>5/9 - 6/9</t>
  </si>
  <si>
    <t>4/5 - 5/5</t>
  </si>
  <si>
    <t>5/5 - 6/5</t>
  </si>
  <si>
    <t>5/5 - 5/5a</t>
  </si>
  <si>
    <t>5/6 - 5/5a</t>
  </si>
  <si>
    <t>5/6 - 5/7</t>
  </si>
  <si>
    <t>7/4 - 7/5</t>
  </si>
  <si>
    <t>8/5 - 8/6</t>
  </si>
  <si>
    <t>8/8 - 8/6a</t>
  </si>
  <si>
    <t>8/6a - 8/6</t>
  </si>
  <si>
    <t>8/8 - 9/8</t>
  </si>
  <si>
    <t>9/8 - 10/8</t>
  </si>
  <si>
    <t>10/8 - 10A/8</t>
  </si>
  <si>
    <t>10A/8 - 11/8</t>
  </si>
  <si>
    <t>9/10 - 10/10</t>
  </si>
  <si>
    <t>10/8 - 10/10</t>
  </si>
  <si>
    <t>10/10 - 10a/10</t>
  </si>
  <si>
    <t>10a/10 - 10A/10</t>
  </si>
  <si>
    <t>10A/10 - 11/10</t>
  </si>
  <si>
    <t>11/8 - 11/10</t>
  </si>
  <si>
    <t>11/10 - 11/11</t>
  </si>
  <si>
    <t>8/11 - 9/11</t>
  </si>
  <si>
    <t>9/11 - 10/11</t>
  </si>
  <si>
    <t>10/11 - 11/11</t>
  </si>
  <si>
    <t>11/11 - 11/12</t>
  </si>
  <si>
    <t>8/12 - 9 /12</t>
  </si>
  <si>
    <t>9/12 - 10/12</t>
  </si>
  <si>
    <t>10/12 - 11/12</t>
  </si>
  <si>
    <t>11/12 - 11/13</t>
  </si>
  <si>
    <t>11/13 - 10/13</t>
  </si>
  <si>
    <t>10/6 - 11 /6</t>
  </si>
  <si>
    <t>11/6 - 11a/6</t>
  </si>
  <si>
    <t>11a/6 - 12/6</t>
  </si>
  <si>
    <t xml:space="preserve">12/6 - 12A/6 </t>
  </si>
  <si>
    <t>12A/6 - 12A/6a</t>
  </si>
  <si>
    <t>12A/6a - 12Aa/6a</t>
  </si>
  <si>
    <t>12Aa/6a - R7</t>
  </si>
  <si>
    <t>ING/1 - ING/2</t>
  </si>
  <si>
    <t>ING/2 - ING/3</t>
  </si>
  <si>
    <t>ING/3 - ING/4</t>
  </si>
  <si>
    <t>ING/4 - ING/5</t>
  </si>
  <si>
    <t>ING/5 - ING/6</t>
  </si>
  <si>
    <t>ING/6- 3/5</t>
  </si>
  <si>
    <t>480 - 479</t>
  </si>
  <si>
    <t>479 - 478</t>
  </si>
  <si>
    <t>478 - 474</t>
  </si>
  <si>
    <t>474 - 473</t>
  </si>
  <si>
    <t>473 - 472</t>
  </si>
  <si>
    <t>472 - 471</t>
  </si>
  <si>
    <t>PT1 - PT2</t>
  </si>
  <si>
    <t>PT2 - PT3</t>
  </si>
  <si>
    <t>PT3 - PT4</t>
  </si>
  <si>
    <t>R7 - R8</t>
  </si>
  <si>
    <t>R8 - 59</t>
  </si>
  <si>
    <t>R9 - R10</t>
  </si>
  <si>
    <t>R10 - R11</t>
  </si>
  <si>
    <t>R11 - DES</t>
  </si>
  <si>
    <t>DIAMETROS TUBERIA PVC</t>
  </si>
  <si>
    <t>DIAMETRO NOMINAL (in)</t>
  </si>
  <si>
    <t>DIAMETRO EXTERNO (mm)</t>
  </si>
  <si>
    <t>1764.34</t>
  </si>
  <si>
    <t>1757.44</t>
  </si>
  <si>
    <t>1764.01</t>
  </si>
  <si>
    <t>1761.82</t>
  </si>
  <si>
    <t>1752.30</t>
  </si>
  <si>
    <t>Estampillas ProHospital Santa Sofia</t>
  </si>
  <si>
    <t>ID VALVULA</t>
  </si>
  <si>
    <t>PRESION SALIDA mca</t>
  </si>
  <si>
    <t>PRESION SALIDA psi</t>
  </si>
  <si>
    <t>PULG</t>
  </si>
  <si>
    <t>VALVULAS REDUCTORAS DE PRESION 8</t>
  </si>
  <si>
    <t>VALVULAS REDUCTORAS DE PRESION 6</t>
  </si>
  <si>
    <t>VALVULAS REDUCTORAS DE PRESION 4</t>
  </si>
  <si>
    <t>VALVULAS REDUCTORAS DE PRESION 3</t>
  </si>
  <si>
    <t>VALVULAS REDUCTORAS DE PRESION 2</t>
  </si>
  <si>
    <t>VALVULAS REGULADORAS DE PRESION</t>
  </si>
  <si>
    <t>Tramo anclar</t>
  </si>
  <si>
    <t>De</t>
  </si>
  <si>
    <t>Longitud</t>
  </si>
  <si>
    <t>(m)</t>
  </si>
  <si>
    <t>Pendiente</t>
  </si>
  <si>
    <t>(%)</t>
  </si>
  <si>
    <t>Diametro</t>
  </si>
  <si>
    <t>(in)</t>
  </si>
  <si>
    <t># Anclajes</t>
  </si>
  <si>
    <t>Cantidad de anclajes por tramo</t>
  </si>
  <si>
    <t>L/6</t>
  </si>
  <si>
    <t xml:space="preserve">Concreto por Dado= </t>
  </si>
  <si>
    <t>(ancho Zanja x 0.20 x (0.15+D+0.15))-(3.1416 x (D^2)/4)</t>
  </si>
  <si>
    <t>Se debe anclar la tubería con pendiente mayor a 16%, cada 6 metros.</t>
  </si>
  <si>
    <t>C122</t>
  </si>
  <si>
    <t>C123</t>
  </si>
  <si>
    <t>C66</t>
  </si>
  <si>
    <t>C67</t>
  </si>
  <si>
    <t>C76</t>
  </si>
  <si>
    <t>D1</t>
  </si>
  <si>
    <t>Concreto.</t>
  </si>
  <si>
    <t>0.0797*FC(-1)</t>
  </si>
  <si>
    <t>0.162*FC(-1)</t>
  </si>
  <si>
    <t>ACTIVIDAD</t>
  </si>
  <si>
    <t>AMPLIACIÓN DE CAPACIDAD DE RELLENO</t>
  </si>
  <si>
    <t>ADECUACIONES GENERALES Y DE MONITOREO</t>
  </si>
  <si>
    <t>1,1,1</t>
  </si>
  <si>
    <t>LOCALIZACIÓN Y REPLANTEO</t>
  </si>
  <si>
    <t>1,1,2</t>
  </si>
  <si>
    <t>1,1,3</t>
  </si>
  <si>
    <t>CORTE-NIVELACIÓN-PERFILADO FONDO Y TALUD</t>
  </si>
  <si>
    <t>1,1,4</t>
  </si>
  <si>
    <t>1,1,5</t>
  </si>
  <si>
    <t>1,1,6</t>
  </si>
  <si>
    <t>IMPERMEABILIZACIÓN CON GEOSINTÉTICOS</t>
  </si>
  <si>
    <t>1,1,7</t>
  </si>
  <si>
    <t>ESTUDIO E INSTALACIÓN POZOS DE MONITOREO  (Incluye instalación piezómetros de hilo vibratil)</t>
  </si>
  <si>
    <t>UND</t>
  </si>
  <si>
    <t>1,1,8</t>
  </si>
  <si>
    <t>SUMINISTRO E INSTALACIÓN DE INCLINÓMETROS</t>
  </si>
  <si>
    <t>DRENAJE DE LIXIVIADOS Y GAS - CELDA 4</t>
  </si>
  <si>
    <t>1,2,1</t>
  </si>
  <si>
    <t>1,2,2</t>
  </si>
  <si>
    <t>1,2,3</t>
  </si>
  <si>
    <t>1,2,4</t>
  </si>
  <si>
    <t>CANAL DE AGUA LLUVIA - CANAL 1</t>
  </si>
  <si>
    <t>1,3,1</t>
  </si>
  <si>
    <t>1,3,2</t>
  </si>
  <si>
    <t>EXCAVACIÓN MANUAL H &lt; 2m MATERIAL
BLANDO</t>
  </si>
  <si>
    <t>1,3,3</t>
  </si>
  <si>
    <t>CANAL DE AGUA LLUVIA - CANAL 2</t>
  </si>
  <si>
    <t>1,4,1</t>
  </si>
  <si>
    <t>1,4,2</t>
  </si>
  <si>
    <t>1,4,3</t>
  </si>
  <si>
    <t>1,4,4</t>
  </si>
  <si>
    <t>1,4,5</t>
  </si>
  <si>
    <t>MURO DE CONTENCIÓN (2.24M3/ML)</t>
  </si>
  <si>
    <t>1,4,6</t>
  </si>
  <si>
    <t>1,4,7</t>
  </si>
  <si>
    <t>CONCRETO CICLÓPEO DISIPADOR DE
ENERGÍA</t>
  </si>
  <si>
    <t>1,4,8</t>
  </si>
  <si>
    <t>1,5,1</t>
  </si>
  <si>
    <t>1,5,2</t>
  </si>
  <si>
    <t>1,5,3</t>
  </si>
  <si>
    <t>TERRAPLÉN</t>
  </si>
  <si>
    <t>1,6,1</t>
  </si>
  <si>
    <t>1,6,2</t>
  </si>
  <si>
    <t>1,6,3</t>
  </si>
  <si>
    <t>VÍA INTERNA</t>
  </si>
  <si>
    <t>1,7,1</t>
  </si>
  <si>
    <t>1,7,2</t>
  </si>
  <si>
    <t>CONFORMACIÓN - PERFILADO Y CUNETEO</t>
  </si>
  <si>
    <t>1,7,3</t>
  </si>
  <si>
    <t>CERRAMIENTOS</t>
  </si>
  <si>
    <t>CERRAMIENTO DE FACHADA</t>
  </si>
  <si>
    <t>2,1,1</t>
  </si>
  <si>
    <t>2,1,2</t>
  </si>
  <si>
    <t>EXCAVACIONES MANUALES Y SIN CLASIFICAR</t>
  </si>
  <si>
    <t>2,1,3</t>
  </si>
  <si>
    <t>CONCRETO DE SANEAMIENTO E= 0,06 MTS</t>
  </si>
  <si>
    <t>2,1,4</t>
  </si>
  <si>
    <t>2,1,5</t>
  </si>
  <si>
    <t>2,1,6</t>
  </si>
  <si>
    <t>2,1,7</t>
  </si>
  <si>
    <t>RELLENOS CON SUELO SELECCIONADO</t>
  </si>
  <si>
    <t>2,1,8</t>
  </si>
  <si>
    <t>MAMPOSTERÍA</t>
  </si>
  <si>
    <t>2,1,9</t>
  </si>
  <si>
    <t>2,1,10</t>
  </si>
  <si>
    <t>2,1,11</t>
  </si>
  <si>
    <t>2,1,12</t>
  </si>
  <si>
    <t>2,1,13</t>
  </si>
  <si>
    <t>2,1,14</t>
  </si>
  <si>
    <t>RETIRO DE SOBRANTES</t>
  </si>
  <si>
    <t>2,1,15</t>
  </si>
  <si>
    <t>EMPRADIZACIÓN</t>
  </si>
  <si>
    <t>CERRAMIENTO GENERAL</t>
  </si>
  <si>
    <t>2,2,1</t>
  </si>
  <si>
    <t>2,2,2</t>
  </si>
  <si>
    <t>2,2,3</t>
  </si>
  <si>
    <t>2,2,4</t>
  </si>
  <si>
    <t>DADOS EN CONCRETO CICLÓPEO</t>
  </si>
  <si>
    <t>2,2,5</t>
  </si>
  <si>
    <t>2,2,6</t>
  </si>
  <si>
    <t>2,2,7</t>
  </si>
  <si>
    <t>TRATAMIENTOS SUPERFICIALES</t>
  </si>
  <si>
    <t>3,1,1</t>
  </si>
  <si>
    <t>3,2,1</t>
  </si>
  <si>
    <t>3,2,2</t>
  </si>
  <si>
    <t>3,2,3</t>
  </si>
  <si>
    <t xml:space="preserve">VALOR UNITARIO </t>
  </si>
  <si>
    <t>MALLA ESLABONADA-MARCO METÁLICO</t>
  </si>
  <si>
    <t>SUMINISTROS</t>
  </si>
  <si>
    <t>SUMINISTRO TUBERÍA PEAD 160 MM D=6"</t>
  </si>
  <si>
    <t>SUMINISTRO TUBERÍA DE CONCRETO D=40"</t>
  </si>
  <si>
    <t>VALOR COSTO DIRECTO OBRA</t>
  </si>
  <si>
    <t>VALOR COSTO DIRECTO SUMINISTROS</t>
  </si>
  <si>
    <t>IVA SOBRE UTILIDAD</t>
  </si>
  <si>
    <t>VALOR UNITARIO</t>
  </si>
  <si>
    <t>PORTÓN PRINCIPAL (INCLUYE MATERIALES E INSTALACIÓN)</t>
  </si>
  <si>
    <t>SUMINISTRO E INSTALACIÓN  DE ALAMBRE DE PÚAS 4 HILOS</t>
  </si>
  <si>
    <t>FILTROS CON GEOTEXTIL (1.00 x 0.50 MTS)</t>
  </si>
  <si>
    <t>FILTROS CON GEOTEXTIL (0.50 x 0.50 MTS)</t>
  </si>
  <si>
    <t>MURO DE GAVIONES (2x1x1) EN TIZÓN - AREA TRANSVERSAL DE 3 M2</t>
  </si>
  <si>
    <t>REHABILITACIÓN PAISAJÍSTICA (Estabilización Talud)</t>
  </si>
  <si>
    <t>RELLENO MATERIAL DE  EXCAVACIÓN Y COMPACTACIÓN MANUAL</t>
  </si>
  <si>
    <t>A.I.U</t>
  </si>
  <si>
    <t>ADMINISTRACIÓN</t>
  </si>
  <si>
    <t>IMPERMEABILIZACIÓN Y DRENAJE</t>
  </si>
  <si>
    <t>CHIMENEA GAVIÓN DE 1,00 x 1,00 MTS L=3 MTS</t>
  </si>
  <si>
    <t>EXCAVACIÓN MANUAL H&lt;2 MTS MATERIAL
BLANDO</t>
  </si>
  <si>
    <t>EXCAVACIÓN MANUAL H &lt; 2 MTS MATERIAL
BLANDO</t>
  </si>
  <si>
    <t>TERRAPLÉN (PRÉSTAMO ENTRE 7 KM Y 11 KM)</t>
  </si>
  <si>
    <t>ALCANTARILLA CON CABEZOTE RECT.L=7 MTS
D=40"</t>
  </si>
  <si>
    <t>SECCION ALAMBRE PUAS 14 LÍNEAS+2TEMPL (L=2,5 MTS)</t>
  </si>
  <si>
    <t>SUPERFICIE EN CESPEDONES 0.5x0.50 MTS</t>
  </si>
  <si>
    <t>SUPERFICIE EN CESPEDONES 0.50X0.50 MTS</t>
  </si>
  <si>
    <t>PRESUPUESTO SUMINISTROS</t>
  </si>
  <si>
    <t>CANAL DE AGUA LLUVIA - CANAL 3</t>
  </si>
  <si>
    <t>COLUMNAS DE CONFINAMIENTO REFORZADAS (0,20X0,20 MTS) 21 MPA</t>
  </si>
  <si>
    <t>VIGA SOBRECIMIENTO  0.20x0.20 REFORZADA 21 MPA</t>
  </si>
  <si>
    <t>VIGA CIMIENTO EN CICLÓPEO</t>
  </si>
  <si>
    <t>ALFAJÍAS 17,5 MPA (0,30X0,05 MTS)</t>
  </si>
  <si>
    <t>PROYECTO “CONSTRUCCIÓN DE OBRAS DE OPTIMIZACIÓN Y COMPLEMENTARIAS DEL RELLENO SANITARIO REGIONAL LA CORTADA DE PAMPLONA”.</t>
  </si>
  <si>
    <t>PRESUPUESTO ESTIMADO FASE III</t>
  </si>
  <si>
    <t>CANAL REVESTIDO EN CONCRETO 21 MPA (0.09M3/ML) E= 0,10 MTS - ANCHO = 0,90 MTS</t>
  </si>
  <si>
    <t>SOLADO EN CONCRETO 21 MPA C2-T1 (0.24M3/ML) E= 0,10 MTS - ANCHO = 2,40 MTS</t>
  </si>
  <si>
    <t>CANAL EN CONCRETO 21 MPA C2-T1 (0.55M3/ML) E=0,10 MTS - ANCHO = 5,40 MTS</t>
  </si>
  <si>
    <t>DESCAPOTE MANUAL H=0.20 M</t>
  </si>
  <si>
    <t xml:space="preserve">SUMINISTRO E INSTALACIÓN DE POSTE PREFABRICADO </t>
  </si>
  <si>
    <t>CUNETA EN CONCRETO 21 MPA E=0.10 MTS  h=0.30 MTS</t>
  </si>
  <si>
    <t>SUMINISTRO E INSTALACIÓN TUBO EN ACERO GALVANIZADO 2" L=3 MTS</t>
  </si>
  <si>
    <t>VALOR TOTAL COSTO OBRA</t>
  </si>
  <si>
    <t>VALOR TOTAL COSTO SUMINISTROS</t>
  </si>
  <si>
    <t>VALOR TOTAL OBRA + SUMINISTROS</t>
  </si>
  <si>
    <t>PRESUPUESTO OBRA CIVIL</t>
  </si>
  <si>
    <t>CARGUE-ACARREO-DISPOSICIÓN DE MATERIAL DE CORTE (Distancia / Km)</t>
  </si>
  <si>
    <t>INSTALACIÓN TUBERÍA DE CONCRETO D=40"</t>
  </si>
  <si>
    <t>INSTALACIÓN TUBERÍA PEAD 160 MM D=6"</t>
  </si>
  <si>
    <t>RELLENO (IMPERMEABILIZACIÓN) CON ARCILLA E=0,30 MTS (Incluye tranporte del material Distancia 40 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</si>
</sst>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* #,##0\ &quot;€&quot;_-;\-* #,##0\ &quot;€&quot;_-;_-* &quot;-&quot;\ &quot;€&quot;_-;_-@_-"/>
    <numFmt numFmtId="168" formatCode="_-* #,##0.00\ &quot;€&quot;_-;\-* #,##0.00\ &quot;€&quot;_-;_-* &quot;-&quot;??\ &quot;€&quot;_-;_-@_-"/>
    <numFmt numFmtId="169" formatCode="_-* #,##0.00\ _€_-;\-* #,##0.00\ _€_-;_-* &quot;-&quot;??\ _€_-;_-@_-"/>
    <numFmt numFmtId="170" formatCode="_(&quot;$&quot;* #,##0_);_(&quot;$&quot;* \(#,##0\);_(&quot;$&quot;* &quot;-&quot;_);_(@_)"/>
    <numFmt numFmtId="171" formatCode="_ &quot;$&quot;\ * #,##0.00_ ;_ &quot;$&quot;\ * \-#,##0.00_ ;_ &quot;$&quot;\ * &quot;-&quot;??_ ;_ @_ "/>
    <numFmt numFmtId="172" formatCode="_ * #,##0.00_ ;_ * \-#,##0.00_ ;_ * &quot;-&quot;??_ ;_ @_ "/>
    <numFmt numFmtId="173" formatCode="_ [$$-240A]\ * #,##0_ ;_ [$$-240A]\ * \-#,##0_ ;_ [$$-240A]\ * &quot;-&quot;_ ;_ @_ "/>
    <numFmt numFmtId="174" formatCode="#,##0.0000"/>
    <numFmt numFmtId="175" formatCode="#,##0.000"/>
    <numFmt numFmtId="176" formatCode="_ [$$-2C0A]\ * #,##0_ ;_ [$$-2C0A]\ * \-#,##0_ ;_ [$$-2C0A]\ * &quot;-&quot;_ ;_ @_ "/>
    <numFmt numFmtId="177" formatCode="#,##0.00_ ;\-#,##0.00\ "/>
    <numFmt numFmtId="178" formatCode="[$$-2C0A]\ #,##0.00"/>
    <numFmt numFmtId="179" formatCode="#,##0_ ;\-#,##0\ "/>
    <numFmt numFmtId="180" formatCode="[$$-240A]\ #,##0"/>
    <numFmt numFmtId="181" formatCode="0.000%"/>
    <numFmt numFmtId="182" formatCode="[$$-240A]\ #,##0.00;[$$-240A]\ \-#,##0.00"/>
    <numFmt numFmtId="183" formatCode="0.00000000000"/>
    <numFmt numFmtId="184" formatCode="0.000"/>
    <numFmt numFmtId="185" formatCode="[$$-240A]\ #,##0.00_ ;\-[$$-240A]\ #,##0.00\ "/>
    <numFmt numFmtId="186" formatCode="0.0000"/>
    <numFmt numFmtId="187" formatCode="&quot;$&quot;\ #,##0.00"/>
    <numFmt numFmtId="188" formatCode="0\ &quot;in&quot;"/>
    <numFmt numFmtId="189" formatCode="_ [$$-2C0A]\ * #,##0.0000_ ;_ [$$-2C0A]\ * \-#,##0.0000_ ;_ [$$-2C0A]\ * &quot;-&quot;????_ ;_ @_ "/>
    <numFmt numFmtId="190" formatCode="[$$-240A]\ #,##0;[$$-240A]\ \-#,##0"/>
    <numFmt numFmtId="191" formatCode="0.0"/>
    <numFmt numFmtId="192" formatCode="_ &quot;$&quot;\ * #,##0_ ;_ &quot;$&quot;\ * \-#,##0_ ;_ &quot;$&quot;\ * &quot;-&quot;_ ;_ @_ "/>
    <numFmt numFmtId="193" formatCode="_ &quot;$&quot;\ * #,##0.000_ ;_ &quot;$&quot;\ * \-#,##0.000_ ;_ &quot;$&quot;\ * &quot;-&quot;_ ;_ @_ "/>
    <numFmt numFmtId="194" formatCode="_-[$$-240A]* #,##0.00_-;\-[$$-240A]* #,##0.00_-;_-[$$-240A]* &quot;-&quot;??_-;_-@_-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name val="Tahoma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b/>
      <sz val="12"/>
      <color rgb="FFFFFF00"/>
      <name val="Arial"/>
      <family val="2"/>
    </font>
    <font>
      <strike/>
      <sz val="10"/>
      <name val="Arial"/>
      <family val="2"/>
    </font>
    <font>
      <sz val="10"/>
      <color rgb="FFCC00CC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2A2A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1C7490"/>
        <bgColor indexed="64"/>
      </patternFill>
    </fill>
    <fill>
      <patternFill patternType="solid">
        <fgColor rgb="FF3AC808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1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16" borderId="1" applyNumberFormat="0" applyAlignment="0" applyProtection="0"/>
    <xf numFmtId="0" fontId="12" fillId="17" borderId="2" applyNumberFormat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5" fillId="7" borderId="1" applyNumberFormat="0" applyAlignment="0" applyProtection="0"/>
    <xf numFmtId="168" fontId="18" fillId="0" borderId="0" applyFont="0" applyFill="0" applyBorder="0" applyAlignment="0" applyProtection="0"/>
    <xf numFmtId="0" fontId="16" fillId="3" borderId="0" applyNumberFormat="0" applyBorder="0" applyAlignment="0" applyProtection="0"/>
    <xf numFmtId="172" fontId="7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7" fillId="22" borderId="0" applyNumberFormat="0" applyBorder="0" applyAlignment="0" applyProtection="0"/>
    <xf numFmtId="0" fontId="18" fillId="0" borderId="0"/>
    <xf numFmtId="0" fontId="3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23" borderId="4" applyNumberFormat="0" applyFont="0" applyAlignment="0" applyProtection="0"/>
    <xf numFmtId="9" fontId="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16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14" fillId="0" borderId="8" applyNumberFormat="0" applyFill="0" applyAlignment="0" applyProtection="0"/>
    <xf numFmtId="0" fontId="25" fillId="0" borderId="9" applyNumberFormat="0" applyFill="0" applyAlignment="0" applyProtection="0"/>
    <xf numFmtId="0" fontId="6" fillId="0" borderId="0"/>
    <xf numFmtId="0" fontId="6" fillId="0" borderId="0"/>
    <xf numFmtId="0" fontId="7" fillId="0" borderId="0"/>
    <xf numFmtId="0" fontId="5" fillId="0" borderId="0"/>
    <xf numFmtId="0" fontId="5" fillId="0" borderId="0"/>
    <xf numFmtId="0" fontId="7" fillId="0" borderId="0"/>
    <xf numFmtId="9" fontId="5" fillId="0" borderId="0" applyFont="0" applyFill="0" applyBorder="0" applyAlignment="0" applyProtection="0"/>
    <xf numFmtId="0" fontId="5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6" fillId="3" borderId="0" applyNumberFormat="0" applyBorder="0" applyAlignment="0" applyProtection="0"/>
    <xf numFmtId="0" fontId="11" fillId="16" borderId="1" applyNumberFormat="0" applyAlignment="0" applyProtection="0"/>
    <xf numFmtId="0" fontId="12" fillId="17" borderId="2" applyNumberFormat="0" applyAlignment="0" applyProtection="0"/>
    <xf numFmtId="0" fontId="21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3" fillId="0" borderId="3" applyNumberFormat="0" applyFill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23" borderId="4" applyNumberFormat="0" applyFont="0" applyAlignment="0" applyProtection="0"/>
    <xf numFmtId="0" fontId="19" fillId="16" borderId="5" applyNumberFormat="0" applyAlignment="0" applyProtection="0"/>
    <xf numFmtId="9" fontId="7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3" fillId="0" borderId="0"/>
    <xf numFmtId="0" fontId="1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9">
    <xf numFmtId="0" fontId="0" fillId="0" borderId="0" xfId="0"/>
    <xf numFmtId="0" fontId="0" fillId="0" borderId="10" xfId="0" applyBorder="1" applyProtection="1"/>
    <xf numFmtId="4" fontId="0" fillId="0" borderId="11" xfId="0" applyNumberFormat="1" applyBorder="1" applyProtection="1"/>
    <xf numFmtId="172" fontId="7" fillId="0" borderId="0" xfId="33" applyFont="1"/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27" fillId="0" borderId="22" xfId="0" applyFont="1" applyBorder="1" applyAlignment="1" applyProtection="1">
      <alignment horizontal="center"/>
      <protection locked="0"/>
    </xf>
    <xf numFmtId="0" fontId="27" fillId="0" borderId="23" xfId="0" applyFont="1" applyBorder="1" applyAlignment="1" applyProtection="1">
      <alignment horizontal="center"/>
      <protection locked="0"/>
    </xf>
    <xf numFmtId="0" fontId="27" fillId="0" borderId="24" xfId="0" applyFont="1" applyBorder="1" applyAlignment="1" applyProtection="1">
      <alignment horizontal="center"/>
      <protection locked="0"/>
    </xf>
    <xf numFmtId="0" fontId="0" fillId="0" borderId="25" xfId="0" applyBorder="1" applyProtection="1"/>
    <xf numFmtId="0" fontId="0" fillId="0" borderId="17" xfId="0" applyBorder="1" applyAlignment="1" applyProtection="1">
      <alignment horizontal="center"/>
    </xf>
    <xf numFmtId="4" fontId="0" fillId="0" borderId="16" xfId="0" applyNumberFormat="1" applyBorder="1" applyProtection="1"/>
    <xf numFmtId="179" fontId="0" fillId="0" borderId="17" xfId="0" applyNumberFormat="1" applyBorder="1" applyProtection="1">
      <protection locked="0"/>
    </xf>
    <xf numFmtId="176" fontId="0" fillId="0" borderId="26" xfId="0" applyNumberFormat="1" applyBorder="1" applyProtection="1">
      <protection locked="0"/>
    </xf>
    <xf numFmtId="0" fontId="0" fillId="0" borderId="0" xfId="0" applyBorder="1" applyAlignment="1" applyProtection="1">
      <alignment horizontal="center"/>
    </xf>
    <xf numFmtId="179" fontId="0" fillId="0" borderId="0" xfId="0" applyNumberFormat="1" applyBorder="1" applyProtection="1">
      <protection locked="0"/>
    </xf>
    <xf numFmtId="176" fontId="0" fillId="0" borderId="27" xfId="0" applyNumberFormat="1" applyBorder="1" applyProtection="1">
      <protection locked="0"/>
    </xf>
    <xf numFmtId="0" fontId="27" fillId="0" borderId="22" xfId="0" applyFont="1" applyBorder="1" applyProtection="1">
      <protection locked="0"/>
    </xf>
    <xf numFmtId="0" fontId="0" fillId="0" borderId="28" xfId="0" applyBorder="1" applyProtection="1">
      <protection locked="0"/>
    </xf>
    <xf numFmtId="176" fontId="0" fillId="0" borderId="28" xfId="0" applyNumberFormat="1" applyBorder="1" applyProtection="1">
      <protection locked="0"/>
    </xf>
    <xf numFmtId="176" fontId="27" fillId="0" borderId="24" xfId="0" applyNumberFormat="1" applyFont="1" applyBorder="1" applyProtection="1">
      <protection locked="0"/>
    </xf>
    <xf numFmtId="0" fontId="0" fillId="0" borderId="29" xfId="0" applyBorder="1" applyAlignment="1" applyProtection="1">
      <alignment horizontal="center"/>
    </xf>
    <xf numFmtId="4" fontId="0" fillId="0" borderId="29" xfId="0" applyNumberFormat="1" applyBorder="1" applyProtection="1"/>
    <xf numFmtId="179" fontId="0" fillId="0" borderId="30" xfId="0" applyNumberFormat="1" applyBorder="1" applyProtection="1">
      <protection locked="0"/>
    </xf>
    <xf numFmtId="176" fontId="0" fillId="0" borderId="31" xfId="0" applyNumberFormat="1" applyBorder="1" applyProtection="1">
      <protection locked="0"/>
    </xf>
    <xf numFmtId="0" fontId="0" fillId="0" borderId="15" xfId="0" applyBorder="1" applyAlignment="1" applyProtection="1">
      <alignment horizontal="center"/>
    </xf>
    <xf numFmtId="4" fontId="0" fillId="0" borderId="15" xfId="0" applyNumberFormat="1" applyBorder="1" applyProtection="1"/>
    <xf numFmtId="179" fontId="0" fillId="0" borderId="27" xfId="0" applyNumberFormat="1" applyBorder="1" applyProtection="1">
      <protection locked="0"/>
    </xf>
    <xf numFmtId="176" fontId="0" fillId="0" borderId="32" xfId="0" applyNumberFormat="1" applyBorder="1" applyProtection="1">
      <protection locked="0"/>
    </xf>
    <xf numFmtId="0" fontId="0" fillId="0" borderId="33" xfId="0" applyBorder="1" applyAlignment="1" applyProtection="1">
      <alignment horizontal="center"/>
    </xf>
    <xf numFmtId="4" fontId="0" fillId="0" borderId="33" xfId="0" applyNumberFormat="1" applyBorder="1" applyProtection="1"/>
    <xf numFmtId="179" fontId="0" fillId="0" borderId="34" xfId="0" applyNumberForma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17" xfId="0" applyBorder="1" applyAlignment="1" applyProtection="1">
      <alignment horizontal="center"/>
      <protection locked="0"/>
    </xf>
    <xf numFmtId="4" fontId="0" fillId="0" borderId="16" xfId="0" applyNumberFormat="1" applyBorder="1" applyProtection="1">
      <protection locked="0"/>
    </xf>
    <xf numFmtId="0" fontId="0" fillId="0" borderId="10" xfId="0" applyBorder="1" applyProtection="1">
      <protection locked="0"/>
    </xf>
    <xf numFmtId="4" fontId="0" fillId="0" borderId="11" xfId="0" applyNumberFormat="1" applyBorder="1" applyProtection="1">
      <protection locked="0"/>
    </xf>
    <xf numFmtId="0" fontId="0" fillId="0" borderId="16" xfId="0" applyBorder="1" applyProtection="1"/>
    <xf numFmtId="176" fontId="0" fillId="0" borderId="16" xfId="0" applyNumberFormat="1" applyBorder="1" applyProtection="1">
      <protection locked="0"/>
    </xf>
    <xf numFmtId="0" fontId="0" fillId="0" borderId="35" xfId="0" applyBorder="1" applyProtection="1"/>
    <xf numFmtId="0" fontId="0" fillId="0" borderId="19" xfId="0" applyBorder="1" applyAlignment="1" applyProtection="1">
      <alignment horizontal="center"/>
    </xf>
    <xf numFmtId="4" fontId="0" fillId="0" borderId="18" xfId="0" applyNumberFormat="1" applyBorder="1" applyProtection="1"/>
    <xf numFmtId="179" fontId="0" fillId="0" borderId="19" xfId="0" applyNumberFormat="1" applyBorder="1" applyProtection="1">
      <protection locked="0"/>
    </xf>
    <xf numFmtId="176" fontId="0" fillId="0" borderId="36" xfId="0" applyNumberFormat="1" applyBorder="1" applyProtection="1">
      <protection locked="0"/>
    </xf>
    <xf numFmtId="0" fontId="27" fillId="0" borderId="37" xfId="0" applyFont="1" applyBorder="1" applyProtection="1">
      <protection locked="0"/>
    </xf>
    <xf numFmtId="0" fontId="0" fillId="0" borderId="38" xfId="0" applyBorder="1" applyProtection="1">
      <protection locked="0"/>
    </xf>
    <xf numFmtId="176" fontId="0" fillId="0" borderId="38" xfId="0" applyNumberFormat="1" applyBorder="1" applyProtection="1">
      <protection locked="0"/>
    </xf>
    <xf numFmtId="176" fontId="27" fillId="0" borderId="34" xfId="0" applyNumberFormat="1" applyFont="1" applyBorder="1" applyProtection="1">
      <protection locked="0"/>
    </xf>
    <xf numFmtId="0" fontId="0" fillId="24" borderId="10" xfId="0" applyFill="1" applyBorder="1" applyProtection="1"/>
    <xf numFmtId="0" fontId="0" fillId="24" borderId="0" xfId="0" applyFill="1" applyBorder="1" applyAlignment="1" applyProtection="1">
      <alignment horizontal="center"/>
    </xf>
    <xf numFmtId="4" fontId="0" fillId="24" borderId="11" xfId="0" applyNumberFormat="1" applyFill="1" applyBorder="1" applyProtection="1"/>
    <xf numFmtId="179" fontId="0" fillId="24" borderId="0" xfId="0" applyNumberFormat="1" applyFill="1" applyBorder="1" applyProtection="1">
      <protection locked="0"/>
    </xf>
    <xf numFmtId="176" fontId="0" fillId="24" borderId="27" xfId="0" applyNumberFormat="1" applyFill="1" applyBorder="1" applyProtection="1">
      <protection locked="0"/>
    </xf>
    <xf numFmtId="0" fontId="0" fillId="24" borderId="15" xfId="0" applyFill="1" applyBorder="1" applyAlignment="1" applyProtection="1">
      <alignment horizontal="center"/>
    </xf>
    <xf numFmtId="4" fontId="0" fillId="24" borderId="15" xfId="0" applyNumberFormat="1" applyFill="1" applyBorder="1" applyProtection="1"/>
    <xf numFmtId="179" fontId="0" fillId="24" borderId="27" xfId="0" applyNumberFormat="1" applyFill="1" applyBorder="1" applyProtection="1">
      <protection locked="0"/>
    </xf>
    <xf numFmtId="176" fontId="0" fillId="24" borderId="32" xfId="0" applyNumberFormat="1" applyFill="1" applyBorder="1" applyProtection="1">
      <protection locked="0"/>
    </xf>
    <xf numFmtId="0" fontId="0" fillId="0" borderId="25" xfId="0" applyFill="1" applyBorder="1" applyProtection="1"/>
    <xf numFmtId="0" fontId="0" fillId="0" borderId="29" xfId="0" applyFill="1" applyBorder="1" applyAlignment="1" applyProtection="1">
      <alignment horizontal="center"/>
    </xf>
    <xf numFmtId="4" fontId="0" fillId="0" borderId="29" xfId="0" applyNumberFormat="1" applyFill="1" applyBorder="1" applyProtection="1"/>
    <xf numFmtId="179" fontId="0" fillId="0" borderId="30" xfId="0" applyNumberFormat="1" applyFill="1" applyBorder="1" applyProtection="1">
      <protection locked="0"/>
    </xf>
    <xf numFmtId="176" fontId="0" fillId="0" borderId="31" xfId="0" applyNumberFormat="1" applyFill="1" applyBorder="1" applyProtection="1">
      <protection locked="0"/>
    </xf>
    <xf numFmtId="0" fontId="0" fillId="24" borderId="10" xfId="0" applyFill="1" applyBorder="1" applyProtection="1">
      <protection locked="0"/>
    </xf>
    <xf numFmtId="0" fontId="0" fillId="24" borderId="0" xfId="0" applyFill="1" applyBorder="1" applyAlignment="1" applyProtection="1">
      <alignment horizontal="center"/>
      <protection locked="0"/>
    </xf>
    <xf numFmtId="4" fontId="0" fillId="24" borderId="11" xfId="0" applyNumberFormat="1" applyFill="1" applyBorder="1" applyProtection="1">
      <protection locked="0"/>
    </xf>
    <xf numFmtId="0" fontId="0" fillId="24" borderId="11" xfId="0" applyFill="1" applyBorder="1" applyProtection="1"/>
    <xf numFmtId="176" fontId="0" fillId="24" borderId="11" xfId="0" applyNumberFormat="1" applyFill="1" applyBorder="1" applyProtection="1">
      <protection locked="0"/>
    </xf>
    <xf numFmtId="0" fontId="34" fillId="0" borderId="0" xfId="54" applyFont="1" applyAlignment="1">
      <alignment horizontal="center"/>
    </xf>
    <xf numFmtId="0" fontId="18" fillId="0" borderId="0" xfId="54"/>
    <xf numFmtId="181" fontId="18" fillId="0" borderId="0" xfId="62" applyNumberFormat="1"/>
    <xf numFmtId="0" fontId="18" fillId="0" borderId="0" xfId="54" applyAlignment="1">
      <alignment horizontal="center"/>
    </xf>
    <xf numFmtId="0" fontId="27" fillId="25" borderId="0" xfId="54" applyFont="1" applyFill="1"/>
    <xf numFmtId="182" fontId="27" fillId="25" borderId="0" xfId="33" applyNumberFormat="1" applyFont="1" applyFill="1"/>
    <xf numFmtId="0" fontId="27" fillId="25" borderId="51" xfId="54" applyFont="1" applyFill="1" applyBorder="1" applyAlignment="1">
      <alignment horizontal="center"/>
    </xf>
    <xf numFmtId="0" fontId="27" fillId="25" borderId="52" xfId="54" applyFont="1" applyFill="1" applyBorder="1"/>
    <xf numFmtId="0" fontId="27" fillId="25" borderId="53" xfId="54" applyFont="1" applyFill="1" applyBorder="1"/>
    <xf numFmtId="0" fontId="18" fillId="0" borderId="41" xfId="54" applyBorder="1"/>
    <xf numFmtId="0" fontId="18" fillId="0" borderId="11" xfId="54" applyBorder="1"/>
    <xf numFmtId="0" fontId="18" fillId="0" borderId="0" xfId="54" applyBorder="1"/>
    <xf numFmtId="0" fontId="18" fillId="0" borderId="27" xfId="54" applyBorder="1"/>
    <xf numFmtId="0" fontId="18" fillId="0" borderId="49" xfId="54" applyFont="1" applyBorder="1"/>
    <xf numFmtId="2" fontId="18" fillId="0" borderId="13" xfId="54" applyNumberFormat="1" applyFont="1" applyBorder="1" applyAlignment="1">
      <alignment horizontal="center"/>
    </xf>
    <xf numFmtId="0" fontId="26" fillId="0" borderId="41" xfId="54" applyFont="1" applyBorder="1"/>
    <xf numFmtId="0" fontId="35" fillId="0" borderId="11" xfId="54" applyFont="1" applyBorder="1"/>
    <xf numFmtId="0" fontId="35" fillId="0" borderId="0" xfId="54" applyFont="1" applyBorder="1"/>
    <xf numFmtId="0" fontId="26" fillId="0" borderId="27" xfId="54" applyFont="1" applyBorder="1" applyAlignment="1">
      <alignment horizontal="center"/>
    </xf>
    <xf numFmtId="0" fontId="36" fillId="0" borderId="41" xfId="54" applyFont="1" applyBorder="1"/>
    <xf numFmtId="0" fontId="36" fillId="0" borderId="11" xfId="54" applyFont="1" applyBorder="1"/>
    <xf numFmtId="0" fontId="36" fillId="0" borderId="0" xfId="54" applyFont="1" applyBorder="1"/>
    <xf numFmtId="173" fontId="36" fillId="0" borderId="27" xfId="54" applyNumberFormat="1" applyFont="1" applyBorder="1"/>
    <xf numFmtId="10" fontId="36" fillId="0" borderId="11" xfId="54" applyNumberFormat="1" applyFont="1" applyBorder="1"/>
    <xf numFmtId="10" fontId="26" fillId="0" borderId="11" xfId="54" applyNumberFormat="1" applyFont="1" applyBorder="1"/>
    <xf numFmtId="0" fontId="26" fillId="0" borderId="0" xfId="54" applyFont="1" applyBorder="1"/>
    <xf numFmtId="173" fontId="26" fillId="0" borderId="27" xfId="54" applyNumberFormat="1" applyFont="1" applyBorder="1"/>
    <xf numFmtId="0" fontId="26" fillId="0" borderId="22" xfId="54" applyFont="1" applyBorder="1" applyAlignment="1">
      <alignment horizontal="center" vertical="center"/>
    </xf>
    <xf numFmtId="0" fontId="26" fillId="0" borderId="28" xfId="54" applyFont="1" applyBorder="1" applyAlignment="1">
      <alignment horizontal="center" vertical="center"/>
    </xf>
    <xf numFmtId="0" fontId="26" fillId="0" borderId="23" xfId="54" applyFont="1" applyBorder="1" applyAlignment="1">
      <alignment horizontal="center" vertical="center"/>
    </xf>
    <xf numFmtId="0" fontId="26" fillId="0" borderId="62" xfId="54" applyFont="1" applyBorder="1" applyAlignment="1">
      <alignment horizontal="center" vertical="center" wrapText="1"/>
    </xf>
    <xf numFmtId="0" fontId="26" fillId="0" borderId="24" xfId="54" applyFont="1" applyBorder="1" applyAlignment="1">
      <alignment horizontal="center" vertical="center"/>
    </xf>
    <xf numFmtId="0" fontId="26" fillId="0" borderId="45" xfId="54" applyFont="1" applyBorder="1"/>
    <xf numFmtId="0" fontId="36" fillId="0" borderId="29" xfId="54" applyFont="1" applyBorder="1"/>
    <xf numFmtId="0" fontId="36" fillId="0" borderId="46" xfId="54" applyFont="1" applyBorder="1"/>
    <xf numFmtId="0" fontId="36" fillId="0" borderId="30" xfId="54" applyFont="1" applyBorder="1"/>
    <xf numFmtId="0" fontId="18" fillId="0" borderId="35" xfId="54" applyFont="1" applyBorder="1"/>
    <xf numFmtId="0" fontId="18" fillId="0" borderId="18" xfId="54" applyBorder="1" applyAlignment="1">
      <alignment horizontal="center"/>
    </xf>
    <xf numFmtId="0" fontId="18" fillId="0" borderId="18" xfId="54" applyFont="1" applyBorder="1" applyAlignment="1">
      <alignment horizontal="center"/>
    </xf>
    <xf numFmtId="0" fontId="36" fillId="0" borderId="10" xfId="0" applyFont="1" applyBorder="1" applyAlignment="1">
      <alignment horizontal="justify" vertical="center" wrapText="1"/>
    </xf>
    <xf numFmtId="0" fontId="36" fillId="0" borderId="21" xfId="0" applyFont="1" applyBorder="1" applyAlignment="1">
      <alignment horizontal="center" vertical="center"/>
    </xf>
    <xf numFmtId="4" fontId="36" fillId="0" borderId="15" xfId="54" applyNumberFormat="1" applyFont="1" applyBorder="1" applyAlignment="1">
      <alignment horizontal="center"/>
    </xf>
    <xf numFmtId="9" fontId="36" fillId="0" borderId="15" xfId="54" applyNumberFormat="1" applyFont="1" applyBorder="1"/>
    <xf numFmtId="0" fontId="18" fillId="0" borderId="54" xfId="54" applyFont="1" applyBorder="1"/>
    <xf numFmtId="0" fontId="18" fillId="0" borderId="57" xfId="54" applyBorder="1" applyAlignment="1">
      <alignment horizontal="center"/>
    </xf>
    <xf numFmtId="0" fontId="18" fillId="0" borderId="57" xfId="54" applyFont="1" applyBorder="1" applyAlignment="1">
      <alignment horizontal="center"/>
    </xf>
    <xf numFmtId="0" fontId="36" fillId="0" borderId="10" xfId="54" applyFont="1" applyBorder="1"/>
    <xf numFmtId="0" fontId="36" fillId="0" borderId="15" xfId="54" applyFont="1" applyBorder="1" applyAlignment="1">
      <alignment horizontal="center"/>
    </xf>
    <xf numFmtId="173" fontId="36" fillId="0" borderId="11" xfId="54" applyNumberFormat="1" applyFont="1" applyBorder="1"/>
    <xf numFmtId="0" fontId="18" fillId="0" borderId="13" xfId="54" applyBorder="1"/>
    <xf numFmtId="181" fontId="18" fillId="0" borderId="13" xfId="62" applyNumberFormat="1" applyFont="1" applyBorder="1"/>
    <xf numFmtId="171" fontId="18" fillId="0" borderId="13" xfId="52" applyNumberFormat="1" applyBorder="1"/>
    <xf numFmtId="181" fontId="18" fillId="0" borderId="13" xfId="62" applyNumberFormat="1" applyBorder="1"/>
    <xf numFmtId="183" fontId="18" fillId="0" borderId="0" xfId="54" applyNumberFormat="1"/>
    <xf numFmtId="184" fontId="18" fillId="0" borderId="0" xfId="54" applyNumberFormat="1"/>
    <xf numFmtId="0" fontId="26" fillId="0" borderId="10" xfId="54" applyFont="1" applyBorder="1"/>
    <xf numFmtId="10" fontId="36" fillId="0" borderId="15" xfId="54" applyNumberFormat="1" applyFont="1" applyBorder="1" applyAlignment="1">
      <alignment horizontal="center"/>
    </xf>
    <xf numFmtId="0" fontId="36" fillId="0" borderId="10" xfId="54" applyFont="1" applyBorder="1" applyAlignment="1">
      <alignment vertical="justify"/>
    </xf>
    <xf numFmtId="0" fontId="36" fillId="0" borderId="10" xfId="54" applyFont="1" applyBorder="1" applyAlignment="1">
      <alignment wrapText="1"/>
    </xf>
    <xf numFmtId="0" fontId="36" fillId="0" borderId="0" xfId="54" applyFont="1" applyBorder="1" applyAlignment="1">
      <alignment horizontal="center"/>
    </xf>
    <xf numFmtId="10" fontId="18" fillId="0" borderId="0" xfId="54" applyNumberFormat="1" applyBorder="1"/>
    <xf numFmtId="4" fontId="36" fillId="0" borderId="15" xfId="54" applyNumberFormat="1" applyFont="1" applyFill="1" applyBorder="1" applyAlignment="1">
      <alignment horizontal="center"/>
    </xf>
    <xf numFmtId="173" fontId="36" fillId="0" borderId="11" xfId="54" applyNumberFormat="1" applyFont="1" applyFill="1" applyBorder="1"/>
    <xf numFmtId="176" fontId="36" fillId="0" borderId="11" xfId="0" applyNumberFormat="1" applyFont="1" applyFill="1" applyBorder="1" applyAlignment="1">
      <alignment vertical="center"/>
    </xf>
    <xf numFmtId="9" fontId="36" fillId="0" borderId="15" xfId="54" applyNumberFormat="1" applyFont="1" applyFill="1" applyBorder="1"/>
    <xf numFmtId="185" fontId="18" fillId="0" borderId="0" xfId="54" applyNumberFormat="1"/>
    <xf numFmtId="173" fontId="36" fillId="0" borderId="32" xfId="54" applyNumberFormat="1" applyFont="1" applyBorder="1"/>
    <xf numFmtId="0" fontId="26" fillId="0" borderId="41" xfId="54" applyFont="1" applyBorder="1" applyAlignment="1">
      <alignment vertical="center"/>
    </xf>
    <xf numFmtId="0" fontId="36" fillId="0" borderId="41" xfId="54" applyFont="1" applyBorder="1" applyAlignment="1">
      <alignment vertical="justify"/>
    </xf>
    <xf numFmtId="0" fontId="34" fillId="0" borderId="42" xfId="54" applyFont="1" applyBorder="1"/>
    <xf numFmtId="10" fontId="36" fillId="0" borderId="32" xfId="54" applyNumberFormat="1" applyFont="1" applyBorder="1"/>
    <xf numFmtId="0" fontId="26" fillId="0" borderId="32" xfId="54" applyFont="1" applyBorder="1"/>
    <xf numFmtId="0" fontId="36" fillId="0" borderId="11" xfId="54" applyFont="1" applyBorder="1" applyAlignment="1">
      <alignment horizontal="center"/>
    </xf>
    <xf numFmtId="4" fontId="36" fillId="0" borderId="11" xfId="54" applyNumberFormat="1" applyFont="1" applyBorder="1" applyAlignment="1">
      <alignment horizontal="center"/>
    </xf>
    <xf numFmtId="9" fontId="36" fillId="0" borderId="11" xfId="54" applyNumberFormat="1" applyFont="1" applyFill="1" applyBorder="1"/>
    <xf numFmtId="9" fontId="36" fillId="0" borderId="11" xfId="54" applyNumberFormat="1" applyFont="1" applyBorder="1"/>
    <xf numFmtId="0" fontId="26" fillId="0" borderId="11" xfId="54" applyFont="1" applyBorder="1"/>
    <xf numFmtId="0" fontId="27" fillId="0" borderId="44" xfId="54" applyFont="1" applyBorder="1"/>
    <xf numFmtId="0" fontId="36" fillId="0" borderId="41" xfId="54" applyFont="1" applyBorder="1" applyAlignment="1">
      <alignment vertical="center"/>
    </xf>
    <xf numFmtId="9" fontId="36" fillId="0" borderId="32" xfId="54" applyNumberFormat="1" applyFont="1" applyBorder="1"/>
    <xf numFmtId="10" fontId="34" fillId="0" borderId="47" xfId="54" applyNumberFormat="1" applyFont="1" applyBorder="1"/>
    <xf numFmtId="190" fontId="18" fillId="0" borderId="50" xfId="54" applyNumberFormat="1" applyBorder="1"/>
    <xf numFmtId="190" fontId="18" fillId="0" borderId="36" xfId="54" applyNumberFormat="1" applyBorder="1"/>
    <xf numFmtId="190" fontId="18" fillId="0" borderId="55" xfId="54" applyNumberFormat="1" applyBorder="1"/>
    <xf numFmtId="9" fontId="36" fillId="0" borderId="11" xfId="61" applyFont="1" applyBorder="1"/>
    <xf numFmtId="0" fontId="18" fillId="0" borderId="49" xfId="54" applyFont="1" applyBorder="1" applyAlignment="1">
      <alignment vertical="center"/>
    </xf>
    <xf numFmtId="2" fontId="18" fillId="0" borderId="13" xfId="54" applyNumberFormat="1" applyFont="1" applyBorder="1" applyAlignment="1">
      <alignment horizontal="center" vertical="center"/>
    </xf>
    <xf numFmtId="0" fontId="18" fillId="0" borderId="13" xfId="54" applyBorder="1" applyAlignment="1">
      <alignment horizontal="center" vertical="center"/>
    </xf>
    <xf numFmtId="190" fontId="18" fillId="0" borderId="50" xfId="54" applyNumberFormat="1" applyBorder="1" applyAlignment="1">
      <alignment vertical="center"/>
    </xf>
    <xf numFmtId="190" fontId="18" fillId="0" borderId="13" xfId="54" applyNumberFormat="1" applyFill="1" applyBorder="1"/>
    <xf numFmtId="190" fontId="18" fillId="0" borderId="13" xfId="54" applyNumberFormat="1" applyBorder="1"/>
    <xf numFmtId="190" fontId="18" fillId="0" borderId="13" xfId="54" applyNumberFormat="1" applyBorder="1" applyAlignment="1">
      <alignment vertical="center"/>
    </xf>
    <xf numFmtId="190" fontId="18" fillId="0" borderId="57" xfId="54" applyNumberFormat="1" applyBorder="1"/>
    <xf numFmtId="0" fontId="0" fillId="0" borderId="13" xfId="0" applyFill="1" applyBorder="1" applyAlignment="1">
      <alignment horizontal="center"/>
    </xf>
    <xf numFmtId="0" fontId="5" fillId="0" borderId="0" xfId="76"/>
    <xf numFmtId="0" fontId="43" fillId="31" borderId="13" xfId="77" applyFont="1" applyFill="1" applyBorder="1" applyAlignment="1">
      <alignment horizontal="center"/>
    </xf>
    <xf numFmtId="0" fontId="43" fillId="31" borderId="13" xfId="77" applyFont="1" applyFill="1" applyBorder="1" applyAlignment="1">
      <alignment horizontal="center" vertical="center"/>
    </xf>
    <xf numFmtId="0" fontId="43" fillId="34" borderId="13" xfId="77" applyFont="1" applyFill="1" applyBorder="1" applyAlignment="1">
      <alignment horizontal="center"/>
    </xf>
    <xf numFmtId="2" fontId="43" fillId="34" borderId="13" xfId="77" applyNumberFormat="1" applyFont="1" applyFill="1" applyBorder="1" applyAlignment="1">
      <alignment horizontal="center" vertical="center"/>
    </xf>
    <xf numFmtId="0" fontId="27" fillId="0" borderId="13" xfId="75" applyFont="1" applyFill="1" applyBorder="1" applyAlignment="1">
      <alignment horizontal="center" vertical="center" wrapText="1"/>
    </xf>
    <xf numFmtId="0" fontId="43" fillId="34" borderId="11" xfId="77" applyFont="1" applyFill="1" applyBorder="1" applyAlignment="1">
      <alignment horizontal="center"/>
    </xf>
    <xf numFmtId="2" fontId="43" fillId="34" borderId="11" xfId="77" applyNumberFormat="1" applyFont="1" applyFill="1" applyBorder="1" applyAlignment="1">
      <alignment horizontal="center" vertical="center"/>
    </xf>
    <xf numFmtId="2" fontId="27" fillId="33" borderId="13" xfId="75" applyNumberFormat="1" applyFont="1" applyFill="1" applyBorder="1" applyAlignment="1">
      <alignment horizontal="center"/>
    </xf>
    <xf numFmtId="1" fontId="27" fillId="33" borderId="13" xfId="75" applyNumberFormat="1" applyFont="1" applyFill="1" applyBorder="1" applyAlignment="1">
      <alignment horizontal="center"/>
    </xf>
    <xf numFmtId="4" fontId="27" fillId="27" borderId="13" xfId="75" applyNumberFormat="1" applyFont="1" applyFill="1" applyBorder="1" applyAlignment="1">
      <alignment horizontal="center"/>
    </xf>
    <xf numFmtId="0" fontId="40" fillId="0" borderId="13" xfId="75" applyFont="1" applyBorder="1" applyAlignment="1">
      <alignment horizontal="center"/>
    </xf>
    <xf numFmtId="0" fontId="7" fillId="0" borderId="13" xfId="75" applyFill="1" applyBorder="1" applyAlignment="1">
      <alignment horizontal="center"/>
    </xf>
    <xf numFmtId="2" fontId="5" fillId="0" borderId="0" xfId="76" applyNumberFormat="1"/>
    <xf numFmtId="0" fontId="5" fillId="0" borderId="13" xfId="76" applyBorder="1"/>
    <xf numFmtId="0" fontId="41" fillId="0" borderId="0" xfId="77" applyFont="1"/>
    <xf numFmtId="0" fontId="5" fillId="0" borderId="13" xfId="76" applyBorder="1" applyAlignment="1">
      <alignment horizontal="center"/>
    </xf>
    <xf numFmtId="2" fontId="27" fillId="27" borderId="13" xfId="75" applyNumberFormat="1" applyFont="1" applyFill="1" applyBorder="1" applyAlignment="1">
      <alignment horizontal="center"/>
    </xf>
    <xf numFmtId="0" fontId="27" fillId="33" borderId="13" xfId="75" applyFont="1" applyFill="1" applyBorder="1" applyAlignment="1">
      <alignment horizontal="center"/>
    </xf>
    <xf numFmtId="0" fontId="27" fillId="27" borderId="13" xfId="75" applyFont="1" applyFill="1" applyBorder="1" applyAlignment="1">
      <alignment horizontal="center"/>
    </xf>
    <xf numFmtId="0" fontId="43" fillId="27" borderId="13" xfId="75" applyFont="1" applyFill="1" applyBorder="1" applyAlignment="1">
      <alignment horizontal="center" vertical="center"/>
    </xf>
    <xf numFmtId="49" fontId="41" fillId="27" borderId="13" xfId="75" applyNumberFormat="1" applyFont="1" applyFill="1" applyBorder="1" applyAlignment="1">
      <alignment horizontal="center"/>
    </xf>
    <xf numFmtId="2" fontId="41" fillId="27" borderId="13" xfId="75" applyNumberFormat="1" applyFont="1" applyFill="1" applyBorder="1" applyAlignment="1">
      <alignment horizontal="center"/>
    </xf>
    <xf numFmtId="191" fontId="27" fillId="33" borderId="13" xfId="75" applyNumberFormat="1" applyFont="1" applyFill="1" applyBorder="1" applyAlignment="1">
      <alignment horizontal="center"/>
    </xf>
    <xf numFmtId="184" fontId="27" fillId="27" borderId="13" xfId="75" applyNumberFormat="1" applyFont="1" applyFill="1" applyBorder="1" applyAlignment="1">
      <alignment horizontal="center"/>
    </xf>
    <xf numFmtId="184" fontId="43" fillId="27" borderId="13" xfId="75" applyNumberFormat="1" applyFont="1" applyFill="1" applyBorder="1" applyAlignment="1">
      <alignment horizontal="center" vertical="center"/>
    </xf>
    <xf numFmtId="191" fontId="27" fillId="33" borderId="13" xfId="78" applyNumberFormat="1" applyFont="1" applyFill="1" applyBorder="1" applyAlignment="1">
      <alignment horizontal="center"/>
    </xf>
    <xf numFmtId="1" fontId="27" fillId="33" borderId="13" xfId="78" applyNumberFormat="1" applyFont="1" applyFill="1" applyBorder="1" applyAlignment="1">
      <alignment horizontal="center"/>
    </xf>
    <xf numFmtId="184" fontId="27" fillId="27" borderId="13" xfId="78" applyNumberFormat="1" applyFont="1" applyFill="1" applyBorder="1" applyAlignment="1">
      <alignment horizontal="center"/>
    </xf>
    <xf numFmtId="0" fontId="5" fillId="0" borderId="13" xfId="76" applyFont="1" applyBorder="1" applyAlignment="1">
      <alignment vertical="center"/>
    </xf>
    <xf numFmtId="0" fontId="43" fillId="0" borderId="13" xfId="77" applyFont="1" applyFill="1" applyBorder="1" applyAlignment="1">
      <alignment horizontal="center" vertical="center"/>
    </xf>
    <xf numFmtId="0" fontId="41" fillId="0" borderId="13" xfId="77" applyFont="1" applyFill="1" applyBorder="1" applyAlignment="1">
      <alignment horizontal="center"/>
    </xf>
    <xf numFmtId="180" fontId="31" fillId="0" borderId="28" xfId="78" applyNumberFormat="1" applyFont="1" applyFill="1" applyBorder="1"/>
    <xf numFmtId="0" fontId="31" fillId="0" borderId="55" xfId="78" applyFont="1" applyFill="1" applyBorder="1"/>
    <xf numFmtId="0" fontId="31" fillId="0" borderId="53" xfId="78" applyFont="1" applyFill="1" applyBorder="1"/>
    <xf numFmtId="180" fontId="31" fillId="0" borderId="52" xfId="78" applyNumberFormat="1" applyFont="1" applyFill="1" applyBorder="1"/>
    <xf numFmtId="180" fontId="31" fillId="0" borderId="53" xfId="78" applyNumberFormat="1" applyFont="1" applyFill="1" applyBorder="1"/>
    <xf numFmtId="0" fontId="31" fillId="0" borderId="50" xfId="78" applyFont="1" applyFill="1" applyBorder="1"/>
    <xf numFmtId="180" fontId="31" fillId="0" borderId="13" xfId="78" applyNumberFormat="1" applyFont="1" applyFill="1" applyBorder="1"/>
    <xf numFmtId="180" fontId="30" fillId="0" borderId="23" xfId="78" applyNumberFormat="1" applyFont="1" applyFill="1" applyBorder="1" applyAlignment="1">
      <alignment horizontal="center"/>
    </xf>
    <xf numFmtId="0" fontId="30" fillId="0" borderId="24" xfId="78" applyFont="1" applyFill="1" applyBorder="1" applyAlignment="1">
      <alignment horizontal="center"/>
    </xf>
    <xf numFmtId="180" fontId="30" fillId="0" borderId="22" xfId="78" applyNumberFormat="1" applyFont="1" applyFill="1" applyBorder="1" applyAlignment="1">
      <alignment horizontal="center"/>
    </xf>
    <xf numFmtId="180" fontId="30" fillId="0" borderId="23" xfId="78" applyNumberFormat="1" applyFont="1" applyFill="1" applyBorder="1"/>
    <xf numFmtId="180" fontId="30" fillId="0" borderId="24" xfId="78" applyNumberFormat="1" applyFont="1" applyFill="1" applyBorder="1" applyAlignment="1">
      <alignment horizontal="center"/>
    </xf>
    <xf numFmtId="0" fontId="7" fillId="0" borderId="0" xfId="78" applyBorder="1" applyAlignment="1">
      <alignment horizontal="center"/>
    </xf>
    <xf numFmtId="180" fontId="31" fillId="0" borderId="51" xfId="78" applyNumberFormat="1" applyFont="1" applyFill="1" applyBorder="1"/>
    <xf numFmtId="180" fontId="31" fillId="0" borderId="57" xfId="78" applyNumberFormat="1" applyFont="1" applyFill="1" applyBorder="1"/>
    <xf numFmtId="0" fontId="26" fillId="0" borderId="0" xfId="78" applyFont="1" applyBorder="1" applyAlignment="1" applyProtection="1">
      <alignment horizontal="center"/>
    </xf>
    <xf numFmtId="0" fontId="7" fillId="0" borderId="0" xfId="78"/>
    <xf numFmtId="0" fontId="7" fillId="0" borderId="0" xfId="78" applyAlignment="1" applyProtection="1"/>
    <xf numFmtId="0" fontId="7" fillId="0" borderId="0" xfId="78" applyBorder="1" applyAlignment="1" applyProtection="1"/>
    <xf numFmtId="0" fontId="7" fillId="0" borderId="0" xfId="78" applyProtection="1"/>
    <xf numFmtId="0" fontId="27" fillId="0" borderId="0" xfId="78" applyFont="1" applyBorder="1" applyAlignment="1" applyProtection="1">
      <alignment horizontal="right"/>
    </xf>
    <xf numFmtId="0" fontId="7" fillId="0" borderId="39" xfId="78" applyBorder="1" applyProtection="1"/>
    <xf numFmtId="0" fontId="27" fillId="0" borderId="40" xfId="78" applyFont="1" applyBorder="1" applyAlignment="1" applyProtection="1">
      <alignment horizontal="center"/>
    </xf>
    <xf numFmtId="0" fontId="27" fillId="0" borderId="31" xfId="78" applyFont="1" applyBorder="1" applyAlignment="1" applyProtection="1">
      <alignment horizontal="center"/>
    </xf>
    <xf numFmtId="0" fontId="7" fillId="0" borderId="49" xfId="78" applyFont="1" applyBorder="1" applyAlignment="1" applyProtection="1">
      <alignment horizontal="right"/>
    </xf>
    <xf numFmtId="192" fontId="7" fillId="0" borderId="14" xfId="78" applyNumberFormat="1" applyBorder="1" applyProtection="1">
      <protection locked="0"/>
    </xf>
    <xf numFmtId="173" fontId="7" fillId="0" borderId="50" xfId="78" applyNumberFormat="1" applyBorder="1" applyProtection="1"/>
    <xf numFmtId="0" fontId="7" fillId="0" borderId="37" xfId="78" applyFont="1" applyBorder="1" applyAlignment="1" applyProtection="1">
      <alignment horizontal="right"/>
    </xf>
    <xf numFmtId="192" fontId="7" fillId="0" borderId="38" xfId="78" applyNumberFormat="1" applyBorder="1" applyProtection="1">
      <protection locked="0"/>
    </xf>
    <xf numFmtId="173" fontId="7" fillId="0" borderId="34" xfId="78" applyNumberFormat="1" applyBorder="1" applyProtection="1"/>
    <xf numFmtId="193" fontId="7" fillId="0" borderId="0" xfId="78" applyNumberFormat="1" applyProtection="1"/>
    <xf numFmtId="0" fontId="7" fillId="0" borderId="40" xfId="78" applyBorder="1" applyProtection="1"/>
    <xf numFmtId="0" fontId="7" fillId="0" borderId="19" xfId="78" applyBorder="1" applyProtection="1"/>
    <xf numFmtId="0" fontId="7" fillId="0" borderId="65" xfId="78" applyBorder="1" applyProtection="1"/>
    <xf numFmtId="10" fontId="7" fillId="0" borderId="16" xfId="78" applyNumberFormat="1" applyBorder="1" applyProtection="1"/>
    <xf numFmtId="10" fontId="7" fillId="0" borderId="67" xfId="78" applyNumberFormat="1" applyBorder="1" applyProtection="1"/>
    <xf numFmtId="0" fontId="7" fillId="0" borderId="41" xfId="78" applyBorder="1" applyProtection="1"/>
    <xf numFmtId="10" fontId="7" fillId="0" borderId="11" xfId="78" applyNumberFormat="1" applyBorder="1" applyProtection="1"/>
    <xf numFmtId="10" fontId="7" fillId="0" borderId="32" xfId="78" applyNumberFormat="1" applyBorder="1" applyProtection="1"/>
    <xf numFmtId="0" fontId="7" fillId="0" borderId="41" xfId="78" applyBorder="1" applyAlignment="1" applyProtection="1">
      <alignment horizontal="left"/>
    </xf>
    <xf numFmtId="0" fontId="7" fillId="0" borderId="41" xfId="78" applyBorder="1" applyAlignment="1" applyProtection="1">
      <alignment horizontal="right"/>
    </xf>
    <xf numFmtId="10" fontId="7" fillId="0" borderId="32" xfId="78" applyNumberFormat="1" applyFill="1" applyBorder="1" applyProtection="1"/>
    <xf numFmtId="0" fontId="7" fillId="0" borderId="64" xfId="78" applyBorder="1" applyProtection="1"/>
    <xf numFmtId="10" fontId="7" fillId="0" borderId="18" xfId="78" applyNumberFormat="1" applyBorder="1" applyProtection="1"/>
    <xf numFmtId="10" fontId="7" fillId="0" borderId="68" xfId="78" applyNumberFormat="1" applyBorder="1" applyProtection="1"/>
    <xf numFmtId="0" fontId="27" fillId="0" borderId="64" xfId="78" applyFont="1" applyBorder="1" applyAlignment="1" applyProtection="1">
      <alignment horizontal="center"/>
    </xf>
    <xf numFmtId="10" fontId="27" fillId="0" borderId="68" xfId="78" applyNumberFormat="1" applyFont="1" applyBorder="1" applyProtection="1"/>
    <xf numFmtId="0" fontId="7" fillId="0" borderId="10" xfId="78" applyBorder="1" applyProtection="1"/>
    <xf numFmtId="10" fontId="7" fillId="0" borderId="0" xfId="78" applyNumberFormat="1" applyBorder="1" applyProtection="1"/>
    <xf numFmtId="10" fontId="7" fillId="0" borderId="27" xfId="78" applyNumberFormat="1" applyBorder="1" applyProtection="1"/>
    <xf numFmtId="174" fontId="7" fillId="0" borderId="27" xfId="78" applyNumberFormat="1" applyBorder="1" applyProtection="1"/>
    <xf numFmtId="4" fontId="7" fillId="0" borderId="0" xfId="78" applyNumberFormat="1" applyBorder="1" applyAlignment="1" applyProtection="1">
      <alignment horizontal="center"/>
    </xf>
    <xf numFmtId="0" fontId="7" fillId="0" borderId="27" xfId="78" applyBorder="1" applyProtection="1"/>
    <xf numFmtId="0" fontId="7" fillId="0" borderId="0" xfId="78" applyBorder="1" applyProtection="1"/>
    <xf numFmtId="0" fontId="27" fillId="0" borderId="10" xfId="78" applyFont="1" applyBorder="1" applyProtection="1"/>
    <xf numFmtId="10" fontId="27" fillId="0" borderId="27" xfId="78" applyNumberFormat="1" applyFont="1" applyBorder="1" applyAlignment="1" applyProtection="1">
      <alignment horizontal="center"/>
    </xf>
    <xf numFmtId="175" fontId="27" fillId="0" borderId="27" xfId="78" applyNumberFormat="1" applyFont="1" applyBorder="1" applyAlignment="1" applyProtection="1">
      <alignment horizontal="center"/>
    </xf>
    <xf numFmtId="0" fontId="7" fillId="0" borderId="37" xfId="78" applyBorder="1" applyProtection="1"/>
    <xf numFmtId="0" fontId="7" fillId="0" borderId="38" xfId="78" applyBorder="1" applyProtection="1"/>
    <xf numFmtId="0" fontId="7" fillId="0" borderId="34" xfId="78" applyBorder="1" applyProtection="1"/>
    <xf numFmtId="0" fontId="7" fillId="0" borderId="0" xfId="78" applyBorder="1"/>
    <xf numFmtId="0" fontId="7" fillId="0" borderId="11" xfId="78" applyBorder="1"/>
    <xf numFmtId="0" fontId="7" fillId="0" borderId="15" xfId="78" applyBorder="1"/>
    <xf numFmtId="0" fontId="7" fillId="0" borderId="11" xfId="78" applyBorder="1" applyAlignment="1">
      <alignment horizontal="center"/>
    </xf>
    <xf numFmtId="4" fontId="7" fillId="0" borderId="11" xfId="78" applyNumberFormat="1" applyBorder="1" applyProtection="1"/>
    <xf numFmtId="176" fontId="7" fillId="0" borderId="0" xfId="78" applyNumberFormat="1" applyBorder="1" applyProtection="1">
      <protection locked="0"/>
    </xf>
    <xf numFmtId="176" fontId="7" fillId="0" borderId="11" xfId="78" applyNumberFormat="1" applyBorder="1"/>
    <xf numFmtId="176" fontId="7" fillId="0" borderId="11" xfId="78" applyNumberFormat="1" applyBorder="1" applyProtection="1">
      <protection locked="0"/>
    </xf>
    <xf numFmtId="0" fontId="27" fillId="0" borderId="12" xfId="78" applyFont="1" applyBorder="1" applyAlignment="1">
      <alignment horizontal="center"/>
    </xf>
    <xf numFmtId="4" fontId="7" fillId="0" borderId="13" xfId="78" applyNumberFormat="1" applyBorder="1"/>
    <xf numFmtId="176" fontId="7" fillId="0" borderId="14" xfId="78" applyNumberFormat="1" applyBorder="1"/>
    <xf numFmtId="176" fontId="27" fillId="0" borderId="13" xfId="78" applyNumberFormat="1" applyFont="1" applyBorder="1"/>
    <xf numFmtId="0" fontId="7" fillId="0" borderId="15" xfId="78" applyBorder="1" applyAlignment="1">
      <alignment horizontal="center"/>
    </xf>
    <xf numFmtId="176" fontId="7" fillId="0" borderId="0" xfId="78" applyNumberFormat="1" applyBorder="1"/>
    <xf numFmtId="4" fontId="7" fillId="0" borderId="13" xfId="78" applyNumberFormat="1" applyBorder="1" applyAlignment="1">
      <alignment horizontal="center"/>
    </xf>
    <xf numFmtId="176" fontId="7" fillId="0" borderId="14" xfId="78" applyNumberFormat="1" applyBorder="1" applyAlignment="1">
      <alignment horizontal="center"/>
    </xf>
    <xf numFmtId="176" fontId="27" fillId="0" borderId="13" xfId="78" applyNumberFormat="1" applyFont="1" applyBorder="1" applyAlignment="1">
      <alignment horizontal="center"/>
    </xf>
    <xf numFmtId="0" fontId="27" fillId="0" borderId="0" xfId="78" applyFont="1" applyBorder="1"/>
    <xf numFmtId="0" fontId="27" fillId="0" borderId="0" xfId="78" applyFont="1" applyBorder="1" applyAlignment="1">
      <alignment horizontal="center"/>
    </xf>
    <xf numFmtId="4" fontId="7" fillId="0" borderId="0" xfId="78" applyNumberFormat="1" applyBorder="1"/>
    <xf numFmtId="176" fontId="27" fillId="0" borderId="0" xfId="78" applyNumberFormat="1" applyFont="1" applyBorder="1"/>
    <xf numFmtId="0" fontId="7" fillId="0" borderId="16" xfId="78" applyBorder="1"/>
    <xf numFmtId="0" fontId="7" fillId="0" borderId="17" xfId="78" applyBorder="1" applyAlignment="1">
      <alignment horizontal="center"/>
    </xf>
    <xf numFmtId="4" fontId="7" fillId="0" borderId="16" xfId="78" applyNumberFormat="1" applyBorder="1"/>
    <xf numFmtId="176" fontId="7" fillId="0" borderId="17" xfId="78" applyNumberFormat="1" applyBorder="1"/>
    <xf numFmtId="176" fontId="7" fillId="0" borderId="16" xfId="78" applyNumberFormat="1" applyBorder="1"/>
    <xf numFmtId="4" fontId="7" fillId="0" borderId="11" xfId="78" applyNumberFormat="1" applyBorder="1"/>
    <xf numFmtId="0" fontId="7" fillId="0" borderId="13" xfId="78" applyBorder="1"/>
    <xf numFmtId="0" fontId="7" fillId="0" borderId="14" xfId="78" applyBorder="1" applyAlignment="1">
      <alignment horizontal="center"/>
    </xf>
    <xf numFmtId="0" fontId="27" fillId="0" borderId="18" xfId="78" applyFont="1" applyBorder="1"/>
    <xf numFmtId="0" fontId="7" fillId="0" borderId="19" xfId="78" applyBorder="1"/>
    <xf numFmtId="176" fontId="7" fillId="0" borderId="19" xfId="78" applyNumberFormat="1" applyBorder="1"/>
    <xf numFmtId="176" fontId="27" fillId="0" borderId="18" xfId="78" applyNumberFormat="1" applyFont="1" applyBorder="1"/>
    <xf numFmtId="4" fontId="7" fillId="0" borderId="15" xfId="78" applyNumberFormat="1" applyBorder="1"/>
    <xf numFmtId="176" fontId="7" fillId="0" borderId="13" xfId="78" applyNumberFormat="1" applyBorder="1"/>
    <xf numFmtId="176" fontId="7" fillId="0" borderId="18" xfId="78" applyNumberFormat="1" applyBorder="1"/>
    <xf numFmtId="4" fontId="7" fillId="0" borderId="12" xfId="78" applyNumberFormat="1" applyBorder="1"/>
    <xf numFmtId="176" fontId="7" fillId="0" borderId="17" xfId="78" applyNumberFormat="1" applyBorder="1" applyProtection="1"/>
    <xf numFmtId="176" fontId="7" fillId="0" borderId="0" xfId="78" applyNumberFormat="1" applyBorder="1" applyProtection="1"/>
    <xf numFmtId="176" fontId="7" fillId="0" borderId="0" xfId="78" applyNumberFormat="1"/>
    <xf numFmtId="0" fontId="27" fillId="0" borderId="13" xfId="78" applyFont="1" applyBorder="1" applyAlignment="1">
      <alignment horizontal="center"/>
    </xf>
    <xf numFmtId="0" fontId="27" fillId="0" borderId="14" xfId="78" applyFont="1" applyBorder="1" applyAlignment="1">
      <alignment horizontal="center"/>
    </xf>
    <xf numFmtId="0" fontId="7" fillId="0" borderId="20" xfId="78" applyBorder="1"/>
    <xf numFmtId="0" fontId="7" fillId="0" borderId="21" xfId="78" applyBorder="1"/>
    <xf numFmtId="0" fontId="7" fillId="0" borderId="15" xfId="78" applyBorder="1" applyAlignment="1">
      <alignment horizontal="right"/>
    </xf>
    <xf numFmtId="0" fontId="7" fillId="0" borderId="12" xfId="78" applyBorder="1" applyAlignment="1">
      <alignment horizontal="right"/>
    </xf>
    <xf numFmtId="177" fontId="7" fillId="0" borderId="14" xfId="78" applyNumberFormat="1" applyBorder="1"/>
    <xf numFmtId="0" fontId="27" fillId="0" borderId="12" xfId="78" applyFont="1" applyBorder="1" applyAlignment="1">
      <alignment horizontal="right"/>
    </xf>
    <xf numFmtId="178" fontId="27" fillId="0" borderId="20" xfId="78" applyNumberFormat="1" applyFont="1" applyBorder="1"/>
    <xf numFmtId="0" fontId="28" fillId="0" borderId="12" xfId="78" applyFont="1" applyBorder="1"/>
    <xf numFmtId="0" fontId="7" fillId="0" borderId="14" xfId="78" applyBorder="1"/>
    <xf numFmtId="0" fontId="7" fillId="0" borderId="0" xfId="78" applyBorder="1" applyProtection="1">
      <protection locked="0"/>
    </xf>
    <xf numFmtId="0" fontId="7" fillId="0" borderId="0" xfId="78" applyProtection="1">
      <protection locked="0"/>
    </xf>
    <xf numFmtId="0" fontId="27" fillId="0" borderId="22" xfId="78" applyFont="1" applyBorder="1" applyAlignment="1" applyProtection="1">
      <alignment horizontal="center"/>
      <protection locked="0"/>
    </xf>
    <xf numFmtId="0" fontId="27" fillId="0" borderId="23" xfId="78" applyFont="1" applyBorder="1" applyAlignment="1" applyProtection="1">
      <alignment horizontal="center"/>
      <protection locked="0"/>
    </xf>
    <xf numFmtId="0" fontId="27" fillId="0" borderId="24" xfId="78" applyFont="1" applyBorder="1" applyAlignment="1" applyProtection="1">
      <alignment horizontal="center"/>
      <protection locked="0"/>
    </xf>
    <xf numFmtId="0" fontId="7" fillId="0" borderId="25" xfId="78" applyBorder="1" applyProtection="1"/>
    <xf numFmtId="0" fontId="7" fillId="0" borderId="17" xfId="78" applyBorder="1" applyAlignment="1" applyProtection="1">
      <alignment horizontal="center"/>
    </xf>
    <xf numFmtId="4" fontId="7" fillId="0" borderId="16" xfId="78" applyNumberFormat="1" applyBorder="1" applyProtection="1"/>
    <xf numFmtId="179" fontId="7" fillId="0" borderId="17" xfId="78" applyNumberFormat="1" applyBorder="1" applyProtection="1">
      <protection locked="0"/>
    </xf>
    <xf numFmtId="176" fontId="7" fillId="0" borderId="26" xfId="78" applyNumberFormat="1" applyBorder="1" applyProtection="1">
      <protection locked="0"/>
    </xf>
    <xf numFmtId="0" fontId="7" fillId="24" borderId="10" xfId="78" applyFill="1" applyBorder="1" applyProtection="1"/>
    <xf numFmtId="0" fontId="7" fillId="24" borderId="0" xfId="78" applyFill="1" applyBorder="1" applyAlignment="1" applyProtection="1">
      <alignment horizontal="center"/>
    </xf>
    <xf numFmtId="4" fontId="7" fillId="24" borderId="11" xfId="78" applyNumberFormat="1" applyFill="1" applyBorder="1" applyProtection="1"/>
    <xf numFmtId="179" fontId="7" fillId="24" borderId="0" xfId="78" applyNumberFormat="1" applyFill="1" applyBorder="1" applyProtection="1">
      <protection locked="0"/>
    </xf>
    <xf numFmtId="176" fontId="7" fillId="24" borderId="27" xfId="78" applyNumberFormat="1" applyFill="1" applyBorder="1" applyProtection="1">
      <protection locked="0"/>
    </xf>
    <xf numFmtId="0" fontId="7" fillId="0" borderId="0" xfId="78" applyBorder="1" applyAlignment="1" applyProtection="1">
      <alignment horizontal="center"/>
    </xf>
    <xf numFmtId="179" fontId="7" fillId="0" borderId="0" xfId="78" applyNumberFormat="1" applyBorder="1" applyProtection="1">
      <protection locked="0"/>
    </xf>
    <xf numFmtId="176" fontId="7" fillId="0" borderId="27" xfId="78" applyNumberFormat="1" applyBorder="1" applyProtection="1">
      <protection locked="0"/>
    </xf>
    <xf numFmtId="0" fontId="27" fillId="0" borderId="22" xfId="78" applyFont="1" applyBorder="1" applyProtection="1">
      <protection locked="0"/>
    </xf>
    <xf numFmtId="0" fontId="7" fillId="0" borderId="28" xfId="78" applyBorder="1" applyProtection="1">
      <protection locked="0"/>
    </xf>
    <xf numFmtId="176" fontId="7" fillId="0" borderId="28" xfId="78" applyNumberFormat="1" applyBorder="1" applyProtection="1">
      <protection locked="0"/>
    </xf>
    <xf numFmtId="176" fontId="27" fillId="0" borderId="24" xfId="78" applyNumberFormat="1" applyFont="1" applyBorder="1" applyProtection="1">
      <protection locked="0"/>
    </xf>
    <xf numFmtId="0" fontId="7" fillId="0" borderId="29" xfId="78" applyBorder="1" applyAlignment="1" applyProtection="1">
      <alignment horizontal="center"/>
    </xf>
    <xf numFmtId="4" fontId="7" fillId="0" borderId="29" xfId="78" applyNumberFormat="1" applyBorder="1" applyProtection="1"/>
    <xf numFmtId="179" fontId="7" fillId="0" borderId="30" xfId="78" applyNumberFormat="1" applyBorder="1" applyProtection="1">
      <protection locked="0"/>
    </xf>
    <xf numFmtId="176" fontId="7" fillId="0" borderId="31" xfId="78" applyNumberFormat="1" applyBorder="1" applyProtection="1">
      <protection locked="0"/>
    </xf>
    <xf numFmtId="0" fontId="7" fillId="24" borderId="15" xfId="78" applyFill="1" applyBorder="1" applyAlignment="1" applyProtection="1">
      <alignment horizontal="center"/>
    </xf>
    <xf numFmtId="4" fontId="7" fillId="24" borderId="15" xfId="78" applyNumberFormat="1" applyFill="1" applyBorder="1" applyProtection="1"/>
    <xf numFmtId="179" fontId="7" fillId="24" borderId="27" xfId="78" applyNumberFormat="1" applyFill="1" applyBorder="1" applyProtection="1">
      <protection locked="0"/>
    </xf>
    <xf numFmtId="176" fontId="7" fillId="24" borderId="32" xfId="78" applyNumberFormat="1" applyFill="1" applyBorder="1" applyProtection="1">
      <protection locked="0"/>
    </xf>
    <xf numFmtId="0" fontId="7" fillId="0" borderId="15" xfId="78" applyBorder="1" applyAlignment="1" applyProtection="1">
      <alignment horizontal="center"/>
    </xf>
    <xf numFmtId="4" fontId="7" fillId="0" borderId="15" xfId="78" applyNumberFormat="1" applyBorder="1" applyProtection="1"/>
    <xf numFmtId="179" fontId="7" fillId="0" borderId="27" xfId="78" applyNumberFormat="1" applyBorder="1" applyProtection="1">
      <protection locked="0"/>
    </xf>
    <xf numFmtId="176" fontId="7" fillId="0" borderId="32" xfId="78" applyNumberFormat="1" applyBorder="1" applyProtection="1">
      <protection locked="0"/>
    </xf>
    <xf numFmtId="0" fontId="7" fillId="0" borderId="33" xfId="78" applyBorder="1" applyAlignment="1" applyProtection="1">
      <alignment horizontal="center"/>
    </xf>
    <xf numFmtId="4" fontId="7" fillId="0" borderId="33" xfId="78" applyNumberFormat="1" applyBorder="1" applyProtection="1"/>
    <xf numFmtId="179" fontId="7" fillId="0" borderId="34" xfId="78" applyNumberFormat="1" applyBorder="1" applyProtection="1">
      <protection locked="0"/>
    </xf>
    <xf numFmtId="0" fontId="7" fillId="0" borderId="25" xfId="78" applyFill="1" applyBorder="1" applyProtection="1"/>
    <xf numFmtId="0" fontId="7" fillId="0" borderId="29" xfId="78" applyFill="1" applyBorder="1" applyAlignment="1" applyProtection="1">
      <alignment horizontal="center"/>
    </xf>
    <xf numFmtId="4" fontId="7" fillId="0" borderId="29" xfId="78" applyNumberFormat="1" applyFill="1" applyBorder="1" applyProtection="1"/>
    <xf numFmtId="179" fontId="7" fillId="0" borderId="30" xfId="78" applyNumberFormat="1" applyFill="1" applyBorder="1" applyProtection="1">
      <protection locked="0"/>
    </xf>
    <xf numFmtId="176" fontId="7" fillId="0" borderId="31" xfId="78" applyNumberFormat="1" applyFill="1" applyBorder="1" applyProtection="1">
      <protection locked="0"/>
    </xf>
    <xf numFmtId="0" fontId="7" fillId="0" borderId="25" xfId="78" applyBorder="1" applyProtection="1">
      <protection locked="0"/>
    </xf>
    <xf numFmtId="0" fontId="7" fillId="0" borderId="17" xfId="78" applyBorder="1" applyAlignment="1" applyProtection="1">
      <alignment horizontal="center"/>
      <protection locked="0"/>
    </xf>
    <xf numFmtId="4" fontId="7" fillId="0" borderId="16" xfId="78" applyNumberFormat="1" applyBorder="1" applyProtection="1">
      <protection locked="0"/>
    </xf>
    <xf numFmtId="0" fontId="7" fillId="24" borderId="10" xfId="78" applyFill="1" applyBorder="1" applyProtection="1">
      <protection locked="0"/>
    </xf>
    <xf numFmtId="0" fontId="7" fillId="24" borderId="0" xfId="78" applyFill="1" applyBorder="1" applyAlignment="1" applyProtection="1">
      <alignment horizontal="center"/>
      <protection locked="0"/>
    </xf>
    <xf numFmtId="4" fontId="7" fillId="24" borderId="11" xfId="78" applyNumberFormat="1" applyFill="1" applyBorder="1" applyProtection="1">
      <protection locked="0"/>
    </xf>
    <xf numFmtId="0" fontId="7" fillId="0" borderId="10" xfId="78" applyBorder="1" applyProtection="1">
      <protection locked="0"/>
    </xf>
    <xf numFmtId="0" fontId="7" fillId="0" borderId="0" xfId="78" applyBorder="1" applyAlignment="1" applyProtection="1">
      <alignment horizontal="center"/>
      <protection locked="0"/>
    </xf>
    <xf numFmtId="4" fontId="7" fillId="0" borderId="11" xfId="78" applyNumberFormat="1" applyBorder="1" applyProtection="1">
      <protection locked="0"/>
    </xf>
    <xf numFmtId="0" fontId="7" fillId="0" borderId="16" xfId="78" applyBorder="1" applyProtection="1"/>
    <xf numFmtId="176" fontId="7" fillId="0" borderId="16" xfId="78" applyNumberFormat="1" applyBorder="1" applyProtection="1">
      <protection locked="0"/>
    </xf>
    <xf numFmtId="0" fontId="7" fillId="24" borderId="11" xfId="78" applyFill="1" applyBorder="1" applyProtection="1"/>
    <xf numFmtId="176" fontId="7" fillId="24" borderId="11" xfId="78" applyNumberFormat="1" applyFill="1" applyBorder="1" applyProtection="1">
      <protection locked="0"/>
    </xf>
    <xf numFmtId="0" fontId="7" fillId="0" borderId="35" xfId="78" applyBorder="1" applyProtection="1"/>
    <xf numFmtId="0" fontId="7" fillId="0" borderId="19" xfId="78" applyBorder="1" applyAlignment="1" applyProtection="1">
      <alignment horizontal="center"/>
    </xf>
    <xf numFmtId="4" fontId="7" fillId="0" borderId="18" xfId="78" applyNumberFormat="1" applyBorder="1" applyProtection="1"/>
    <xf numFmtId="179" fontId="7" fillId="0" borderId="19" xfId="78" applyNumberFormat="1" applyBorder="1" applyProtection="1">
      <protection locked="0"/>
    </xf>
    <xf numFmtId="176" fontId="7" fillId="0" borderId="36" xfId="78" applyNumberFormat="1" applyBorder="1" applyProtection="1">
      <protection locked="0"/>
    </xf>
    <xf numFmtId="0" fontId="27" fillId="0" borderId="37" xfId="78" applyFont="1" applyBorder="1" applyProtection="1">
      <protection locked="0"/>
    </xf>
    <xf numFmtId="0" fontId="7" fillId="0" borderId="38" xfId="78" applyBorder="1" applyProtection="1">
      <protection locked="0"/>
    </xf>
    <xf numFmtId="176" fontId="7" fillId="0" borderId="38" xfId="78" applyNumberFormat="1" applyBorder="1" applyProtection="1">
      <protection locked="0"/>
    </xf>
    <xf numFmtId="176" fontId="27" fillId="0" borderId="34" xfId="78" applyNumberFormat="1" applyFont="1" applyBorder="1" applyProtection="1">
      <protection locked="0"/>
    </xf>
    <xf numFmtId="0" fontId="34" fillId="45" borderId="49" xfId="121" applyFont="1" applyFill="1" applyBorder="1" applyAlignment="1">
      <alignment horizontal="center"/>
    </xf>
    <xf numFmtId="17" fontId="34" fillId="45" borderId="49" xfId="121" applyNumberFormat="1" applyFont="1" applyFill="1" applyBorder="1" applyAlignment="1">
      <alignment horizontal="center"/>
    </xf>
    <xf numFmtId="0" fontId="34" fillId="26" borderId="49" xfId="121" applyFont="1" applyFill="1" applyBorder="1" applyAlignment="1">
      <alignment horizontal="center"/>
    </xf>
    <xf numFmtId="0" fontId="34" fillId="26" borderId="35" xfId="121" applyFont="1" applyFill="1" applyBorder="1" applyAlignment="1">
      <alignment horizontal="center"/>
    </xf>
    <xf numFmtId="0" fontId="34" fillId="40" borderId="49" xfId="121" applyFont="1" applyFill="1" applyBorder="1" applyAlignment="1">
      <alignment horizontal="center"/>
    </xf>
    <xf numFmtId="17" fontId="34" fillId="30" borderId="49" xfId="121" applyNumberFormat="1" applyFont="1" applyFill="1" applyBorder="1" applyAlignment="1">
      <alignment horizontal="center"/>
    </xf>
    <xf numFmtId="0" fontId="34" fillId="30" borderId="49" xfId="121" applyFont="1" applyFill="1" applyBorder="1" applyAlignment="1">
      <alignment horizontal="center"/>
    </xf>
    <xf numFmtId="0" fontId="34" fillId="28" borderId="20" xfId="121" applyFont="1" applyFill="1" applyBorder="1" applyAlignment="1">
      <alignment horizontal="center"/>
    </xf>
    <xf numFmtId="0" fontId="34" fillId="37" borderId="20" xfId="121" applyFont="1" applyFill="1" applyBorder="1" applyAlignment="1">
      <alignment horizontal="center"/>
    </xf>
    <xf numFmtId="0" fontId="34" fillId="38" borderId="20" xfId="121" applyFont="1" applyFill="1" applyBorder="1" applyAlignment="1">
      <alignment horizontal="center"/>
    </xf>
    <xf numFmtId="0" fontId="34" fillId="0" borderId="49" xfId="121" applyFont="1" applyFill="1" applyBorder="1" applyAlignment="1">
      <alignment horizontal="center"/>
    </xf>
    <xf numFmtId="0" fontId="34" fillId="41" borderId="49" xfId="121" applyFont="1" applyFill="1" applyBorder="1" applyAlignment="1">
      <alignment horizontal="center"/>
    </xf>
    <xf numFmtId="0" fontId="34" fillId="42" borderId="49" xfId="121" applyFont="1" applyFill="1" applyBorder="1" applyAlignment="1">
      <alignment horizontal="center"/>
    </xf>
    <xf numFmtId="0" fontId="34" fillId="46" borderId="49" xfId="121" applyFont="1" applyFill="1" applyBorder="1" applyAlignment="1">
      <alignment horizontal="center"/>
    </xf>
    <xf numFmtId="0" fontId="34" fillId="36" borderId="49" xfId="121" applyFont="1" applyFill="1" applyBorder="1" applyAlignment="1">
      <alignment horizontal="center"/>
    </xf>
    <xf numFmtId="0" fontId="34" fillId="29" borderId="49" xfId="121" applyFont="1" applyFill="1" applyBorder="1" applyAlignment="1">
      <alignment horizontal="center"/>
    </xf>
    <xf numFmtId="0" fontId="34" fillId="47" borderId="49" xfId="121" applyFont="1" applyFill="1" applyBorder="1" applyAlignment="1">
      <alignment horizontal="center"/>
    </xf>
    <xf numFmtId="0" fontId="34" fillId="44" borderId="49" xfId="121" applyFont="1" applyFill="1" applyBorder="1" applyAlignment="1">
      <alignment horizontal="center"/>
    </xf>
    <xf numFmtId="0" fontId="34" fillId="48" borderId="49" xfId="121" applyFont="1" applyFill="1" applyBorder="1" applyAlignment="1">
      <alignment horizontal="center"/>
    </xf>
    <xf numFmtId="0" fontId="34" fillId="32" borderId="13" xfId="121" applyFont="1" applyFill="1" applyBorder="1" applyAlignment="1">
      <alignment horizontal="center"/>
    </xf>
    <xf numFmtId="0" fontId="34" fillId="30" borderId="13" xfId="121" applyFont="1" applyFill="1" applyBorder="1" applyAlignment="1">
      <alignment horizontal="center"/>
    </xf>
    <xf numFmtId="0" fontId="34" fillId="43" borderId="13" xfId="121" applyFont="1" applyFill="1" applyBorder="1" applyAlignment="1">
      <alignment horizontal="center"/>
    </xf>
    <xf numFmtId="0" fontId="34" fillId="49" borderId="13" xfId="121" applyFont="1" applyFill="1" applyBorder="1" applyAlignment="1">
      <alignment horizontal="center"/>
    </xf>
    <xf numFmtId="0" fontId="34" fillId="26" borderId="13" xfId="121" applyFont="1" applyFill="1" applyBorder="1" applyAlignment="1">
      <alignment horizontal="center"/>
    </xf>
    <xf numFmtId="0" fontId="34" fillId="31" borderId="13" xfId="121" applyFont="1" applyFill="1" applyBorder="1" applyAlignment="1">
      <alignment horizontal="center"/>
    </xf>
    <xf numFmtId="0" fontId="34" fillId="50" borderId="13" xfId="121" applyFont="1" applyFill="1" applyBorder="1" applyAlignment="1">
      <alignment horizontal="center"/>
    </xf>
    <xf numFmtId="0" fontId="34" fillId="51" borderId="13" xfId="121" applyFont="1" applyFill="1" applyBorder="1" applyAlignment="1">
      <alignment horizontal="center"/>
    </xf>
    <xf numFmtId="0" fontId="45" fillId="52" borderId="13" xfId="121" applyFont="1" applyFill="1" applyBorder="1" applyAlignment="1">
      <alignment horizontal="center"/>
    </xf>
    <xf numFmtId="0" fontId="34" fillId="53" borderId="13" xfId="121" applyFont="1" applyFill="1" applyBorder="1" applyAlignment="1">
      <alignment horizontal="center"/>
    </xf>
    <xf numFmtId="0" fontId="46" fillId="54" borderId="13" xfId="121" applyFont="1" applyFill="1" applyBorder="1" applyAlignment="1">
      <alignment horizontal="center"/>
    </xf>
    <xf numFmtId="0" fontId="34" fillId="55" borderId="13" xfId="121" applyFont="1" applyFill="1" applyBorder="1" applyAlignment="1">
      <alignment horizontal="center"/>
    </xf>
    <xf numFmtId="0" fontId="47" fillId="56" borderId="13" xfId="121" applyFont="1" applyFill="1" applyBorder="1" applyAlignment="1">
      <alignment horizontal="center"/>
    </xf>
    <xf numFmtId="0" fontId="34" fillId="0" borderId="13" xfId="121" applyFont="1" applyFill="1" applyBorder="1" applyAlignment="1">
      <alignment horizontal="center"/>
    </xf>
    <xf numFmtId="0" fontId="34" fillId="0" borderId="11" xfId="121" applyFont="1" applyFill="1" applyBorder="1" applyAlignment="1">
      <alignment horizontal="center"/>
    </xf>
    <xf numFmtId="0" fontId="34" fillId="28" borderId="13" xfId="121" applyFont="1" applyFill="1" applyBorder="1" applyAlignment="1">
      <alignment horizontal="center"/>
    </xf>
    <xf numFmtId="1" fontId="0" fillId="0" borderId="13" xfId="0" applyNumberFormat="1" applyFill="1" applyBorder="1" applyAlignment="1">
      <alignment horizontal="center"/>
    </xf>
    <xf numFmtId="1" fontId="0" fillId="0" borderId="13" xfId="116" applyNumberFormat="1" applyFont="1" applyFill="1" applyBorder="1" applyAlignment="1">
      <alignment horizontal="center" vertical="center"/>
    </xf>
    <xf numFmtId="186" fontId="0" fillId="0" borderId="13" xfId="0" applyNumberFormat="1" applyFill="1" applyBorder="1" applyAlignment="1">
      <alignment horizontal="center"/>
    </xf>
    <xf numFmtId="0" fontId="0" fillId="0" borderId="13" xfId="0" applyBorder="1" applyAlignment="1">
      <alignment horizontal="center"/>
    </xf>
    <xf numFmtId="186" fontId="0" fillId="58" borderId="13" xfId="0" applyNumberFormat="1" applyFill="1" applyBorder="1" applyAlignment="1">
      <alignment horizontal="center"/>
    </xf>
    <xf numFmtId="4" fontId="27" fillId="26" borderId="18" xfId="124" applyNumberFormat="1" applyFont="1" applyFill="1" applyBorder="1" applyAlignment="1">
      <alignment horizontal="center"/>
    </xf>
    <xf numFmtId="4" fontId="27" fillId="26" borderId="13" xfId="124" applyNumberFormat="1" applyFont="1" applyFill="1" applyBorder="1" applyAlignment="1">
      <alignment horizontal="center"/>
    </xf>
    <xf numFmtId="2" fontId="27" fillId="26" borderId="13" xfId="124" applyNumberFormat="1" applyFont="1" applyFill="1" applyBorder="1" applyAlignment="1">
      <alignment horizontal="center"/>
    </xf>
    <xf numFmtId="0" fontId="43" fillId="26" borderId="13" xfId="124" applyFont="1" applyFill="1" applyBorder="1" applyAlignment="1">
      <alignment horizontal="center"/>
    </xf>
    <xf numFmtId="0" fontId="27" fillId="26" borderId="13" xfId="124" applyFont="1" applyFill="1" applyBorder="1" applyAlignment="1">
      <alignment horizontal="center"/>
    </xf>
    <xf numFmtId="9" fontId="27" fillId="36" borderId="13" xfId="61" applyFont="1" applyFill="1" applyBorder="1" applyAlignment="1">
      <alignment horizontal="center"/>
    </xf>
    <xf numFmtId="9" fontId="27" fillId="33" borderId="50" xfId="61" applyFont="1" applyFill="1" applyBorder="1" applyAlignment="1">
      <alignment horizontal="center"/>
    </xf>
    <xf numFmtId="0" fontId="36" fillId="0" borderId="10" xfId="54" applyFont="1" applyBorder="1" applyAlignment="1">
      <alignment horizontal="center"/>
    </xf>
    <xf numFmtId="0" fontId="41" fillId="0" borderId="16" xfId="77" applyFont="1" applyBorder="1" applyAlignment="1">
      <alignment vertical="center" textRotation="90"/>
    </xf>
    <xf numFmtId="0" fontId="41" fillId="0" borderId="11" xfId="77" applyFont="1" applyBorder="1" applyAlignment="1">
      <alignment vertical="center" textRotation="90"/>
    </xf>
    <xf numFmtId="0" fontId="41" fillId="0" borderId="18" xfId="77" applyFont="1" applyBorder="1" applyAlignment="1">
      <alignment vertical="center" textRotation="90"/>
    </xf>
    <xf numFmtId="0" fontId="18" fillId="0" borderId="13" xfId="54" applyBorder="1" applyAlignment="1">
      <alignment horizontal="center"/>
    </xf>
    <xf numFmtId="0" fontId="7" fillId="0" borderId="0" xfId="0" applyFont="1"/>
    <xf numFmtId="0" fontId="41" fillId="0" borderId="13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0" fillId="35" borderId="13" xfId="0" applyFill="1" applyBorder="1" applyAlignment="1">
      <alignment horizontal="center"/>
    </xf>
    <xf numFmtId="0" fontId="0" fillId="26" borderId="13" xfId="0" applyFill="1" applyBorder="1" applyAlignment="1">
      <alignment horizontal="center"/>
    </xf>
    <xf numFmtId="0" fontId="0" fillId="39" borderId="13" xfId="0" applyFill="1" applyBorder="1" applyAlignment="1">
      <alignment horizontal="center"/>
    </xf>
    <xf numFmtId="0" fontId="0" fillId="37" borderId="13" xfId="0" applyFill="1" applyBorder="1" applyAlignment="1">
      <alignment horizontal="center"/>
    </xf>
    <xf numFmtId="180" fontId="31" fillId="0" borderId="0" xfId="78" applyNumberFormat="1" applyFont="1" applyFill="1"/>
    <xf numFmtId="0" fontId="31" fillId="0" borderId="0" xfId="78" applyFont="1" applyFill="1" applyBorder="1"/>
    <xf numFmtId="180" fontId="31" fillId="0" borderId="37" xfId="78" applyNumberFormat="1" applyFont="1" applyFill="1" applyBorder="1"/>
    <xf numFmtId="180" fontId="31" fillId="0" borderId="0" xfId="78" applyNumberFormat="1" applyFont="1" applyFill="1" applyBorder="1"/>
    <xf numFmtId="180" fontId="30" fillId="0" borderId="63" xfId="78" applyNumberFormat="1" applyFont="1" applyFill="1" applyBorder="1" applyAlignment="1">
      <alignment horizontal="center"/>
    </xf>
    <xf numFmtId="180" fontId="32" fillId="0" borderId="61" xfId="78" applyNumberFormat="1" applyFont="1" applyFill="1" applyBorder="1" applyAlignment="1">
      <alignment horizontal="center"/>
    </xf>
    <xf numFmtId="180" fontId="31" fillId="0" borderId="49" xfId="78" applyNumberFormat="1" applyFont="1" applyFill="1" applyBorder="1"/>
    <xf numFmtId="180" fontId="31" fillId="0" borderId="50" xfId="78" applyNumberFormat="1" applyFont="1" applyFill="1" applyBorder="1"/>
    <xf numFmtId="180" fontId="31" fillId="0" borderId="54" xfId="78" applyNumberFormat="1" applyFont="1" applyFill="1" applyBorder="1"/>
    <xf numFmtId="180" fontId="31" fillId="0" borderId="55" xfId="78" applyNumberFormat="1" applyFont="1" applyFill="1" applyBorder="1"/>
    <xf numFmtId="0" fontId="3" fillId="0" borderId="0" xfId="77" applyFont="1" applyFill="1"/>
    <xf numFmtId="0" fontId="3" fillId="0" borderId="0" xfId="77" applyFont="1" applyFill="1" applyAlignment="1">
      <alignment vertical="center"/>
    </xf>
    <xf numFmtId="1" fontId="3" fillId="0" borderId="13" xfId="77" applyNumberFormat="1" applyFont="1" applyFill="1" applyBorder="1" applyAlignment="1">
      <alignment horizontal="center"/>
    </xf>
    <xf numFmtId="0" fontId="43" fillId="0" borderId="13" xfId="77" applyFont="1" applyFill="1" applyBorder="1" applyAlignment="1">
      <alignment vertical="center"/>
    </xf>
    <xf numFmtId="0" fontId="3" fillId="0" borderId="13" xfId="77" applyFont="1" applyFill="1" applyBorder="1" applyAlignment="1">
      <alignment horizontal="center"/>
    </xf>
    <xf numFmtId="2" fontId="41" fillId="0" borderId="13" xfId="77" applyNumberFormat="1" applyFont="1" applyFill="1" applyBorder="1" applyAlignment="1">
      <alignment horizontal="center" vertical="center"/>
    </xf>
    <xf numFmtId="186" fontId="3" fillId="0" borderId="13" xfId="77" applyNumberFormat="1" applyFont="1" applyFill="1" applyBorder="1" applyAlignment="1">
      <alignment horizontal="center"/>
    </xf>
    <xf numFmtId="2" fontId="41" fillId="0" borderId="12" xfId="77" applyNumberFormat="1" applyFont="1" applyFill="1" applyBorder="1" applyAlignment="1">
      <alignment horizontal="center" vertical="center"/>
    </xf>
    <xf numFmtId="0" fontId="41" fillId="0" borderId="11" xfId="77" applyFont="1" applyFill="1" applyBorder="1" applyAlignment="1">
      <alignment horizontal="center"/>
    </xf>
    <xf numFmtId="2" fontId="41" fillId="0" borderId="15" xfId="77" applyNumberFormat="1" applyFont="1" applyFill="1" applyBorder="1" applyAlignment="1">
      <alignment horizontal="center" vertical="center"/>
    </xf>
    <xf numFmtId="0" fontId="3" fillId="0" borderId="0" xfId="77" applyFont="1" applyFill="1" applyAlignment="1">
      <alignment horizontal="center"/>
    </xf>
    <xf numFmtId="0" fontId="3" fillId="0" borderId="13" xfId="78" applyFont="1" applyBorder="1" applyProtection="1">
      <protection locked="0"/>
    </xf>
    <xf numFmtId="0" fontId="7" fillId="0" borderId="13" xfId="78" applyBorder="1" applyProtection="1">
      <protection locked="0"/>
    </xf>
    <xf numFmtId="0" fontId="3" fillId="0" borderId="13" xfId="78" applyFont="1" applyBorder="1"/>
    <xf numFmtId="0" fontId="31" fillId="0" borderId="13" xfId="78" applyFont="1" applyFill="1" applyBorder="1"/>
    <xf numFmtId="0" fontId="3" fillId="0" borderId="13" xfId="78" applyFont="1" applyBorder="1" applyAlignment="1" applyProtection="1">
      <alignment horizontal="center"/>
      <protection locked="0"/>
    </xf>
    <xf numFmtId="0" fontId="7" fillId="0" borderId="13" xfId="78" applyBorder="1" applyAlignment="1" applyProtection="1">
      <alignment horizontal="center"/>
      <protection locked="0"/>
    </xf>
    <xf numFmtId="0" fontId="3" fillId="0" borderId="13" xfId="78" applyFont="1" applyBorder="1" applyAlignment="1">
      <alignment horizontal="center"/>
    </xf>
    <xf numFmtId="0" fontId="7" fillId="0" borderId="13" xfId="78" applyBorder="1" applyAlignment="1">
      <alignment horizontal="center"/>
    </xf>
    <xf numFmtId="0" fontId="48" fillId="0" borderId="13" xfId="78" applyFont="1" applyBorder="1" applyAlignment="1" applyProtection="1">
      <alignment horizontal="center"/>
      <protection locked="0"/>
    </xf>
    <xf numFmtId="0" fontId="48" fillId="0" borderId="13" xfId="78" applyFont="1" applyBorder="1" applyAlignment="1">
      <alignment horizontal="center"/>
    </xf>
    <xf numFmtId="180" fontId="30" fillId="0" borderId="61" xfId="78" applyNumberFormat="1" applyFont="1" applyFill="1" applyBorder="1" applyAlignment="1">
      <alignment horizontal="center"/>
    </xf>
    <xf numFmtId="180" fontId="30" fillId="0" borderId="37" xfId="78" applyNumberFormat="1" applyFont="1" applyFill="1" applyBorder="1" applyAlignment="1">
      <alignment horizontal="center"/>
    </xf>
    <xf numFmtId="180" fontId="30" fillId="0" borderId="44" xfId="78" applyNumberFormat="1" applyFont="1" applyFill="1" applyBorder="1" applyAlignment="1">
      <alignment horizontal="center"/>
    </xf>
    <xf numFmtId="180" fontId="30" fillId="0" borderId="44" xfId="78" applyNumberFormat="1" applyFont="1" applyFill="1" applyBorder="1"/>
    <xf numFmtId="180" fontId="30" fillId="0" borderId="34" xfId="78" applyNumberFormat="1" applyFont="1" applyFill="1" applyBorder="1" applyAlignment="1">
      <alignment horizontal="center"/>
    </xf>
    <xf numFmtId="1" fontId="3" fillId="0" borderId="18" xfId="77" applyNumberFormat="1" applyFont="1" applyFill="1" applyBorder="1" applyAlignment="1">
      <alignment horizontal="center"/>
    </xf>
    <xf numFmtId="0" fontId="41" fillId="0" borderId="18" xfId="77" applyFont="1" applyFill="1" applyBorder="1" applyAlignment="1">
      <alignment horizontal="center"/>
    </xf>
    <xf numFmtId="0" fontId="41" fillId="0" borderId="18" xfId="77" applyFont="1" applyFill="1" applyBorder="1" applyAlignment="1">
      <alignment horizontal="center" vertical="center"/>
    </xf>
    <xf numFmtId="0" fontId="3" fillId="0" borderId="18" xfId="77" applyFont="1" applyFill="1" applyBorder="1" applyAlignment="1">
      <alignment horizontal="center"/>
    </xf>
    <xf numFmtId="0" fontId="3" fillId="0" borderId="13" xfId="77" applyFont="1" applyFill="1" applyBorder="1"/>
    <xf numFmtId="0" fontId="3" fillId="0" borderId="13" xfId="77" applyFont="1" applyFill="1" applyBorder="1" applyAlignment="1">
      <alignment vertical="center"/>
    </xf>
    <xf numFmtId="180" fontId="31" fillId="0" borderId="13" xfId="78" applyNumberFormat="1" applyFont="1" applyFill="1" applyBorder="1" applyAlignment="1">
      <alignment horizontal="center"/>
    </xf>
    <xf numFmtId="0" fontId="2" fillId="0" borderId="13" xfId="78" applyFont="1" applyBorder="1" applyProtection="1">
      <protection locked="0"/>
    </xf>
    <xf numFmtId="0" fontId="2" fillId="0" borderId="13" xfId="78" applyFont="1" applyBorder="1"/>
    <xf numFmtId="1" fontId="7" fillId="0" borderId="13" xfId="78" applyNumberFormat="1" applyBorder="1" applyAlignment="1" applyProtection="1">
      <alignment horizontal="center"/>
      <protection locked="0"/>
    </xf>
    <xf numFmtId="1" fontId="7" fillId="0" borderId="13" xfId="78" applyNumberFormat="1" applyBorder="1" applyAlignment="1">
      <alignment horizontal="center"/>
    </xf>
    <xf numFmtId="1" fontId="31" fillId="0" borderId="13" xfId="78" applyNumberFormat="1" applyFont="1" applyFill="1" applyBorder="1" applyAlignment="1">
      <alignment horizontal="center"/>
    </xf>
    <xf numFmtId="0" fontId="49" fillId="0" borderId="13" xfId="78" applyFont="1" applyBorder="1" applyAlignment="1" applyProtection="1">
      <alignment horizontal="center"/>
      <protection locked="0"/>
    </xf>
    <xf numFmtId="0" fontId="49" fillId="0" borderId="13" xfId="78" applyFont="1" applyBorder="1" applyAlignment="1">
      <alignment horizontal="center"/>
    </xf>
    <xf numFmtId="166" fontId="50" fillId="59" borderId="18" xfId="309" applyFont="1" applyFill="1" applyBorder="1" applyAlignment="1" applyProtection="1">
      <alignment horizontal="center" vertical="center" wrapText="1"/>
      <protection locked="0"/>
    </xf>
    <xf numFmtId="166" fontId="51" fillId="61" borderId="13" xfId="309" applyFont="1" applyFill="1" applyBorder="1" applyAlignment="1" applyProtection="1">
      <alignment vertical="center"/>
      <protection locked="0"/>
    </xf>
    <xf numFmtId="166" fontId="51" fillId="61" borderId="13" xfId="309" applyFont="1" applyFill="1" applyBorder="1" applyAlignment="1" applyProtection="1">
      <alignment horizontal="center" vertical="center"/>
      <protection locked="0"/>
    </xf>
    <xf numFmtId="165" fontId="51" fillId="60" borderId="13" xfId="308" applyNumberFormat="1" applyFont="1" applyFill="1" applyBorder="1" applyAlignment="1" applyProtection="1">
      <alignment horizontal="center" vertical="center"/>
      <protection locked="0"/>
    </xf>
    <xf numFmtId="0" fontId="50" fillId="27" borderId="0" xfId="308" applyFont="1" applyFill="1" applyBorder="1" applyAlignment="1" applyProtection="1">
      <alignment horizontal="center" vertical="center"/>
      <protection locked="0"/>
    </xf>
    <xf numFmtId="166" fontId="50" fillId="27" borderId="0" xfId="309" applyFont="1" applyFill="1" applyBorder="1" applyAlignment="1" applyProtection="1">
      <alignment horizontal="center" vertical="center"/>
      <protection locked="0"/>
    </xf>
    <xf numFmtId="0" fontId="50" fillId="59" borderId="14" xfId="308" applyFont="1" applyFill="1" applyBorder="1" applyAlignment="1" applyProtection="1">
      <alignment vertical="center"/>
      <protection locked="0"/>
    </xf>
    <xf numFmtId="0" fontId="50" fillId="59" borderId="20" xfId="308" applyFont="1" applyFill="1" applyBorder="1" applyAlignment="1" applyProtection="1">
      <alignment vertical="center"/>
      <protection locked="0"/>
    </xf>
    <xf numFmtId="0" fontId="50" fillId="27" borderId="20" xfId="308" applyFont="1" applyFill="1" applyBorder="1" applyAlignment="1" applyProtection="1">
      <alignment vertical="center"/>
      <protection locked="0"/>
    </xf>
    <xf numFmtId="194" fontId="50" fillId="59" borderId="20" xfId="309" applyNumberFormat="1" applyFont="1" applyFill="1" applyBorder="1" applyAlignment="1" applyProtection="1">
      <alignment horizontal="center" vertical="center"/>
      <protection locked="0"/>
    </xf>
    <xf numFmtId="165" fontId="51" fillId="60" borderId="20" xfId="308" applyNumberFormat="1" applyFont="1" applyFill="1" applyBorder="1" applyAlignment="1" applyProtection="1">
      <alignment horizontal="center" vertical="center"/>
      <protection locked="0"/>
    </xf>
    <xf numFmtId="165" fontId="51" fillId="60" borderId="16" xfId="308" applyNumberFormat="1" applyFont="1" applyFill="1" applyBorder="1" applyAlignment="1" applyProtection="1">
      <alignment horizontal="center" vertical="center"/>
      <protection locked="0"/>
    </xf>
    <xf numFmtId="0" fontId="50" fillId="59" borderId="18" xfId="308" applyFont="1" applyFill="1" applyBorder="1" applyAlignment="1" applyProtection="1">
      <alignment horizontal="center" vertical="center"/>
    </xf>
    <xf numFmtId="166" fontId="50" fillId="59" borderId="18" xfId="309" applyFont="1" applyFill="1" applyBorder="1" applyAlignment="1" applyProtection="1">
      <alignment horizontal="center" vertical="center"/>
    </xf>
    <xf numFmtId="0" fontId="50" fillId="61" borderId="13" xfId="308" applyFont="1" applyFill="1" applyBorder="1" applyAlignment="1" applyProtection="1">
      <alignment horizontal="center" vertical="center"/>
    </xf>
    <xf numFmtId="166" fontId="50" fillId="61" borderId="13" xfId="309" applyFont="1" applyFill="1" applyBorder="1" applyAlignment="1" applyProtection="1">
      <alignment vertical="center" wrapText="1"/>
    </xf>
    <xf numFmtId="166" fontId="51" fillId="61" borderId="13" xfId="309" applyFont="1" applyFill="1" applyBorder="1" applyAlignment="1" applyProtection="1">
      <alignment vertical="center"/>
    </xf>
    <xf numFmtId="0" fontId="51" fillId="60" borderId="13" xfId="308" applyFont="1" applyFill="1" applyBorder="1" applyAlignment="1" applyProtection="1">
      <alignment horizontal="center" vertical="center"/>
    </xf>
    <xf numFmtId="166" fontId="51" fillId="60" borderId="13" xfId="309" applyFont="1" applyFill="1" applyBorder="1" applyAlignment="1" applyProtection="1">
      <alignment horizontal="center" vertical="center"/>
    </xf>
    <xf numFmtId="0" fontId="51" fillId="27" borderId="13" xfId="308" applyFont="1" applyFill="1" applyBorder="1" applyAlignment="1" applyProtection="1">
      <alignment horizontal="center" vertical="center"/>
    </xf>
    <xf numFmtId="166" fontId="51" fillId="27" borderId="13" xfId="309" applyFont="1" applyFill="1" applyBorder="1" applyAlignment="1" applyProtection="1">
      <alignment horizontal="center" vertical="center"/>
    </xf>
    <xf numFmtId="0" fontId="51" fillId="61" borderId="13" xfId="308" applyFont="1" applyFill="1" applyBorder="1" applyAlignment="1" applyProtection="1">
      <alignment horizontal="center" vertical="center"/>
    </xf>
    <xf numFmtId="166" fontId="51" fillId="61" borderId="13" xfId="309" applyFont="1" applyFill="1" applyBorder="1" applyAlignment="1" applyProtection="1">
      <alignment horizontal="center" vertical="center"/>
    </xf>
    <xf numFmtId="0" fontId="51" fillId="27" borderId="16" xfId="308" applyFont="1" applyFill="1" applyBorder="1" applyAlignment="1" applyProtection="1">
      <alignment horizontal="center" vertical="center"/>
    </xf>
    <xf numFmtId="166" fontId="51" fillId="27" borderId="16" xfId="309" applyFont="1" applyFill="1" applyBorder="1" applyAlignment="1" applyProtection="1">
      <alignment horizontal="center" vertical="center"/>
    </xf>
    <xf numFmtId="0" fontId="50" fillId="59" borderId="12" xfId="308" applyFont="1" applyFill="1" applyBorder="1" applyAlignment="1" applyProtection="1">
      <alignment vertical="center"/>
    </xf>
    <xf numFmtId="0" fontId="50" fillId="59" borderId="14" xfId="308" applyFont="1" applyFill="1" applyBorder="1" applyAlignment="1" applyProtection="1">
      <alignment vertical="center"/>
    </xf>
    <xf numFmtId="0" fontId="50" fillId="27" borderId="12" xfId="308" applyFont="1" applyFill="1" applyBorder="1" applyAlignment="1" applyProtection="1">
      <alignment vertical="center"/>
    </xf>
    <xf numFmtId="0" fontId="50" fillId="27" borderId="14" xfId="308" applyFont="1" applyFill="1" applyBorder="1" applyAlignment="1" applyProtection="1">
      <alignment vertical="center"/>
    </xf>
    <xf numFmtId="0" fontId="50" fillId="27" borderId="0" xfId="308" applyFont="1" applyFill="1" applyBorder="1" applyAlignment="1" applyProtection="1">
      <alignment horizontal="center" vertical="center"/>
    </xf>
    <xf numFmtId="166" fontId="50" fillId="59" borderId="18" xfId="309" applyFont="1" applyFill="1" applyBorder="1" applyAlignment="1" applyProtection="1">
      <alignment horizontal="center" vertical="center" wrapText="1"/>
    </xf>
    <xf numFmtId="166" fontId="51" fillId="27" borderId="13" xfId="309" applyFont="1" applyFill="1" applyBorder="1" applyAlignment="1" applyProtection="1">
      <alignment vertical="center"/>
    </xf>
    <xf numFmtId="166" fontId="51" fillId="27" borderId="16" xfId="309" applyFont="1" applyFill="1" applyBorder="1" applyAlignment="1" applyProtection="1">
      <alignment vertical="center"/>
    </xf>
    <xf numFmtId="176" fontId="27" fillId="0" borderId="43" xfId="0" applyNumberFormat="1" applyFont="1" applyBorder="1" applyAlignment="1" applyProtection="1">
      <alignment horizontal="center"/>
      <protection locked="0"/>
    </xf>
    <xf numFmtId="176" fontId="27" fillId="0" borderId="28" xfId="0" applyNumberFormat="1" applyFont="1" applyBorder="1" applyAlignment="1" applyProtection="1">
      <alignment horizontal="center"/>
      <protection locked="0"/>
    </xf>
    <xf numFmtId="176" fontId="27" fillId="0" borderId="48" xfId="0" applyNumberFormat="1" applyFont="1" applyBorder="1" applyAlignment="1" applyProtection="1">
      <alignment horizontal="center"/>
      <protection locked="0"/>
    </xf>
    <xf numFmtId="0" fontId="26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27" fillId="0" borderId="0" xfId="0" applyFont="1" applyBorder="1" applyAlignment="1" applyProtection="1">
      <alignment horizontal="right"/>
      <protection locked="0"/>
    </xf>
    <xf numFmtId="176" fontId="27" fillId="0" borderId="43" xfId="0" applyNumberFormat="1" applyFont="1" applyBorder="1" applyAlignment="1" applyProtection="1">
      <alignment horizontal="center"/>
    </xf>
    <xf numFmtId="176" fontId="27" fillId="0" borderId="28" xfId="0" applyNumberFormat="1" applyFont="1" applyBorder="1" applyAlignment="1" applyProtection="1">
      <alignment horizontal="center"/>
    </xf>
    <xf numFmtId="176" fontId="27" fillId="0" borderId="48" xfId="0" applyNumberFormat="1" applyFont="1" applyBorder="1" applyAlignment="1" applyProtection="1">
      <alignment horizontal="center"/>
    </xf>
    <xf numFmtId="9" fontId="37" fillId="0" borderId="39" xfId="54" applyNumberFormat="1" applyFont="1" applyFill="1" applyBorder="1" applyAlignment="1">
      <alignment horizontal="center" vertical="center"/>
    </xf>
    <xf numFmtId="9" fontId="37" fillId="0" borderId="31" xfId="54" applyNumberFormat="1" applyFont="1" applyFill="1" applyBorder="1" applyAlignment="1">
      <alignment horizontal="center" vertical="center"/>
    </xf>
    <xf numFmtId="9" fontId="37" fillId="0" borderId="41" xfId="54" applyNumberFormat="1" applyFont="1" applyFill="1" applyBorder="1" applyAlignment="1">
      <alignment horizontal="center" vertical="center"/>
    </xf>
    <xf numFmtId="9" fontId="37" fillId="0" borderId="32" xfId="54" applyNumberFormat="1" applyFont="1" applyFill="1" applyBorder="1" applyAlignment="1">
      <alignment horizontal="center" vertical="center"/>
    </xf>
    <xf numFmtId="9" fontId="37" fillId="0" borderId="42" xfId="54" applyNumberFormat="1" applyFont="1" applyFill="1" applyBorder="1" applyAlignment="1">
      <alignment horizontal="center" vertical="center"/>
    </xf>
    <xf numFmtId="9" fontId="37" fillId="0" borderId="47" xfId="54" applyNumberFormat="1" applyFont="1" applyFill="1" applyBorder="1" applyAlignment="1">
      <alignment horizontal="center" vertical="center"/>
    </xf>
    <xf numFmtId="0" fontId="34" fillId="0" borderId="0" xfId="54" applyFont="1" applyAlignment="1">
      <alignment horizontal="center" vertical="center"/>
    </xf>
    <xf numFmtId="0" fontId="27" fillId="0" borderId="0" xfId="54" applyFont="1" applyAlignment="1">
      <alignment horizontal="center" vertical="center" wrapText="1"/>
    </xf>
    <xf numFmtId="0" fontId="34" fillId="0" borderId="39" xfId="54" applyFont="1" applyBorder="1" applyAlignment="1">
      <alignment horizontal="center"/>
    </xf>
    <xf numFmtId="0" fontId="34" fillId="0" borderId="40" xfId="54" applyFont="1" applyBorder="1" applyAlignment="1">
      <alignment horizontal="center"/>
    </xf>
    <xf numFmtId="0" fontId="34" fillId="0" borderId="31" xfId="54" applyFont="1" applyBorder="1" applyAlignment="1">
      <alignment horizontal="center"/>
    </xf>
    <xf numFmtId="0" fontId="26" fillId="0" borderId="41" xfId="54" applyFont="1" applyBorder="1" applyAlignment="1">
      <alignment horizontal="center" vertical="center"/>
    </xf>
    <xf numFmtId="0" fontId="26" fillId="0" borderId="0" xfId="54" applyFont="1" applyBorder="1" applyAlignment="1">
      <alignment horizontal="center" vertical="center"/>
    </xf>
    <xf numFmtId="0" fontId="26" fillId="0" borderId="32" xfId="54" applyFont="1" applyBorder="1" applyAlignment="1">
      <alignment horizontal="center" vertical="center"/>
    </xf>
    <xf numFmtId="0" fontId="26" fillId="0" borderId="42" xfId="54" applyFont="1" applyBorder="1" applyAlignment="1">
      <alignment horizontal="center" vertical="center"/>
    </xf>
    <xf numFmtId="0" fontId="26" fillId="0" borderId="38" xfId="54" applyFont="1" applyBorder="1" applyAlignment="1">
      <alignment horizontal="center" vertical="center"/>
    </xf>
    <xf numFmtId="0" fontId="26" fillId="0" borderId="47" xfId="54" applyFont="1" applyBorder="1" applyAlignment="1">
      <alignment horizontal="center" vertical="center"/>
    </xf>
    <xf numFmtId="0" fontId="18" fillId="0" borderId="13" xfId="54" applyBorder="1" applyAlignment="1">
      <alignment horizontal="center"/>
    </xf>
    <xf numFmtId="0" fontId="41" fillId="0" borderId="16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42" fillId="33" borderId="0" xfId="75" applyFont="1" applyFill="1" applyBorder="1" applyAlignment="1">
      <alignment horizontal="center" vertical="center"/>
    </xf>
    <xf numFmtId="0" fontId="42" fillId="33" borderId="21" xfId="75" applyFont="1" applyFill="1" applyBorder="1" applyAlignment="1">
      <alignment horizontal="center" vertical="center"/>
    </xf>
    <xf numFmtId="0" fontId="43" fillId="31" borderId="13" xfId="77" applyFont="1" applyFill="1" applyBorder="1" applyAlignment="1">
      <alignment horizontal="center" vertical="center"/>
    </xf>
    <xf numFmtId="0" fontId="42" fillId="33" borderId="19" xfId="75" applyFont="1" applyFill="1" applyBorder="1" applyAlignment="1">
      <alignment horizontal="center" vertical="center"/>
    </xf>
    <xf numFmtId="0" fontId="42" fillId="33" borderId="58" xfId="75" applyFont="1" applyFill="1" applyBorder="1" applyAlignment="1">
      <alignment horizontal="center" vertical="center"/>
    </xf>
    <xf numFmtId="0" fontId="5" fillId="0" borderId="13" xfId="76" applyBorder="1" applyAlignment="1">
      <alignment horizontal="center" vertical="center"/>
    </xf>
    <xf numFmtId="0" fontId="27" fillId="0" borderId="58" xfId="75" applyFont="1" applyBorder="1" applyAlignment="1">
      <alignment horizontal="center" vertical="center" wrapText="1"/>
    </xf>
    <xf numFmtId="0" fontId="27" fillId="0" borderId="20" xfId="75" applyFont="1" applyBorder="1" applyAlignment="1">
      <alignment horizontal="center" vertical="center" wrapText="1"/>
    </xf>
    <xf numFmtId="0" fontId="27" fillId="0" borderId="18" xfId="75" applyFont="1" applyFill="1" applyBorder="1" applyAlignment="1">
      <alignment horizontal="center" vertical="center" wrapText="1"/>
    </xf>
    <xf numFmtId="0" fontId="27" fillId="0" borderId="13" xfId="75" applyFont="1" applyFill="1" applyBorder="1" applyAlignment="1">
      <alignment horizontal="center" vertical="center" wrapText="1"/>
    </xf>
    <xf numFmtId="0" fontId="27" fillId="33" borderId="18" xfId="75" applyFont="1" applyFill="1" applyBorder="1" applyAlignment="1">
      <alignment horizontal="center" vertical="center" wrapText="1"/>
    </xf>
    <xf numFmtId="0" fontId="27" fillId="0" borderId="18" xfId="75" applyFont="1" applyBorder="1" applyAlignment="1">
      <alignment horizontal="center" vertical="center"/>
    </xf>
    <xf numFmtId="0" fontId="27" fillId="0" borderId="13" xfId="75" applyFont="1" applyBorder="1" applyAlignment="1">
      <alignment horizontal="center" vertical="center"/>
    </xf>
    <xf numFmtId="0" fontId="33" fillId="0" borderId="18" xfId="75" applyFont="1" applyFill="1" applyBorder="1" applyAlignment="1">
      <alignment horizontal="center" vertical="center" wrapText="1"/>
    </xf>
    <xf numFmtId="0" fontId="33" fillId="0" borderId="13" xfId="75" applyFont="1" applyFill="1" applyBorder="1" applyAlignment="1">
      <alignment horizontal="center" vertical="center" wrapText="1"/>
    </xf>
    <xf numFmtId="0" fontId="27" fillId="0" borderId="36" xfId="75" applyFont="1" applyFill="1" applyBorder="1" applyAlignment="1">
      <alignment horizontal="center" vertical="center" wrapText="1"/>
    </xf>
    <xf numFmtId="0" fontId="27" fillId="0" borderId="50" xfId="75" applyFont="1" applyFill="1" applyBorder="1" applyAlignment="1">
      <alignment horizontal="center" vertical="center" wrapText="1"/>
    </xf>
    <xf numFmtId="0" fontId="44" fillId="0" borderId="13" xfId="77" applyFont="1" applyBorder="1" applyAlignment="1">
      <alignment horizontal="center" textRotation="45"/>
    </xf>
    <xf numFmtId="0" fontId="5" fillId="26" borderId="13" xfId="76" applyFill="1" applyBorder="1" applyAlignment="1">
      <alignment horizontal="center" vertical="center"/>
    </xf>
    <xf numFmtId="0" fontId="27" fillId="57" borderId="13" xfId="0" applyFont="1" applyFill="1" applyBorder="1" applyAlignment="1">
      <alignment horizontal="center" vertical="center"/>
    </xf>
    <xf numFmtId="0" fontId="27" fillId="57" borderId="13" xfId="0" applyFont="1" applyFill="1" applyBorder="1" applyAlignment="1">
      <alignment horizontal="center" vertical="center" wrapText="1"/>
    </xf>
    <xf numFmtId="0" fontId="5" fillId="0" borderId="13" xfId="76" applyNumberFormat="1" applyBorder="1" applyAlignment="1">
      <alignment horizontal="center" vertical="center" textRotation="45"/>
    </xf>
    <xf numFmtId="0" fontId="5" fillId="0" borderId="16" xfId="76" applyFont="1" applyBorder="1" applyAlignment="1">
      <alignment horizontal="center" vertical="center"/>
    </xf>
    <xf numFmtId="0" fontId="5" fillId="0" borderId="18" xfId="76" applyBorder="1" applyAlignment="1">
      <alignment horizontal="center" vertical="center"/>
    </xf>
    <xf numFmtId="0" fontId="5" fillId="0" borderId="13" xfId="76" applyFont="1" applyBorder="1" applyAlignment="1">
      <alignment horizontal="center" vertical="center"/>
    </xf>
    <xf numFmtId="0" fontId="2" fillId="0" borderId="13" xfId="78" applyFont="1" applyBorder="1" applyAlignment="1">
      <alignment horizontal="center" vertical="center" wrapText="1"/>
    </xf>
    <xf numFmtId="0" fontId="7" fillId="0" borderId="13" xfId="78" applyBorder="1" applyAlignment="1">
      <alignment horizontal="center" vertical="center" wrapText="1"/>
    </xf>
    <xf numFmtId="0" fontId="3" fillId="0" borderId="13" xfId="78" applyFont="1" applyBorder="1" applyAlignment="1">
      <alignment horizontal="center" vertical="center"/>
    </xf>
    <xf numFmtId="0" fontId="3" fillId="0" borderId="12" xfId="78" applyFont="1" applyBorder="1" applyAlignment="1">
      <alignment horizontal="center"/>
    </xf>
    <xf numFmtId="0" fontId="3" fillId="0" borderId="20" xfId="78" applyFont="1" applyBorder="1" applyAlignment="1">
      <alignment horizontal="center"/>
    </xf>
    <xf numFmtId="0" fontId="3" fillId="0" borderId="16" xfId="78" applyFont="1" applyBorder="1" applyAlignment="1">
      <alignment horizontal="center" vertical="center" wrapText="1"/>
    </xf>
    <xf numFmtId="0" fontId="3" fillId="0" borderId="18" xfId="78" applyFont="1" applyBorder="1" applyAlignment="1">
      <alignment horizontal="center" vertical="center" wrapText="1"/>
    </xf>
    <xf numFmtId="0" fontId="26" fillId="0" borderId="0" xfId="78" applyFont="1" applyBorder="1" applyAlignment="1" applyProtection="1">
      <alignment horizontal="center"/>
    </xf>
    <xf numFmtId="0" fontId="27" fillId="0" borderId="0" xfId="78" applyFont="1" applyBorder="1" applyAlignment="1" applyProtection="1">
      <alignment horizontal="right"/>
    </xf>
    <xf numFmtId="0" fontId="26" fillId="0" borderId="39" xfId="78" applyFont="1" applyBorder="1" applyAlignment="1" applyProtection="1">
      <alignment horizontal="center"/>
    </xf>
    <xf numFmtId="0" fontId="26" fillId="0" borderId="40" xfId="78" applyFont="1" applyBorder="1" applyAlignment="1" applyProtection="1">
      <alignment horizontal="center"/>
    </xf>
    <xf numFmtId="0" fontId="26" fillId="0" borderId="31" xfId="78" applyFont="1" applyBorder="1" applyAlignment="1" applyProtection="1">
      <alignment horizontal="center"/>
    </xf>
    <xf numFmtId="0" fontId="7" fillId="0" borderId="42" xfId="78" applyBorder="1" applyAlignment="1" applyProtection="1"/>
    <xf numFmtId="0" fontId="7" fillId="0" borderId="38" xfId="78" applyBorder="1" applyAlignment="1" applyProtection="1"/>
    <xf numFmtId="0" fontId="7" fillId="0" borderId="47" xfId="78" applyBorder="1" applyAlignment="1" applyProtection="1"/>
    <xf numFmtId="0" fontId="27" fillId="0" borderId="45" xfId="78" applyFont="1" applyBorder="1" applyAlignment="1" applyProtection="1">
      <alignment horizontal="center" vertical="center"/>
    </xf>
    <xf numFmtId="0" fontId="7" fillId="0" borderId="35" xfId="78" applyBorder="1" applyAlignment="1" applyProtection="1">
      <alignment vertical="center"/>
    </xf>
    <xf numFmtId="0" fontId="27" fillId="0" borderId="30" xfId="78" applyFont="1" applyBorder="1" applyAlignment="1" applyProtection="1">
      <alignment horizontal="center" vertical="center"/>
    </xf>
    <xf numFmtId="0" fontId="7" fillId="0" borderId="36" xfId="78" applyBorder="1" applyAlignment="1" applyProtection="1">
      <alignment vertical="center"/>
    </xf>
    <xf numFmtId="0" fontId="27" fillId="0" borderId="29" xfId="78" applyFont="1" applyBorder="1" applyAlignment="1">
      <alignment horizontal="center" vertical="center" wrapText="1"/>
    </xf>
    <xf numFmtId="0" fontId="27" fillId="0" borderId="40" xfId="78" applyFont="1" applyBorder="1" applyAlignment="1">
      <alignment horizontal="center" vertical="center" wrapText="1"/>
    </xf>
    <xf numFmtId="0" fontId="27" fillId="0" borderId="56" xfId="78" applyFont="1" applyBorder="1" applyAlignment="1">
      <alignment horizontal="center" vertical="center" wrapText="1"/>
    </xf>
    <xf numFmtId="0" fontId="7" fillId="0" borderId="60" xfId="78" applyBorder="1" applyAlignment="1">
      <alignment vertical="center" wrapText="1"/>
    </xf>
    <xf numFmtId="0" fontId="7" fillId="0" borderId="19" xfId="78" applyBorder="1" applyAlignment="1">
      <alignment vertical="center" wrapText="1"/>
    </xf>
    <xf numFmtId="0" fontId="7" fillId="0" borderId="58" xfId="78" applyBorder="1" applyAlignment="1">
      <alignment vertical="center" wrapText="1"/>
    </xf>
    <xf numFmtId="0" fontId="27" fillId="0" borderId="59" xfId="78" applyFont="1" applyBorder="1" applyAlignment="1">
      <alignment horizontal="center" vertical="center" wrapText="1"/>
    </xf>
    <xf numFmtId="0" fontId="27" fillId="0" borderId="17" xfId="78" applyFont="1" applyBorder="1" applyAlignment="1">
      <alignment horizontal="center" vertical="center" wrapText="1"/>
    </xf>
    <xf numFmtId="0" fontId="27" fillId="0" borderId="66" xfId="78" applyFont="1" applyBorder="1" applyAlignment="1">
      <alignment horizontal="center" vertical="center" wrapText="1"/>
    </xf>
    <xf numFmtId="0" fontId="27" fillId="0" borderId="60" xfId="78" applyFont="1" applyBorder="1" applyAlignment="1">
      <alignment horizontal="center" vertical="center" wrapText="1"/>
    </xf>
    <xf numFmtId="0" fontId="27" fillId="0" borderId="19" xfId="78" applyFont="1" applyBorder="1" applyAlignment="1">
      <alignment horizontal="center" vertical="center" wrapText="1"/>
    </xf>
    <xf numFmtId="0" fontId="27" fillId="0" borderId="58" xfId="78" applyFont="1" applyBorder="1" applyAlignment="1">
      <alignment horizontal="center" vertical="center" wrapText="1"/>
    </xf>
    <xf numFmtId="0" fontId="26" fillId="0" borderId="0" xfId="78" applyFont="1" applyBorder="1" applyAlignment="1">
      <alignment horizontal="center"/>
    </xf>
    <xf numFmtId="0" fontId="27" fillId="0" borderId="0" xfId="78" applyFont="1" applyBorder="1" applyAlignment="1">
      <alignment horizontal="right"/>
    </xf>
    <xf numFmtId="0" fontId="27" fillId="25" borderId="39" xfId="78" applyFont="1" applyFill="1" applyBorder="1" applyAlignment="1">
      <alignment horizontal="center" vertical="center"/>
    </xf>
    <xf numFmtId="0" fontId="27" fillId="25" borderId="40" xfId="78" applyFont="1" applyFill="1" applyBorder="1" applyAlignment="1">
      <alignment horizontal="center" vertical="center"/>
    </xf>
    <xf numFmtId="0" fontId="27" fillId="25" borderId="31" xfId="78" applyFont="1" applyFill="1" applyBorder="1" applyAlignment="1">
      <alignment horizontal="center" vertical="center"/>
    </xf>
    <xf numFmtId="0" fontId="7" fillId="0" borderId="42" xfId="78" applyBorder="1" applyAlignment="1">
      <alignment vertical="center"/>
    </xf>
    <xf numFmtId="0" fontId="7" fillId="0" borderId="38" xfId="78" applyBorder="1" applyAlignment="1">
      <alignment vertical="center"/>
    </xf>
    <xf numFmtId="0" fontId="7" fillId="0" borderId="47" xfId="78" applyBorder="1" applyAlignment="1">
      <alignment vertical="center"/>
    </xf>
    <xf numFmtId="0" fontId="27" fillId="25" borderId="39" xfId="78" applyFont="1" applyFill="1" applyBorder="1" applyAlignment="1">
      <alignment horizontal="center" vertical="center" wrapText="1"/>
    </xf>
    <xf numFmtId="0" fontId="27" fillId="25" borderId="40" xfId="78" applyFont="1" applyFill="1" applyBorder="1" applyAlignment="1">
      <alignment horizontal="center" vertical="center" wrapText="1"/>
    </xf>
    <xf numFmtId="0" fontId="27" fillId="25" borderId="31" xfId="78" applyFont="1" applyFill="1" applyBorder="1" applyAlignment="1">
      <alignment horizontal="center" vertical="center" wrapText="1"/>
    </xf>
    <xf numFmtId="0" fontId="7" fillId="0" borderId="42" xfId="78" applyBorder="1" applyAlignment="1">
      <alignment vertical="center" wrapText="1"/>
    </xf>
    <xf numFmtId="0" fontId="7" fillId="0" borderId="38" xfId="78" applyBorder="1" applyAlignment="1">
      <alignment vertical="center" wrapText="1"/>
    </xf>
    <xf numFmtId="0" fontId="7" fillId="0" borderId="47" xfId="78" applyBorder="1" applyAlignment="1">
      <alignment vertical="center" wrapText="1"/>
    </xf>
    <xf numFmtId="0" fontId="41" fillId="0" borderId="13" xfId="77" applyFont="1" applyFill="1" applyBorder="1" applyAlignment="1">
      <alignment horizontal="center" vertical="center"/>
    </xf>
    <xf numFmtId="0" fontId="2" fillId="0" borderId="13" xfId="78" applyFont="1" applyBorder="1" applyAlignment="1" applyProtection="1">
      <alignment horizontal="center" vertical="center" wrapText="1"/>
      <protection locked="0"/>
    </xf>
    <xf numFmtId="0" fontId="7" fillId="0" borderId="13" xfId="78" applyBorder="1" applyAlignment="1" applyProtection="1">
      <alignment horizontal="center" vertical="center" wrapText="1"/>
      <protection locked="0"/>
    </xf>
    <xf numFmtId="0" fontId="3" fillId="0" borderId="13" xfId="78" applyFont="1" applyBorder="1" applyAlignment="1" applyProtection="1">
      <alignment horizontal="center" vertical="center"/>
      <protection locked="0"/>
    </xf>
    <xf numFmtId="0" fontId="26" fillId="0" borderId="0" xfId="78" applyFont="1" applyBorder="1" applyAlignment="1" applyProtection="1">
      <alignment horizontal="center"/>
      <protection locked="0"/>
    </xf>
    <xf numFmtId="0" fontId="7" fillId="0" borderId="0" xfId="78" applyAlignment="1" applyProtection="1">
      <alignment horizontal="center"/>
      <protection locked="0"/>
    </xf>
    <xf numFmtId="0" fontId="7" fillId="0" borderId="0" xfId="78" applyBorder="1" applyAlignment="1" applyProtection="1">
      <alignment horizontal="center"/>
      <protection locked="0"/>
    </xf>
    <xf numFmtId="0" fontId="27" fillId="0" borderId="0" xfId="78" applyFont="1" applyBorder="1" applyAlignment="1" applyProtection="1">
      <alignment horizontal="right"/>
      <protection locked="0"/>
    </xf>
    <xf numFmtId="176" fontId="27" fillId="0" borderId="43" xfId="78" applyNumberFormat="1" applyFont="1" applyBorder="1" applyAlignment="1" applyProtection="1">
      <alignment horizontal="center"/>
    </xf>
    <xf numFmtId="176" fontId="27" fillId="0" borderId="28" xfId="78" applyNumberFormat="1" applyFont="1" applyBorder="1" applyAlignment="1" applyProtection="1">
      <alignment horizontal="center"/>
    </xf>
    <xf numFmtId="176" fontId="27" fillId="0" borderId="48" xfId="78" applyNumberFormat="1" applyFont="1" applyBorder="1" applyAlignment="1" applyProtection="1">
      <alignment horizontal="center"/>
    </xf>
    <xf numFmtId="0" fontId="3" fillId="0" borderId="16" xfId="78" applyFont="1" applyBorder="1" applyAlignment="1" applyProtection="1">
      <alignment horizontal="center" vertical="center" wrapText="1"/>
      <protection locked="0"/>
    </xf>
    <xf numFmtId="0" fontId="3" fillId="0" borderId="18" xfId="78" applyFont="1" applyBorder="1" applyAlignment="1" applyProtection="1">
      <alignment horizontal="center" vertical="center" wrapText="1"/>
      <protection locked="0"/>
    </xf>
    <xf numFmtId="176" fontId="27" fillId="0" borderId="43" xfId="78" applyNumberFormat="1" applyFont="1" applyBorder="1" applyAlignment="1" applyProtection="1">
      <alignment horizontal="center"/>
      <protection locked="0"/>
    </xf>
    <xf numFmtId="176" fontId="27" fillId="0" borderId="28" xfId="78" applyNumberFormat="1" applyFont="1" applyBorder="1" applyAlignment="1" applyProtection="1">
      <alignment horizontal="center"/>
      <protection locked="0"/>
    </xf>
    <xf numFmtId="176" fontId="27" fillId="0" borderId="48" xfId="78" applyNumberFormat="1" applyFont="1" applyBorder="1" applyAlignment="1" applyProtection="1">
      <alignment horizontal="center"/>
      <protection locked="0"/>
    </xf>
    <xf numFmtId="0" fontId="3" fillId="0" borderId="12" xfId="78" applyFont="1" applyBorder="1" applyAlignment="1" applyProtection="1">
      <alignment horizontal="center"/>
      <protection locked="0"/>
    </xf>
    <xf numFmtId="0" fontId="3" fillId="0" borderId="20" xfId="78" applyFont="1" applyBorder="1" applyAlignment="1" applyProtection="1">
      <alignment horizontal="center"/>
      <protection locked="0"/>
    </xf>
    <xf numFmtId="0" fontId="51" fillId="27" borderId="12" xfId="308" applyFont="1" applyFill="1" applyBorder="1" applyAlignment="1" applyProtection="1">
      <alignment horizontal="left" vertical="center" wrapText="1"/>
    </xf>
    <xf numFmtId="0" fontId="51" fillId="27" borderId="20" xfId="308" applyFont="1" applyFill="1" applyBorder="1" applyAlignment="1" applyProtection="1">
      <alignment horizontal="left" vertical="center" wrapText="1"/>
    </xf>
    <xf numFmtId="0" fontId="50" fillId="59" borderId="12" xfId="0" applyFont="1" applyFill="1" applyBorder="1" applyAlignment="1" applyProtection="1">
      <alignment horizontal="center" vertical="center" wrapText="1"/>
      <protection locked="0"/>
    </xf>
    <xf numFmtId="0" fontId="50" fillId="59" borderId="14" xfId="0" applyFont="1" applyFill="1" applyBorder="1" applyAlignment="1" applyProtection="1">
      <alignment horizontal="center" vertical="center" wrapText="1"/>
      <protection locked="0"/>
    </xf>
    <xf numFmtId="0" fontId="50" fillId="59" borderId="12" xfId="0" applyFont="1" applyFill="1" applyBorder="1" applyAlignment="1" applyProtection="1">
      <alignment horizontal="center" vertical="center"/>
      <protection locked="0"/>
    </xf>
    <xf numFmtId="0" fontId="50" fillId="59" borderId="14" xfId="0" applyFont="1" applyFill="1" applyBorder="1" applyAlignment="1" applyProtection="1">
      <alignment horizontal="center" vertical="center"/>
      <protection locked="0"/>
    </xf>
    <xf numFmtId="0" fontId="50" fillId="59" borderId="59" xfId="308" applyFont="1" applyFill="1" applyBorder="1" applyAlignment="1" applyProtection="1">
      <alignment horizontal="center" vertical="center"/>
      <protection locked="0"/>
    </xf>
    <xf numFmtId="0" fontId="50" fillId="59" borderId="17" xfId="308" applyFont="1" applyFill="1" applyBorder="1" applyAlignment="1" applyProtection="1">
      <alignment horizontal="center" vertical="center"/>
      <protection locked="0"/>
    </xf>
    <xf numFmtId="0" fontId="50" fillId="59" borderId="60" xfId="308" applyFont="1" applyFill="1" applyBorder="1" applyAlignment="1" applyProtection="1">
      <alignment horizontal="center" vertical="center"/>
      <protection locked="0"/>
    </xf>
    <xf numFmtId="0" fontId="50" fillId="59" borderId="19" xfId="308" applyFont="1" applyFill="1" applyBorder="1" applyAlignment="1" applyProtection="1">
      <alignment horizontal="center" vertical="center"/>
      <protection locked="0"/>
    </xf>
    <xf numFmtId="0" fontId="50" fillId="59" borderId="12" xfId="308" applyFont="1" applyFill="1" applyBorder="1" applyAlignment="1" applyProtection="1">
      <alignment horizontal="center" vertical="center"/>
    </xf>
    <xf numFmtId="0" fontId="50" fillId="59" borderId="20" xfId="308" applyFont="1" applyFill="1" applyBorder="1" applyAlignment="1" applyProtection="1">
      <alignment horizontal="center" vertical="center"/>
    </xf>
    <xf numFmtId="0" fontId="50" fillId="61" borderId="12" xfId="308" applyFont="1" applyFill="1" applyBorder="1" applyAlignment="1" applyProtection="1">
      <alignment vertical="center" wrapText="1"/>
    </xf>
    <xf numFmtId="0" fontId="50" fillId="61" borderId="14" xfId="308" applyFont="1" applyFill="1" applyBorder="1" applyAlignment="1" applyProtection="1">
      <alignment vertical="center" wrapText="1"/>
    </xf>
    <xf numFmtId="0" fontId="50" fillId="61" borderId="20" xfId="308" applyFont="1" applyFill="1" applyBorder="1" applyAlignment="1" applyProtection="1">
      <alignment vertical="center" wrapText="1"/>
    </xf>
    <xf numFmtId="0" fontId="50" fillId="61" borderId="12" xfId="308" applyFont="1" applyFill="1" applyBorder="1" applyAlignment="1" applyProtection="1">
      <alignment horizontal="left" vertical="center" wrapText="1"/>
    </xf>
    <xf numFmtId="0" fontId="50" fillId="61" borderId="14" xfId="308" applyFont="1" applyFill="1" applyBorder="1" applyAlignment="1" applyProtection="1">
      <alignment horizontal="left" vertical="center" wrapText="1"/>
    </xf>
    <xf numFmtId="0" fontId="50" fillId="61" borderId="20" xfId="308" applyFont="1" applyFill="1" applyBorder="1" applyAlignment="1" applyProtection="1">
      <alignment horizontal="left" vertical="center" wrapText="1"/>
    </xf>
    <xf numFmtId="0" fontId="51" fillId="60" borderId="12" xfId="308" applyFont="1" applyFill="1" applyBorder="1" applyAlignment="1" applyProtection="1">
      <alignment horizontal="left" vertical="center"/>
    </xf>
    <xf numFmtId="0" fontId="51" fillId="60" borderId="20" xfId="308" applyFont="1" applyFill="1" applyBorder="1" applyAlignment="1" applyProtection="1">
      <alignment horizontal="left" vertical="center"/>
    </xf>
    <xf numFmtId="0" fontId="51" fillId="60" borderId="12" xfId="308" applyFont="1" applyFill="1" applyBorder="1" applyAlignment="1" applyProtection="1">
      <alignment horizontal="left" vertical="center" wrapText="1"/>
    </xf>
    <xf numFmtId="0" fontId="51" fillId="60" borderId="20" xfId="308" applyFont="1" applyFill="1" applyBorder="1" applyAlignment="1" applyProtection="1">
      <alignment horizontal="left" vertical="center" wrapText="1"/>
    </xf>
    <xf numFmtId="0" fontId="50" fillId="61" borderId="12" xfId="308" applyFont="1" applyFill="1" applyBorder="1" applyAlignment="1" applyProtection="1">
      <alignment horizontal="left" vertical="center"/>
    </xf>
    <xf numFmtId="0" fontId="50" fillId="61" borderId="20" xfId="308" applyFont="1" applyFill="1" applyBorder="1" applyAlignment="1" applyProtection="1">
      <alignment horizontal="left" vertical="center"/>
    </xf>
    <xf numFmtId="0" fontId="51" fillId="27" borderId="12" xfId="308" applyFont="1" applyFill="1" applyBorder="1" applyAlignment="1" applyProtection="1">
      <alignment horizontal="left" vertical="center"/>
    </xf>
    <xf numFmtId="0" fontId="51" fillId="27" borderId="20" xfId="308" applyFont="1" applyFill="1" applyBorder="1" applyAlignment="1" applyProtection="1">
      <alignment horizontal="left" vertical="center"/>
    </xf>
    <xf numFmtId="166" fontId="50" fillId="59" borderId="60" xfId="309" applyFont="1" applyFill="1" applyBorder="1" applyAlignment="1" applyProtection="1">
      <alignment horizontal="center" vertical="center" wrapText="1"/>
    </xf>
    <xf numFmtId="166" fontId="50" fillId="59" borderId="19" xfId="309" applyFont="1" applyFill="1" applyBorder="1" applyAlignment="1" applyProtection="1">
      <alignment horizontal="center" vertical="center" wrapText="1"/>
    </xf>
    <xf numFmtId="166" fontId="50" fillId="59" borderId="58" xfId="309" applyFont="1" applyFill="1" applyBorder="1" applyAlignment="1" applyProtection="1">
      <alignment horizontal="center" vertical="center" wrapText="1"/>
    </xf>
    <xf numFmtId="0" fontId="51" fillId="27" borderId="12" xfId="308" applyFont="1" applyFill="1" applyBorder="1" applyAlignment="1" applyProtection="1">
      <alignment horizontal="center" vertical="center"/>
    </xf>
    <xf numFmtId="0" fontId="51" fillId="27" borderId="14" xfId="308" applyFont="1" applyFill="1" applyBorder="1" applyAlignment="1" applyProtection="1">
      <alignment horizontal="center" vertical="center"/>
    </xf>
    <xf numFmtId="0" fontId="51" fillId="27" borderId="20" xfId="308" applyFont="1" applyFill="1" applyBorder="1" applyAlignment="1" applyProtection="1">
      <alignment horizontal="center" vertical="center"/>
    </xf>
    <xf numFmtId="0" fontId="51" fillId="27" borderId="59" xfId="308" applyFont="1" applyFill="1" applyBorder="1" applyAlignment="1" applyProtection="1">
      <alignment horizontal="center" vertical="center"/>
    </xf>
    <xf numFmtId="0" fontId="51" fillId="27" borderId="17" xfId="308" applyFont="1" applyFill="1" applyBorder="1" applyAlignment="1" applyProtection="1">
      <alignment horizontal="center" vertical="center"/>
    </xf>
    <xf numFmtId="0" fontId="51" fillId="27" borderId="66" xfId="308" applyFont="1" applyFill="1" applyBorder="1" applyAlignment="1" applyProtection="1">
      <alignment horizontal="center" vertical="center"/>
    </xf>
    <xf numFmtId="0" fontId="51" fillId="27" borderId="59" xfId="308" applyFont="1" applyFill="1" applyBorder="1" applyAlignment="1" applyProtection="1">
      <alignment horizontal="left" vertical="center" wrapText="1"/>
    </xf>
    <xf numFmtId="0" fontId="51" fillId="27" borderId="66" xfId="308" applyFont="1" applyFill="1" applyBorder="1" applyAlignment="1" applyProtection="1">
      <alignment horizontal="left" vertical="center" wrapText="1"/>
    </xf>
  </cellXfs>
  <cellStyles count="312">
    <cellStyle name="20% - Accent1" xfId="81"/>
    <cellStyle name="20% - Accent2" xfId="82"/>
    <cellStyle name="20% - Accent3" xfId="83"/>
    <cellStyle name="20% - Accent4" xfId="84"/>
    <cellStyle name="20% - Accent5" xfId="85"/>
    <cellStyle name="20% - Accent6" xfId="86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Accent1" xfId="87"/>
    <cellStyle name="40% - Accent2" xfId="88"/>
    <cellStyle name="40% - Accent3" xfId="89"/>
    <cellStyle name="40% - Accent4" xfId="90"/>
    <cellStyle name="40% - Accent5" xfId="91"/>
    <cellStyle name="40% - Accent6" xfId="92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Accent1" xfId="93"/>
    <cellStyle name="60% - Accent2" xfId="94"/>
    <cellStyle name="60% - Accent3" xfId="95"/>
    <cellStyle name="60% - Accent4" xfId="96"/>
    <cellStyle name="60% - Accent5" xfId="97"/>
    <cellStyle name="60% - Accent6" xfId="98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Accent1" xfId="99"/>
    <cellStyle name="Accent2" xfId="100"/>
    <cellStyle name="Accent3" xfId="101"/>
    <cellStyle name="Accent4" xfId="102"/>
    <cellStyle name="Accent5" xfId="103"/>
    <cellStyle name="Accent6" xfId="104"/>
    <cellStyle name="Bad" xfId="105"/>
    <cellStyle name="Buena" xfId="19" builtinId="26" customBuiltin="1"/>
    <cellStyle name="Calculation" xfId="106"/>
    <cellStyle name="Cálculo" xfId="20" builtinId="22" customBuiltin="1"/>
    <cellStyle name="Celda de comprobación" xfId="21" builtinId="23" customBuiltin="1"/>
    <cellStyle name="Celda vinculada" xfId="22" builtinId="24" customBuiltin="1"/>
    <cellStyle name="Check Cell" xfId="107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Explanatory Text" xfId="108"/>
    <cellStyle name="Good" xfId="109"/>
    <cellStyle name="Heading 1" xfId="110"/>
    <cellStyle name="Heading 2" xfId="111"/>
    <cellStyle name="Heading 3" xfId="112"/>
    <cellStyle name="Heading 4" xfId="113"/>
    <cellStyle name="Incorrecto" xfId="32" builtinId="27" customBuiltin="1"/>
    <cellStyle name="Input" xfId="114"/>
    <cellStyle name="Linked Cell" xfId="115"/>
    <cellStyle name="Millares" xfId="33" builtinId="3"/>
    <cellStyle name="Millares 2" xfId="34"/>
    <cellStyle name="Millares 2 2" xfId="35"/>
    <cellStyle name="Millares 2 3" xfId="116"/>
    <cellStyle name="Millares 2 3 2" xfId="117"/>
    <cellStyle name="Millares 2 4" xfId="118"/>
    <cellStyle name="Millares 2 5" xfId="119"/>
    <cellStyle name="Millares 3" xfId="36"/>
    <cellStyle name="Millares 3 2" xfId="37"/>
    <cellStyle name="Millares 3 2 2" xfId="38"/>
    <cellStyle name="Millares 3 2 3" xfId="39"/>
    <cellStyle name="Millares 4" xfId="40"/>
    <cellStyle name="Millares 5" xfId="41"/>
    <cellStyle name="Millares 6" xfId="42"/>
    <cellStyle name="Millares 7" xfId="309"/>
    <cellStyle name="Moneda [0] 2" xfId="43"/>
    <cellStyle name="Moneda [0] 2 2" xfId="44"/>
    <cellStyle name="Moneda [0] 2_PRESUPUESTO ACUEDUCTO MPIO SAN ALBERTO - AGOSTO 2008" xfId="45"/>
    <cellStyle name="Moneda [0] 3" xfId="46"/>
    <cellStyle name="Moneda 2" xfId="47"/>
    <cellStyle name="Moneda 2 2" xfId="48"/>
    <cellStyle name="Moneda 2 2 2" xfId="120"/>
    <cellStyle name="Moneda 2_PRESUPUESTO ACUEDUCTO MPIO SAN ALBERTO - AGOSTO 2008" xfId="49"/>
    <cellStyle name="Moneda 3" xfId="50"/>
    <cellStyle name="Moneda 4" xfId="51"/>
    <cellStyle name="Moneda 5" xfId="310"/>
    <cellStyle name="Moneda_Ppto Acueducto LA PAZ Gob Cesar" xfId="52"/>
    <cellStyle name="Neutral" xfId="53" builtinId="28" customBuiltin="1"/>
    <cellStyle name="Normal" xfId="0" builtinId="0"/>
    <cellStyle name="Normal 10" xfId="121"/>
    <cellStyle name="Normal 11" xfId="122"/>
    <cellStyle name="Normal 12" xfId="123"/>
    <cellStyle name="Normal 13" xfId="124"/>
    <cellStyle name="Normal 14" xfId="125"/>
    <cellStyle name="Normal 15" xfId="78"/>
    <cellStyle name="Normal 16" xfId="126"/>
    <cellStyle name="Normal 17" xfId="127"/>
    <cellStyle name="Normal 18" xfId="128"/>
    <cellStyle name="Normal 19" xfId="306"/>
    <cellStyle name="Normal 2" xfId="54"/>
    <cellStyle name="Normal 2 2" xfId="75"/>
    <cellStyle name="Normal 2 3" xfId="129"/>
    <cellStyle name="Normal 2 4" xfId="130"/>
    <cellStyle name="Normal 2 5" xfId="131"/>
    <cellStyle name="Normal 20" xfId="132"/>
    <cellStyle name="Normal 21" xfId="307"/>
    <cellStyle name="Normal 22" xfId="308"/>
    <cellStyle name="Normal 3" xfId="55"/>
    <cellStyle name="Normal 3 10" xfId="133"/>
    <cellStyle name="Normal 3 10 2" xfId="134"/>
    <cellStyle name="Normal 3 10 3" xfId="135"/>
    <cellStyle name="Normal 3 10 4" xfId="136"/>
    <cellStyle name="Normal 3 10 5" xfId="137"/>
    <cellStyle name="Normal 3 10 6" xfId="138"/>
    <cellStyle name="Normal 3 10 7" xfId="139"/>
    <cellStyle name="Normal 3 10 8" xfId="140"/>
    <cellStyle name="Normal 3 11" xfId="141"/>
    <cellStyle name="Normal 3 11 2" xfId="142"/>
    <cellStyle name="Normal 3 11 3" xfId="143"/>
    <cellStyle name="Normal 3 11 4" xfId="144"/>
    <cellStyle name="Normal 3 11 5" xfId="145"/>
    <cellStyle name="Normal 3 11 6" xfId="146"/>
    <cellStyle name="Normal 3 11 7" xfId="147"/>
    <cellStyle name="Normal 3 11 8" xfId="148"/>
    <cellStyle name="Normal 3 12" xfId="149"/>
    <cellStyle name="Normal 3 12 2" xfId="150"/>
    <cellStyle name="Normal 3 12 3" xfId="151"/>
    <cellStyle name="Normal 3 12 4" xfId="152"/>
    <cellStyle name="Normal 3 12 5" xfId="153"/>
    <cellStyle name="Normal 3 12 6" xfId="154"/>
    <cellStyle name="Normal 3 12 7" xfId="155"/>
    <cellStyle name="Normal 3 12 8" xfId="156"/>
    <cellStyle name="Normal 3 13" xfId="157"/>
    <cellStyle name="Normal 3 13 2" xfId="158"/>
    <cellStyle name="Normal 3 13 3" xfId="159"/>
    <cellStyle name="Normal 3 13 4" xfId="160"/>
    <cellStyle name="Normal 3 13 5" xfId="161"/>
    <cellStyle name="Normal 3 13 6" xfId="162"/>
    <cellStyle name="Normal 3 13 7" xfId="163"/>
    <cellStyle name="Normal 3 13 8" xfId="164"/>
    <cellStyle name="Normal 3 14" xfId="165"/>
    <cellStyle name="Normal 3 14 2" xfId="166"/>
    <cellStyle name="Normal 3 14 3" xfId="167"/>
    <cellStyle name="Normal 3 14 4" xfId="168"/>
    <cellStyle name="Normal 3 14 5" xfId="169"/>
    <cellStyle name="Normal 3 14 6" xfId="170"/>
    <cellStyle name="Normal 3 14 7" xfId="171"/>
    <cellStyle name="Normal 3 14 8" xfId="172"/>
    <cellStyle name="Normal 3 15" xfId="173"/>
    <cellStyle name="Normal 3 15 2" xfId="174"/>
    <cellStyle name="Normal 3 15 3" xfId="175"/>
    <cellStyle name="Normal 3 15 4" xfId="176"/>
    <cellStyle name="Normal 3 15 5" xfId="177"/>
    <cellStyle name="Normal 3 15 6" xfId="178"/>
    <cellStyle name="Normal 3 15 7" xfId="179"/>
    <cellStyle name="Normal 3 15 8" xfId="180"/>
    <cellStyle name="Normal 3 16" xfId="181"/>
    <cellStyle name="Normal 3 16 2" xfId="182"/>
    <cellStyle name="Normal 3 16 3" xfId="183"/>
    <cellStyle name="Normal 3 16 4" xfId="184"/>
    <cellStyle name="Normal 3 16 5" xfId="185"/>
    <cellStyle name="Normal 3 16 6" xfId="186"/>
    <cellStyle name="Normal 3 16 7" xfId="187"/>
    <cellStyle name="Normal 3 16 8" xfId="188"/>
    <cellStyle name="Normal 3 17" xfId="189"/>
    <cellStyle name="Normal 3 17 2" xfId="190"/>
    <cellStyle name="Normal 3 17 3" xfId="191"/>
    <cellStyle name="Normal 3 17 4" xfId="192"/>
    <cellStyle name="Normal 3 17 5" xfId="193"/>
    <cellStyle name="Normal 3 17 6" xfId="194"/>
    <cellStyle name="Normal 3 17 7" xfId="195"/>
    <cellStyle name="Normal 3 17 8" xfId="196"/>
    <cellStyle name="Normal 3 18" xfId="197"/>
    <cellStyle name="Normal 3 18 2" xfId="198"/>
    <cellStyle name="Normal 3 18 3" xfId="199"/>
    <cellStyle name="Normal 3 18 4" xfId="200"/>
    <cellStyle name="Normal 3 18 5" xfId="201"/>
    <cellStyle name="Normal 3 18 6" xfId="202"/>
    <cellStyle name="Normal 3 18 7" xfId="203"/>
    <cellStyle name="Normal 3 18 8" xfId="204"/>
    <cellStyle name="Normal 3 19" xfId="205"/>
    <cellStyle name="Normal 3 19 2" xfId="206"/>
    <cellStyle name="Normal 3 19 3" xfId="207"/>
    <cellStyle name="Normal 3 19 4" xfId="208"/>
    <cellStyle name="Normal 3 19 5" xfId="209"/>
    <cellStyle name="Normal 3 19 6" xfId="210"/>
    <cellStyle name="Normal 3 19 7" xfId="211"/>
    <cellStyle name="Normal 3 19 8" xfId="212"/>
    <cellStyle name="Normal 3 2" xfId="213"/>
    <cellStyle name="Normal 3 2 2" xfId="214"/>
    <cellStyle name="Normal 3 2 3" xfId="215"/>
    <cellStyle name="Normal 3 2 4" xfId="216"/>
    <cellStyle name="Normal 3 2 5" xfId="217"/>
    <cellStyle name="Normal 3 2 6" xfId="218"/>
    <cellStyle name="Normal 3 2 7" xfId="219"/>
    <cellStyle name="Normal 3 2 8" xfId="220"/>
    <cellStyle name="Normal 3 2 9" xfId="77"/>
    <cellStyle name="Normal 3 20" xfId="221"/>
    <cellStyle name="Normal 3 20 2" xfId="222"/>
    <cellStyle name="Normal 3 20 3" xfId="223"/>
    <cellStyle name="Normal 3 20 4" xfId="224"/>
    <cellStyle name="Normal 3 20 5" xfId="225"/>
    <cellStyle name="Normal 3 20 6" xfId="226"/>
    <cellStyle name="Normal 3 20 7" xfId="227"/>
    <cellStyle name="Normal 3 20 8" xfId="228"/>
    <cellStyle name="Normal 3 21" xfId="229"/>
    <cellStyle name="Normal 3 21 2" xfId="230"/>
    <cellStyle name="Normal 3 21 3" xfId="231"/>
    <cellStyle name="Normal 3 21 4" xfId="232"/>
    <cellStyle name="Normal 3 21 5" xfId="233"/>
    <cellStyle name="Normal 3 21 6" xfId="234"/>
    <cellStyle name="Normal 3 21 7" xfId="235"/>
    <cellStyle name="Normal 3 21 8" xfId="236"/>
    <cellStyle name="Normal 3 22" xfId="237"/>
    <cellStyle name="Normal 3 23" xfId="238"/>
    <cellStyle name="Normal 3 24" xfId="239"/>
    <cellStyle name="Normal 3 25" xfId="240"/>
    <cellStyle name="Normal 3 26" xfId="241"/>
    <cellStyle name="Normal 3 27" xfId="242"/>
    <cellStyle name="Normal 3 28" xfId="243"/>
    <cellStyle name="Normal 3 29" xfId="80"/>
    <cellStyle name="Normal 3 3" xfId="244"/>
    <cellStyle name="Normal 3 3 2" xfId="245"/>
    <cellStyle name="Normal 3 3 3" xfId="246"/>
    <cellStyle name="Normal 3 3 4" xfId="247"/>
    <cellStyle name="Normal 3 3 5" xfId="248"/>
    <cellStyle name="Normal 3 3 6" xfId="249"/>
    <cellStyle name="Normal 3 3 7" xfId="250"/>
    <cellStyle name="Normal 3 3 8" xfId="251"/>
    <cellStyle name="Normal 3 4" xfId="252"/>
    <cellStyle name="Normal 3 4 2" xfId="253"/>
    <cellStyle name="Normal 3 4 3" xfId="254"/>
    <cellStyle name="Normal 3 4 4" xfId="255"/>
    <cellStyle name="Normal 3 4 5" xfId="256"/>
    <cellStyle name="Normal 3 4 6" xfId="257"/>
    <cellStyle name="Normal 3 4 7" xfId="258"/>
    <cellStyle name="Normal 3 4 8" xfId="259"/>
    <cellStyle name="Normal 3 5" xfId="260"/>
    <cellStyle name="Normal 3 5 2" xfId="261"/>
    <cellStyle name="Normal 3 5 3" xfId="262"/>
    <cellStyle name="Normal 3 5 4" xfId="263"/>
    <cellStyle name="Normal 3 5 5" xfId="264"/>
    <cellStyle name="Normal 3 5 6" xfId="265"/>
    <cellStyle name="Normal 3 5 7" xfId="266"/>
    <cellStyle name="Normal 3 5 8" xfId="267"/>
    <cellStyle name="Normal 3 6" xfId="268"/>
    <cellStyle name="Normal 3 6 2" xfId="269"/>
    <cellStyle name="Normal 3 6 3" xfId="270"/>
    <cellStyle name="Normal 3 6 4" xfId="271"/>
    <cellStyle name="Normal 3 6 5" xfId="272"/>
    <cellStyle name="Normal 3 6 6" xfId="273"/>
    <cellStyle name="Normal 3 6 7" xfId="274"/>
    <cellStyle name="Normal 3 6 8" xfId="275"/>
    <cellStyle name="Normal 3 7" xfId="276"/>
    <cellStyle name="Normal 3 7 2" xfId="277"/>
    <cellStyle name="Normal 3 7 3" xfId="278"/>
    <cellStyle name="Normal 3 7 4" xfId="279"/>
    <cellStyle name="Normal 3 7 5" xfId="280"/>
    <cellStyle name="Normal 3 7 6" xfId="281"/>
    <cellStyle name="Normal 3 7 7" xfId="282"/>
    <cellStyle name="Normal 3 7 8" xfId="283"/>
    <cellStyle name="Normal 3 8" xfId="284"/>
    <cellStyle name="Normal 3 8 2" xfId="285"/>
    <cellStyle name="Normal 3 8 3" xfId="286"/>
    <cellStyle name="Normal 3 8 4" xfId="287"/>
    <cellStyle name="Normal 3 8 5" xfId="288"/>
    <cellStyle name="Normal 3 8 6" xfId="289"/>
    <cellStyle name="Normal 3 8 7" xfId="290"/>
    <cellStyle name="Normal 3 8 8" xfId="291"/>
    <cellStyle name="Normal 3 9" xfId="292"/>
    <cellStyle name="Normal 3 9 2" xfId="293"/>
    <cellStyle name="Normal 3 9 3" xfId="294"/>
    <cellStyle name="Normal 3 9 4" xfId="295"/>
    <cellStyle name="Normal 3 9 5" xfId="296"/>
    <cellStyle name="Normal 3 9 6" xfId="297"/>
    <cellStyle name="Normal 3 9 7" xfId="298"/>
    <cellStyle name="Normal 3 9 8" xfId="299"/>
    <cellStyle name="Normal 4" xfId="56"/>
    <cellStyle name="Normal 4 2" xfId="300"/>
    <cellStyle name="Normal 5" xfId="57"/>
    <cellStyle name="Normal 6" xfId="58"/>
    <cellStyle name="Normal 6 2" xfId="76"/>
    <cellStyle name="Normal 7" xfId="59"/>
    <cellStyle name="Normal 8" xfId="73"/>
    <cellStyle name="Normal 9" xfId="74"/>
    <cellStyle name="Notas" xfId="60" builtinId="10" customBuiltin="1"/>
    <cellStyle name="Note" xfId="301"/>
    <cellStyle name="Output" xfId="302"/>
    <cellStyle name="Porcentaje" xfId="61" builtinId="5"/>
    <cellStyle name="Porcentaje 2" xfId="311"/>
    <cellStyle name="Porcentual 2" xfId="62"/>
    <cellStyle name="Porcentual 2 2" xfId="303"/>
    <cellStyle name="Porcentual 3" xfId="63"/>
    <cellStyle name="Porcentual 3 2" xfId="79"/>
    <cellStyle name="Porcentual 4" xfId="64"/>
    <cellStyle name="Salida" xfId="65" builtinId="21" customBuiltin="1"/>
    <cellStyle name="Texto de advertencia" xfId="66" builtinId="11" customBuiltin="1"/>
    <cellStyle name="Texto explicativo" xfId="67" builtinId="53" customBuiltin="1"/>
    <cellStyle name="Title" xfId="304"/>
    <cellStyle name="Título" xfId="68" builtinId="15" customBuiltin="1"/>
    <cellStyle name="Título 1" xfId="69" builtinId="16" customBuiltin="1"/>
    <cellStyle name="Título 2" xfId="70" builtinId="17" customBuiltin="1"/>
    <cellStyle name="Título 3" xfId="71" builtinId="18" customBuiltin="1"/>
    <cellStyle name="Total" xfId="72" builtinId="25" customBuiltin="1"/>
    <cellStyle name="Warning Text" xfId="305"/>
  </cellStyles>
  <dxfs count="0"/>
  <tableStyles count="0" defaultTableStyle="TableStyleMedium9" defaultPivotStyle="PivotStyleLight16"/>
  <colors>
    <mruColors>
      <color rgb="FFFFFF99"/>
      <color rgb="FFCC6600"/>
      <color rgb="FFFFCC00"/>
      <color rgb="FF9900FF"/>
      <color rgb="FF006600"/>
      <color rgb="FF333300"/>
      <color rgb="FF990000"/>
      <color rgb="FF0033CC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581025</xdr:colOff>
      <xdr:row>40</xdr:row>
      <xdr:rowOff>142875</xdr:rowOff>
    </xdr:from>
    <xdr:to>
      <xdr:col>15</xdr:col>
      <xdr:colOff>1733550</xdr:colOff>
      <xdr:row>46</xdr:row>
      <xdr:rowOff>66675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11630025" y="8982075"/>
          <a:ext cx="1152525" cy="952500"/>
        </a:xfrm>
        <a:prstGeom prst="rightArrow">
          <a:avLst>
            <a:gd name="adj1" fmla="val 50000"/>
            <a:gd name="adj2" fmla="val 2500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240pda\pda%20carpeta%20compartida\Documentos%20Soporte\Documentos%20y%20Normas%20T&#233;cnicas\ANALISIS%20PRECIOS%20UNITARIOS%20AGUAS%20DE%20MANIZALES%20ENERO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YECTOS%20ACTUALES\2013\AGUADAS%20NOV%202013\PPTO%20Y%20CANTIDADES%20DE%20OBRA%20AC%20Y%20ALC%20AGUA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Materiales"/>
      <sheetName val="análisis precios básicos"/>
      <sheetName val="CostosUnitarios"/>
      <sheetName val="ResúmenCostosUnitarios"/>
      <sheetName val="análisis mano de obra"/>
      <sheetName val="análisis prestaciones"/>
    </sheetNames>
    <sheetDataSet>
      <sheetData sheetId="0" refreshError="1">
        <row r="40">
          <cell r="E40">
            <v>1065</v>
          </cell>
        </row>
        <row r="108">
          <cell r="E108">
            <v>27839.999999999996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Mano de Obra"/>
      <sheetName val="Análisis Precios Básicos"/>
      <sheetName val="A.I.U sum"/>
      <sheetName val="resu Cnt"/>
      <sheetName val=" AIU OBRA CIVIL"/>
      <sheetName val="Hoja13"/>
      <sheetName val="Presupuesto"/>
      <sheetName val="Accesorios"/>
      <sheetName val="CAN Ac"/>
      <sheetName val="A.P.U"/>
      <sheetName val="Valor Materiales"/>
      <sheetName val="Cotas"/>
      <sheetName val="exc alcn dom"/>
      <sheetName val="excv alca ppal"/>
      <sheetName val="deml alca"/>
      <sheetName val="deml alca dom"/>
      <sheetName val="zanjasALC"/>
      <sheetName val="A.P.U.ALC"/>
      <sheetName val="Resumen de cantidades x clle"/>
      <sheetName val="Cra 4 clles 2-3"/>
      <sheetName val="A Prestacional"/>
      <sheetName val="V Materiales"/>
      <sheetName val="A Mano de Obra"/>
      <sheetName val="A Precios Básic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C2" t="str">
            <v>ANALISIS DE PRECIOS UNITARIOS</v>
          </cell>
        </row>
      </sheetData>
      <sheetData sheetId="10">
        <row r="5">
          <cell r="D5">
            <v>2013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">
          <cell r="C2" t="str">
            <v>EMPOCALDAS S.A E.S.P</v>
          </cell>
        </row>
      </sheetData>
      <sheetData sheetId="20" refreshError="1"/>
      <sheetData sheetId="21">
        <row r="2">
          <cell r="C2" t="str">
            <v>EMPOCALDAS S.A E.S.P</v>
          </cell>
        </row>
        <row r="4">
          <cell r="C4" t="str">
            <v>CUADRO RESUMEN DE PRECIOS UNITARIOS DE MATERIALES</v>
          </cell>
        </row>
        <row r="7">
          <cell r="C7" t="str">
            <v>DESCRIPCION</v>
          </cell>
          <cell r="D7" t="str">
            <v>UNIDAD</v>
          </cell>
          <cell r="E7" t="str">
            <v>VR. UNITARIO</v>
          </cell>
        </row>
        <row r="8">
          <cell r="C8" t="str">
            <v>MANO DE OBRA</v>
          </cell>
        </row>
        <row r="9">
          <cell r="C9" t="str">
            <v>Cuadrilla tipo I (1of + 1ay)</v>
          </cell>
          <cell r="D9" t="str">
            <v>Hr</v>
          </cell>
          <cell r="E9">
            <v>17644.440625000003</v>
          </cell>
        </row>
        <row r="10">
          <cell r="C10" t="str">
            <v>Cuadrilla tipo II (1of + 2ay)</v>
          </cell>
          <cell r="D10" t="str">
            <v>Hr</v>
          </cell>
          <cell r="E10">
            <v>23284.876562499998</v>
          </cell>
        </row>
        <row r="11">
          <cell r="C11" t="str">
            <v>Cuadrilla tipo III (2of + 3ay)</v>
          </cell>
          <cell r="D11" t="str">
            <v>Hr</v>
          </cell>
          <cell r="E11">
            <v>40371.471874999996</v>
          </cell>
        </row>
        <row r="12">
          <cell r="C12" t="str">
            <v>Cuadrilla tipo IV (4ay) - Cargue/Evacuación escombros</v>
          </cell>
          <cell r="D12" t="str">
            <v>Hr</v>
          </cell>
          <cell r="E12">
            <v>25127.8321875</v>
          </cell>
        </row>
        <row r="13">
          <cell r="C13" t="str">
            <v>Cuadrilla tipo V (3ay) - Manejo/Movilización</v>
          </cell>
          <cell r="D13" t="str">
            <v>Hr</v>
          </cell>
          <cell r="E13">
            <v>18594.84375</v>
          </cell>
        </row>
        <row r="14">
          <cell r="C14" t="str">
            <v>Cuadrilla tipo VI (6ay) - Excavación y transporte interno</v>
          </cell>
          <cell r="D14" t="str">
            <v>Hr</v>
          </cell>
          <cell r="E14">
            <v>38305.378124999996</v>
          </cell>
        </row>
        <row r="15">
          <cell r="C15" t="str">
            <v>Cuadrilla tipo VII - Producción e Instalación Concreto</v>
          </cell>
          <cell r="D15" t="str">
            <v>Hr</v>
          </cell>
          <cell r="E15">
            <v>61032.409374999996</v>
          </cell>
        </row>
        <row r="16">
          <cell r="C16" t="str">
            <v>Cuadrilla tipo VIII - Instalación Tubería y Accesorios de Acueducto</v>
          </cell>
          <cell r="D16" t="str">
            <v>Hr</v>
          </cell>
          <cell r="E16">
            <v>17086.595312499998</v>
          </cell>
        </row>
        <row r="17">
          <cell r="C17" t="str">
            <v>Cuadrilla tipo IX - Construcción Subdrenes, Sub-bases y Bases</v>
          </cell>
          <cell r="D17" t="str">
            <v>Hr</v>
          </cell>
          <cell r="E17">
            <v>36239.284374999996</v>
          </cell>
        </row>
        <row r="18">
          <cell r="C18" t="str">
            <v>Cuadrilla tipo X - Construcción Bases en Relleno Fluido</v>
          </cell>
          <cell r="D18" t="str">
            <v>Hr</v>
          </cell>
          <cell r="E18">
            <v>58966.315624999996</v>
          </cell>
        </row>
        <row r="19">
          <cell r="C19" t="str">
            <v>Cuadrilla tipo XI - Construcción Pavimentos Texturizados con Premezclado</v>
          </cell>
          <cell r="D19" t="str">
            <v>Hr</v>
          </cell>
          <cell r="E19">
            <v>139543.97187500002</v>
          </cell>
        </row>
        <row r="20">
          <cell r="C20" t="str">
            <v>Cuadrilla tipo XII - Construcción Pavimentos en Franjas con Premezclado</v>
          </cell>
          <cell r="D20" t="str">
            <v>Hr</v>
          </cell>
          <cell r="E20">
            <v>52768.034374999996</v>
          </cell>
        </row>
        <row r="21">
          <cell r="C21" t="str">
            <v>Cuadrilla tipo XIII - Construcción de Pavimentos por franjas producido en obra</v>
          </cell>
          <cell r="D21" t="str">
            <v>Hr</v>
          </cell>
          <cell r="E21">
            <v>83759.440624999988</v>
          </cell>
        </row>
        <row r="22">
          <cell r="C22" t="str">
            <v>Cuadrilla tipo XIV - Construcción Pavimentos en adoquines</v>
          </cell>
          <cell r="D22" t="str">
            <v>Hr</v>
          </cell>
          <cell r="E22">
            <v>46569.753124999996</v>
          </cell>
        </row>
        <row r="23">
          <cell r="C23" t="str">
            <v xml:space="preserve">MATERIALES SEÑALIZACIÓN </v>
          </cell>
        </row>
        <row r="24">
          <cell r="C24" t="str">
            <v>Valla General del Proyecto (4.0x2.0 Mt)</v>
          </cell>
          <cell r="D24" t="str">
            <v>M2</v>
          </cell>
          <cell r="E24">
            <v>60000</v>
          </cell>
        </row>
        <row r="25">
          <cell r="C25" t="str">
            <v>Torrecilla para apoyo de Valla General</v>
          </cell>
          <cell r="D25" t="str">
            <v>Un</v>
          </cell>
          <cell r="E25">
            <v>60000</v>
          </cell>
        </row>
        <row r="26">
          <cell r="C26" t="str">
            <v>Valla Informativa pintada (1.0 x 0.6 Mt)</v>
          </cell>
          <cell r="D26" t="str">
            <v>M2</v>
          </cell>
          <cell r="E26">
            <v>70000</v>
          </cell>
        </row>
        <row r="27">
          <cell r="C27" t="str">
            <v>Señal Preventiva/Reglamentaria</v>
          </cell>
          <cell r="D27" t="str">
            <v>Un</v>
          </cell>
          <cell r="E27">
            <v>70000</v>
          </cell>
        </row>
        <row r="28">
          <cell r="C28" t="str">
            <v>Valla Informativa tipo Trípode</v>
          </cell>
          <cell r="D28" t="str">
            <v>Un</v>
          </cell>
          <cell r="E28">
            <v>180000</v>
          </cell>
        </row>
        <row r="29">
          <cell r="C29" t="str">
            <v>Delineador Tubular Plástico</v>
          </cell>
          <cell r="D29" t="str">
            <v>Un</v>
          </cell>
          <cell r="E29">
            <v>35000</v>
          </cell>
        </row>
        <row r="30">
          <cell r="C30" t="str">
            <v>Malla para cerramiento en Yute H= 2.10 m</v>
          </cell>
          <cell r="D30" t="str">
            <v>Ml</v>
          </cell>
          <cell r="E30">
            <v>2784</v>
          </cell>
        </row>
        <row r="31">
          <cell r="C31" t="str">
            <v>Cinta Reflectiva de Seguridad logo de Aguas</v>
          </cell>
          <cell r="D31" t="str">
            <v>Ml</v>
          </cell>
          <cell r="E31">
            <v>80</v>
          </cell>
        </row>
        <row r="32">
          <cell r="C32" t="str">
            <v>Materiales Varios</v>
          </cell>
          <cell r="D32" t="str">
            <v>Gr</v>
          </cell>
          <cell r="E32">
            <v>1600</v>
          </cell>
        </row>
        <row r="33">
          <cell r="C33" t="str">
            <v>HERRAMIENTA MENOR</v>
          </cell>
        </row>
        <row r="34">
          <cell r="C34" t="str">
            <v>Herramienta Menor General</v>
          </cell>
          <cell r="D34" t="str">
            <v>Un</v>
          </cell>
          <cell r="E34">
            <v>902</v>
          </cell>
        </row>
        <row r="35">
          <cell r="C35" t="str">
            <v>Pala con cabo</v>
          </cell>
          <cell r="D35" t="str">
            <v>Un</v>
          </cell>
          <cell r="E35">
            <v>10371</v>
          </cell>
        </row>
        <row r="36">
          <cell r="C36" t="str">
            <v>Pica con cabo</v>
          </cell>
          <cell r="D36" t="str">
            <v>Un</v>
          </cell>
          <cell r="E36">
            <v>16200</v>
          </cell>
        </row>
        <row r="37">
          <cell r="C37" t="str">
            <v>Palín con cabo</v>
          </cell>
          <cell r="D37" t="str">
            <v>Un</v>
          </cell>
          <cell r="E37">
            <v>11200</v>
          </cell>
        </row>
        <row r="38">
          <cell r="C38" t="str">
            <v>Balde plástico</v>
          </cell>
          <cell r="D38" t="str">
            <v>Un</v>
          </cell>
          <cell r="E38">
            <v>1800</v>
          </cell>
        </row>
        <row r="39">
          <cell r="C39" t="str">
            <v>Carreta Buggy Liviana</v>
          </cell>
          <cell r="D39" t="str">
            <v>Un</v>
          </cell>
          <cell r="E39">
            <v>137600</v>
          </cell>
        </row>
        <row r="40">
          <cell r="C40" t="str">
            <v>Almadana 10 Lb</v>
          </cell>
          <cell r="D40" t="str">
            <v>Un</v>
          </cell>
          <cell r="E40">
            <v>28610</v>
          </cell>
        </row>
        <row r="41">
          <cell r="C41" t="str">
            <v>Barra Metálica 14 Lb</v>
          </cell>
          <cell r="D41" t="str">
            <v>Un</v>
          </cell>
          <cell r="E41">
            <v>34660</v>
          </cell>
        </row>
        <row r="42">
          <cell r="C42" t="str">
            <v>Manila de 1/2" para Excavación</v>
          </cell>
          <cell r="D42" t="str">
            <v>Ml</v>
          </cell>
          <cell r="E42">
            <v>1100</v>
          </cell>
        </row>
        <row r="43">
          <cell r="C43" t="str">
            <v>Explosivos para Excavación</v>
          </cell>
          <cell r="D43" t="str">
            <v>Kg</v>
          </cell>
          <cell r="E43">
            <v>25500</v>
          </cell>
        </row>
        <row r="44">
          <cell r="C44" t="str">
            <v>IMPLEMENTOS DOTACIÓN DEL PERSONAL</v>
          </cell>
        </row>
        <row r="45">
          <cell r="C45" t="str">
            <v>Casco normatizado tipo común</v>
          </cell>
          <cell r="D45" t="str">
            <v>Un</v>
          </cell>
          <cell r="E45">
            <v>10000</v>
          </cell>
        </row>
        <row r="46">
          <cell r="C46" t="str">
            <v>Casco normatizado tipo Ingeniero</v>
          </cell>
          <cell r="D46" t="str">
            <v>Un</v>
          </cell>
          <cell r="E46">
            <v>20000</v>
          </cell>
        </row>
        <row r="47">
          <cell r="C47" t="str">
            <v>Chaleco Reflectivo marcado</v>
          </cell>
          <cell r="D47" t="str">
            <v>Un</v>
          </cell>
          <cell r="E47">
            <v>15600</v>
          </cell>
        </row>
        <row r="48">
          <cell r="C48" t="str">
            <v>Guantes de Caucho extra-largos</v>
          </cell>
          <cell r="D48" t="str">
            <v>Un</v>
          </cell>
          <cell r="E48">
            <v>19720</v>
          </cell>
        </row>
        <row r="49">
          <cell r="C49" t="str">
            <v>Tapones para protección de Oídos</v>
          </cell>
          <cell r="D49" t="str">
            <v>Un</v>
          </cell>
          <cell r="E49">
            <v>4900</v>
          </cell>
        </row>
        <row r="50">
          <cell r="C50" t="str">
            <v>Mascarilla para protección respiratoria</v>
          </cell>
          <cell r="D50" t="str">
            <v>Un</v>
          </cell>
          <cell r="E50">
            <v>5150</v>
          </cell>
        </row>
        <row r="51">
          <cell r="C51" t="str">
            <v>Gafas policarbonato para protección de ojos</v>
          </cell>
          <cell r="D51" t="str">
            <v>Un</v>
          </cell>
          <cell r="E51">
            <v>9000</v>
          </cell>
        </row>
        <row r="52">
          <cell r="C52" t="str">
            <v>Botas de caucho</v>
          </cell>
          <cell r="D52" t="str">
            <v>Un</v>
          </cell>
          <cell r="E52">
            <v>16800</v>
          </cell>
        </row>
        <row r="53">
          <cell r="C53" t="str">
            <v>Arneses (incluye slinga)</v>
          </cell>
          <cell r="D53" t="str">
            <v>Un</v>
          </cell>
          <cell r="E53">
            <v>383000</v>
          </cell>
        </row>
        <row r="54">
          <cell r="C54" t="str">
            <v>Botiquín</v>
          </cell>
          <cell r="D54" t="str">
            <v>Un</v>
          </cell>
          <cell r="E54">
            <v>63000</v>
          </cell>
        </row>
        <row r="55">
          <cell r="C55" t="str">
            <v xml:space="preserve">Camilla </v>
          </cell>
          <cell r="D55" t="str">
            <v>Un</v>
          </cell>
          <cell r="E55">
            <v>300000</v>
          </cell>
        </row>
        <row r="56">
          <cell r="C56" t="str">
            <v>MATERIALES PARA CONCRETOS Y MORTEROS</v>
          </cell>
        </row>
        <row r="57">
          <cell r="C57" t="str">
            <v>Agua para Concretos</v>
          </cell>
          <cell r="D57" t="str">
            <v>M3</v>
          </cell>
          <cell r="E57">
            <v>1065</v>
          </cell>
        </row>
        <row r="58">
          <cell r="C58" t="str">
            <v>Cemento Portland gris tipo 1 x 50 Kg Puesto en obra</v>
          </cell>
          <cell r="D58" t="str">
            <v>Kg</v>
          </cell>
          <cell r="E58">
            <v>550</v>
          </cell>
        </row>
        <row r="59">
          <cell r="C59" t="str">
            <v>Arena de Río lavada para Concreto</v>
          </cell>
          <cell r="D59" t="str">
            <v>M3</v>
          </cell>
          <cell r="E59">
            <v>60000</v>
          </cell>
        </row>
        <row r="60">
          <cell r="C60" t="str">
            <v>Gravilla de Río lavada para Concreto</v>
          </cell>
          <cell r="D60" t="str">
            <v>M3</v>
          </cell>
          <cell r="E60">
            <v>60000</v>
          </cell>
        </row>
        <row r="61">
          <cell r="C61" t="str">
            <v>Triturado</v>
          </cell>
          <cell r="D61" t="str">
            <v>M3</v>
          </cell>
          <cell r="E61">
            <v>44500</v>
          </cell>
        </row>
        <row r="62">
          <cell r="C62" t="str">
            <v>Arena lavada</v>
          </cell>
          <cell r="D62" t="str">
            <v>M3</v>
          </cell>
          <cell r="E62">
            <v>52000</v>
          </cell>
        </row>
        <row r="63">
          <cell r="C63" t="str">
            <v>Piedra de mano para Ciclópeo/Gavión</v>
          </cell>
          <cell r="D63" t="str">
            <v>M3</v>
          </cell>
          <cell r="E63">
            <v>80000</v>
          </cell>
        </row>
        <row r="64">
          <cell r="C64" t="str">
            <v>Sucio de Río para Afirmados</v>
          </cell>
          <cell r="D64" t="str">
            <v>M3</v>
          </cell>
          <cell r="E64">
            <v>70000</v>
          </cell>
        </row>
        <row r="65">
          <cell r="C65" t="str">
            <v>Afirmado tipo El Faro</v>
          </cell>
          <cell r="D65" t="str">
            <v>M3</v>
          </cell>
          <cell r="E65">
            <v>50000</v>
          </cell>
        </row>
        <row r="66">
          <cell r="C66" t="str">
            <v>Recebo tipo El Faro</v>
          </cell>
          <cell r="D66" t="str">
            <v>M3</v>
          </cell>
          <cell r="E66">
            <v>33000</v>
          </cell>
        </row>
        <row r="67">
          <cell r="C67" t="str">
            <v>Subbase Seleccionada tipo El Faro</v>
          </cell>
          <cell r="D67" t="str">
            <v>M3</v>
          </cell>
          <cell r="E67">
            <v>43000</v>
          </cell>
        </row>
        <row r="68">
          <cell r="C68" t="str">
            <v>Base triturada tipo Invías</v>
          </cell>
          <cell r="D68" t="str">
            <v>M3</v>
          </cell>
          <cell r="E68">
            <v>50000</v>
          </cell>
        </row>
        <row r="69">
          <cell r="C69" t="str">
            <v>Base en Relleno Fluído tipo B60</v>
          </cell>
          <cell r="D69" t="str">
            <v>M3</v>
          </cell>
          <cell r="E69">
            <v>238960</v>
          </cell>
        </row>
        <row r="70">
          <cell r="C70" t="str">
            <v>Material Común (Tierra) de Cantera de Préstamo p/Relleno</v>
          </cell>
          <cell r="D70" t="str">
            <v>M3 suelto</v>
          </cell>
          <cell r="E70">
            <v>12000</v>
          </cell>
        </row>
        <row r="71">
          <cell r="C71" t="str">
            <v>Material granular para Subdrén</v>
          </cell>
          <cell r="D71" t="str">
            <v>M3</v>
          </cell>
          <cell r="E71">
            <v>42000</v>
          </cell>
        </row>
        <row r="72">
          <cell r="C72" t="str">
            <v>Arena lavada y clasificada para Base de Adoquines</v>
          </cell>
          <cell r="D72" t="str">
            <v>M3</v>
          </cell>
          <cell r="E72">
            <v>30000</v>
          </cell>
        </row>
        <row r="73">
          <cell r="C73" t="str">
            <v>Arena delgada clasificada seca para Sello de Juntas</v>
          </cell>
          <cell r="D73" t="str">
            <v>M3</v>
          </cell>
          <cell r="E73">
            <v>30000</v>
          </cell>
        </row>
        <row r="74">
          <cell r="C74" t="str">
            <v>Curador para Concreto tipo Antisol blanco</v>
          </cell>
          <cell r="D74" t="str">
            <v>Kg</v>
          </cell>
          <cell r="E74">
            <v>6890.4</v>
          </cell>
        </row>
        <row r="75">
          <cell r="C75" t="str">
            <v>Acelerante concreto SIKASET L  x 5 Kg</v>
          </cell>
          <cell r="D75" t="str">
            <v>Unidad</v>
          </cell>
          <cell r="E75">
            <v>32189.999999999996</v>
          </cell>
        </row>
        <row r="76">
          <cell r="C76" t="str">
            <v>Concreto 1:3:6 para Solados de Limpieza</v>
          </cell>
          <cell r="D76" t="str">
            <v>M3</v>
          </cell>
          <cell r="E76">
            <v>190670</v>
          </cell>
        </row>
        <row r="77">
          <cell r="C77" t="str">
            <v>Concreto MR 42 KG/CM2 - MATERIAL HONDA TOLIMA</v>
          </cell>
          <cell r="D77" t="str">
            <v>M3</v>
          </cell>
          <cell r="E77">
            <v>328048</v>
          </cell>
        </row>
        <row r="78">
          <cell r="C78" t="str">
            <v xml:space="preserve">Concreto MR 45 KG/CM2 - MATERIAL CANTERA LA VIRGEN </v>
          </cell>
          <cell r="D78" t="str">
            <v>M3</v>
          </cell>
          <cell r="E78">
            <v>342839</v>
          </cell>
        </row>
        <row r="79">
          <cell r="C79" t="str">
            <v>Concreto Clase II (21Mpa) Producido en Obra</v>
          </cell>
          <cell r="D79" t="str">
            <v>M3</v>
          </cell>
          <cell r="E79">
            <v>264681</v>
          </cell>
        </row>
        <row r="80">
          <cell r="C80" t="str">
            <v>Concreto ClaseD 210 Kg/cm2</v>
          </cell>
          <cell r="D80" t="str">
            <v>M3</v>
          </cell>
          <cell r="E80">
            <v>375500</v>
          </cell>
        </row>
        <row r="81">
          <cell r="C81" t="str">
            <v>Concreto Clase I (28Mpa) Producido en Obra</v>
          </cell>
          <cell r="D81" t="str">
            <v>M3</v>
          </cell>
          <cell r="E81">
            <v>309181</v>
          </cell>
        </row>
        <row r="82">
          <cell r="C82" t="str">
            <v>Concreto (14  Mpa) Producido en Obra</v>
          </cell>
          <cell r="D82" t="str">
            <v>M3</v>
          </cell>
          <cell r="E82">
            <v>200388</v>
          </cell>
        </row>
        <row r="83">
          <cell r="C83" t="str">
            <v>Concreto (17,5 Mpa) Producido en Obra</v>
          </cell>
          <cell r="D83" t="str">
            <v>M3</v>
          </cell>
          <cell r="E83">
            <v>237154</v>
          </cell>
        </row>
        <row r="84">
          <cell r="C84" t="str">
            <v>Concreto Ciclópeo Clase II (21 Mpa)  Producido en Obra</v>
          </cell>
          <cell r="D84" t="str">
            <v>M3</v>
          </cell>
          <cell r="E84">
            <v>223511</v>
          </cell>
        </row>
        <row r="85">
          <cell r="C85" t="str">
            <v>Concreto 24,5 Mpa Producido en Obra</v>
          </cell>
          <cell r="D85" t="str">
            <v>M3</v>
          </cell>
          <cell r="E85">
            <v>298192</v>
          </cell>
        </row>
        <row r="86">
          <cell r="C86" t="str">
            <v>Mortero 1: 3</v>
          </cell>
          <cell r="D86" t="str">
            <v>M3</v>
          </cell>
          <cell r="E86">
            <v>304402</v>
          </cell>
        </row>
        <row r="87">
          <cell r="C87" t="str">
            <v>Mortero 1: 2</v>
          </cell>
          <cell r="D87" t="str">
            <v>M3</v>
          </cell>
          <cell r="E87">
            <v>384202</v>
          </cell>
        </row>
        <row r="88">
          <cell r="C88" t="str">
            <v>Mortero 1: 5</v>
          </cell>
          <cell r="D88" t="str">
            <v>M3</v>
          </cell>
          <cell r="E88">
            <v>226270</v>
          </cell>
        </row>
        <row r="89">
          <cell r="C89" t="str">
            <v>Sicaflex 11FC Cartucho x 305 CC</v>
          </cell>
          <cell r="D89" t="str">
            <v>Un</v>
          </cell>
          <cell r="E89">
            <v>24000</v>
          </cell>
        </row>
        <row r="90">
          <cell r="C90" t="str">
            <v>ACERO DE REFUERZO</v>
          </cell>
        </row>
        <row r="91">
          <cell r="C91" t="str">
            <v>Acero de Refuerzo 1/4" a 3/8" de 420 MPa</v>
          </cell>
          <cell r="D91" t="str">
            <v>Kg</v>
          </cell>
          <cell r="E91">
            <v>3000</v>
          </cell>
        </row>
        <row r="92">
          <cell r="C92" t="str">
            <v>Acero de Refuerzo 1/2" a 1 1/4" de 420 MPa</v>
          </cell>
          <cell r="D92" t="str">
            <v>Kg</v>
          </cell>
          <cell r="E92">
            <v>3000</v>
          </cell>
        </row>
        <row r="93">
          <cell r="C93" t="str">
            <v>Acero de Refuerzo 7/8" a 1" de 260 MPa</v>
          </cell>
          <cell r="D93" t="str">
            <v>Kg</v>
          </cell>
          <cell r="E93">
            <v>3080.4</v>
          </cell>
        </row>
        <row r="94">
          <cell r="C94" t="str">
            <v>Alambre de Amarre Cal 18</v>
          </cell>
          <cell r="D94" t="str">
            <v>Kg</v>
          </cell>
          <cell r="E94">
            <v>3600</v>
          </cell>
        </row>
        <row r="95">
          <cell r="C95" t="str">
            <v>Malla Electrosoldada tipo D 084 (15x15 cm x 4 m.m.)</v>
          </cell>
          <cell r="D95" t="str">
            <v>M2</v>
          </cell>
          <cell r="E95">
            <v>3900</v>
          </cell>
        </row>
        <row r="96">
          <cell r="C96" t="str">
            <v>Malla Electrosoldada tipo D 131 (15x15 cm x 5 m.m.)</v>
          </cell>
          <cell r="D96" t="str">
            <v>M2</v>
          </cell>
          <cell r="E96">
            <v>6113</v>
          </cell>
        </row>
        <row r="97">
          <cell r="C97" t="str">
            <v>Malla Electrosoldada tipo D 188 (15x15 cm x 6 m.m.)</v>
          </cell>
          <cell r="D97" t="str">
            <v>M2</v>
          </cell>
          <cell r="E97">
            <v>8798</v>
          </cell>
        </row>
        <row r="98">
          <cell r="C98" t="str">
            <v>Malla triple torsión Cal 13 para Gavión (2.0 x 1.0 x 1.0)</v>
          </cell>
          <cell r="D98" t="str">
            <v>Un</v>
          </cell>
          <cell r="E98">
            <v>53274</v>
          </cell>
        </row>
        <row r="99">
          <cell r="C99" t="str">
            <v>Alambre Galvanizado Calibre 10</v>
          </cell>
          <cell r="D99" t="str">
            <v>Kg</v>
          </cell>
          <cell r="E99">
            <v>4100</v>
          </cell>
        </row>
        <row r="100">
          <cell r="C100" t="str">
            <v>Alambre Galvanizado Calibre 12</v>
          </cell>
          <cell r="D100" t="str">
            <v>Kg</v>
          </cell>
          <cell r="E100">
            <v>4100</v>
          </cell>
        </row>
        <row r="101">
          <cell r="C101" t="str">
            <v>Alambre Galvanizado Calibre 14</v>
          </cell>
          <cell r="D101" t="str">
            <v>Kg</v>
          </cell>
          <cell r="E101">
            <v>4100</v>
          </cell>
        </row>
        <row r="102">
          <cell r="C102" t="str">
            <v xml:space="preserve">SELLOS JUNTAS </v>
          </cell>
        </row>
        <row r="103">
          <cell r="C103" t="str">
            <v>Cinta Pvc V - 10 (10 cm.) p/sellado de Juntas de Concretos</v>
          </cell>
          <cell r="D103" t="str">
            <v>Ml</v>
          </cell>
          <cell r="E103">
            <v>10440</v>
          </cell>
        </row>
        <row r="104">
          <cell r="C104" t="str">
            <v>Cinta Pvc V - 15 (15 cm.) p/sellado de Juntas de Concretos</v>
          </cell>
          <cell r="D104" t="str">
            <v>Ml</v>
          </cell>
          <cell r="E104">
            <v>22272</v>
          </cell>
        </row>
        <row r="105">
          <cell r="C105" t="str">
            <v>Cinta Pvc V - 22 (22 cm.) p/sellado de Juntas de Concretos</v>
          </cell>
          <cell r="D105" t="str">
            <v>Ml</v>
          </cell>
          <cell r="E105">
            <v>31899.999999999996</v>
          </cell>
        </row>
        <row r="106">
          <cell r="C106" t="str">
            <v>Trilla de Respaldo para sellado de juntas de pavimento</v>
          </cell>
          <cell r="D106" t="str">
            <v>Ml</v>
          </cell>
          <cell r="E106">
            <v>460</v>
          </cell>
        </row>
        <row r="107">
          <cell r="C107" t="str">
            <v>Compuesto elastomèrico para sellado de juntas de pavimento</v>
          </cell>
          <cell r="D107" t="str">
            <v>Ml</v>
          </cell>
          <cell r="E107">
            <v>2600</v>
          </cell>
        </row>
        <row r="108">
          <cell r="C108" t="str">
            <v>PINTURAS</v>
          </cell>
        </row>
        <row r="109">
          <cell r="C109" t="str">
            <v>Pintura Asfáltica R 190 para Protección de Malla de Gavión</v>
          </cell>
          <cell r="D109" t="str">
            <v>Galón</v>
          </cell>
          <cell r="E109">
            <v>20000</v>
          </cell>
        </row>
        <row r="110">
          <cell r="C110" t="str">
            <v>Carburo</v>
          </cell>
          <cell r="D110" t="str">
            <v>Kg</v>
          </cell>
          <cell r="E110">
            <v>300</v>
          </cell>
        </row>
        <row r="111">
          <cell r="C111" t="str">
            <v>Pintura en aceite</v>
          </cell>
          <cell r="D111" t="str">
            <v>Galón</v>
          </cell>
          <cell r="E111">
            <v>55500</v>
          </cell>
        </row>
        <row r="112">
          <cell r="C112" t="str">
            <v>Estuco y Pintura de Fachadas (3 Manos)</v>
          </cell>
          <cell r="D112" t="str">
            <v>M2</v>
          </cell>
          <cell r="E112">
            <v>9500</v>
          </cell>
        </row>
        <row r="113">
          <cell r="C113" t="str">
            <v>Pintura de Bajantes de Aguas Lluvias de Fachada</v>
          </cell>
          <cell r="D113" t="str">
            <v>Ml</v>
          </cell>
          <cell r="E113">
            <v>3000</v>
          </cell>
        </row>
        <row r="114">
          <cell r="C114" t="str">
            <v>Pintura tipo Tráfico</v>
          </cell>
          <cell r="D114" t="str">
            <v>Galón</v>
          </cell>
          <cell r="E114">
            <v>65000</v>
          </cell>
        </row>
        <row r="115">
          <cell r="C115" t="str">
            <v>Wash primer</v>
          </cell>
          <cell r="D115" t="str">
            <v>1/4 Galón</v>
          </cell>
          <cell r="E115">
            <v>33800</v>
          </cell>
        </row>
        <row r="116">
          <cell r="C116" t="str">
            <v>Pintulux amarilla</v>
          </cell>
          <cell r="D116" t="str">
            <v>Galón</v>
          </cell>
          <cell r="E116">
            <v>64300</v>
          </cell>
        </row>
        <row r="117">
          <cell r="C117" t="str">
            <v>Pintura Naranja/Blanco</v>
          </cell>
          <cell r="D117" t="str">
            <v>Ml</v>
          </cell>
          <cell r="E117">
            <v>5000</v>
          </cell>
        </row>
        <row r="118">
          <cell r="C118" t="str">
            <v>Pintura Anticorrosiva</v>
          </cell>
          <cell r="D118" t="str">
            <v>Galón</v>
          </cell>
          <cell r="E118">
            <v>31800</v>
          </cell>
        </row>
        <row r="119">
          <cell r="C119" t="str">
            <v xml:space="preserve">MATERIALES PARA DRENES </v>
          </cell>
        </row>
        <row r="120">
          <cell r="C120" t="str">
            <v>Geotextil No tejido tipo Pavco 1600</v>
          </cell>
          <cell r="D120" t="str">
            <v>M2</v>
          </cell>
          <cell r="E120">
            <v>2603</v>
          </cell>
        </row>
        <row r="121">
          <cell r="C121" t="str">
            <v>Geotextil No tejido tipo Pavco 2000</v>
          </cell>
          <cell r="D121" t="str">
            <v>M2</v>
          </cell>
          <cell r="E121">
            <v>3877</v>
          </cell>
        </row>
        <row r="122">
          <cell r="C122" t="str">
            <v>Tubería Pvc para Subdrén de 100 m.m.(Sin filtro)</v>
          </cell>
          <cell r="D122" t="str">
            <v>Ml</v>
          </cell>
          <cell r="E122">
            <v>24952</v>
          </cell>
        </row>
        <row r="123">
          <cell r="C123" t="str">
            <v>Tubería Pvc para Subdrén de 65 mm (Sin filtro)</v>
          </cell>
          <cell r="D123" t="str">
            <v>Ml</v>
          </cell>
          <cell r="E123">
            <v>14351</v>
          </cell>
        </row>
        <row r="124">
          <cell r="C124" t="str">
            <v>ENSAYOS DE LABORATORIO</v>
          </cell>
        </row>
        <row r="125">
          <cell r="C125" t="str">
            <v>Ensayo de Granulometría de Material para Relleno</v>
          </cell>
          <cell r="D125" t="str">
            <v>Un</v>
          </cell>
          <cell r="E125">
            <v>30000</v>
          </cell>
        </row>
        <row r="126">
          <cell r="C126" t="str">
            <v>Ensayo de Próctor Modificado para Material de Relleno</v>
          </cell>
          <cell r="D126" t="str">
            <v>Un</v>
          </cell>
          <cell r="E126">
            <v>45000</v>
          </cell>
        </row>
        <row r="127">
          <cell r="C127" t="str">
            <v>Ensayo de Porcentaje de Caras Fracturadas</v>
          </cell>
          <cell r="D127" t="str">
            <v>Un</v>
          </cell>
          <cell r="E127">
            <v>20000</v>
          </cell>
        </row>
        <row r="128">
          <cell r="C128" t="str">
            <v>Ensayo de Densidad en campo p/Compactación de Relleno</v>
          </cell>
          <cell r="D128" t="str">
            <v>Un</v>
          </cell>
          <cell r="E128">
            <v>20000</v>
          </cell>
        </row>
        <row r="129">
          <cell r="C129" t="str">
            <v>Ensayo de Desgaste en Máquina de los Angeles</v>
          </cell>
          <cell r="D129" t="str">
            <v>Un</v>
          </cell>
          <cell r="E129">
            <v>45000</v>
          </cell>
        </row>
        <row r="130">
          <cell r="C130" t="str">
            <v>Ensayo de Límites de Atterberg</v>
          </cell>
          <cell r="D130" t="str">
            <v>Un</v>
          </cell>
          <cell r="E130">
            <v>20000</v>
          </cell>
        </row>
        <row r="131">
          <cell r="C131" t="str">
            <v>Ensayo de Resistencia a la Compresión del Concreto</v>
          </cell>
          <cell r="D131" t="str">
            <v>Un</v>
          </cell>
          <cell r="E131">
            <v>5421</v>
          </cell>
        </row>
        <row r="132">
          <cell r="C132" t="str">
            <v>Ensayo de Resistencia a la Flexión del Concreto</v>
          </cell>
          <cell r="D132" t="str">
            <v>Un</v>
          </cell>
          <cell r="E132">
            <v>10000</v>
          </cell>
        </row>
        <row r="133">
          <cell r="C133" t="str">
            <v>ALQUILER EQUIPO</v>
          </cell>
        </row>
        <row r="134">
          <cell r="C134" t="str">
            <v>Alquiler de VibroCompactador tipo Canguro</v>
          </cell>
          <cell r="D134" t="str">
            <v>Día</v>
          </cell>
          <cell r="E134">
            <v>40600</v>
          </cell>
        </row>
        <row r="135">
          <cell r="C135" t="str">
            <v>Alquiler de Vibrocompactador tipo Rana</v>
          </cell>
          <cell r="D135" t="str">
            <v>Día</v>
          </cell>
          <cell r="E135">
            <v>29579.999999999996</v>
          </cell>
        </row>
        <row r="136">
          <cell r="C136" t="str">
            <v>Alquiler de Vibrocompactador tipo Benitín (700 Kg)</v>
          </cell>
          <cell r="D136" t="str">
            <v>Hora</v>
          </cell>
          <cell r="E136">
            <v>28999.999999999996</v>
          </cell>
        </row>
        <row r="137">
          <cell r="C137" t="str">
            <v>Alquiler cortadora de pavimento</v>
          </cell>
          <cell r="D137" t="str">
            <v>Ml</v>
          </cell>
          <cell r="E137">
            <v>2900</v>
          </cell>
        </row>
        <row r="138">
          <cell r="C138" t="str">
            <v>Alquiler de Cortadora eléctrica</v>
          </cell>
          <cell r="D138" t="str">
            <v>Día</v>
          </cell>
          <cell r="E138">
            <v>17400</v>
          </cell>
        </row>
        <row r="139">
          <cell r="C139" t="str">
            <v>Alquiler Tablero de 1.40 x 0.70 Mt</v>
          </cell>
          <cell r="D139" t="str">
            <v>Día</v>
          </cell>
          <cell r="E139">
            <v>186</v>
          </cell>
        </row>
        <row r="140">
          <cell r="C140" t="str">
            <v>Alquiler Vigueta Reforzada de 3.0 m.</v>
          </cell>
          <cell r="D140" t="str">
            <v>Día</v>
          </cell>
          <cell r="E140">
            <v>113</v>
          </cell>
        </row>
        <row r="141">
          <cell r="C141" t="str">
            <v>Alquiler Taco Metálico telescópico de 3.0 m.</v>
          </cell>
          <cell r="D141" t="str">
            <v>Día</v>
          </cell>
          <cell r="E141">
            <v>113</v>
          </cell>
        </row>
        <row r="142">
          <cell r="C142" t="str">
            <v xml:space="preserve">Comisión de Topografía con Equipos </v>
          </cell>
          <cell r="D142" t="str">
            <v>Día</v>
          </cell>
          <cell r="E142">
            <v>350000</v>
          </cell>
        </row>
        <row r="143">
          <cell r="C143" t="str">
            <v>Alquiler Mezcladora 1 Saco a Gasolina</v>
          </cell>
          <cell r="D143" t="str">
            <v>Día</v>
          </cell>
          <cell r="E143">
            <v>34800</v>
          </cell>
        </row>
        <row r="144">
          <cell r="C144" t="str">
            <v>Alquiler Vibrador Eléctrico</v>
          </cell>
          <cell r="D144" t="str">
            <v>Día</v>
          </cell>
          <cell r="E144">
            <v>34800</v>
          </cell>
        </row>
        <row r="145">
          <cell r="C145" t="str">
            <v>Alquiler Regla Vibratoria</v>
          </cell>
          <cell r="D145" t="str">
            <v>Día</v>
          </cell>
          <cell r="E145">
            <v>20880</v>
          </cell>
        </row>
        <row r="146">
          <cell r="C146" t="str">
            <v>Alquiler Formaletas para Cilindros de Concreto</v>
          </cell>
          <cell r="D146" t="str">
            <v>Día - Unidad</v>
          </cell>
          <cell r="E146">
            <v>927.99999999999989</v>
          </cell>
        </row>
        <row r="147">
          <cell r="C147" t="str">
            <v>Equipo para el Bombeo del Concreto Premezclado</v>
          </cell>
          <cell r="D147" t="str">
            <v>M3</v>
          </cell>
          <cell r="E147">
            <v>40600</v>
          </cell>
        </row>
        <row r="148">
          <cell r="C148" t="str">
            <v>Compresor 1 Martillo</v>
          </cell>
          <cell r="D148" t="str">
            <v>Hora</v>
          </cell>
          <cell r="E148">
            <v>40600</v>
          </cell>
        </row>
        <row r="149">
          <cell r="C149" t="str">
            <v>Retroexcavadora con Equipo Demolición</v>
          </cell>
          <cell r="D149" t="str">
            <v>Hora</v>
          </cell>
          <cell r="E149">
            <v>232000</v>
          </cell>
        </row>
        <row r="150">
          <cell r="C150" t="str">
            <v>Retroexcavadora de Oruga tipo Caterpillar E200</v>
          </cell>
          <cell r="D150" t="str">
            <v>Hora</v>
          </cell>
          <cell r="E150">
            <v>139200</v>
          </cell>
        </row>
        <row r="151">
          <cell r="C151" t="str">
            <v>Retrocargadora de Llantas</v>
          </cell>
          <cell r="D151" t="str">
            <v>Hora</v>
          </cell>
          <cell r="E151">
            <v>75400</v>
          </cell>
        </row>
        <row r="152">
          <cell r="C152" t="str">
            <v>Bulldozer D6 C</v>
          </cell>
          <cell r="D152" t="str">
            <v>Hora</v>
          </cell>
          <cell r="E152">
            <v>104400</v>
          </cell>
        </row>
        <row r="153">
          <cell r="C153" t="str">
            <v>Motobomba de 2" a Gasolina</v>
          </cell>
          <cell r="D153" t="str">
            <v>Día</v>
          </cell>
          <cell r="E153">
            <v>34800</v>
          </cell>
        </row>
        <row r="154">
          <cell r="C154" t="str">
            <v>Herramienta para Movilización de Tubería</v>
          </cell>
          <cell r="D154" t="str">
            <v>Día</v>
          </cell>
          <cell r="E154">
            <v>15080</v>
          </cell>
        </row>
        <row r="155">
          <cell r="C155" t="str">
            <v>Equipos-Herramientas para Prueba Hidrostática 3" a 6"</v>
          </cell>
          <cell r="D155" t="str">
            <v>Ml</v>
          </cell>
          <cell r="E155">
            <v>1870</v>
          </cell>
        </row>
        <row r="156">
          <cell r="C156" t="str">
            <v>Equipos-Herramientas para Prueba Hidrostática 8" a 10"</v>
          </cell>
          <cell r="D156" t="str">
            <v>Ml</v>
          </cell>
          <cell r="E156">
            <v>2000</v>
          </cell>
        </row>
        <row r="157">
          <cell r="C157" t="str">
            <v>Dibujante Plano Record</v>
          </cell>
          <cell r="D157" t="str">
            <v>Día</v>
          </cell>
          <cell r="E157">
            <v>50000</v>
          </cell>
        </row>
        <row r="158">
          <cell r="C158" t="str">
            <v>Alquiler de bodega para campamento</v>
          </cell>
          <cell r="D158" t="str">
            <v>Mes</v>
          </cell>
          <cell r="E158">
            <v>175000</v>
          </cell>
        </row>
        <row r="159">
          <cell r="C159" t="str">
            <v>Permiso Utilización Escombrera</v>
          </cell>
          <cell r="D159" t="str">
            <v>M3</v>
          </cell>
          <cell r="E159">
            <v>480</v>
          </cell>
        </row>
        <row r="160">
          <cell r="C160" t="str">
            <v>Alquiler Andamio</v>
          </cell>
          <cell r="D160" t="str">
            <v>Gl</v>
          </cell>
          <cell r="E160">
            <v>1800</v>
          </cell>
        </row>
        <row r="161">
          <cell r="C161" t="str">
            <v>Equipos-Herramien p/Fusión de Tubería</v>
          </cell>
          <cell r="D161" t="str">
            <v>Ml</v>
          </cell>
          <cell r="E161">
            <v>2800</v>
          </cell>
        </row>
        <row r="162">
          <cell r="C162" t="str">
            <v>Equipos y Herramientas p/Fusión Socket</v>
          </cell>
          <cell r="D162" t="str">
            <v>Un</v>
          </cell>
          <cell r="E162">
            <v>1000</v>
          </cell>
        </row>
        <row r="163">
          <cell r="C163" t="str">
            <v>Equipo de Corte y Soldadura</v>
          </cell>
          <cell r="D163" t="str">
            <v>Ml</v>
          </cell>
          <cell r="E163">
            <v>300</v>
          </cell>
        </row>
        <row r="164">
          <cell r="C164" t="str">
            <v>Finisher</v>
          </cell>
          <cell r="D164" t="str">
            <v>Dìa</v>
          </cell>
          <cell r="E164">
            <v>95000</v>
          </cell>
        </row>
        <row r="165">
          <cell r="C165" t="str">
            <v>Vibrocompactador</v>
          </cell>
          <cell r="D165" t="str">
            <v>Dìa</v>
          </cell>
          <cell r="E165">
            <v>60000</v>
          </cell>
        </row>
        <row r="166">
          <cell r="C166" t="str">
            <v>Irrigador</v>
          </cell>
          <cell r="D166" t="str">
            <v>Dìa</v>
          </cell>
          <cell r="E166">
            <v>60000</v>
          </cell>
        </row>
        <row r="167">
          <cell r="C167" t="str">
            <v>Hidrolavadora</v>
          </cell>
          <cell r="D167" t="str">
            <v>Ml</v>
          </cell>
          <cell r="E167">
            <v>990</v>
          </cell>
        </row>
        <row r="168">
          <cell r="C168" t="str">
            <v>Barreno</v>
          </cell>
          <cell r="D168" t="str">
            <v>Dìa</v>
          </cell>
          <cell r="E168">
            <v>20000</v>
          </cell>
        </row>
        <row r="169">
          <cell r="C169" t="str">
            <v xml:space="preserve">ALQUILER VEHÍCULOS </v>
          </cell>
        </row>
        <row r="170">
          <cell r="C170" t="str">
            <v>Camioneta hasta 1.5 Toneladas</v>
          </cell>
          <cell r="D170" t="str">
            <v>Día</v>
          </cell>
          <cell r="E170">
            <v>139200</v>
          </cell>
        </row>
        <row r="171">
          <cell r="C171" t="str">
            <v>Camioneta hasta 3.0 Toneladas</v>
          </cell>
          <cell r="D171" t="str">
            <v>Día</v>
          </cell>
          <cell r="E171">
            <v>185600</v>
          </cell>
        </row>
        <row r="172">
          <cell r="C172" t="str">
            <v>Volqueta hasta 12 .0 Toneladas</v>
          </cell>
          <cell r="D172" t="str">
            <v>Día</v>
          </cell>
          <cell r="E172">
            <v>371200</v>
          </cell>
        </row>
        <row r="173">
          <cell r="C173" t="str">
            <v>Transporte en Camión Pereira - Manizales</v>
          </cell>
          <cell r="D173" t="str">
            <v>Viajex10 Ton</v>
          </cell>
          <cell r="E173">
            <v>200000</v>
          </cell>
        </row>
        <row r="174">
          <cell r="C174" t="str">
            <v>Sobreacarreo de Materiales</v>
          </cell>
          <cell r="D174" t="str">
            <v>M3-KM</v>
          </cell>
          <cell r="E174">
            <v>950</v>
          </cell>
        </row>
        <row r="175">
          <cell r="C175" t="str">
            <v>MADERAS Y VARIOS</v>
          </cell>
        </row>
        <row r="176">
          <cell r="C176" t="str">
            <v xml:space="preserve">Plástico Transparente Calibre 6 </v>
          </cell>
          <cell r="D176" t="str">
            <v>M2</v>
          </cell>
          <cell r="E176">
            <v>1435</v>
          </cell>
        </row>
        <row r="177">
          <cell r="C177" t="str">
            <v xml:space="preserve">Tabla estaca metalica </v>
          </cell>
          <cell r="D177" t="str">
            <v>Un</v>
          </cell>
          <cell r="E177">
            <v>142341</v>
          </cell>
        </row>
        <row r="178">
          <cell r="C178" t="str">
            <v>Tabla para Formaleta 0.22x3.00 Mt.</v>
          </cell>
          <cell r="D178" t="str">
            <v>Un</v>
          </cell>
          <cell r="E178">
            <v>8468</v>
          </cell>
        </row>
        <row r="179">
          <cell r="C179" t="str">
            <v>Telera de 0,05 x 0,22 x 2,90</v>
          </cell>
          <cell r="D179" t="str">
            <v>Un</v>
          </cell>
          <cell r="E179">
            <v>16820</v>
          </cell>
        </row>
        <row r="180">
          <cell r="C180" t="str">
            <v>Cuartón de Sajo 0.04 x 0.08 x 2,80 Mt</v>
          </cell>
          <cell r="D180" t="str">
            <v>Un</v>
          </cell>
          <cell r="E180">
            <v>5825</v>
          </cell>
        </row>
        <row r="181">
          <cell r="C181" t="str">
            <v>Listón de Sajo 0,04 x 0,04 x 2,80 Mt.</v>
          </cell>
          <cell r="D181" t="str">
            <v>Un</v>
          </cell>
          <cell r="E181">
            <v>3827.9999999999995</v>
          </cell>
        </row>
        <row r="182">
          <cell r="C182" t="str">
            <v>Varillón de Sajo 0,025 x 0,04 x 2,80 Mt.</v>
          </cell>
          <cell r="D182" t="str">
            <v>Un</v>
          </cell>
          <cell r="E182">
            <v>1624</v>
          </cell>
        </row>
        <row r="183">
          <cell r="C183" t="str">
            <v>Guadua Cepa de 5 Varas</v>
          </cell>
          <cell r="D183" t="str">
            <v>Un</v>
          </cell>
          <cell r="E183">
            <v>2552</v>
          </cell>
        </row>
        <row r="184">
          <cell r="C184" t="str">
            <v>Sobrebasa de Guadua 4 Varas</v>
          </cell>
          <cell r="D184" t="str">
            <v>Un</v>
          </cell>
          <cell r="E184">
            <v>2088</v>
          </cell>
        </row>
        <row r="185">
          <cell r="C185" t="str">
            <v>Esterilla de Guadua</v>
          </cell>
          <cell r="D185" t="str">
            <v>Un</v>
          </cell>
          <cell r="E185">
            <v>2100</v>
          </cell>
        </row>
        <row r="186">
          <cell r="C186" t="str">
            <v>Lata de Guadua</v>
          </cell>
          <cell r="D186" t="str">
            <v>Un</v>
          </cell>
          <cell r="E186">
            <v>525</v>
          </cell>
        </row>
        <row r="187">
          <cell r="C187" t="str">
            <v>Segueta para corte</v>
          </cell>
          <cell r="D187" t="str">
            <v>Un</v>
          </cell>
          <cell r="E187">
            <v>2800</v>
          </cell>
        </row>
        <row r="188">
          <cell r="C188" t="str">
            <v xml:space="preserve">Escoba </v>
          </cell>
          <cell r="D188" t="str">
            <v>Un</v>
          </cell>
          <cell r="E188">
            <v>6500</v>
          </cell>
        </row>
        <row r="189">
          <cell r="C189" t="str">
            <v>Cespedón de 0.30 x 0.30 m. Suministrado en Obra</v>
          </cell>
          <cell r="D189" t="str">
            <v>M2</v>
          </cell>
          <cell r="E189">
            <v>3000</v>
          </cell>
        </row>
        <row r="190">
          <cell r="C190" t="str">
            <v>Puntilla de 1.5" a 3.5"</v>
          </cell>
          <cell r="D190" t="str">
            <v>Lb</v>
          </cell>
          <cell r="E190">
            <v>1600</v>
          </cell>
        </row>
        <row r="191">
          <cell r="C191" t="str">
            <v>Puntilla de 4" a 6"</v>
          </cell>
          <cell r="D191" t="str">
            <v>Kg</v>
          </cell>
          <cell r="E191">
            <v>3200</v>
          </cell>
        </row>
        <row r="192">
          <cell r="C192" t="str">
            <v>Teja de Zinc No. 7</v>
          </cell>
          <cell r="D192" t="str">
            <v>Un</v>
          </cell>
          <cell r="E192">
            <v>14500</v>
          </cell>
        </row>
        <row r="193">
          <cell r="C193" t="str">
            <v>Teja de Zinc No. 8</v>
          </cell>
          <cell r="D193" t="str">
            <v>Un</v>
          </cell>
          <cell r="E193">
            <v>16500</v>
          </cell>
        </row>
        <row r="194">
          <cell r="C194" t="str">
            <v>Teja de Zinc No. 10</v>
          </cell>
          <cell r="D194" t="str">
            <v>Un</v>
          </cell>
          <cell r="E194">
            <v>21000</v>
          </cell>
        </row>
        <row r="195">
          <cell r="C195" t="str">
            <v>Herbicida tipo Roundup para protección Arena</v>
          </cell>
          <cell r="D195" t="str">
            <v>Litro</v>
          </cell>
          <cell r="E195">
            <v>21000</v>
          </cell>
        </row>
        <row r="196">
          <cell r="C196" t="str">
            <v>Costal de fibra</v>
          </cell>
          <cell r="D196" t="str">
            <v>Un</v>
          </cell>
          <cell r="E196">
            <v>300</v>
          </cell>
        </row>
        <row r="197">
          <cell r="C197" t="str">
            <v>Ladrillo o bloque de cemento</v>
          </cell>
          <cell r="D197" t="str">
            <v>Un</v>
          </cell>
          <cell r="E197">
            <v>550</v>
          </cell>
        </row>
        <row r="198">
          <cell r="C198" t="str">
            <v>Óxido de hierro</v>
          </cell>
          <cell r="D198" t="str">
            <v>Kg</v>
          </cell>
          <cell r="E198">
            <v>7750</v>
          </cell>
        </row>
        <row r="199">
          <cell r="C199" t="str">
            <v>Pasamanos en tuberia galvanizada</v>
          </cell>
          <cell r="D199" t="str">
            <v>Ml</v>
          </cell>
          <cell r="E199">
            <v>125000</v>
          </cell>
        </row>
        <row r="200">
          <cell r="C200" t="str">
            <v>Tierra negra</v>
          </cell>
          <cell r="D200" t="str">
            <v>M3</v>
          </cell>
          <cell r="E200">
            <v>40000</v>
          </cell>
        </row>
        <row r="201">
          <cell r="C201" t="str">
            <v>Palma</v>
          </cell>
          <cell r="D201" t="str">
            <v>Unidad</v>
          </cell>
          <cell r="E201">
            <v>400000</v>
          </cell>
        </row>
        <row r="202">
          <cell r="C202" t="str">
            <v>Urea</v>
          </cell>
          <cell r="D202" t="str">
            <v>Bulto 1/100</v>
          </cell>
          <cell r="E202">
            <v>56000</v>
          </cell>
        </row>
        <row r="203">
          <cell r="C203" t="str">
            <v>Instalaciones Provisionales para Campamento</v>
          </cell>
          <cell r="D203" t="str">
            <v>M2</v>
          </cell>
          <cell r="E203">
            <v>4800</v>
          </cell>
        </row>
        <row r="204">
          <cell r="C204" t="str">
            <v>Formaleta en madera para anclaje</v>
          </cell>
          <cell r="D204" t="str">
            <v>Un</v>
          </cell>
          <cell r="E204">
            <v>3000</v>
          </cell>
        </row>
        <row r="205">
          <cell r="C205" t="str">
            <v>Formaleta para instalación de Aro</v>
          </cell>
          <cell r="D205" t="str">
            <v>Un</v>
          </cell>
          <cell r="E205">
            <v>1000</v>
          </cell>
        </row>
        <row r="206">
          <cell r="C206" t="str">
            <v>Formaleta para construcción de elementos en concreto</v>
          </cell>
          <cell r="D206" t="str">
            <v>Un</v>
          </cell>
          <cell r="E206">
            <v>900</v>
          </cell>
        </row>
        <row r="207">
          <cell r="C207" t="str">
            <v>Cespedón tipo Kicuyo de 0.3x0.3 p/Empradizado</v>
          </cell>
          <cell r="D207" t="str">
            <v>M2</v>
          </cell>
          <cell r="E207">
            <v>1650</v>
          </cell>
        </row>
        <row r="208">
          <cell r="C208" t="str">
            <v>Zaranda para clasificación de materiales petreos</v>
          </cell>
          <cell r="D208" t="str">
            <v>Un</v>
          </cell>
          <cell r="E208">
            <v>142882</v>
          </cell>
        </row>
        <row r="209">
          <cell r="C209" t="str">
            <v>CONCRETOS PREMEZCLADOS</v>
          </cell>
        </row>
        <row r="210">
          <cell r="C210" t="str">
            <v>Concreto Premezclado Clase IA (Mr 45)</v>
          </cell>
          <cell r="D210" t="str">
            <v>M3</v>
          </cell>
          <cell r="E210">
            <v>352640</v>
          </cell>
        </row>
        <row r="211">
          <cell r="C211" t="str">
            <v>Concreto Premezclado Clase IB (Mr 42)</v>
          </cell>
          <cell r="D211" t="str">
            <v>M3</v>
          </cell>
          <cell r="E211">
            <v>339532</v>
          </cell>
        </row>
        <row r="212">
          <cell r="C212" t="str">
            <v>Concreto Premezclado Clase I (28 Mpa)</v>
          </cell>
          <cell r="D212" t="str">
            <v>M3</v>
          </cell>
          <cell r="E212">
            <v>298400</v>
          </cell>
        </row>
        <row r="213">
          <cell r="C213" t="str">
            <v>Concreto Premezclado Clase II (21 Mpa)</v>
          </cell>
          <cell r="D213" t="str">
            <v>M3</v>
          </cell>
          <cell r="E213">
            <v>274920</v>
          </cell>
        </row>
        <row r="214">
          <cell r="C214" t="str">
            <v>Concreto Premezclado Mr 42 acelerado a 3 días</v>
          </cell>
          <cell r="D214" t="str">
            <v>M3</v>
          </cell>
          <cell r="E214">
            <v>393857</v>
          </cell>
        </row>
        <row r="215">
          <cell r="C215" t="str">
            <v>Concreto Premezclado Mr 42 acelerado a 7 días</v>
          </cell>
          <cell r="D215" t="str">
            <v>M3</v>
          </cell>
          <cell r="E215">
            <v>382041</v>
          </cell>
        </row>
        <row r="216">
          <cell r="C216" t="str">
            <v xml:space="preserve">Relleno Fluido 20 </v>
          </cell>
          <cell r="D216" t="str">
            <v>M3</v>
          </cell>
          <cell r="E216">
            <v>201840</v>
          </cell>
        </row>
        <row r="217">
          <cell r="C217" t="str">
            <v xml:space="preserve">Relleno Fluido 30 </v>
          </cell>
          <cell r="D217" t="str">
            <v>M3</v>
          </cell>
          <cell r="E217">
            <v>195460</v>
          </cell>
        </row>
        <row r="218">
          <cell r="C218" t="str">
            <v>ASFALTOS</v>
          </cell>
        </row>
        <row r="219">
          <cell r="C219" t="str">
            <v>Mezcla asfáltica tipo MDC-2</v>
          </cell>
          <cell r="D219" t="str">
            <v>M3</v>
          </cell>
          <cell r="E219">
            <v>290000</v>
          </cell>
        </row>
        <row r="220">
          <cell r="C220" t="str">
            <v>Emulsión para imprimación</v>
          </cell>
          <cell r="D220" t="str">
            <v>Lt</v>
          </cell>
          <cell r="E220">
            <v>6728</v>
          </cell>
        </row>
        <row r="221">
          <cell r="C221" t="str">
            <v>PREFABRICADOS</v>
          </cell>
        </row>
        <row r="222">
          <cell r="C222" t="str">
            <v>Bordillo Prefabricado de 0.15 x 0.35 x 1.0 m.</v>
          </cell>
          <cell r="D222" t="str">
            <v>Ml</v>
          </cell>
          <cell r="E222">
            <v>24910</v>
          </cell>
        </row>
        <row r="223">
          <cell r="C223" t="str">
            <v>Adoquín rectangular naranja uso peatonal (E=6 cm)</v>
          </cell>
          <cell r="D223" t="str">
            <v>M2</v>
          </cell>
          <cell r="E223">
            <v>32080</v>
          </cell>
        </row>
        <row r="224">
          <cell r="C224" t="str">
            <v>Adoquín rectangular naranja uso vehicular (E=8 cm)</v>
          </cell>
          <cell r="D224" t="str">
            <v>M2</v>
          </cell>
          <cell r="E224">
            <v>41115</v>
          </cell>
        </row>
        <row r="225">
          <cell r="C225" t="str">
            <v>Cañuela desague bicapa roja de 0.8x0.5x0.15 m.</v>
          </cell>
          <cell r="D225" t="str">
            <v>Un</v>
          </cell>
          <cell r="E225">
            <v>43800</v>
          </cell>
        </row>
        <row r="226">
          <cell r="C226" t="str">
            <v>Confinamiento bicapa rojo de 0.8x0.5x0.15 m.</v>
          </cell>
          <cell r="D226" t="str">
            <v>Un</v>
          </cell>
          <cell r="E226">
            <v>43800</v>
          </cell>
        </row>
        <row r="227">
          <cell r="C227" t="str">
            <v>MATERIALES ALCANTARILLADO</v>
          </cell>
        </row>
        <row r="228">
          <cell r="C228" t="str">
            <v>Aro-Tapa HD de 0.60 m-Sello Elástico-Llave-Anti ruido</v>
          </cell>
          <cell r="D228" t="str">
            <v>Un</v>
          </cell>
          <cell r="E228">
            <v>465351</v>
          </cell>
        </row>
        <row r="229">
          <cell r="C229" t="str">
            <v>Aro-Tapa HF de 0.60 m x 100 Kg</v>
          </cell>
          <cell r="D229" t="str">
            <v>Un</v>
          </cell>
          <cell r="E229">
            <v>255200</v>
          </cell>
        </row>
        <row r="230">
          <cell r="C230" t="str">
            <v>Soldadura 60-13</v>
          </cell>
          <cell r="D230" t="str">
            <v>Kg</v>
          </cell>
          <cell r="E230">
            <v>5000</v>
          </cell>
        </row>
        <row r="231">
          <cell r="C231" t="str">
            <v>Formaleta metálica para Cámara Circular</v>
          </cell>
          <cell r="D231" t="str">
            <v>Día</v>
          </cell>
          <cell r="E231">
            <v>9280</v>
          </cell>
        </row>
        <row r="232">
          <cell r="C232" t="str">
            <v>Marco-Reja en Varilla redonda corrugada de 1" y Platina</v>
          </cell>
          <cell r="D232" t="str">
            <v>Un</v>
          </cell>
          <cell r="E232">
            <v>133400</v>
          </cell>
        </row>
        <row r="233">
          <cell r="C233" t="str">
            <v>TUBERIA CONCRETO REFORZADO</v>
          </cell>
        </row>
        <row r="234">
          <cell r="C234" t="str">
            <v>Tubería Concreto de 6" U.C. Clase II</v>
          </cell>
          <cell r="D234" t="str">
            <v>Ml</v>
          </cell>
          <cell r="E234">
            <v>13114</v>
          </cell>
        </row>
        <row r="235">
          <cell r="C235" t="str">
            <v>Tubería Concreto de 10" U.C. Clase II</v>
          </cell>
          <cell r="D235" t="str">
            <v>Ml</v>
          </cell>
          <cell r="E235">
            <v>23368</v>
          </cell>
        </row>
        <row r="236">
          <cell r="C236" t="str">
            <v>Tubería Concreto de 12" U.C. Clase II</v>
          </cell>
          <cell r="D236" t="str">
            <v>Ml</v>
          </cell>
          <cell r="E236">
            <v>34609</v>
          </cell>
        </row>
        <row r="237">
          <cell r="C237" t="str">
            <v>Tubería Concreto de 15" U.C. Clase II</v>
          </cell>
          <cell r="D237" t="str">
            <v>Ml</v>
          </cell>
          <cell r="E237">
            <v>45849</v>
          </cell>
        </row>
        <row r="238">
          <cell r="C238" t="str">
            <v>Tubería Concreto de 18" U.C. Clase II</v>
          </cell>
          <cell r="D238" t="str">
            <v>Ml</v>
          </cell>
          <cell r="E238">
            <v>66456</v>
          </cell>
        </row>
        <row r="239">
          <cell r="C239" t="str">
            <v>Tubería Concreto de 21" U.C. Clase II</v>
          </cell>
          <cell r="D239" t="str">
            <v>Ml</v>
          </cell>
          <cell r="E239">
            <v>82430</v>
          </cell>
        </row>
        <row r="240">
          <cell r="C240" t="str">
            <v>Tubería Concreto de 24" U.C. Clase II</v>
          </cell>
          <cell r="D240" t="str">
            <v>Ml</v>
          </cell>
          <cell r="E240">
            <v>116151</v>
          </cell>
        </row>
        <row r="241">
          <cell r="C241" t="str">
            <v>Tubería Concreto de 30" U.C. Clase II</v>
          </cell>
          <cell r="D241" t="str">
            <v>Ml</v>
          </cell>
          <cell r="E241">
            <v>258697</v>
          </cell>
        </row>
        <row r="242">
          <cell r="C242" t="str">
            <v>Tubería Concreto de 36" U.C. Clase II</v>
          </cell>
          <cell r="D242" t="str">
            <v>Ml</v>
          </cell>
          <cell r="E242">
            <v>302552</v>
          </cell>
        </row>
        <row r="243">
          <cell r="C243" t="str">
            <v>TUBERIA SANITARIA/VENTILACIÓN</v>
          </cell>
        </row>
        <row r="244">
          <cell r="C244" t="str">
            <v>Tubería PVC Sanitaria 1"</v>
          </cell>
          <cell r="D244" t="str">
            <v>Ml</v>
          </cell>
          <cell r="E244">
            <v>5331</v>
          </cell>
        </row>
        <row r="245">
          <cell r="C245" t="str">
            <v>Tubería PVC Sanitaria 1 1/2"</v>
          </cell>
          <cell r="D245" t="str">
            <v>Ml</v>
          </cell>
          <cell r="E245">
            <v>5331</v>
          </cell>
        </row>
        <row r="246">
          <cell r="C246" t="str">
            <v>Tubería PVC Sanitaria 2"</v>
          </cell>
          <cell r="D246" t="str">
            <v>Ml</v>
          </cell>
          <cell r="E246">
            <v>6610</v>
          </cell>
        </row>
        <row r="247">
          <cell r="C247" t="str">
            <v>Tubería PVC Sanitaría 3"</v>
          </cell>
          <cell r="D247" t="str">
            <v>Ml</v>
          </cell>
          <cell r="E247">
            <v>9873</v>
          </cell>
        </row>
        <row r="248">
          <cell r="C248" t="str">
            <v>Tubería PVC Sanitaría 4"</v>
          </cell>
          <cell r="D248" t="str">
            <v>Ml</v>
          </cell>
          <cell r="E248">
            <v>13759</v>
          </cell>
        </row>
        <row r="249">
          <cell r="C249" t="str">
            <v>Tubería PVC Sanitaría 6"</v>
          </cell>
          <cell r="D249" t="str">
            <v>Ml</v>
          </cell>
          <cell r="E249">
            <v>29137</v>
          </cell>
        </row>
        <row r="250">
          <cell r="C250" t="str">
            <v>Tubería PVC Ventilación 1 1/2"</v>
          </cell>
          <cell r="D250" t="str">
            <v>Ml</v>
          </cell>
          <cell r="E250">
            <v>2939</v>
          </cell>
        </row>
        <row r="251">
          <cell r="C251" t="str">
            <v>Tubería PVC Ventilación 2"</v>
          </cell>
          <cell r="D251" t="str">
            <v>Ml</v>
          </cell>
          <cell r="E251">
            <v>4249</v>
          </cell>
        </row>
        <row r="252">
          <cell r="C252" t="str">
            <v>Tubería PVC Ventilación 3"</v>
          </cell>
          <cell r="D252" t="str">
            <v>Ml</v>
          </cell>
          <cell r="E252">
            <v>5620</v>
          </cell>
        </row>
        <row r="253">
          <cell r="C253" t="str">
            <v>Tubería PVC Ventilación 4"</v>
          </cell>
          <cell r="D253" t="str">
            <v>Ml</v>
          </cell>
          <cell r="E253">
            <v>9692</v>
          </cell>
        </row>
        <row r="254">
          <cell r="C254" t="str">
            <v>Codo 90° Sanitario C x C 1"</v>
          </cell>
          <cell r="D254" t="str">
            <v>Un</v>
          </cell>
          <cell r="E254">
            <v>1540</v>
          </cell>
        </row>
        <row r="255">
          <cell r="C255" t="str">
            <v>Codo 90° Sanitario C x C 1 1/2"</v>
          </cell>
          <cell r="D255" t="str">
            <v>Un</v>
          </cell>
          <cell r="E255">
            <v>1540</v>
          </cell>
        </row>
        <row r="256">
          <cell r="C256" t="str">
            <v>Codo 90° Sanitario C x C 2"</v>
          </cell>
          <cell r="D256" t="str">
            <v>Un</v>
          </cell>
          <cell r="E256">
            <v>1684</v>
          </cell>
        </row>
        <row r="257">
          <cell r="C257" t="str">
            <v>Codo 90° Sanitario C x C 3"</v>
          </cell>
          <cell r="D257" t="str">
            <v>Un</v>
          </cell>
          <cell r="E257">
            <v>3901</v>
          </cell>
        </row>
        <row r="258">
          <cell r="C258" t="str">
            <v>Codo 90° Sanitario C x C 4"</v>
          </cell>
          <cell r="D258" t="str">
            <v>Un</v>
          </cell>
          <cell r="E258">
            <v>6722</v>
          </cell>
        </row>
        <row r="259">
          <cell r="C259" t="str">
            <v>Codo 90° Sanitario C x C 6"</v>
          </cell>
          <cell r="D259" t="str">
            <v>Un</v>
          </cell>
          <cell r="E259">
            <v>57415</v>
          </cell>
        </row>
        <row r="260">
          <cell r="C260" t="str">
            <v>Codo 45° Sanitario C x C 1"</v>
          </cell>
          <cell r="D260" t="str">
            <v>Un</v>
          </cell>
          <cell r="E260">
            <v>1661</v>
          </cell>
        </row>
        <row r="261">
          <cell r="C261" t="str">
            <v>Codo 45° Sanitario C x C 1 1/2"</v>
          </cell>
          <cell r="D261" t="str">
            <v>Un</v>
          </cell>
          <cell r="E261">
            <v>1661</v>
          </cell>
        </row>
        <row r="262">
          <cell r="C262" t="str">
            <v>Codo 45° Sanitario C x C 2"</v>
          </cell>
          <cell r="D262" t="str">
            <v>Un</v>
          </cell>
          <cell r="E262">
            <v>2016</v>
          </cell>
        </row>
        <row r="263">
          <cell r="C263" t="str">
            <v>Codo 45° Sanitario C x C 3"</v>
          </cell>
          <cell r="D263" t="str">
            <v>Un</v>
          </cell>
          <cell r="E263">
            <v>4333</v>
          </cell>
        </row>
        <row r="264">
          <cell r="C264" t="str">
            <v>Codo 45° Sanitario C x C 4"</v>
          </cell>
          <cell r="D264" t="str">
            <v>Un</v>
          </cell>
          <cell r="E264">
            <v>7562</v>
          </cell>
        </row>
        <row r="265">
          <cell r="C265" t="str">
            <v>Codo 45° Sanitario C x C 6"</v>
          </cell>
          <cell r="D265" t="str">
            <v>Un</v>
          </cell>
          <cell r="E265">
            <v>27752</v>
          </cell>
        </row>
        <row r="266">
          <cell r="C266" t="str">
            <v>Tee Sanitaria 1 1/2"</v>
          </cell>
          <cell r="D266" t="str">
            <v>Un</v>
          </cell>
          <cell r="E266">
            <v>2997</v>
          </cell>
        </row>
        <row r="267">
          <cell r="C267" t="str">
            <v>Tee Sanitaria 2"</v>
          </cell>
          <cell r="D267" t="str">
            <v>Un</v>
          </cell>
          <cell r="E267">
            <v>3436</v>
          </cell>
        </row>
        <row r="268">
          <cell r="C268" t="str">
            <v>Tee Sanitaria 3"</v>
          </cell>
          <cell r="D268" t="str">
            <v>Un</v>
          </cell>
          <cell r="E268">
            <v>4312</v>
          </cell>
        </row>
        <row r="269">
          <cell r="C269" t="str">
            <v>Tee Sanitaria 4"</v>
          </cell>
          <cell r="D269" t="str">
            <v>Un</v>
          </cell>
          <cell r="E269">
            <v>8902</v>
          </cell>
        </row>
        <row r="270">
          <cell r="C270" t="str">
            <v>Tee Sanitaria 6"</v>
          </cell>
          <cell r="D270" t="str">
            <v>Un</v>
          </cell>
          <cell r="E270">
            <v>81585</v>
          </cell>
        </row>
        <row r="271">
          <cell r="C271" t="str">
            <v>Tee Sanitaria Reducida 2" x 1 1/2"</v>
          </cell>
          <cell r="D271" t="str">
            <v>Un</v>
          </cell>
          <cell r="E271">
            <v>3154</v>
          </cell>
        </row>
        <row r="272">
          <cell r="C272" t="str">
            <v>Tee Sanitaria Reducida 3" x 2"</v>
          </cell>
          <cell r="D272" t="str">
            <v>Un</v>
          </cell>
          <cell r="E272">
            <v>8278</v>
          </cell>
        </row>
        <row r="273">
          <cell r="C273" t="str">
            <v>Tee Sanitaria Reducida 4" x 2"</v>
          </cell>
          <cell r="D273" t="str">
            <v>Un</v>
          </cell>
          <cell r="E273">
            <v>14306</v>
          </cell>
        </row>
        <row r="274">
          <cell r="C274" t="str">
            <v>Tee Sanitaria Reducida 4" x 3"</v>
          </cell>
          <cell r="D274" t="str">
            <v>Un</v>
          </cell>
          <cell r="E274">
            <v>14306</v>
          </cell>
        </row>
        <row r="275">
          <cell r="C275" t="str">
            <v>Tee Sanitaria Reducida 6" x 4"</v>
          </cell>
          <cell r="D275" t="str">
            <v>Un</v>
          </cell>
          <cell r="E275">
            <v>81585</v>
          </cell>
        </row>
        <row r="276">
          <cell r="C276" t="str">
            <v>Yee Sanitaria 2"</v>
          </cell>
          <cell r="D276" t="str">
            <v>Un</v>
          </cell>
          <cell r="E276">
            <v>3680</v>
          </cell>
        </row>
        <row r="277">
          <cell r="C277" t="str">
            <v>Yee Sanitaria 3"</v>
          </cell>
          <cell r="D277" t="str">
            <v>Un</v>
          </cell>
          <cell r="E277">
            <v>7557</v>
          </cell>
        </row>
        <row r="278">
          <cell r="C278" t="str">
            <v>Yee Sanitaria 4"</v>
          </cell>
          <cell r="D278" t="str">
            <v>Un</v>
          </cell>
          <cell r="E278">
            <v>13031</v>
          </cell>
        </row>
        <row r="279">
          <cell r="C279" t="str">
            <v>Yee Sanitaria 6"</v>
          </cell>
          <cell r="D279" t="str">
            <v>Un</v>
          </cell>
          <cell r="E279">
            <v>62227</v>
          </cell>
        </row>
        <row r="280">
          <cell r="C280" t="str">
            <v>Yee Sanitaria Reducida 3" x 2"</v>
          </cell>
          <cell r="D280" t="str">
            <v>Un</v>
          </cell>
          <cell r="E280">
            <v>7495</v>
          </cell>
        </row>
        <row r="281">
          <cell r="C281" t="str">
            <v>Yee Sanitaria Reducida 4" x 2"</v>
          </cell>
          <cell r="D281" t="str">
            <v>Un</v>
          </cell>
          <cell r="E281">
            <v>11745</v>
          </cell>
        </row>
        <row r="282">
          <cell r="C282" t="str">
            <v>Yee Sanitaria Reducida 4" x 3"</v>
          </cell>
          <cell r="D282" t="str">
            <v>Un</v>
          </cell>
          <cell r="E282">
            <v>11745</v>
          </cell>
        </row>
        <row r="283">
          <cell r="C283" t="str">
            <v>Yee Sanitaria Reducida 6" x 4"</v>
          </cell>
          <cell r="D283" t="str">
            <v>Un</v>
          </cell>
          <cell r="E283">
            <v>62227</v>
          </cell>
        </row>
        <row r="284">
          <cell r="C284" t="str">
            <v>Unión Sanitaria 1 1/2"</v>
          </cell>
          <cell r="D284" t="str">
            <v>Un</v>
          </cell>
          <cell r="E284">
            <v>1187</v>
          </cell>
        </row>
        <row r="285">
          <cell r="C285" t="str">
            <v>Unión Sanitaria 2"</v>
          </cell>
          <cell r="D285" t="str">
            <v>Un</v>
          </cell>
          <cell r="E285">
            <v>1358</v>
          </cell>
        </row>
        <row r="286">
          <cell r="C286" t="str">
            <v>Unión Sanitaria 3"</v>
          </cell>
          <cell r="D286" t="str">
            <v>Un</v>
          </cell>
          <cell r="E286">
            <v>1960</v>
          </cell>
        </row>
        <row r="287">
          <cell r="C287" t="str">
            <v>Unión Sanitaria 4"</v>
          </cell>
          <cell r="D287" t="str">
            <v>Un</v>
          </cell>
          <cell r="E287">
            <v>3916</v>
          </cell>
        </row>
        <row r="288">
          <cell r="C288" t="str">
            <v>Unión Sanitaria 6"</v>
          </cell>
          <cell r="D288" t="str">
            <v>Un</v>
          </cell>
          <cell r="E288">
            <v>17167</v>
          </cell>
        </row>
        <row r="289">
          <cell r="C289" t="str">
            <v>Buje Soldado Sanitario 2" x 1 1/2"</v>
          </cell>
          <cell r="D289" t="str">
            <v>Un</v>
          </cell>
          <cell r="E289">
            <v>1318</v>
          </cell>
        </row>
        <row r="290">
          <cell r="C290" t="str">
            <v>Buje Soldado Sanitario 3" x 1 1/2"</v>
          </cell>
          <cell r="D290" t="str">
            <v>Un</v>
          </cell>
          <cell r="E290">
            <v>3032</v>
          </cell>
        </row>
        <row r="291">
          <cell r="C291" t="str">
            <v>Buje Soldado Sanitario 3" x 2"</v>
          </cell>
          <cell r="D291" t="str">
            <v>Un</v>
          </cell>
          <cell r="E291">
            <v>2861</v>
          </cell>
        </row>
        <row r="292">
          <cell r="C292" t="str">
            <v>Buje Soldado Sanitario 4" x 2"</v>
          </cell>
          <cell r="D292" t="str">
            <v>Un</v>
          </cell>
          <cell r="E292">
            <v>4993</v>
          </cell>
        </row>
        <row r="293">
          <cell r="C293" t="str">
            <v>Buje Soldado Sanitario 4" x 3"</v>
          </cell>
          <cell r="D293" t="str">
            <v>Un</v>
          </cell>
          <cell r="E293">
            <v>4993</v>
          </cell>
        </row>
        <row r="294">
          <cell r="C294" t="str">
            <v>Buje Soldado Sanitario 6" x 4"</v>
          </cell>
          <cell r="D294" t="str">
            <v>Un</v>
          </cell>
          <cell r="E294">
            <v>18947</v>
          </cell>
        </row>
        <row r="295">
          <cell r="C295" t="str">
            <v>Adaptador de Limpieza Sanitario 2"</v>
          </cell>
          <cell r="D295" t="str">
            <v>Un</v>
          </cell>
          <cell r="E295">
            <v>3521</v>
          </cell>
        </row>
        <row r="296">
          <cell r="C296" t="str">
            <v>Adaptador de Limpieza Sanitario 3"</v>
          </cell>
          <cell r="D296" t="str">
            <v>Un</v>
          </cell>
          <cell r="E296">
            <v>6948</v>
          </cell>
        </row>
        <row r="297">
          <cell r="C297" t="str">
            <v>Adaptador de Limpieza Sanitario 4"</v>
          </cell>
          <cell r="D297" t="str">
            <v>Un</v>
          </cell>
          <cell r="E297">
            <v>10234</v>
          </cell>
        </row>
        <row r="298">
          <cell r="C298" t="str">
            <v>Adaptador de Limpieza Sanitario 6"</v>
          </cell>
          <cell r="D298" t="str">
            <v>Un</v>
          </cell>
          <cell r="E298">
            <v>29305</v>
          </cell>
        </row>
        <row r="299">
          <cell r="C299" t="str">
            <v>Tapón de Prueba Sanitario 1 1/2"</v>
          </cell>
          <cell r="D299" t="str">
            <v>Un</v>
          </cell>
          <cell r="E299">
            <v>477</v>
          </cell>
        </row>
        <row r="300">
          <cell r="C300" t="str">
            <v>Tapón de Prueba Sanitario 2"</v>
          </cell>
          <cell r="D300" t="str">
            <v>Un</v>
          </cell>
          <cell r="E300">
            <v>623</v>
          </cell>
        </row>
        <row r="301">
          <cell r="C301" t="str">
            <v>Tapón de Prueba Sanitario 3"</v>
          </cell>
          <cell r="D301" t="str">
            <v>Un</v>
          </cell>
          <cell r="E301">
            <v>791</v>
          </cell>
        </row>
        <row r="302">
          <cell r="C302" t="str">
            <v>Tapón de Prueba Sanitario 4"</v>
          </cell>
          <cell r="D302" t="str">
            <v>Un</v>
          </cell>
          <cell r="E302">
            <v>1557</v>
          </cell>
        </row>
        <row r="303">
          <cell r="C303" t="str">
            <v>NOVAFORT</v>
          </cell>
        </row>
        <row r="304">
          <cell r="C304" t="str">
            <v>Tubería Pvc Novafort 110 m.m. (4")</v>
          </cell>
          <cell r="D304" t="str">
            <v>Ml</v>
          </cell>
          <cell r="E304">
            <v>10916</v>
          </cell>
        </row>
        <row r="305">
          <cell r="C305" t="str">
            <v>Tubería Pvc Novafort 160 m.m. (6")</v>
          </cell>
          <cell r="D305" t="str">
            <v>Ml</v>
          </cell>
          <cell r="E305">
            <v>19005.633333333335</v>
          </cell>
        </row>
        <row r="306">
          <cell r="C306" t="str">
            <v>Tubería Pvc Novafort 200 m.m. (8")</v>
          </cell>
          <cell r="D306" t="str">
            <v>Ml</v>
          </cell>
          <cell r="E306">
            <v>27783.353333333333</v>
          </cell>
        </row>
        <row r="307">
          <cell r="C307" t="str">
            <v>Tubería Pvc Novafort 250 m.m. (10")</v>
          </cell>
          <cell r="D307" t="str">
            <v>Ml</v>
          </cell>
          <cell r="E307">
            <v>40389.653333333328</v>
          </cell>
        </row>
        <row r="308">
          <cell r="C308" t="str">
            <v>Tubería Pvc Novafort 315 m.m. (12")</v>
          </cell>
          <cell r="D308" t="str">
            <v>Ml</v>
          </cell>
          <cell r="E308">
            <v>59717.38</v>
          </cell>
        </row>
        <row r="309">
          <cell r="C309" t="str">
            <v>Tubería Pvc Novafort 355 m.m. (14")</v>
          </cell>
          <cell r="D309" t="str">
            <v>Ml</v>
          </cell>
          <cell r="E309">
            <v>69010.333333333328</v>
          </cell>
        </row>
        <row r="310">
          <cell r="C310" t="str">
            <v>Tubería RIB LOC (15")</v>
          </cell>
          <cell r="D310" t="str">
            <v>Ml</v>
          </cell>
          <cell r="E310">
            <v>75000</v>
          </cell>
        </row>
        <row r="311">
          <cell r="C311" t="str">
            <v>Tubería Pvc Novafort 400 m.m. (16")</v>
          </cell>
          <cell r="D311" t="str">
            <v>Ml</v>
          </cell>
          <cell r="E311">
            <v>92496.46666666666</v>
          </cell>
        </row>
        <row r="312">
          <cell r="C312" t="str">
            <v>Tubería Pvc Novafort 450 m.m. (18")</v>
          </cell>
          <cell r="D312" t="str">
            <v>Ml</v>
          </cell>
          <cell r="E312">
            <v>121654.99999999999</v>
          </cell>
        </row>
        <row r="313">
          <cell r="C313" t="str">
            <v>Tubería Pvc Novafort 500 m.m. (20")</v>
          </cell>
          <cell r="D313" t="str">
            <v>Ml</v>
          </cell>
          <cell r="E313">
            <v>151005.31999999998</v>
          </cell>
        </row>
        <row r="314">
          <cell r="C314" t="str">
            <v>Tubería Pvc Novafort 600 m.m. (24")</v>
          </cell>
          <cell r="D314" t="str">
            <v>Ml</v>
          </cell>
          <cell r="E314">
            <v>205907.67384615383</v>
          </cell>
        </row>
        <row r="315">
          <cell r="C315" t="str">
            <v>Tubería Pvc Novafort 680 m.m. (27")</v>
          </cell>
          <cell r="D315" t="str">
            <v>Ml</v>
          </cell>
          <cell r="E315">
            <v>221812.70153846152</v>
          </cell>
        </row>
        <row r="316">
          <cell r="C316" t="str">
            <v>Tubería Pvc Novafort (30")</v>
          </cell>
          <cell r="D316" t="str">
            <v>ML</v>
          </cell>
          <cell r="E316">
            <v>276944.82461538463</v>
          </cell>
        </row>
        <row r="317">
          <cell r="C317" t="str">
            <v>Tubería Pvc Novafort 33"</v>
          </cell>
          <cell r="D317" t="str">
            <v>Ml</v>
          </cell>
          <cell r="E317">
            <v>388452</v>
          </cell>
        </row>
        <row r="318">
          <cell r="C318" t="str">
            <v>Tubería Pvc Novafort 39"</v>
          </cell>
          <cell r="D318" t="str">
            <v>Ml</v>
          </cell>
        </row>
        <row r="319">
          <cell r="C319" t="str">
            <v>Tubería Pvc Novafort 42"</v>
          </cell>
          <cell r="D319" t="str">
            <v>Ml</v>
          </cell>
        </row>
        <row r="320">
          <cell r="C320" t="str">
            <v>Kit Silla Yee 160 x 110 mm</v>
          </cell>
          <cell r="D320" t="str">
            <v>Un</v>
          </cell>
          <cell r="E320">
            <v>70667.199999999997</v>
          </cell>
        </row>
        <row r="321">
          <cell r="C321" t="str">
            <v>Kit Silla Yee 200 x 110 mm</v>
          </cell>
          <cell r="D321" t="str">
            <v>Un</v>
          </cell>
          <cell r="E321">
            <v>81680.239999999991</v>
          </cell>
        </row>
        <row r="322">
          <cell r="C322" t="str">
            <v>Kit Silla Yee 200 x 160 mm</v>
          </cell>
          <cell r="D322" t="str">
            <v>Un</v>
          </cell>
          <cell r="E322">
            <v>81680.239999999991</v>
          </cell>
        </row>
        <row r="323">
          <cell r="C323" t="str">
            <v>Kit Silla Yee 250 x 110 mm</v>
          </cell>
          <cell r="D323" t="str">
            <v>Un</v>
          </cell>
          <cell r="E323">
            <v>92338.319999999992</v>
          </cell>
        </row>
        <row r="324">
          <cell r="C324" t="str">
            <v>Kit Silla Yee 250 x 160 mm</v>
          </cell>
          <cell r="D324" t="str">
            <v>Un</v>
          </cell>
          <cell r="E324">
            <v>92338.319999999992</v>
          </cell>
        </row>
        <row r="325">
          <cell r="C325" t="str">
            <v>Kit Silla Yee 315 x 110 mm</v>
          </cell>
          <cell r="D325" t="str">
            <v>Un</v>
          </cell>
          <cell r="E325">
            <v>205753.84</v>
          </cell>
        </row>
        <row r="326">
          <cell r="C326" t="str">
            <v>Kit Silla Yee 315 x 160 mm</v>
          </cell>
          <cell r="D326" t="str">
            <v>Un</v>
          </cell>
          <cell r="E326">
            <v>205753.84</v>
          </cell>
        </row>
        <row r="327">
          <cell r="C327" t="str">
            <v>Silla Yee 315 x 200 mm</v>
          </cell>
          <cell r="D327" t="str">
            <v>Un</v>
          </cell>
          <cell r="E327">
            <v>126796.12</v>
          </cell>
        </row>
        <row r="328">
          <cell r="C328" t="str">
            <v>Silla Yee 355 x 110 mm</v>
          </cell>
          <cell r="D328" t="str">
            <v>Un</v>
          </cell>
          <cell r="E328">
            <v>141210.28</v>
          </cell>
        </row>
        <row r="329">
          <cell r="C329" t="str">
            <v>Silla Yee 355 x 160 mm</v>
          </cell>
          <cell r="D329" t="str">
            <v>Un</v>
          </cell>
          <cell r="E329">
            <v>141210.28</v>
          </cell>
        </row>
        <row r="330">
          <cell r="C330" t="str">
            <v>Silla Yee 355 x 200 mm</v>
          </cell>
          <cell r="D330" t="str">
            <v>Un</v>
          </cell>
          <cell r="E330">
            <v>141209.12</v>
          </cell>
        </row>
        <row r="331">
          <cell r="C331" t="str">
            <v>Silla Yee 400 x 110 mm</v>
          </cell>
          <cell r="D331" t="str">
            <v>Un</v>
          </cell>
          <cell r="E331">
            <v>154832.16</v>
          </cell>
        </row>
        <row r="332">
          <cell r="C332" t="str">
            <v>Silla Yee 400 x 160 mm</v>
          </cell>
          <cell r="D332" t="str">
            <v>Un</v>
          </cell>
          <cell r="E332">
            <v>154832.16</v>
          </cell>
        </row>
        <row r="333">
          <cell r="C333" t="str">
            <v>Silla Yee 400 x 200 mm</v>
          </cell>
          <cell r="D333" t="str">
            <v>Un</v>
          </cell>
          <cell r="E333">
            <v>154832.16</v>
          </cell>
        </row>
        <row r="334">
          <cell r="C334" t="str">
            <v xml:space="preserve">Silla Yee 400 x 250 mm </v>
          </cell>
          <cell r="D334" t="str">
            <v>Un</v>
          </cell>
          <cell r="E334">
            <v>154832.16</v>
          </cell>
        </row>
        <row r="335">
          <cell r="C335" t="str">
            <v>Silla Yee 450 x 160 mm</v>
          </cell>
          <cell r="D335" t="str">
            <v>Un</v>
          </cell>
          <cell r="E335">
            <v>165610.87999999998</v>
          </cell>
        </row>
        <row r="336">
          <cell r="C336" t="str">
            <v>Silla Yee 450 x 200 mm</v>
          </cell>
          <cell r="D336" t="str">
            <v>Un</v>
          </cell>
          <cell r="E336">
            <v>165610.87999999998</v>
          </cell>
        </row>
        <row r="337">
          <cell r="C337" t="str">
            <v>Silla Yee 500 x 160 mm</v>
          </cell>
          <cell r="D337" t="str">
            <v>Un</v>
          </cell>
          <cell r="E337">
            <v>252642.19999999998</v>
          </cell>
        </row>
        <row r="338">
          <cell r="C338" t="str">
            <v>Silla Yee 500 x 200 mm</v>
          </cell>
          <cell r="D338" t="str">
            <v>Un</v>
          </cell>
          <cell r="E338">
            <v>252642.19999999998</v>
          </cell>
        </row>
        <row r="339">
          <cell r="C339" t="str">
            <v>Silla Yee 24" x 160"</v>
          </cell>
          <cell r="D339" t="str">
            <v>Un</v>
          </cell>
          <cell r="E339">
            <v>207365.08</v>
          </cell>
        </row>
        <row r="340">
          <cell r="C340" t="str">
            <v>Silla Yee 27" x 160"</v>
          </cell>
          <cell r="D340" t="str">
            <v>Un</v>
          </cell>
          <cell r="E340">
            <v>257400.52</v>
          </cell>
        </row>
        <row r="341">
          <cell r="C341" t="str">
            <v>Silla Yee 30" x 160"</v>
          </cell>
          <cell r="D341" t="str">
            <v>UN</v>
          </cell>
          <cell r="E341">
            <v>257400.52</v>
          </cell>
        </row>
        <row r="342">
          <cell r="C342" t="str">
            <v>Silla Yee 33" x 160"</v>
          </cell>
          <cell r="D342" t="str">
            <v>Un</v>
          </cell>
          <cell r="E342">
            <v>380125</v>
          </cell>
        </row>
        <row r="343">
          <cell r="C343" t="str">
            <v>Acondicionador de Superficie</v>
          </cell>
          <cell r="D343" t="str">
            <v>Un</v>
          </cell>
          <cell r="E343">
            <v>67174</v>
          </cell>
        </row>
        <row r="344">
          <cell r="C344" t="str">
            <v>Adhesivo Novafort</v>
          </cell>
          <cell r="D344" t="str">
            <v>Un</v>
          </cell>
          <cell r="E344">
            <v>51501</v>
          </cell>
        </row>
        <row r="345">
          <cell r="C345" t="str">
            <v>Pistola Aplicadora</v>
          </cell>
          <cell r="D345" t="str">
            <v>Un</v>
          </cell>
          <cell r="E345">
            <v>56625</v>
          </cell>
        </row>
        <row r="346">
          <cell r="C346" t="str">
            <v>Hidrosello Novafort 110 mm S8</v>
          </cell>
          <cell r="D346" t="str">
            <v>Un</v>
          </cell>
          <cell r="E346">
            <v>1464</v>
          </cell>
        </row>
        <row r="347">
          <cell r="C347" t="str">
            <v>Hidrosello Novafort 160 mm S8 y S4</v>
          </cell>
          <cell r="D347" t="str">
            <v>Un</v>
          </cell>
          <cell r="E347">
            <v>2377</v>
          </cell>
        </row>
        <row r="348">
          <cell r="C348" t="str">
            <v>Hidrosello Novafort 200 mm S8 y S4</v>
          </cell>
          <cell r="D348" t="str">
            <v>Un</v>
          </cell>
          <cell r="E348">
            <v>4297</v>
          </cell>
        </row>
        <row r="349">
          <cell r="C349" t="str">
            <v>Hidrosello Novafort 250 mm S8</v>
          </cell>
          <cell r="D349" t="str">
            <v>Un</v>
          </cell>
          <cell r="E349">
            <v>7505</v>
          </cell>
        </row>
        <row r="350">
          <cell r="C350" t="str">
            <v>Hidrosello Novafort 315 mm S8 y S4</v>
          </cell>
          <cell r="D350" t="str">
            <v>Un</v>
          </cell>
          <cell r="E350">
            <v>15740</v>
          </cell>
        </row>
        <row r="351">
          <cell r="C351" t="str">
            <v>Hidrosello Novafort 355 mm S8 y S4</v>
          </cell>
          <cell r="D351" t="str">
            <v>Un</v>
          </cell>
          <cell r="E351">
            <v>17655</v>
          </cell>
        </row>
        <row r="352">
          <cell r="C352" t="str">
            <v>Hidrosello Novafort 400 mm S8</v>
          </cell>
          <cell r="D352" t="str">
            <v>Un</v>
          </cell>
          <cell r="E352">
            <v>32054</v>
          </cell>
        </row>
        <row r="353">
          <cell r="C353" t="str">
            <v>Hidrosello Novafort 450 mm S8</v>
          </cell>
          <cell r="D353" t="str">
            <v>Un</v>
          </cell>
          <cell r="E353">
            <v>46334</v>
          </cell>
        </row>
        <row r="354">
          <cell r="C354" t="str">
            <v>Hidrosello Novafort 500 mm S8</v>
          </cell>
          <cell r="D354" t="str">
            <v>Un</v>
          </cell>
          <cell r="E354">
            <v>52125</v>
          </cell>
        </row>
        <row r="355">
          <cell r="C355" t="str">
            <v>Adaptador Novafort - Sanitaria 110 mm x 4"</v>
          </cell>
          <cell r="D355" t="str">
            <v>Un</v>
          </cell>
          <cell r="E355">
            <v>14579</v>
          </cell>
        </row>
        <row r="356">
          <cell r="C356" t="str">
            <v>Adaptador Novafort - Sanitaria 160 mm x 6"</v>
          </cell>
          <cell r="D356" t="str">
            <v>Un</v>
          </cell>
          <cell r="E356">
            <v>28044</v>
          </cell>
        </row>
        <row r="357">
          <cell r="C357" t="str">
            <v>Adaptador Novafort - Sanitaria 200 mm x 6"</v>
          </cell>
          <cell r="D357" t="str">
            <v>Un</v>
          </cell>
          <cell r="E357">
            <v>41660</v>
          </cell>
        </row>
        <row r="358">
          <cell r="C358" t="str">
            <v>NOVALOC</v>
          </cell>
        </row>
        <row r="359">
          <cell r="C359" t="str">
            <v>Tubería Pvc Novaloc 24"</v>
          </cell>
          <cell r="D359" t="str">
            <v>Ml</v>
          </cell>
          <cell r="E359">
            <v>189481</v>
          </cell>
        </row>
        <row r="360">
          <cell r="C360" t="str">
            <v>Tubería Pvc Novaloc 27"</v>
          </cell>
          <cell r="D360" t="str">
            <v>Ml</v>
          </cell>
          <cell r="E360">
            <v>269011</v>
          </cell>
        </row>
        <row r="361">
          <cell r="C361" t="str">
            <v>Tubería Pvc Novaloc 30"</v>
          </cell>
          <cell r="D361" t="str">
            <v>Ml</v>
          </cell>
          <cell r="E361">
            <v>322066</v>
          </cell>
        </row>
        <row r="362">
          <cell r="C362" t="str">
            <v>Tubería Pvc Novaloc 33"</v>
          </cell>
          <cell r="D362" t="str">
            <v>Ml</v>
          </cell>
          <cell r="E362">
            <v>363655</v>
          </cell>
        </row>
        <row r="363">
          <cell r="C363" t="str">
            <v>Tubería Pvc Novaloc 36"</v>
          </cell>
          <cell r="D363" t="str">
            <v>Ml</v>
          </cell>
          <cell r="E363">
            <v>518355</v>
          </cell>
        </row>
        <row r="364">
          <cell r="C364" t="str">
            <v>Tubería Pvc Novaloc 39"</v>
          </cell>
          <cell r="D364" t="str">
            <v>Ml</v>
          </cell>
          <cell r="E364">
            <v>767105</v>
          </cell>
        </row>
        <row r="365">
          <cell r="C365" t="str">
            <v>Tubería Pvc Novaloc 42"</v>
          </cell>
          <cell r="D365" t="str">
            <v>Ml</v>
          </cell>
          <cell r="E365">
            <v>823492</v>
          </cell>
        </row>
        <row r="366">
          <cell r="C366" t="str">
            <v>Tubería Pvc Novaloc 45"</v>
          </cell>
          <cell r="D366" t="str">
            <v>Ml</v>
          </cell>
          <cell r="E366">
            <v>792650</v>
          </cell>
        </row>
        <row r="367">
          <cell r="C367" t="str">
            <v>Tubería Pvc Novaloc 48"</v>
          </cell>
          <cell r="D367" t="str">
            <v>Ml</v>
          </cell>
          <cell r="E367">
            <v>1131606</v>
          </cell>
        </row>
        <row r="368">
          <cell r="C368" t="str">
            <v>Tubería Pvc Novaloc 54"</v>
          </cell>
          <cell r="D368" t="str">
            <v>Ml</v>
          </cell>
          <cell r="E368">
            <v>1274565</v>
          </cell>
        </row>
        <row r="369">
          <cell r="C369" t="str">
            <v>Tubería Pvc Novaloc 57"</v>
          </cell>
          <cell r="D369" t="str">
            <v>Ml</v>
          </cell>
          <cell r="E369">
            <v>1364082</v>
          </cell>
        </row>
        <row r="370">
          <cell r="C370" t="str">
            <v>Tubería Pvc Novaloc 60"</v>
          </cell>
          <cell r="D370" t="str">
            <v>Ml</v>
          </cell>
          <cell r="E370">
            <v>1475881</v>
          </cell>
        </row>
        <row r="371">
          <cell r="C371" t="str">
            <v>Unión 24"</v>
          </cell>
          <cell r="D371" t="str">
            <v>Ml</v>
          </cell>
          <cell r="E371">
            <v>135646</v>
          </cell>
        </row>
        <row r="372">
          <cell r="C372" t="str">
            <v>Unión 27"</v>
          </cell>
          <cell r="D372" t="str">
            <v>Ml</v>
          </cell>
          <cell r="E372">
            <v>184247</v>
          </cell>
        </row>
        <row r="373">
          <cell r="C373" t="str">
            <v>Unión 30"</v>
          </cell>
          <cell r="D373" t="str">
            <v>Ml</v>
          </cell>
          <cell r="E373">
            <v>203610</v>
          </cell>
        </row>
        <row r="374">
          <cell r="C374" t="str">
            <v>Unión 33"</v>
          </cell>
          <cell r="D374" t="str">
            <v>Ml</v>
          </cell>
          <cell r="E374">
            <v>264380</v>
          </cell>
        </row>
        <row r="375">
          <cell r="C375" t="str">
            <v>Unión 36"</v>
          </cell>
          <cell r="D375" t="str">
            <v>Ml</v>
          </cell>
          <cell r="E375">
            <v>443321</v>
          </cell>
        </row>
        <row r="376">
          <cell r="C376" t="str">
            <v>Unión 39"</v>
          </cell>
          <cell r="D376" t="str">
            <v>Ml</v>
          </cell>
          <cell r="E376">
            <v>478037</v>
          </cell>
        </row>
        <row r="377">
          <cell r="C377" t="str">
            <v>Unión 42"</v>
          </cell>
          <cell r="D377" t="str">
            <v>Ml</v>
          </cell>
          <cell r="E377">
            <v>513061</v>
          </cell>
        </row>
        <row r="378">
          <cell r="C378" t="str">
            <v>Unión 45"</v>
          </cell>
          <cell r="D378" t="str">
            <v>Ml</v>
          </cell>
          <cell r="E378">
            <v>528453</v>
          </cell>
        </row>
        <row r="379">
          <cell r="C379" t="str">
            <v>Unión 48"</v>
          </cell>
          <cell r="D379" t="str">
            <v>Ml</v>
          </cell>
          <cell r="E379">
            <v>544307</v>
          </cell>
        </row>
        <row r="380">
          <cell r="C380" t="str">
            <v>Unión 54"</v>
          </cell>
          <cell r="D380" t="str">
            <v>Ml</v>
          </cell>
          <cell r="E380">
            <v>598104</v>
          </cell>
        </row>
        <row r="381">
          <cell r="C381" t="str">
            <v>Unión 57"</v>
          </cell>
          <cell r="D381" t="str">
            <v>Ml</v>
          </cell>
          <cell r="E381">
            <v>604185</v>
          </cell>
        </row>
        <row r="382">
          <cell r="C382" t="str">
            <v>Hidrosello Novaloc 24"</v>
          </cell>
          <cell r="D382" t="str">
            <v>Ml</v>
          </cell>
          <cell r="E382">
            <v>54095</v>
          </cell>
        </row>
        <row r="383">
          <cell r="C383" t="str">
            <v>Hidrosello Novaloc 27"</v>
          </cell>
          <cell r="D383" t="str">
            <v>Ml</v>
          </cell>
          <cell r="E383">
            <v>58846</v>
          </cell>
        </row>
        <row r="384">
          <cell r="C384" t="str">
            <v>Hidrosello Novaloc 30"</v>
          </cell>
          <cell r="D384" t="str">
            <v>Ml</v>
          </cell>
          <cell r="E384">
            <v>64868</v>
          </cell>
        </row>
        <row r="385">
          <cell r="C385" t="str">
            <v>Hidrosello Novaloc 33"</v>
          </cell>
          <cell r="D385" t="str">
            <v>Ml</v>
          </cell>
          <cell r="E385">
            <v>69327</v>
          </cell>
        </row>
        <row r="386">
          <cell r="C386" t="str">
            <v>Hidrosello Novaloc 36"</v>
          </cell>
          <cell r="D386" t="str">
            <v>Ml</v>
          </cell>
          <cell r="E386">
            <v>78075</v>
          </cell>
        </row>
        <row r="387">
          <cell r="C387" t="str">
            <v>Hidrosello Novaloc 39"</v>
          </cell>
          <cell r="D387" t="str">
            <v>Ml</v>
          </cell>
          <cell r="E387">
            <v>84040</v>
          </cell>
        </row>
        <row r="388">
          <cell r="C388" t="str">
            <v>Hidrosello Novaloc 42"</v>
          </cell>
          <cell r="D388" t="str">
            <v>Ml</v>
          </cell>
          <cell r="E388">
            <v>94070</v>
          </cell>
        </row>
        <row r="389">
          <cell r="C389" t="str">
            <v>Hidrosello Novaloc 45"</v>
          </cell>
          <cell r="D389" t="str">
            <v>Ml</v>
          </cell>
          <cell r="E389">
            <v>97572</v>
          </cell>
        </row>
        <row r="390">
          <cell r="C390" t="str">
            <v>Hidrosello Novaloc 48"</v>
          </cell>
          <cell r="D390" t="str">
            <v>Ml</v>
          </cell>
          <cell r="E390">
            <v>97572</v>
          </cell>
        </row>
        <row r="391">
          <cell r="C391" t="str">
            <v>Hidrosello Novaloc 54"</v>
          </cell>
          <cell r="D391" t="str">
            <v>Ml</v>
          </cell>
          <cell r="E391">
            <v>108604</v>
          </cell>
        </row>
        <row r="392">
          <cell r="C392" t="str">
            <v>Soldadura PVC Barra x 1/8</v>
          </cell>
          <cell r="D392" t="str">
            <v>Un</v>
          </cell>
          <cell r="E392">
            <v>1327</v>
          </cell>
        </row>
        <row r="393">
          <cell r="C393" t="str">
            <v>Lubricante Alcantarillado Novaloc x 4</v>
          </cell>
          <cell r="D393" t="str">
            <v>Kg</v>
          </cell>
          <cell r="E393">
            <v>81880</v>
          </cell>
        </row>
        <row r="394">
          <cell r="C394" t="str">
            <v>Adaptador para domiciliaria 4"</v>
          </cell>
          <cell r="D394" t="str">
            <v>Un</v>
          </cell>
          <cell r="E394">
            <v>8524</v>
          </cell>
        </row>
        <row r="395">
          <cell r="C395" t="str">
            <v>Adaptador para domiciliaria 6"</v>
          </cell>
          <cell r="D395" t="str">
            <v>Un</v>
          </cell>
          <cell r="E395">
            <v>19065.759999999998</v>
          </cell>
        </row>
        <row r="396">
          <cell r="C396" t="str">
            <v>Adaptador para domiciliaria 8"</v>
          </cell>
          <cell r="D396" t="str">
            <v>Un</v>
          </cell>
          <cell r="E396">
            <v>32673</v>
          </cell>
        </row>
        <row r="397">
          <cell r="C397" t="str">
            <v>Silla Tee Novaloc 24" x 160 mm</v>
          </cell>
          <cell r="D397" t="str">
            <v>Un</v>
          </cell>
          <cell r="E397">
            <v>254931</v>
          </cell>
        </row>
        <row r="398">
          <cell r="C398" t="str">
            <v>Silla Tee Novaloc 24" x 200 mm</v>
          </cell>
          <cell r="D398" t="str">
            <v>Un</v>
          </cell>
          <cell r="E398">
            <v>278662</v>
          </cell>
        </row>
        <row r="399">
          <cell r="C399" t="str">
            <v>Silla Tee Novaloc 24" x 250 mm</v>
          </cell>
          <cell r="D399" t="str">
            <v>Un</v>
          </cell>
          <cell r="E399">
            <v>282520</v>
          </cell>
        </row>
        <row r="400">
          <cell r="C400" t="str">
            <v>Silla Yee Novaloc 24" x 200 mm</v>
          </cell>
          <cell r="D400" t="str">
            <v>Un</v>
          </cell>
          <cell r="E400">
            <v>284246</v>
          </cell>
        </row>
        <row r="401">
          <cell r="C401" t="str">
            <v>Silla Yee Novaloc 27" x 200 mm</v>
          </cell>
          <cell r="D401" t="str">
            <v>Un</v>
          </cell>
          <cell r="E401">
            <v>284246</v>
          </cell>
        </row>
        <row r="402">
          <cell r="C402" t="str">
            <v>TUBERIA Y ACCESORIOS PRESIÓN</v>
          </cell>
        </row>
        <row r="403">
          <cell r="C403" t="str">
            <v>Tubería Presión RDE 13.5  315 PSI de 1/2"</v>
          </cell>
          <cell r="D403" t="str">
            <v>Ml</v>
          </cell>
          <cell r="E403">
            <v>1369</v>
          </cell>
        </row>
        <row r="404">
          <cell r="C404" t="str">
            <v>Tubería Presión RDE 21  200 PSI de 3/4"</v>
          </cell>
          <cell r="D404" t="str">
            <v>Ml</v>
          </cell>
          <cell r="E404">
            <v>1726</v>
          </cell>
        </row>
        <row r="405">
          <cell r="C405" t="str">
            <v>Tubería Presión RDE 21  200 PSI de 1"</v>
          </cell>
          <cell r="D405" t="str">
            <v>Ml</v>
          </cell>
          <cell r="E405">
            <v>2517</v>
          </cell>
        </row>
        <row r="406">
          <cell r="C406" t="str">
            <v>Tubería Presión RDE 21  200 PSI de 1 1/4"</v>
          </cell>
          <cell r="D406" t="str">
            <v>Ml</v>
          </cell>
          <cell r="E406">
            <v>4534</v>
          </cell>
        </row>
        <row r="407">
          <cell r="C407" t="str">
            <v>Tubería Presión RDE 21  200 PSI de 1 1/2"</v>
          </cell>
          <cell r="D407" t="str">
            <v>Ml</v>
          </cell>
          <cell r="E407">
            <v>5921</v>
          </cell>
        </row>
        <row r="408">
          <cell r="C408" t="str">
            <v>Tubería Presión RDE 21  200 PSI de 2"</v>
          </cell>
          <cell r="D408" t="str">
            <v>Ml</v>
          </cell>
          <cell r="E408">
            <v>9078</v>
          </cell>
        </row>
        <row r="409">
          <cell r="C409" t="str">
            <v>Tubería Presión RDE 21  200 PSI de 2 1/2"</v>
          </cell>
          <cell r="D409" t="str">
            <v>Ml</v>
          </cell>
          <cell r="E409">
            <v>14712</v>
          </cell>
        </row>
        <row r="410">
          <cell r="C410" t="str">
            <v>Tubería Presión RDE 21  200 PSI de 3"</v>
          </cell>
          <cell r="D410" t="str">
            <v>Ml</v>
          </cell>
          <cell r="E410">
            <v>19643</v>
          </cell>
        </row>
        <row r="411">
          <cell r="C411" t="str">
            <v>Tubería Presión RDE 21  200 PSI de 4"</v>
          </cell>
          <cell r="D411" t="str">
            <v>Ml</v>
          </cell>
          <cell r="E411">
            <v>33505</v>
          </cell>
        </row>
        <row r="412">
          <cell r="C412" t="str">
            <v>Tee Presión Schedule 40 1/2"</v>
          </cell>
          <cell r="D412" t="str">
            <v>Un</v>
          </cell>
          <cell r="E412">
            <v>433</v>
          </cell>
        </row>
        <row r="413">
          <cell r="C413" t="str">
            <v>Tee Presión Schedule 40 3/4"</v>
          </cell>
          <cell r="D413" t="str">
            <v>Un</v>
          </cell>
          <cell r="E413">
            <v>730</v>
          </cell>
        </row>
        <row r="414">
          <cell r="C414" t="str">
            <v>Tee Presión Schedule 40 1"</v>
          </cell>
          <cell r="D414" t="str">
            <v>Un</v>
          </cell>
          <cell r="E414">
            <v>1426</v>
          </cell>
        </row>
        <row r="415">
          <cell r="C415" t="str">
            <v>Tee Presión Schedule 40 1 1/4"</v>
          </cell>
          <cell r="D415" t="str">
            <v>Un</v>
          </cell>
          <cell r="E415">
            <v>3682</v>
          </cell>
        </row>
        <row r="416">
          <cell r="C416" t="str">
            <v>Tee Presión Schedule 40 1 1/2"</v>
          </cell>
          <cell r="D416" t="str">
            <v>Un</v>
          </cell>
          <cell r="E416">
            <v>4835</v>
          </cell>
        </row>
        <row r="417">
          <cell r="C417" t="str">
            <v>Tee Presión Schedule 40 2"</v>
          </cell>
          <cell r="D417" t="str">
            <v>Un</v>
          </cell>
          <cell r="E417">
            <v>7698</v>
          </cell>
        </row>
        <row r="418">
          <cell r="C418" t="str">
            <v>Tee Presión Schedule 40 2 1/2"</v>
          </cell>
          <cell r="D418" t="str">
            <v>Un</v>
          </cell>
          <cell r="E418">
            <v>18258</v>
          </cell>
        </row>
        <row r="419">
          <cell r="C419" t="str">
            <v>Tee Presión Schedule 40 3"</v>
          </cell>
          <cell r="D419" t="str">
            <v>Un</v>
          </cell>
          <cell r="E419">
            <v>26166</v>
          </cell>
        </row>
        <row r="420">
          <cell r="C420" t="str">
            <v>Tee Presión Schedule 40 4"</v>
          </cell>
          <cell r="D420" t="str">
            <v>Un</v>
          </cell>
          <cell r="E420">
            <v>56588</v>
          </cell>
        </row>
        <row r="421">
          <cell r="C421" t="str">
            <v>Tee Universal Presión1/2"</v>
          </cell>
          <cell r="D421" t="str">
            <v>Un</v>
          </cell>
          <cell r="E421">
            <v>1819</v>
          </cell>
        </row>
        <row r="422">
          <cell r="C422" t="str">
            <v>Tee Universal Presión 3/4"</v>
          </cell>
          <cell r="D422" t="str">
            <v>Un</v>
          </cell>
          <cell r="E422">
            <v>3226</v>
          </cell>
        </row>
        <row r="423">
          <cell r="C423" t="str">
            <v>Tee Universal Presión 1"</v>
          </cell>
          <cell r="D423" t="str">
            <v>Un</v>
          </cell>
          <cell r="E423">
            <v>4878</v>
          </cell>
        </row>
        <row r="424">
          <cell r="C424" t="str">
            <v>Tee Universal Presión 1 1/4"</v>
          </cell>
          <cell r="D424" t="str">
            <v>Un</v>
          </cell>
          <cell r="E424">
            <v>8803</v>
          </cell>
        </row>
        <row r="425">
          <cell r="C425" t="str">
            <v>Tee Universal Presión1 1/2"</v>
          </cell>
          <cell r="D425" t="str">
            <v>Un</v>
          </cell>
          <cell r="E425">
            <v>15111</v>
          </cell>
        </row>
        <row r="426">
          <cell r="C426" t="str">
            <v>Tee Universal Presión 2"</v>
          </cell>
          <cell r="D426" t="str">
            <v>Un</v>
          </cell>
          <cell r="E426">
            <v>19316</v>
          </cell>
        </row>
        <row r="427">
          <cell r="C427" t="str">
            <v>Tee Reducida Presión 3/4" x 1/2"</v>
          </cell>
          <cell r="D427" t="str">
            <v>Un</v>
          </cell>
          <cell r="E427">
            <v>1015</v>
          </cell>
        </row>
        <row r="428">
          <cell r="C428" t="str">
            <v>Tee Reducida Presión 1" x 1/2"</v>
          </cell>
          <cell r="D428" t="str">
            <v>Un</v>
          </cell>
          <cell r="E428">
            <v>1984</v>
          </cell>
        </row>
        <row r="429">
          <cell r="C429" t="str">
            <v>Tee Reducida Presión 1" x 3/4"</v>
          </cell>
          <cell r="D429" t="str">
            <v>Un</v>
          </cell>
          <cell r="E429">
            <v>1984</v>
          </cell>
        </row>
        <row r="430">
          <cell r="C430" t="str">
            <v>Codo PVC Presión 90° 1/2"</v>
          </cell>
          <cell r="D430" t="str">
            <v>Un</v>
          </cell>
          <cell r="E430">
            <v>327</v>
          </cell>
        </row>
        <row r="431">
          <cell r="C431" t="str">
            <v>Codo PVC Presión 90° 3/4"</v>
          </cell>
          <cell r="D431" t="str">
            <v>Un</v>
          </cell>
          <cell r="E431">
            <v>523</v>
          </cell>
        </row>
        <row r="432">
          <cell r="C432" t="str">
            <v>Codo PVC Presión 90° 1"</v>
          </cell>
          <cell r="D432" t="str">
            <v>Un</v>
          </cell>
          <cell r="E432">
            <v>1024</v>
          </cell>
        </row>
        <row r="433">
          <cell r="C433" t="str">
            <v>Codo PVC Presión 90° 1 1/4"</v>
          </cell>
          <cell r="D433" t="str">
            <v>Un</v>
          </cell>
          <cell r="E433">
            <v>1969</v>
          </cell>
        </row>
        <row r="434">
          <cell r="C434" t="str">
            <v>Codo PVC Presión 90° 1 1/2"</v>
          </cell>
          <cell r="D434" t="str">
            <v>Un</v>
          </cell>
          <cell r="E434">
            <v>3676</v>
          </cell>
        </row>
        <row r="435">
          <cell r="C435" t="str">
            <v>Codo PVC Presión 90° 2"</v>
          </cell>
          <cell r="D435" t="str">
            <v>Un</v>
          </cell>
          <cell r="E435">
            <v>6024</v>
          </cell>
        </row>
        <row r="436">
          <cell r="C436" t="str">
            <v>Codo PVC Presión 90° 2" 1/2"</v>
          </cell>
          <cell r="D436" t="str">
            <v>Un</v>
          </cell>
          <cell r="E436">
            <v>17350</v>
          </cell>
        </row>
        <row r="437">
          <cell r="C437" t="str">
            <v>Codo PVC Presión 90° 3"</v>
          </cell>
          <cell r="D437" t="str">
            <v>Un</v>
          </cell>
          <cell r="E437">
            <v>20228</v>
          </cell>
        </row>
        <row r="438">
          <cell r="C438" t="str">
            <v>Codo PVC Presión 90° 4"</v>
          </cell>
          <cell r="D438" t="str">
            <v>Un</v>
          </cell>
          <cell r="E438">
            <v>43492</v>
          </cell>
        </row>
        <row r="439">
          <cell r="C439" t="str">
            <v>Codo PVC Presión 45° 1/2"</v>
          </cell>
          <cell r="D439" t="str">
            <v>Un</v>
          </cell>
          <cell r="E439">
            <v>539</v>
          </cell>
        </row>
        <row r="440">
          <cell r="C440" t="str">
            <v>Codo PVC Presión 45° 3/4"</v>
          </cell>
          <cell r="D440" t="str">
            <v>Un</v>
          </cell>
          <cell r="E440">
            <v>864</v>
          </cell>
        </row>
        <row r="441">
          <cell r="C441" t="str">
            <v>Codo PVC Presión 45° 1"</v>
          </cell>
          <cell r="D441" t="str">
            <v>Un</v>
          </cell>
          <cell r="E441">
            <v>1646</v>
          </cell>
        </row>
        <row r="442">
          <cell r="C442" t="str">
            <v>Codo PVC Presión 45° 1 1/4"</v>
          </cell>
          <cell r="D442" t="str">
            <v>Un</v>
          </cell>
          <cell r="E442">
            <v>2977</v>
          </cell>
        </row>
        <row r="443">
          <cell r="C443" t="str">
            <v>Codo PVC Presión 45° 1 1/2"</v>
          </cell>
          <cell r="D443" t="str">
            <v>Un</v>
          </cell>
          <cell r="E443">
            <v>3992</v>
          </cell>
        </row>
        <row r="444">
          <cell r="C444" t="str">
            <v>Codo PVC Presión 45° 2"</v>
          </cell>
          <cell r="D444" t="str">
            <v>Un</v>
          </cell>
          <cell r="E444">
            <v>6602</v>
          </cell>
        </row>
        <row r="445">
          <cell r="C445" t="str">
            <v>Codo PVC Presión 45° 2" 1/2"</v>
          </cell>
          <cell r="D445" t="str">
            <v>Un</v>
          </cell>
          <cell r="E445">
            <v>18606</v>
          </cell>
        </row>
        <row r="446">
          <cell r="C446" t="str">
            <v>Codo PVC Presión 45° 3"</v>
          </cell>
          <cell r="D446" t="str">
            <v>Un</v>
          </cell>
          <cell r="E446">
            <v>21251</v>
          </cell>
        </row>
        <row r="447">
          <cell r="C447" t="str">
            <v>Codo PVC Presión 45° 4"</v>
          </cell>
          <cell r="D447" t="str">
            <v>Un</v>
          </cell>
          <cell r="E447">
            <v>45212</v>
          </cell>
        </row>
        <row r="448">
          <cell r="C448" t="str">
            <v>Unión PVC Presión 1/2"</v>
          </cell>
          <cell r="D448" t="str">
            <v>Un</v>
          </cell>
          <cell r="E448">
            <v>210</v>
          </cell>
        </row>
        <row r="449">
          <cell r="C449" t="str">
            <v>Unión PVC Presión 3/4"</v>
          </cell>
          <cell r="D449" t="str">
            <v>Un</v>
          </cell>
          <cell r="E449">
            <v>332</v>
          </cell>
        </row>
        <row r="450">
          <cell r="C450" t="str">
            <v>Unión PVC Presión 1"</v>
          </cell>
          <cell r="D450" t="str">
            <v>Un</v>
          </cell>
          <cell r="E450">
            <v>541</v>
          </cell>
        </row>
        <row r="451">
          <cell r="C451" t="str">
            <v>Unión PVC Presión 1 1/4"</v>
          </cell>
          <cell r="D451" t="str">
            <v>Un</v>
          </cell>
          <cell r="E451">
            <v>991</v>
          </cell>
        </row>
        <row r="452">
          <cell r="C452" t="str">
            <v>Unión PVC Presión 1 1/2"</v>
          </cell>
          <cell r="D452" t="str">
            <v>Un</v>
          </cell>
          <cell r="E452">
            <v>1351</v>
          </cell>
        </row>
        <row r="453">
          <cell r="C453" t="str">
            <v>Unión PVC Presión 2"</v>
          </cell>
          <cell r="D453" t="str">
            <v>Un</v>
          </cell>
          <cell r="E453">
            <v>2217</v>
          </cell>
        </row>
        <row r="454">
          <cell r="C454" t="str">
            <v>Unión PVC Presión 2 1/2"</v>
          </cell>
          <cell r="D454" t="str">
            <v>Un</v>
          </cell>
          <cell r="E454">
            <v>8768</v>
          </cell>
        </row>
        <row r="455">
          <cell r="C455" t="str">
            <v>Unión PVC Presión 3"</v>
          </cell>
          <cell r="D455" t="str">
            <v>Un</v>
          </cell>
          <cell r="E455">
            <v>10862</v>
          </cell>
        </row>
        <row r="456">
          <cell r="C456" t="str">
            <v>Unión PVC Presión 4"</v>
          </cell>
          <cell r="D456" t="str">
            <v>Un</v>
          </cell>
          <cell r="E456">
            <v>23597</v>
          </cell>
        </row>
        <row r="457">
          <cell r="C457" t="str">
            <v>Adaptador Macho 1/2"</v>
          </cell>
          <cell r="D457" t="str">
            <v>Un</v>
          </cell>
          <cell r="E457">
            <v>225</v>
          </cell>
        </row>
        <row r="458">
          <cell r="C458" t="str">
            <v>Adaptador Macho 3/4"</v>
          </cell>
          <cell r="D458" t="str">
            <v>Un</v>
          </cell>
          <cell r="E458">
            <v>408</v>
          </cell>
        </row>
        <row r="459">
          <cell r="C459" t="str">
            <v>Adaptador Macho 1"</v>
          </cell>
          <cell r="D459" t="str">
            <v>Un</v>
          </cell>
          <cell r="E459">
            <v>855</v>
          </cell>
        </row>
        <row r="460">
          <cell r="C460" t="str">
            <v>Adaptador Macho 1 1/4"</v>
          </cell>
          <cell r="D460" t="str">
            <v>Un</v>
          </cell>
          <cell r="E460">
            <v>1798</v>
          </cell>
        </row>
        <row r="461">
          <cell r="C461" t="str">
            <v>Adaptador Macho 1 1/2"</v>
          </cell>
          <cell r="D461" t="str">
            <v>Un</v>
          </cell>
          <cell r="E461">
            <v>2107</v>
          </cell>
        </row>
        <row r="462">
          <cell r="C462" t="str">
            <v>Adaptador Macho 2"</v>
          </cell>
          <cell r="D462" t="str">
            <v>Un</v>
          </cell>
          <cell r="E462">
            <v>3009</v>
          </cell>
        </row>
        <row r="463">
          <cell r="C463" t="str">
            <v>Adaptador Macho 2 1/2"</v>
          </cell>
          <cell r="D463" t="str">
            <v>Un</v>
          </cell>
          <cell r="E463">
            <v>7824</v>
          </cell>
        </row>
        <row r="464">
          <cell r="C464" t="str">
            <v>Adaptador Macho 3"</v>
          </cell>
          <cell r="D464" t="str">
            <v>Un</v>
          </cell>
          <cell r="E464">
            <v>11830</v>
          </cell>
        </row>
        <row r="465">
          <cell r="C465" t="str">
            <v>Adaptador Macho 4"</v>
          </cell>
          <cell r="D465" t="str">
            <v>Un</v>
          </cell>
          <cell r="E465">
            <v>21760</v>
          </cell>
        </row>
        <row r="466">
          <cell r="C466" t="str">
            <v>Adaptador Hembra 1/2"</v>
          </cell>
          <cell r="D466" t="str">
            <v>Un</v>
          </cell>
          <cell r="E466">
            <v>254</v>
          </cell>
        </row>
        <row r="467">
          <cell r="C467" t="str">
            <v>Adaptador Hembra 3/4"</v>
          </cell>
          <cell r="D467" t="str">
            <v>Un</v>
          </cell>
          <cell r="E467">
            <v>459</v>
          </cell>
        </row>
        <row r="468">
          <cell r="C468" t="str">
            <v>Adaptador Hembra 1"</v>
          </cell>
          <cell r="D468" t="str">
            <v>Un</v>
          </cell>
          <cell r="E468">
            <v>1023</v>
          </cell>
        </row>
        <row r="469">
          <cell r="C469" t="str">
            <v>Adaptador Hembra 1 1/4"</v>
          </cell>
          <cell r="D469" t="str">
            <v>Un</v>
          </cell>
          <cell r="E469">
            <v>1673</v>
          </cell>
        </row>
        <row r="470">
          <cell r="C470" t="str">
            <v>Adaptador Hembra 1 1/2"</v>
          </cell>
          <cell r="D470" t="str">
            <v>Un</v>
          </cell>
          <cell r="E470">
            <v>2827</v>
          </cell>
        </row>
        <row r="471">
          <cell r="C471" t="str">
            <v>Adaptador Hembra 2"</v>
          </cell>
          <cell r="D471" t="str">
            <v>Un</v>
          </cell>
          <cell r="E471">
            <v>5033</v>
          </cell>
        </row>
        <row r="472">
          <cell r="C472" t="str">
            <v>Adaptador Hembra 2 1/2"</v>
          </cell>
          <cell r="D472" t="str">
            <v>Un</v>
          </cell>
          <cell r="E472">
            <v>9366</v>
          </cell>
        </row>
        <row r="473">
          <cell r="C473" t="str">
            <v>Adaptador Hembra 3"</v>
          </cell>
          <cell r="D473" t="str">
            <v>Un</v>
          </cell>
          <cell r="E473">
            <v>14788</v>
          </cell>
        </row>
        <row r="474">
          <cell r="C474" t="str">
            <v>Adaptador Hembra 4"</v>
          </cell>
          <cell r="D474" t="str">
            <v>Un</v>
          </cell>
          <cell r="E474">
            <v>26704</v>
          </cell>
        </row>
        <row r="475">
          <cell r="C475" t="str">
            <v>Tapón Soldado Presión 1/2"</v>
          </cell>
          <cell r="D475" t="str">
            <v>Un</v>
          </cell>
          <cell r="E475">
            <v>183</v>
          </cell>
        </row>
        <row r="476">
          <cell r="C476" t="str">
            <v>Tapón Soldado Presión 3/4"</v>
          </cell>
          <cell r="D476" t="str">
            <v>Un</v>
          </cell>
          <cell r="E476">
            <v>374</v>
          </cell>
        </row>
        <row r="477">
          <cell r="C477" t="str">
            <v>Tapón Soldado Presión 1"</v>
          </cell>
          <cell r="D477" t="str">
            <v>Un</v>
          </cell>
          <cell r="E477">
            <v>628</v>
          </cell>
        </row>
        <row r="478">
          <cell r="C478" t="str">
            <v>Tapón Soldado Presión 1 1/4"</v>
          </cell>
          <cell r="D478" t="str">
            <v>Un</v>
          </cell>
          <cell r="E478">
            <v>1510</v>
          </cell>
        </row>
        <row r="479">
          <cell r="C479" t="str">
            <v>Tapón Soldado Presión 1 1/2"</v>
          </cell>
          <cell r="D479" t="str">
            <v>Un</v>
          </cell>
          <cell r="E479">
            <v>1966</v>
          </cell>
        </row>
        <row r="480">
          <cell r="C480" t="str">
            <v>Tapón Soldado Presión 2"</v>
          </cell>
          <cell r="D480" t="str">
            <v>Un</v>
          </cell>
          <cell r="E480">
            <v>3124</v>
          </cell>
        </row>
        <row r="481">
          <cell r="C481" t="str">
            <v>Tapón Soldado Presión 2 1/2"</v>
          </cell>
          <cell r="D481" t="str">
            <v>Un</v>
          </cell>
          <cell r="E481">
            <v>7352</v>
          </cell>
        </row>
        <row r="482">
          <cell r="C482" t="str">
            <v>Tapón Soldado Presión 3"</v>
          </cell>
          <cell r="D482" t="str">
            <v>Un</v>
          </cell>
          <cell r="E482">
            <v>11951</v>
          </cell>
        </row>
        <row r="483">
          <cell r="C483" t="str">
            <v>Tapón Soldado Presión 4"</v>
          </cell>
          <cell r="D483" t="str">
            <v>Un</v>
          </cell>
          <cell r="E483">
            <v>21716</v>
          </cell>
        </row>
        <row r="484">
          <cell r="C484" t="str">
            <v>Buje Soldado Presión 3/4" x 1/2"</v>
          </cell>
          <cell r="D484" t="str">
            <v>Un</v>
          </cell>
          <cell r="E484">
            <v>317</v>
          </cell>
        </row>
        <row r="485">
          <cell r="C485" t="str">
            <v>Buje Soldado Presión 1" x 1/2"</v>
          </cell>
          <cell r="D485" t="str">
            <v>Un</v>
          </cell>
          <cell r="E485">
            <v>631</v>
          </cell>
        </row>
        <row r="486">
          <cell r="C486" t="str">
            <v>Buje Soldado Presión 1" x 3/4"</v>
          </cell>
          <cell r="D486" t="str">
            <v>Un</v>
          </cell>
          <cell r="E486">
            <v>631</v>
          </cell>
        </row>
        <row r="487">
          <cell r="C487" t="str">
            <v>Buje Soldado Presión 1 1/4" x 1/2"</v>
          </cell>
          <cell r="D487" t="str">
            <v>Un</v>
          </cell>
          <cell r="E487">
            <v>1212</v>
          </cell>
        </row>
        <row r="488">
          <cell r="C488" t="str">
            <v>Buje Soldado Presión 1 1/4" x 3/4"</v>
          </cell>
          <cell r="D488" t="str">
            <v>Un</v>
          </cell>
          <cell r="E488">
            <v>1212</v>
          </cell>
        </row>
        <row r="489">
          <cell r="C489" t="str">
            <v>Buje Soldado Presión 1 1/4" x 1"</v>
          </cell>
          <cell r="D489" t="str">
            <v>Un</v>
          </cell>
          <cell r="E489">
            <v>1212</v>
          </cell>
        </row>
        <row r="490">
          <cell r="C490" t="str">
            <v>Buje Soldado Presión 1 1/2" x 1/2"</v>
          </cell>
          <cell r="D490" t="str">
            <v>Un</v>
          </cell>
          <cell r="E490">
            <v>1871</v>
          </cell>
        </row>
        <row r="491">
          <cell r="C491" t="str">
            <v>Buje Soldado Presión 1 1/2" x 3/4"</v>
          </cell>
          <cell r="D491" t="str">
            <v>Un</v>
          </cell>
          <cell r="E491">
            <v>1871</v>
          </cell>
        </row>
        <row r="492">
          <cell r="C492" t="str">
            <v>Buje Soldado Presión 1 1/2" x 1"</v>
          </cell>
          <cell r="D492" t="str">
            <v>Un</v>
          </cell>
          <cell r="E492">
            <v>1871</v>
          </cell>
        </row>
        <row r="493">
          <cell r="C493" t="str">
            <v>Buje Soldado Presión 1 1/2" x 1 1/4"</v>
          </cell>
          <cell r="D493" t="str">
            <v>Un</v>
          </cell>
          <cell r="E493">
            <v>1871</v>
          </cell>
        </row>
        <row r="494">
          <cell r="C494" t="str">
            <v>Buje Soldado Presión 2" x 1/2"</v>
          </cell>
          <cell r="D494" t="str">
            <v>Un</v>
          </cell>
          <cell r="E494">
            <v>2862</v>
          </cell>
        </row>
        <row r="495">
          <cell r="C495" t="str">
            <v>Buje Soldado Presión 2" x 3/4"</v>
          </cell>
          <cell r="D495" t="str">
            <v>Un</v>
          </cell>
          <cell r="E495">
            <v>2862</v>
          </cell>
        </row>
        <row r="496">
          <cell r="C496" t="str">
            <v>Buje Soldado Presión 2" x 1"</v>
          </cell>
          <cell r="D496" t="str">
            <v>Un</v>
          </cell>
          <cell r="E496">
            <v>2862</v>
          </cell>
        </row>
        <row r="497">
          <cell r="C497" t="str">
            <v>Buje Soldado Presión 2" x 1 1/4"</v>
          </cell>
          <cell r="D497" t="str">
            <v>Un</v>
          </cell>
          <cell r="E497">
            <v>2862</v>
          </cell>
        </row>
        <row r="498">
          <cell r="C498" t="str">
            <v>Buje Soldado Presión 2" x 1 1/2"</v>
          </cell>
          <cell r="D498" t="str">
            <v>Un</v>
          </cell>
          <cell r="E498">
            <v>2862</v>
          </cell>
        </row>
        <row r="499">
          <cell r="C499" t="str">
            <v>Buje Soldado Presión 2 1/2" x 1 1/2"</v>
          </cell>
          <cell r="D499" t="str">
            <v>Un</v>
          </cell>
          <cell r="E499">
            <v>7178</v>
          </cell>
        </row>
        <row r="500">
          <cell r="C500" t="str">
            <v>Buje Soldado Presión 2 1/2" x 2"</v>
          </cell>
          <cell r="D500" t="str">
            <v>Un</v>
          </cell>
          <cell r="E500">
            <v>6742</v>
          </cell>
        </row>
        <row r="501">
          <cell r="C501" t="str">
            <v>Buje Soldado Presión 3" x 2"</v>
          </cell>
          <cell r="D501" t="str">
            <v>Un</v>
          </cell>
          <cell r="E501">
            <v>10305</v>
          </cell>
        </row>
        <row r="502">
          <cell r="C502" t="str">
            <v>Buje Soldado Presión 3" x 2 1/2"</v>
          </cell>
          <cell r="D502" t="str">
            <v>Un</v>
          </cell>
          <cell r="E502">
            <v>10305</v>
          </cell>
        </row>
        <row r="503">
          <cell r="C503" t="str">
            <v>Buje Soldado Presión 4" x 2"</v>
          </cell>
          <cell r="D503" t="str">
            <v>Un</v>
          </cell>
          <cell r="E503">
            <v>16254</v>
          </cell>
        </row>
        <row r="504">
          <cell r="C504" t="str">
            <v>Buje Soldado Presión 4" x 2 1/2"</v>
          </cell>
          <cell r="D504" t="str">
            <v>Un</v>
          </cell>
          <cell r="E504">
            <v>16254</v>
          </cell>
        </row>
        <row r="505">
          <cell r="C505" t="str">
            <v>Buje Soldado Presión 4" x 3"</v>
          </cell>
          <cell r="D505" t="str">
            <v>Un</v>
          </cell>
          <cell r="E505">
            <v>16254</v>
          </cell>
        </row>
        <row r="506">
          <cell r="C506" t="str">
            <v>Tapón Roscado Presión 1/2"</v>
          </cell>
          <cell r="D506" t="str">
            <v>Un</v>
          </cell>
          <cell r="E506">
            <v>255</v>
          </cell>
        </row>
        <row r="507">
          <cell r="C507" t="str">
            <v>Tapón Roscado Presión 3/4"</v>
          </cell>
          <cell r="D507" t="str">
            <v>Un</v>
          </cell>
          <cell r="E507">
            <v>751</v>
          </cell>
        </row>
        <row r="508">
          <cell r="C508" t="str">
            <v>Tapón Roscado Presión 1"</v>
          </cell>
          <cell r="D508" t="str">
            <v>Un</v>
          </cell>
          <cell r="E508">
            <v>1066</v>
          </cell>
        </row>
        <row r="509">
          <cell r="C509" t="str">
            <v>Tapón Roscado Presión 1 1/4"</v>
          </cell>
          <cell r="D509" t="str">
            <v>Un</v>
          </cell>
          <cell r="E509">
            <v>1886</v>
          </cell>
        </row>
        <row r="510">
          <cell r="C510" t="str">
            <v>Tapón Roscado Presión 1 1/2"</v>
          </cell>
          <cell r="D510" t="str">
            <v>Un</v>
          </cell>
          <cell r="E510">
            <v>2496</v>
          </cell>
        </row>
        <row r="511">
          <cell r="C511" t="str">
            <v>Tapón Roscado Presión 2"</v>
          </cell>
          <cell r="D511" t="str">
            <v>Un</v>
          </cell>
          <cell r="E511">
            <v>4082</v>
          </cell>
        </row>
        <row r="512">
          <cell r="C512" t="str">
            <v>Tapón Roscado Presión 2 1/2"</v>
          </cell>
          <cell r="D512" t="str">
            <v>Un</v>
          </cell>
          <cell r="E512">
            <v>9406</v>
          </cell>
        </row>
        <row r="513">
          <cell r="C513" t="str">
            <v>Tapón Roscado Presión 3"</v>
          </cell>
          <cell r="D513" t="str">
            <v>Un</v>
          </cell>
          <cell r="E513">
            <v>14974</v>
          </cell>
        </row>
        <row r="514">
          <cell r="C514" t="str">
            <v>Tapón Roscado Presión 4"</v>
          </cell>
          <cell r="D514" t="str">
            <v>Un</v>
          </cell>
          <cell r="E514">
            <v>27649</v>
          </cell>
        </row>
        <row r="515">
          <cell r="C515" t="str">
            <v>Buje Roscado Presión 1/2" x 3/8"</v>
          </cell>
          <cell r="D515" t="str">
            <v>Un</v>
          </cell>
          <cell r="E515">
            <v>589</v>
          </cell>
        </row>
        <row r="516">
          <cell r="C516" t="str">
            <v>Buje Roscado Presión 3/4" x 1/2"</v>
          </cell>
          <cell r="D516" t="str">
            <v>Un</v>
          </cell>
          <cell r="E516">
            <v>739</v>
          </cell>
        </row>
        <row r="517">
          <cell r="C517" t="str">
            <v>Buje Roscado Presión 1" x 1/2"</v>
          </cell>
          <cell r="D517" t="str">
            <v>Un</v>
          </cell>
          <cell r="E517">
            <v>1286</v>
          </cell>
        </row>
        <row r="518">
          <cell r="C518" t="str">
            <v>Buje Roscado Presión 1" x 3/4"</v>
          </cell>
          <cell r="D518" t="str">
            <v>Un</v>
          </cell>
          <cell r="E518">
            <v>1286</v>
          </cell>
        </row>
        <row r="519">
          <cell r="C519" t="str">
            <v>Buje Roscado Presión 1 1/4" x 1/2"</v>
          </cell>
          <cell r="D519" t="str">
            <v>Un</v>
          </cell>
          <cell r="E519">
            <v>2160</v>
          </cell>
        </row>
        <row r="520">
          <cell r="C520" t="str">
            <v>Buje Roscado Presión 1 1/4" x 3/4"</v>
          </cell>
          <cell r="D520" t="str">
            <v>Un</v>
          </cell>
          <cell r="E520">
            <v>2160</v>
          </cell>
        </row>
        <row r="521">
          <cell r="C521" t="str">
            <v>Buje Roscado Presión 1 1/4" x 1"</v>
          </cell>
          <cell r="D521" t="str">
            <v>Un</v>
          </cell>
          <cell r="E521">
            <v>2160</v>
          </cell>
        </row>
        <row r="522">
          <cell r="C522" t="str">
            <v>Buje Roscado Presión 1 1/2" x 1/2"</v>
          </cell>
          <cell r="D522" t="str">
            <v>Un</v>
          </cell>
          <cell r="E522">
            <v>2575</v>
          </cell>
        </row>
        <row r="523">
          <cell r="C523" t="str">
            <v>Buje Roscado Presión 1 1/2" x 3/4"</v>
          </cell>
          <cell r="D523" t="str">
            <v>Un</v>
          </cell>
          <cell r="E523">
            <v>2575</v>
          </cell>
        </row>
        <row r="524">
          <cell r="C524" t="str">
            <v>Buje Roscado Presión 1 1/2" x 1"</v>
          </cell>
          <cell r="D524" t="str">
            <v>Un</v>
          </cell>
          <cell r="E524">
            <v>2575</v>
          </cell>
        </row>
        <row r="525">
          <cell r="C525" t="str">
            <v>Buje Roscado Presión 1 1/2" x 1 1/4"</v>
          </cell>
          <cell r="D525" t="str">
            <v>Un</v>
          </cell>
          <cell r="E525">
            <v>2575</v>
          </cell>
        </row>
        <row r="526">
          <cell r="C526" t="str">
            <v>Buje Roscado Presión 2" x 1/2"</v>
          </cell>
          <cell r="D526" t="str">
            <v>Un</v>
          </cell>
          <cell r="E526">
            <v>4141</v>
          </cell>
        </row>
        <row r="527">
          <cell r="C527" t="str">
            <v>Buje Roscado Presión 2" x 3/4"</v>
          </cell>
          <cell r="D527" t="str">
            <v>Un</v>
          </cell>
          <cell r="E527">
            <v>4141</v>
          </cell>
        </row>
        <row r="528">
          <cell r="C528" t="str">
            <v>Buje Roscado Presión 2" x 1"</v>
          </cell>
          <cell r="D528" t="str">
            <v>Un</v>
          </cell>
          <cell r="E528">
            <v>4141</v>
          </cell>
        </row>
        <row r="529">
          <cell r="C529" t="str">
            <v>Buje Roscado Presión 2" x 1 1/4"</v>
          </cell>
          <cell r="D529" t="str">
            <v>Un</v>
          </cell>
          <cell r="E529">
            <v>4141</v>
          </cell>
        </row>
        <row r="530">
          <cell r="C530" t="str">
            <v>Buje Roscado Presión 2" x 1 1/2"</v>
          </cell>
          <cell r="D530" t="str">
            <v>Un</v>
          </cell>
          <cell r="E530">
            <v>4141</v>
          </cell>
        </row>
        <row r="531">
          <cell r="C531" t="str">
            <v>Buje Roscado Presión 3" x 2"</v>
          </cell>
          <cell r="D531" t="str">
            <v>Un</v>
          </cell>
          <cell r="E531">
            <v>18189</v>
          </cell>
        </row>
        <row r="532">
          <cell r="C532" t="str">
            <v>Tubería PF + UAD 1/2"</v>
          </cell>
          <cell r="D532" t="str">
            <v>Un</v>
          </cell>
          <cell r="E532">
            <v>1071</v>
          </cell>
        </row>
        <row r="533">
          <cell r="C533" t="str">
            <v>Tubería PF + UAD 3/4"</v>
          </cell>
          <cell r="D533" t="str">
            <v>Un</v>
          </cell>
          <cell r="E533">
            <v>2104</v>
          </cell>
        </row>
        <row r="534">
          <cell r="C534" t="str">
            <v>Adaptador Macho Presión 1/2"</v>
          </cell>
          <cell r="D534" t="str">
            <v>Un</v>
          </cell>
          <cell r="E534">
            <v>225</v>
          </cell>
        </row>
        <row r="535">
          <cell r="C535" t="str">
            <v>Adaptador Macho Presión 3/4"</v>
          </cell>
          <cell r="D535" t="str">
            <v>Un</v>
          </cell>
          <cell r="E535">
            <v>408</v>
          </cell>
        </row>
        <row r="536">
          <cell r="C536" t="str">
            <v>TUBERIA Y ACCESORIOS UNION PLATINO</v>
          </cell>
        </row>
        <row r="537">
          <cell r="C537" t="str">
            <v>Tubería Unión Platino RDE 21 200 PSI de 2"</v>
          </cell>
          <cell r="D537" t="str">
            <v>Ml</v>
          </cell>
          <cell r="E537">
            <v>6364</v>
          </cell>
        </row>
        <row r="538">
          <cell r="C538" t="str">
            <v>Tubería Unión Platino RDE 21 200 PSI de 2 1/2"</v>
          </cell>
          <cell r="D538" t="str">
            <v>Ml</v>
          </cell>
          <cell r="E538">
            <v>9615</v>
          </cell>
        </row>
        <row r="539">
          <cell r="C539" t="str">
            <v>Tubería Unión Platino RDE 21 200 PSI de 3"</v>
          </cell>
          <cell r="D539" t="str">
            <v>Ml</v>
          </cell>
          <cell r="E539">
            <v>13662</v>
          </cell>
        </row>
        <row r="540">
          <cell r="C540" t="str">
            <v>Tubería Unión Platino RDE 21 200 PSI de 4"</v>
          </cell>
          <cell r="D540" t="str">
            <v>Ml</v>
          </cell>
          <cell r="E540">
            <v>22542</v>
          </cell>
        </row>
        <row r="541">
          <cell r="C541" t="str">
            <v>Tubería Unión Platino RDE 21 200 PSI de 6"</v>
          </cell>
          <cell r="D541" t="str">
            <v>Ml</v>
          </cell>
          <cell r="E541">
            <v>48930</v>
          </cell>
        </row>
        <row r="542">
          <cell r="C542" t="str">
            <v>Tubería Unión Platino RDE 21 200 PSI de 8"</v>
          </cell>
          <cell r="D542" t="str">
            <v>Ml</v>
          </cell>
          <cell r="E542">
            <v>83874</v>
          </cell>
        </row>
        <row r="543">
          <cell r="C543" t="str">
            <v>Tubería Unión Platino RDE 21 200 PSI de 10"</v>
          </cell>
          <cell r="D543" t="str">
            <v>Ml</v>
          </cell>
          <cell r="E543">
            <v>131249</v>
          </cell>
        </row>
        <row r="544">
          <cell r="C544" t="str">
            <v>Tubería Unión Platino RDE 21 200 PSI de 12"</v>
          </cell>
          <cell r="D544" t="str">
            <v>Ml</v>
          </cell>
          <cell r="E544">
            <v>182556</v>
          </cell>
        </row>
        <row r="545">
          <cell r="C545" t="str">
            <v>Tubería Unión Platino RDE 21 200 PSI de 14"</v>
          </cell>
          <cell r="D545" t="str">
            <v>Ml</v>
          </cell>
          <cell r="E545">
            <v>239126</v>
          </cell>
        </row>
        <row r="546">
          <cell r="C546" t="str">
            <v>Tubería Unión Platino RDE 21 200 PSI de 16"</v>
          </cell>
          <cell r="D546" t="str">
            <v>Ml</v>
          </cell>
          <cell r="E546">
            <v>313857</v>
          </cell>
        </row>
        <row r="547">
          <cell r="C547" t="str">
            <v>Tubería Unión Platino RDE 21 200 PSI de 18"</v>
          </cell>
          <cell r="D547" t="str">
            <v>Ml</v>
          </cell>
          <cell r="E547">
            <v>397856</v>
          </cell>
        </row>
        <row r="548">
          <cell r="C548" t="str">
            <v>Tubería Unión Platino RDE 21 200 PSI de 20"</v>
          </cell>
          <cell r="D548" t="str">
            <v>Ml</v>
          </cell>
          <cell r="E548">
            <v>477876</v>
          </cell>
        </row>
        <row r="549">
          <cell r="C549" t="str">
            <v>Codo Gran Radio Unión Platino 90° 2"</v>
          </cell>
          <cell r="D549" t="str">
            <v>Un</v>
          </cell>
          <cell r="E549">
            <v>17811</v>
          </cell>
        </row>
        <row r="550">
          <cell r="C550" t="str">
            <v>Codo Gran Radio Unión Platino 90° 2 1/2"</v>
          </cell>
          <cell r="D550" t="str">
            <v>Un</v>
          </cell>
          <cell r="E550">
            <v>22946</v>
          </cell>
        </row>
        <row r="551">
          <cell r="C551" t="str">
            <v>Codo Gran Radio Unión Platino 90° 3"</v>
          </cell>
          <cell r="D551" t="str">
            <v>Un</v>
          </cell>
          <cell r="E551">
            <v>41549</v>
          </cell>
        </row>
        <row r="552">
          <cell r="C552" t="str">
            <v>Codo Gran Radio Unión Platino 90° 4"</v>
          </cell>
          <cell r="D552" t="str">
            <v>Un</v>
          </cell>
          <cell r="E552">
            <v>79777</v>
          </cell>
        </row>
        <row r="553">
          <cell r="C553" t="str">
            <v>Codo Gran Radio Unión Platino 90° 6"</v>
          </cell>
          <cell r="D553" t="str">
            <v>Un</v>
          </cell>
          <cell r="E553">
            <v>212495</v>
          </cell>
        </row>
        <row r="554">
          <cell r="C554" t="str">
            <v>Codo Gran Radio Unión Platino 90° 8"</v>
          </cell>
          <cell r="D554" t="str">
            <v>Un</v>
          </cell>
          <cell r="E554">
            <v>505316</v>
          </cell>
        </row>
        <row r="555">
          <cell r="C555" t="str">
            <v>Codo Gran Radio Unión Platino 90° 10"</v>
          </cell>
          <cell r="D555" t="str">
            <v>Un</v>
          </cell>
          <cell r="E555">
            <v>1099037</v>
          </cell>
        </row>
        <row r="556">
          <cell r="C556" t="str">
            <v>Codo Gran Radio Unión Platino 90° 12"</v>
          </cell>
          <cell r="D556" t="str">
            <v>Un</v>
          </cell>
          <cell r="E556">
            <v>1491595</v>
          </cell>
        </row>
        <row r="557">
          <cell r="C557" t="str">
            <v>Codo Gran Radio Unión Platino 45° 2"</v>
          </cell>
          <cell r="D557" t="str">
            <v>Un</v>
          </cell>
          <cell r="E557">
            <v>15398</v>
          </cell>
        </row>
        <row r="558">
          <cell r="C558" t="str">
            <v>Codo Gran Radio Unión Platino 45° 2 1/2"</v>
          </cell>
          <cell r="D558" t="str">
            <v>Un</v>
          </cell>
          <cell r="E558">
            <v>17622</v>
          </cell>
        </row>
        <row r="559">
          <cell r="C559" t="str">
            <v>Codo Gran Radio Unión Platino 45° 3"</v>
          </cell>
          <cell r="D559" t="str">
            <v>Un</v>
          </cell>
          <cell r="E559">
            <v>27861</v>
          </cell>
        </row>
        <row r="560">
          <cell r="C560" t="str">
            <v>Codo Gran Radio Unión Platino 45° 4"</v>
          </cell>
          <cell r="D560" t="str">
            <v>Un</v>
          </cell>
          <cell r="E560">
            <v>56120</v>
          </cell>
        </row>
        <row r="561">
          <cell r="C561" t="str">
            <v>Codo Gran Radio Unión Platino 45° 6"</v>
          </cell>
          <cell r="D561" t="str">
            <v>Un</v>
          </cell>
          <cell r="E561">
            <v>154616</v>
          </cell>
        </row>
        <row r="562">
          <cell r="C562" t="str">
            <v>Codo Gran Radio Unión Platino 45° 8"</v>
          </cell>
          <cell r="D562" t="str">
            <v>Un</v>
          </cell>
          <cell r="E562">
            <v>335724</v>
          </cell>
        </row>
        <row r="563">
          <cell r="C563" t="str">
            <v>Codo Gran Radio Unión Platino 45° 10"</v>
          </cell>
          <cell r="D563" t="str">
            <v>Un</v>
          </cell>
          <cell r="E563">
            <v>718982</v>
          </cell>
        </row>
        <row r="564">
          <cell r="C564" t="str">
            <v>Codo Gran Radio Unión Platino 45° 12"</v>
          </cell>
          <cell r="D564" t="str">
            <v>Un</v>
          </cell>
          <cell r="E564">
            <v>1009241</v>
          </cell>
        </row>
        <row r="565">
          <cell r="C565" t="str">
            <v>Codo Gran Radio Unión Platino 22 1/2° 2"</v>
          </cell>
          <cell r="D565" t="str">
            <v>Un</v>
          </cell>
          <cell r="E565">
            <v>13577</v>
          </cell>
        </row>
        <row r="566">
          <cell r="C566" t="str">
            <v>Codo Gran Radio Unión Platino 22 1/2° 2 1/2"</v>
          </cell>
          <cell r="D566" t="str">
            <v>Un</v>
          </cell>
          <cell r="E566">
            <v>19040</v>
          </cell>
        </row>
        <row r="567">
          <cell r="C567" t="str">
            <v>Codo Gran Radio Unión Platino 22 1/2° 3"</v>
          </cell>
          <cell r="D567" t="str">
            <v>Un</v>
          </cell>
          <cell r="E567">
            <v>27411</v>
          </cell>
        </row>
        <row r="568">
          <cell r="C568" t="str">
            <v>Codo Gran Radio Unión Platino 22 1/2° 4"</v>
          </cell>
          <cell r="D568" t="str">
            <v>Un</v>
          </cell>
          <cell r="E568">
            <v>50376</v>
          </cell>
        </row>
        <row r="569">
          <cell r="C569" t="str">
            <v>Codo Gran Radio Unión Platino 22 1/2° 6"</v>
          </cell>
          <cell r="D569" t="str">
            <v>Un</v>
          </cell>
          <cell r="E569">
            <v>123477</v>
          </cell>
        </row>
        <row r="570">
          <cell r="C570" t="str">
            <v>Codo Gran Radio Unión Platino 22 1/2° 8"</v>
          </cell>
          <cell r="D570" t="str">
            <v>Un</v>
          </cell>
          <cell r="E570">
            <v>261264</v>
          </cell>
        </row>
        <row r="571">
          <cell r="C571" t="str">
            <v>Codo Gran Radio Unión Platino 22 1/2° 10"</v>
          </cell>
          <cell r="D571" t="str">
            <v>Un</v>
          </cell>
          <cell r="E571">
            <v>585430</v>
          </cell>
        </row>
        <row r="572">
          <cell r="C572" t="str">
            <v>Codo Gran Radio Unión Platino 22 1/2° 12"</v>
          </cell>
          <cell r="D572" t="str">
            <v>Un</v>
          </cell>
          <cell r="E572">
            <v>788357</v>
          </cell>
        </row>
        <row r="573">
          <cell r="C573" t="str">
            <v>Codo Gran Radio Unión Platino 11 1/4° 2"</v>
          </cell>
          <cell r="D573" t="str">
            <v>Un</v>
          </cell>
          <cell r="E573">
            <v>15660</v>
          </cell>
        </row>
        <row r="574">
          <cell r="C574" t="str">
            <v>Codo Gran Radio Unión Platino 11 1/4° 2 1/2"</v>
          </cell>
          <cell r="D574" t="str">
            <v>Un</v>
          </cell>
          <cell r="E574">
            <v>18004</v>
          </cell>
        </row>
        <row r="575">
          <cell r="C575" t="str">
            <v>Codo Gran Radio Unión Platino 11 1/4° 3"</v>
          </cell>
          <cell r="D575" t="str">
            <v>Un</v>
          </cell>
          <cell r="E575">
            <v>24983</v>
          </cell>
        </row>
        <row r="576">
          <cell r="C576" t="str">
            <v>Codo Gran Radio Unión Platino 11 1/4° 4"</v>
          </cell>
          <cell r="D576" t="str">
            <v>Un</v>
          </cell>
          <cell r="E576">
            <v>47864</v>
          </cell>
        </row>
        <row r="577">
          <cell r="C577" t="str">
            <v>Codo Gran Radio Unión Platino 11 1/4° 6"</v>
          </cell>
          <cell r="D577" t="str">
            <v>Un</v>
          </cell>
          <cell r="E577">
            <v>110411</v>
          </cell>
        </row>
        <row r="578">
          <cell r="C578" t="str">
            <v>Codo Gran Radio Unión Platino 11 1/4° 8"</v>
          </cell>
          <cell r="D578" t="str">
            <v>Un</v>
          </cell>
          <cell r="E578">
            <v>224344</v>
          </cell>
        </row>
        <row r="579">
          <cell r="C579" t="str">
            <v>Codo Gran Radio Unión Platino 11 1/4° 10"</v>
          </cell>
          <cell r="D579" t="str">
            <v>Un</v>
          </cell>
          <cell r="E579">
            <v>478933</v>
          </cell>
        </row>
        <row r="580">
          <cell r="C580" t="str">
            <v>Codo Gran Radio Unión Platino 11 1/4° 12"</v>
          </cell>
          <cell r="D580" t="str">
            <v>Un</v>
          </cell>
          <cell r="E580">
            <v>633941</v>
          </cell>
        </row>
        <row r="581">
          <cell r="C581" t="str">
            <v>Codo Gran Radio Unión Platino 6° 8"</v>
          </cell>
          <cell r="D581" t="str">
            <v>Un</v>
          </cell>
          <cell r="E581">
            <v>136611</v>
          </cell>
        </row>
        <row r="582">
          <cell r="C582" t="str">
            <v>Codo Gran Radio Unión Platino 6° 10"</v>
          </cell>
          <cell r="D582" t="str">
            <v>Un</v>
          </cell>
          <cell r="E582">
            <v>271888</v>
          </cell>
        </row>
        <row r="583">
          <cell r="C583" t="str">
            <v>Codo Gran Radio Unión Platino 6° 12"</v>
          </cell>
          <cell r="D583" t="str">
            <v>Un</v>
          </cell>
          <cell r="E583">
            <v>384176</v>
          </cell>
        </row>
        <row r="584">
          <cell r="C584" t="str">
            <v>Unión Rápida Unión Platino 2"</v>
          </cell>
          <cell r="D584" t="str">
            <v>Un</v>
          </cell>
          <cell r="E584">
            <v>13405</v>
          </cell>
        </row>
        <row r="585">
          <cell r="C585" t="str">
            <v>Unión Rápida Unión Platino 2 1/2"</v>
          </cell>
          <cell r="D585" t="str">
            <v>Un</v>
          </cell>
          <cell r="E585">
            <v>17466</v>
          </cell>
        </row>
        <row r="586">
          <cell r="C586" t="str">
            <v>Unión Rápida Unión Platino 3"</v>
          </cell>
          <cell r="D586" t="str">
            <v>Un</v>
          </cell>
          <cell r="E586">
            <v>22951</v>
          </cell>
        </row>
        <row r="587">
          <cell r="C587" t="str">
            <v>Unión Rápida Unión Platino 4"</v>
          </cell>
          <cell r="D587" t="str">
            <v>Un</v>
          </cell>
          <cell r="E587">
            <v>37306</v>
          </cell>
        </row>
        <row r="588">
          <cell r="C588" t="str">
            <v>Unión Rápida Unión Platino 6"</v>
          </cell>
          <cell r="D588" t="str">
            <v>Un</v>
          </cell>
          <cell r="E588">
            <v>87104</v>
          </cell>
        </row>
        <row r="589">
          <cell r="C589" t="str">
            <v>Unión Rápida Unión Platino 8"</v>
          </cell>
          <cell r="D589" t="str">
            <v>Un</v>
          </cell>
          <cell r="E589">
            <v>160031</v>
          </cell>
        </row>
        <row r="590">
          <cell r="C590" t="str">
            <v>Unión Rápida Unión Platino 10"</v>
          </cell>
          <cell r="D590" t="str">
            <v>Un</v>
          </cell>
          <cell r="E590">
            <v>285926</v>
          </cell>
        </row>
        <row r="591">
          <cell r="C591" t="str">
            <v>Unión Rápida Unión Platino 12"</v>
          </cell>
          <cell r="D591" t="str">
            <v>Un</v>
          </cell>
          <cell r="E591">
            <v>443119</v>
          </cell>
        </row>
        <row r="592">
          <cell r="C592" t="str">
            <v>Unión de Reparación Unión Platino 2"</v>
          </cell>
          <cell r="D592" t="str">
            <v>Un</v>
          </cell>
          <cell r="E592">
            <v>15517</v>
          </cell>
        </row>
        <row r="593">
          <cell r="C593" t="str">
            <v>Unión de Reparación Unión Platino 2 1/2"</v>
          </cell>
          <cell r="D593" t="str">
            <v>Un</v>
          </cell>
          <cell r="E593">
            <v>18067</v>
          </cell>
        </row>
        <row r="594">
          <cell r="C594" t="str">
            <v>Unión de Reparación Unión Platino 3"</v>
          </cell>
          <cell r="D594" t="str">
            <v>Un</v>
          </cell>
          <cell r="E594">
            <v>25580</v>
          </cell>
        </row>
        <row r="595">
          <cell r="C595" t="str">
            <v>Unión de Reparación Unión Platino 4"</v>
          </cell>
          <cell r="D595" t="str">
            <v>Un</v>
          </cell>
          <cell r="E595">
            <v>43862</v>
          </cell>
        </row>
        <row r="596">
          <cell r="C596" t="str">
            <v>Unión de Reparación Unión Platino 6"</v>
          </cell>
          <cell r="D596" t="str">
            <v>Un</v>
          </cell>
          <cell r="E596">
            <v>102029</v>
          </cell>
        </row>
        <row r="597">
          <cell r="C597" t="str">
            <v>Unión de Reparación Unión Platino 8"</v>
          </cell>
          <cell r="D597" t="str">
            <v>Un</v>
          </cell>
          <cell r="E597">
            <v>187596</v>
          </cell>
        </row>
        <row r="598">
          <cell r="C598" t="str">
            <v>Unión de Reparación Unión Platino 10"</v>
          </cell>
          <cell r="D598" t="str">
            <v>Un</v>
          </cell>
          <cell r="E598">
            <v>320414</v>
          </cell>
        </row>
        <row r="599">
          <cell r="C599" t="str">
            <v>Unión de Reparación Unión Platino 12"</v>
          </cell>
          <cell r="D599" t="str">
            <v>Un</v>
          </cell>
          <cell r="E599">
            <v>586548</v>
          </cell>
        </row>
        <row r="600">
          <cell r="C600" t="str">
            <v>Collar de Derivación Unión Platino 2" x 1/2"</v>
          </cell>
          <cell r="D600" t="str">
            <v>Un</v>
          </cell>
          <cell r="E600">
            <v>4862</v>
          </cell>
        </row>
        <row r="601">
          <cell r="C601" t="str">
            <v>Collar de Derivación Unión Platino 2" x 3/4"</v>
          </cell>
          <cell r="D601" t="str">
            <v>Un</v>
          </cell>
          <cell r="E601">
            <v>4862</v>
          </cell>
        </row>
        <row r="602">
          <cell r="C602" t="str">
            <v>Collar de Derivación Unión Platino 2 1/2" x 1/2"</v>
          </cell>
          <cell r="D602" t="str">
            <v>Un</v>
          </cell>
          <cell r="E602">
            <v>6388</v>
          </cell>
        </row>
        <row r="603">
          <cell r="C603" t="str">
            <v>Collar de Derivación Unión Platino 2 1/2" x 3/4"</v>
          </cell>
          <cell r="D603" t="str">
            <v>Un</v>
          </cell>
          <cell r="E603">
            <v>6388</v>
          </cell>
        </row>
        <row r="604">
          <cell r="C604" t="str">
            <v>Collar de Derivación Unión Platino 3" x 1/2"</v>
          </cell>
          <cell r="D604" t="str">
            <v>Un</v>
          </cell>
          <cell r="E604">
            <v>9724</v>
          </cell>
        </row>
        <row r="605">
          <cell r="C605" t="str">
            <v>Collar de Derivación Unión Platino 3" x 3/4"</v>
          </cell>
          <cell r="D605" t="str">
            <v>Un</v>
          </cell>
          <cell r="E605">
            <v>9724</v>
          </cell>
        </row>
        <row r="606">
          <cell r="C606" t="str">
            <v>Collar de Derivación Unión Platino 4" x 1/2"</v>
          </cell>
          <cell r="D606" t="str">
            <v>Un</v>
          </cell>
          <cell r="E606">
            <v>11007</v>
          </cell>
        </row>
        <row r="607">
          <cell r="C607" t="str">
            <v>Collar de Derivación Unión Platino 4" x 3/4"</v>
          </cell>
          <cell r="D607" t="str">
            <v>Un</v>
          </cell>
          <cell r="E607">
            <v>11007</v>
          </cell>
        </row>
        <row r="608">
          <cell r="C608" t="str">
            <v>Collar de Derivación Unión Platino 6" x 1/2"</v>
          </cell>
          <cell r="D608" t="str">
            <v>Un</v>
          </cell>
          <cell r="E608">
            <v>13992</v>
          </cell>
        </row>
        <row r="609">
          <cell r="C609" t="str">
            <v>Collar de Derivación Unión Platino 6" x 3/4"</v>
          </cell>
          <cell r="D609" t="str">
            <v>Un</v>
          </cell>
          <cell r="E609">
            <v>13992</v>
          </cell>
        </row>
        <row r="610">
          <cell r="C610" t="str">
            <v>Collar de Derivación Unión Platino 8" x 1"</v>
          </cell>
          <cell r="D610" t="str">
            <v>Un</v>
          </cell>
          <cell r="E610">
            <v>30949</v>
          </cell>
        </row>
        <row r="611">
          <cell r="C611" t="str">
            <v>Tee Unión Platino 1"</v>
          </cell>
          <cell r="D611" t="str">
            <v>Un</v>
          </cell>
          <cell r="E611">
            <v>78798</v>
          </cell>
        </row>
        <row r="612">
          <cell r="C612" t="str">
            <v>Tee Unión Platino 1 1/2"</v>
          </cell>
          <cell r="D612" t="str">
            <v>Un</v>
          </cell>
          <cell r="E612">
            <v>78798</v>
          </cell>
        </row>
        <row r="613">
          <cell r="C613" t="str">
            <v>Tee Unión Platino 2"</v>
          </cell>
          <cell r="D613" t="str">
            <v>Un</v>
          </cell>
          <cell r="E613">
            <v>84316</v>
          </cell>
        </row>
        <row r="614">
          <cell r="C614" t="str">
            <v>Tee Unión Platino 2 1/2"</v>
          </cell>
          <cell r="D614" t="str">
            <v>Un</v>
          </cell>
          <cell r="E614">
            <v>103506</v>
          </cell>
        </row>
        <row r="615">
          <cell r="C615" t="str">
            <v>Tee Unión Platino 3"</v>
          </cell>
          <cell r="D615" t="str">
            <v>Un</v>
          </cell>
          <cell r="E615">
            <v>84464</v>
          </cell>
        </row>
        <row r="616">
          <cell r="C616" t="str">
            <v>Tee Unión Platino 4"</v>
          </cell>
          <cell r="D616" t="str">
            <v>Un</v>
          </cell>
          <cell r="E616">
            <v>164306</v>
          </cell>
        </row>
        <row r="617">
          <cell r="C617" t="str">
            <v>Tee Unión Platino 6"</v>
          </cell>
          <cell r="D617" t="str">
            <v>Un</v>
          </cell>
          <cell r="E617">
            <v>341836</v>
          </cell>
        </row>
        <row r="618">
          <cell r="C618" t="str">
            <v>Tee Unión Platino 8"</v>
          </cell>
          <cell r="D618" t="str">
            <v>Un</v>
          </cell>
          <cell r="E618">
            <v>604028</v>
          </cell>
        </row>
        <row r="619">
          <cell r="C619" t="str">
            <v>Codo Unión Platino 90° 1 1/2"</v>
          </cell>
          <cell r="D619" t="str">
            <v>Un</v>
          </cell>
          <cell r="E619">
            <v>68904</v>
          </cell>
        </row>
        <row r="620">
          <cell r="C620" t="str">
            <v>Codo Unión Platino 90° 2"</v>
          </cell>
          <cell r="D620" t="str">
            <v>Un</v>
          </cell>
          <cell r="E620">
            <v>44842</v>
          </cell>
        </row>
        <row r="621">
          <cell r="C621" t="str">
            <v>Codo Unión Platino 90° 2 1/2"</v>
          </cell>
          <cell r="D621" t="str">
            <v>Un</v>
          </cell>
          <cell r="E621">
            <v>56574</v>
          </cell>
        </row>
        <row r="622">
          <cell r="C622" t="str">
            <v>Codo Unión Platino 90° 3"</v>
          </cell>
          <cell r="D622" t="str">
            <v>Un</v>
          </cell>
          <cell r="E622">
            <v>75018</v>
          </cell>
        </row>
        <row r="623">
          <cell r="C623" t="str">
            <v>Codo Unión Platino 90° 4"</v>
          </cell>
          <cell r="D623" t="str">
            <v>Un</v>
          </cell>
          <cell r="E623">
            <v>128214</v>
          </cell>
        </row>
        <row r="624">
          <cell r="C624" t="str">
            <v>Codo Unión Platino 90° 6"</v>
          </cell>
          <cell r="D624" t="str">
            <v>Un</v>
          </cell>
          <cell r="E624">
            <v>203332</v>
          </cell>
        </row>
        <row r="625">
          <cell r="C625" t="str">
            <v>Codo Unión Platino 90° 8"</v>
          </cell>
          <cell r="D625" t="str">
            <v>Un</v>
          </cell>
          <cell r="E625">
            <v>396570</v>
          </cell>
        </row>
        <row r="626">
          <cell r="C626" t="str">
            <v>Reducción Unión Platino 2" x 1 1/2"</v>
          </cell>
          <cell r="D626" t="str">
            <v>Un</v>
          </cell>
          <cell r="E626">
            <v>46334</v>
          </cell>
        </row>
        <row r="627">
          <cell r="C627" t="str">
            <v>Reducción Unión Platino 2 1/2" x 2"</v>
          </cell>
          <cell r="D627" t="str">
            <v>Un</v>
          </cell>
          <cell r="E627">
            <v>45986</v>
          </cell>
        </row>
        <row r="628">
          <cell r="C628" t="str">
            <v>Reducción Unión Platino 3" x 2"</v>
          </cell>
          <cell r="D628" t="str">
            <v>Un</v>
          </cell>
          <cell r="E628">
            <v>54884</v>
          </cell>
        </row>
        <row r="629">
          <cell r="C629" t="str">
            <v>Reducción Unión Platino 3" x 2 1/2"</v>
          </cell>
          <cell r="D629" t="str">
            <v>Un</v>
          </cell>
          <cell r="E629">
            <v>57768</v>
          </cell>
        </row>
        <row r="630">
          <cell r="C630" t="str">
            <v>Reducción Unión Platino 4" x 2"</v>
          </cell>
          <cell r="D630" t="str">
            <v>Un</v>
          </cell>
          <cell r="E630">
            <v>77156</v>
          </cell>
        </row>
        <row r="631">
          <cell r="C631" t="str">
            <v>Reducción Unión Platino 4" x 2 1/2"</v>
          </cell>
          <cell r="D631" t="str">
            <v>Un</v>
          </cell>
          <cell r="E631">
            <v>66666</v>
          </cell>
        </row>
        <row r="632">
          <cell r="C632" t="str">
            <v>Reducción Unión Platino 4" x 3"</v>
          </cell>
          <cell r="D632" t="str">
            <v>Un</v>
          </cell>
          <cell r="E632">
            <v>66666</v>
          </cell>
        </row>
        <row r="633">
          <cell r="C633" t="str">
            <v>Reducción Unión Platino 6" x 4"</v>
          </cell>
          <cell r="D633" t="str">
            <v>Un</v>
          </cell>
          <cell r="E633">
            <v>222968</v>
          </cell>
        </row>
        <row r="634">
          <cell r="C634" t="str">
            <v>Reducción Unión Platino 8" x 6"</v>
          </cell>
          <cell r="D634" t="str">
            <v>Un</v>
          </cell>
          <cell r="E634">
            <v>311212</v>
          </cell>
        </row>
        <row r="635">
          <cell r="C635" t="str">
            <v>Tapón Unión Platino 3"</v>
          </cell>
          <cell r="D635" t="str">
            <v>Un</v>
          </cell>
          <cell r="E635">
            <v>35446</v>
          </cell>
        </row>
        <row r="636">
          <cell r="C636" t="str">
            <v>Tapón Unión Platino 4"</v>
          </cell>
          <cell r="D636" t="str">
            <v>Un</v>
          </cell>
          <cell r="E636">
            <v>75466</v>
          </cell>
        </row>
        <row r="637">
          <cell r="C637" t="str">
            <v>Tapón Unión Platino 6"</v>
          </cell>
          <cell r="D637" t="str">
            <v>Un</v>
          </cell>
          <cell r="E637">
            <v>107730</v>
          </cell>
        </row>
        <row r="638">
          <cell r="C638" t="str">
            <v>Tapón Unión Platino 8"</v>
          </cell>
          <cell r="D638" t="str">
            <v>Un</v>
          </cell>
          <cell r="E638">
            <v>182004</v>
          </cell>
        </row>
        <row r="639">
          <cell r="C639" t="str">
            <v>Lubricante  Unión Platino x 4 Kg</v>
          </cell>
          <cell r="D639" t="str">
            <v>Un</v>
          </cell>
          <cell r="E639">
            <v>81880</v>
          </cell>
        </row>
        <row r="640">
          <cell r="C640" t="str">
            <v>Tubería PF + UAD para acometida de 1/2"</v>
          </cell>
          <cell r="D640" t="str">
            <v>Ml</v>
          </cell>
          <cell r="E640">
            <v>1242</v>
          </cell>
        </row>
        <row r="641">
          <cell r="C641" t="str">
            <v>Tubería PF + UAD para acometida de 3/4"</v>
          </cell>
          <cell r="D641" t="str">
            <v>Ml</v>
          </cell>
          <cell r="E641">
            <v>2441</v>
          </cell>
        </row>
        <row r="642">
          <cell r="C642" t="str">
            <v>Adaptador Macho 1/2" PF</v>
          </cell>
          <cell r="D642" t="str">
            <v>Un</v>
          </cell>
          <cell r="E642">
            <v>1288</v>
          </cell>
        </row>
        <row r="643">
          <cell r="C643" t="str">
            <v>Adaptador Hembra 1/2" PF</v>
          </cell>
          <cell r="D643" t="str">
            <v>Un</v>
          </cell>
          <cell r="E643">
            <v>1312</v>
          </cell>
        </row>
        <row r="644">
          <cell r="C644" t="str">
            <v>Unión 1/2"</v>
          </cell>
          <cell r="D644" t="str">
            <v>Un</v>
          </cell>
          <cell r="E644">
            <v>2260</v>
          </cell>
        </row>
        <row r="645">
          <cell r="C645" t="str">
            <v>Codo 90° 1/2"</v>
          </cell>
          <cell r="D645" t="str">
            <v>Un</v>
          </cell>
          <cell r="E645">
            <v>1926</v>
          </cell>
        </row>
        <row r="646">
          <cell r="C646" t="str">
            <v>TUBERÍA Y ACCESORIOS BIAXIAL</v>
          </cell>
        </row>
        <row r="647">
          <cell r="C647" t="str">
            <v>Tubería PVC Biaxial PR 200 4"</v>
          </cell>
          <cell r="D647" t="str">
            <v>Ml</v>
          </cell>
          <cell r="E647">
            <v>22542</v>
          </cell>
        </row>
        <row r="648">
          <cell r="C648" t="str">
            <v>Tubería PVC Biaxial PR 200 6"</v>
          </cell>
          <cell r="D648" t="str">
            <v>Ml</v>
          </cell>
          <cell r="E648">
            <v>48930</v>
          </cell>
        </row>
        <row r="649">
          <cell r="C649" t="str">
            <v>Tubería PVC Biaxial PR 200 8"</v>
          </cell>
          <cell r="D649" t="str">
            <v>Ml</v>
          </cell>
          <cell r="E649">
            <v>83874</v>
          </cell>
        </row>
        <row r="650">
          <cell r="C650" t="str">
            <v>Tubería PVC Biaxial PR 200 10"</v>
          </cell>
          <cell r="D650" t="str">
            <v>Ml</v>
          </cell>
          <cell r="E650">
            <v>131249</v>
          </cell>
        </row>
        <row r="651">
          <cell r="C651" t="str">
            <v>Tubería PVC Biaxial PR 200 12"</v>
          </cell>
          <cell r="D651" t="str">
            <v>Ml</v>
          </cell>
          <cell r="E651">
            <v>182556</v>
          </cell>
        </row>
        <row r="652">
          <cell r="C652" t="str">
            <v>Hidrosello Biaxial 4"</v>
          </cell>
          <cell r="D652" t="str">
            <v>Un</v>
          </cell>
          <cell r="E652">
            <v>21712</v>
          </cell>
        </row>
        <row r="653">
          <cell r="C653" t="str">
            <v>Hidrosello Biaxial 6"</v>
          </cell>
          <cell r="D653" t="str">
            <v>Un</v>
          </cell>
          <cell r="E653">
            <v>42899</v>
          </cell>
        </row>
        <row r="654">
          <cell r="C654" t="str">
            <v>Hidrosello Biaxial 8"</v>
          </cell>
          <cell r="D654" t="str">
            <v>Un</v>
          </cell>
          <cell r="E654">
            <v>59414</v>
          </cell>
        </row>
        <row r="655">
          <cell r="C655" t="str">
            <v>Hidrosello Biaxial 10"</v>
          </cell>
          <cell r="D655" t="str">
            <v>Un</v>
          </cell>
          <cell r="E655">
            <v>67716</v>
          </cell>
        </row>
        <row r="656">
          <cell r="C656" t="str">
            <v>Hidrosello Biaxial 12"</v>
          </cell>
          <cell r="D656" t="str">
            <v>Un</v>
          </cell>
          <cell r="E656">
            <v>100804</v>
          </cell>
        </row>
        <row r="657">
          <cell r="C657" t="str">
            <v>Anillo Biaxial 4"</v>
          </cell>
          <cell r="D657" t="str">
            <v>Un</v>
          </cell>
          <cell r="E657">
            <v>5439</v>
          </cell>
        </row>
        <row r="658">
          <cell r="C658" t="str">
            <v>Anillo Biaxial 6"</v>
          </cell>
          <cell r="D658" t="str">
            <v>Un</v>
          </cell>
          <cell r="E658">
            <v>6539</v>
          </cell>
        </row>
        <row r="659">
          <cell r="C659" t="str">
            <v>Anillo Biaxial 8"</v>
          </cell>
          <cell r="D659" t="str">
            <v>Un</v>
          </cell>
          <cell r="E659">
            <v>8416</v>
          </cell>
        </row>
        <row r="660">
          <cell r="C660" t="str">
            <v>Anillo Biaxial 10"</v>
          </cell>
          <cell r="D660" t="str">
            <v>Un</v>
          </cell>
          <cell r="E660">
            <v>11039</v>
          </cell>
        </row>
        <row r="661">
          <cell r="C661" t="str">
            <v>Anillo Biaxial 12"</v>
          </cell>
          <cell r="D661" t="str">
            <v>Un</v>
          </cell>
          <cell r="E661">
            <v>14227</v>
          </cell>
        </row>
        <row r="662">
          <cell r="C662" t="str">
            <v>Lubricante para Tubería  Unión Platino, Biaxial (Tarro de 4 Kg)</v>
          </cell>
          <cell r="D662" t="str">
            <v>Kg</v>
          </cell>
          <cell r="E662">
            <v>96329</v>
          </cell>
        </row>
        <row r="663">
          <cell r="C663" t="str">
            <v>ELEMENTOS ACUEDUCTO</v>
          </cell>
        </row>
        <row r="664">
          <cell r="C664" t="str">
            <v>Limpiador Removedor 1/4 760gr</v>
          </cell>
          <cell r="D664" t="str">
            <v>Un</v>
          </cell>
          <cell r="E664">
            <v>24587</v>
          </cell>
        </row>
        <row r="665">
          <cell r="C665" t="str">
            <v>Soldadura Líquida  1/4 Gal.</v>
          </cell>
          <cell r="D665" t="str">
            <v>Un</v>
          </cell>
          <cell r="E665">
            <v>50994</v>
          </cell>
        </row>
        <row r="666">
          <cell r="C666" t="str">
            <v>Registro incorporación Acero Inoxidable</v>
          </cell>
          <cell r="D666" t="str">
            <v>Un</v>
          </cell>
          <cell r="E666">
            <v>32480</v>
          </cell>
        </row>
        <row r="667">
          <cell r="C667" t="str">
            <v>Registro de Corte (Incorporación) de 1/2" para Acueducto</v>
          </cell>
          <cell r="D667" t="str">
            <v>Un</v>
          </cell>
          <cell r="E667">
            <v>18698</v>
          </cell>
        </row>
        <row r="668">
          <cell r="C668" t="str">
            <v>Registro de Corte (Incorporación) de 3/4" para Acueducto</v>
          </cell>
          <cell r="D668" t="str">
            <v>Un</v>
          </cell>
          <cell r="E668">
            <v>24658</v>
          </cell>
        </row>
        <row r="669">
          <cell r="C669" t="str">
            <v>Registro de Corte (Incorporación) de 2" para Acueducto</v>
          </cell>
          <cell r="D669" t="str">
            <v>Un</v>
          </cell>
          <cell r="E669">
            <v>69450</v>
          </cell>
        </row>
        <row r="670">
          <cell r="C670" t="str">
            <v>Registro o Llave de Paso tipo Red White 1" Acueducto</v>
          </cell>
          <cell r="D670" t="str">
            <v>Un</v>
          </cell>
          <cell r="E670">
            <v>57558</v>
          </cell>
        </row>
        <row r="671">
          <cell r="C671" t="str">
            <v>Registro o Llave de Paso tipo Red White 1 1/2" Acueducto</v>
          </cell>
          <cell r="D671" t="str">
            <v>Un</v>
          </cell>
          <cell r="E671">
            <v>102635</v>
          </cell>
        </row>
        <row r="672">
          <cell r="C672" t="str">
            <v>Registro o Llave de Paso tipo Red White de 2" Acueducto</v>
          </cell>
          <cell r="D672" t="str">
            <v>Un</v>
          </cell>
          <cell r="E672">
            <v>152706</v>
          </cell>
        </row>
        <row r="673">
          <cell r="C673" t="str">
            <v>Registro o Llave de Paso tipo Red White de 3" Acueducto</v>
          </cell>
          <cell r="D673" t="str">
            <v>Un</v>
          </cell>
          <cell r="E673">
            <v>368620</v>
          </cell>
        </row>
        <row r="674">
          <cell r="C674" t="str">
            <v>Válvula Esfera apertura rápida 1/4 de vuelta 4"</v>
          </cell>
          <cell r="D674" t="str">
            <v>Un</v>
          </cell>
          <cell r="E674">
            <v>281287</v>
          </cell>
        </row>
        <row r="675">
          <cell r="C675" t="str">
            <v>Válvula de regulación directa 3"</v>
          </cell>
          <cell r="D675" t="str">
            <v>Un</v>
          </cell>
          <cell r="E675">
            <v>346680</v>
          </cell>
        </row>
        <row r="676">
          <cell r="C676" t="str">
            <v>Silleta Polietileno PE 110 x 20 m.m. para Socket</v>
          </cell>
          <cell r="D676" t="str">
            <v>Un</v>
          </cell>
          <cell r="E676">
            <v>8018</v>
          </cell>
        </row>
        <row r="677">
          <cell r="C677" t="str">
            <v>Silleta Polietileno PE 110 x 32 m.m. para Socket</v>
          </cell>
          <cell r="D677" t="str">
            <v>Un</v>
          </cell>
          <cell r="E677">
            <v>8018</v>
          </cell>
        </row>
        <row r="678">
          <cell r="C678" t="str">
            <v>Adaptador macho PE 32 mm</v>
          </cell>
          <cell r="D678" t="str">
            <v>Un</v>
          </cell>
          <cell r="E678">
            <v>12300</v>
          </cell>
        </row>
        <row r="679">
          <cell r="C679" t="str">
            <v>Válvula Antifraude de 20 m.m. para Acometida Acueducto</v>
          </cell>
          <cell r="D679" t="str">
            <v>Un</v>
          </cell>
          <cell r="E679">
            <v>11000</v>
          </cell>
        </row>
        <row r="680">
          <cell r="C680" t="str">
            <v>Válvula de Compuerta elástica vástago no ascendente Hf de 6" para Acueducto E.L</v>
          </cell>
          <cell r="D680" t="str">
            <v>Un</v>
          </cell>
          <cell r="E680">
            <v>871160</v>
          </cell>
        </row>
        <row r="681">
          <cell r="C681" t="str">
            <v>Válvula de Compuerta elástica vástago no ascendente Hf de 4" para Acueducto E.L</v>
          </cell>
          <cell r="D681" t="str">
            <v>Un</v>
          </cell>
          <cell r="E681">
            <v>482560</v>
          </cell>
        </row>
        <row r="682">
          <cell r="C682" t="str">
            <v>Válvula de Compuerta elástica vástago no ascendente Hf de 3" para Acueducto E.L</v>
          </cell>
          <cell r="D682" t="str">
            <v>Un</v>
          </cell>
          <cell r="E682">
            <v>487200</v>
          </cell>
        </row>
        <row r="683">
          <cell r="C683" t="str">
            <v>Válvula de Compuerta elástica vástago no ascendente Hf de 8" para Acueducto BRIDADA</v>
          </cell>
          <cell r="D683" t="str">
            <v>Un</v>
          </cell>
          <cell r="E683">
            <v>1205820</v>
          </cell>
        </row>
        <row r="684">
          <cell r="C684" t="str">
            <v>Válvula de Compuerta elástica vástago no ascendente Hf de 6" para Acueducto BRIDADA</v>
          </cell>
          <cell r="D684" t="str">
            <v>Un</v>
          </cell>
          <cell r="E684">
            <v>829400</v>
          </cell>
        </row>
        <row r="685">
          <cell r="C685" t="str">
            <v>Válvula de Compuerta elástica vástago no ascendente Hf de 4" para Acueducto BRIDADA</v>
          </cell>
          <cell r="D685" t="str">
            <v>Un</v>
          </cell>
          <cell r="E685">
            <v>459360</v>
          </cell>
        </row>
        <row r="686">
          <cell r="C686" t="str">
            <v>Válvula de Compuerta elástica vástago no ascendente Hf de 3" para Acueducto BRIDADA</v>
          </cell>
          <cell r="D686" t="str">
            <v>Un</v>
          </cell>
          <cell r="E686">
            <v>344520</v>
          </cell>
        </row>
        <row r="687">
          <cell r="C687" t="str">
            <v>Válvula de Compuerta elástica vástago no ascendente Hf de 2" para Acueducto BRIDADA</v>
          </cell>
          <cell r="D687" t="str">
            <v>Un</v>
          </cell>
          <cell r="E687">
            <v>276080</v>
          </cell>
        </row>
        <row r="688">
          <cell r="C688" t="str">
            <v>Caja Rectangular HF con logotipo de Aguas de Mzales</v>
          </cell>
          <cell r="D688" t="str">
            <v>Un</v>
          </cell>
          <cell r="E688">
            <v>41760</v>
          </cell>
        </row>
        <row r="689">
          <cell r="C689" t="str">
            <v>Hidrante bridado HF tipo Tráfico de 4"</v>
          </cell>
          <cell r="D689" t="str">
            <v>Un</v>
          </cell>
          <cell r="E689">
            <v>2296800</v>
          </cell>
        </row>
        <row r="690">
          <cell r="C690" t="str">
            <v>Hidrante bridado HF tipo Tráfico de 3"</v>
          </cell>
          <cell r="D690" t="str">
            <v>Un</v>
          </cell>
          <cell r="E690">
            <v>1378080</v>
          </cell>
        </row>
        <row r="691">
          <cell r="C691" t="str">
            <v>Tapa portaválvula HD</v>
          </cell>
          <cell r="D691" t="str">
            <v>Un</v>
          </cell>
          <cell r="E691">
            <v>63800</v>
          </cell>
        </row>
        <row r="692">
          <cell r="C692" t="str">
            <v>Wipe ó Estopa de Algodón</v>
          </cell>
          <cell r="D692" t="str">
            <v>Un</v>
          </cell>
          <cell r="E692">
            <v>5000</v>
          </cell>
        </row>
        <row r="693">
          <cell r="C693" t="str">
            <v>Cinta Teflón x 10m</v>
          </cell>
          <cell r="D693" t="str">
            <v>Un</v>
          </cell>
          <cell r="E693">
            <v>1200</v>
          </cell>
        </row>
        <row r="694">
          <cell r="C694" t="str">
            <v>Niple Galvanizado Extremo Roscado 3/4"  L= 0.05m</v>
          </cell>
          <cell r="D694" t="str">
            <v>Un</v>
          </cell>
          <cell r="E694">
            <v>1200</v>
          </cell>
        </row>
        <row r="695">
          <cell r="C695" t="str">
            <v>Unión Roscada HG 3/4"</v>
          </cell>
          <cell r="D695" t="str">
            <v>Un</v>
          </cell>
          <cell r="E695">
            <v>1000</v>
          </cell>
        </row>
        <row r="696">
          <cell r="C696" t="str">
            <v>Tornillos de 3" x 5/8", Tuerca y Arandela</v>
          </cell>
          <cell r="D696" t="str">
            <v>Un</v>
          </cell>
          <cell r="E696">
            <v>2234</v>
          </cell>
        </row>
        <row r="697">
          <cell r="C697" t="str">
            <v>Empaques</v>
          </cell>
          <cell r="D697" t="str">
            <v>Un</v>
          </cell>
          <cell r="E697">
            <v>1250</v>
          </cell>
        </row>
        <row r="698">
          <cell r="C698" t="str">
            <v>Brida por acople universal HD 6" Tipo R1</v>
          </cell>
          <cell r="D698" t="str">
            <v>Un</v>
          </cell>
          <cell r="E698">
            <v>90000</v>
          </cell>
        </row>
        <row r="699">
          <cell r="C699" t="str">
            <v>Brida por acople universal HD 4" Tipo R1</v>
          </cell>
          <cell r="D699" t="str">
            <v>Un</v>
          </cell>
          <cell r="E699">
            <v>61000</v>
          </cell>
        </row>
        <row r="700">
          <cell r="C700" t="str">
            <v>Codo HG de 90° 3/4"</v>
          </cell>
          <cell r="D700" t="str">
            <v>Un</v>
          </cell>
          <cell r="E700">
            <v>1100</v>
          </cell>
        </row>
        <row r="701">
          <cell r="C701" t="str">
            <v>Válvula de Bola PVC Presión Roscada de 1/2"</v>
          </cell>
          <cell r="D701" t="str">
            <v>Un</v>
          </cell>
          <cell r="E701">
            <v>5500</v>
          </cell>
        </row>
        <row r="702">
          <cell r="C702" t="str">
            <v>Registro o Llave de Paso tipo Red White 3/4" Acueducto</v>
          </cell>
          <cell r="D702" t="str">
            <v>Un</v>
          </cell>
          <cell r="E702">
            <v>45000</v>
          </cell>
        </row>
        <row r="703">
          <cell r="C703" t="str">
            <v>Válvula Mariposa BxB Tipo Wafer 4". Cuerpo de Hierro N° 150 Disco-Acero Inoxidable mando de palanca marca apollo o similar.</v>
          </cell>
          <cell r="D703" t="str">
            <v>Un</v>
          </cell>
          <cell r="E703">
            <v>188600</v>
          </cell>
        </row>
        <row r="704">
          <cell r="C704" t="str">
            <v>Válvula Mariposa BxB Tipo Wafer 6". Cuerpo de Hierro N° 150 Disco-Acero Inoxidable mando de palanca marca apollo o similar.</v>
          </cell>
          <cell r="D704" t="str">
            <v>Un</v>
          </cell>
          <cell r="E704">
            <v>332000</v>
          </cell>
        </row>
        <row r="705">
          <cell r="C705" t="str">
            <v>Valvulas de admision y expulsion de aire con globo incorporado (ventosas) 3"</v>
          </cell>
          <cell r="D705" t="str">
            <v>Un</v>
          </cell>
          <cell r="E705">
            <v>884000</v>
          </cell>
        </row>
        <row r="706">
          <cell r="C706" t="str">
            <v>Valvula reguladora de caudal</v>
          </cell>
          <cell r="D706" t="str">
            <v>Un</v>
          </cell>
        </row>
        <row r="707">
          <cell r="C707" t="str">
            <v>TUBERIA HIERRO DÚCTIL</v>
          </cell>
        </row>
        <row r="708">
          <cell r="C708" t="str">
            <v>Tubo de Hierro Dúctil estándar C-E de 150 m.m. (6")</v>
          </cell>
          <cell r="D708" t="str">
            <v>Ml</v>
          </cell>
          <cell r="E708">
            <v>114614</v>
          </cell>
        </row>
        <row r="709">
          <cell r="C709" t="str">
            <v>Tubo de Hierro Dúctil estándar C-E de 200 m.m. (8")</v>
          </cell>
          <cell r="D709" t="str">
            <v>Ml</v>
          </cell>
          <cell r="E709">
            <v>143237</v>
          </cell>
        </row>
        <row r="710">
          <cell r="C710" t="str">
            <v>Tubo de Hierro Dúctil estándar C-E de 250 m.m. (10")</v>
          </cell>
          <cell r="D710" t="str">
            <v>Ml</v>
          </cell>
          <cell r="E710">
            <v>176245</v>
          </cell>
        </row>
        <row r="711">
          <cell r="C711" t="str">
            <v>Tubo de Hierro Dúctil estándar C-E de 300 m.m. (12")</v>
          </cell>
          <cell r="D711" t="str">
            <v>Ml</v>
          </cell>
          <cell r="E711">
            <v>208765</v>
          </cell>
        </row>
        <row r="712">
          <cell r="C712" t="str">
            <v>Tubo de Hierro Dúctil estándar C-E de 500 m.m. (20")</v>
          </cell>
          <cell r="D712" t="str">
            <v>Ml</v>
          </cell>
          <cell r="E712">
            <v>375592</v>
          </cell>
        </row>
        <row r="713">
          <cell r="C713" t="str">
            <v>Tubo de Hierro Dúctil estándar C-E de 700 m.m. (27")</v>
          </cell>
          <cell r="D713" t="str">
            <v>Ml</v>
          </cell>
          <cell r="E713">
            <v>602362</v>
          </cell>
        </row>
        <row r="714">
          <cell r="C714" t="str">
            <v>TUBERIA POLIETILENO</v>
          </cell>
        </row>
        <row r="715">
          <cell r="C715" t="str">
            <v>Tubo de Polietileno PE 100 A.D. PN 10 de 250 m.m. (10")</v>
          </cell>
          <cell r="D715" t="str">
            <v>Ml</v>
          </cell>
          <cell r="E715">
            <v>118290</v>
          </cell>
        </row>
        <row r="716">
          <cell r="C716" t="str">
            <v>Tubo de Polietileno PE 100 A.D. PN 12,5 de 250 m.m. (10")</v>
          </cell>
          <cell r="D716" t="str">
            <v>Ml</v>
          </cell>
          <cell r="E716">
            <v>152592</v>
          </cell>
        </row>
        <row r="717">
          <cell r="C717" t="str">
            <v>Tubo de Polietileno PE 100 A.D. PN 16 de 250 m.m. (10")</v>
          </cell>
          <cell r="D717" t="str">
            <v>Ml</v>
          </cell>
          <cell r="E717">
            <v>174570</v>
          </cell>
        </row>
        <row r="718">
          <cell r="C718" t="str">
            <v>Tubo de Polietileno PE 100 A.D. PN 10 de 200 m.m. (8")</v>
          </cell>
          <cell r="D718" t="str">
            <v>Ml</v>
          </cell>
          <cell r="E718">
            <v>75978</v>
          </cell>
        </row>
        <row r="719">
          <cell r="C719" t="str">
            <v>Tubo de Polietileno PE 100 A.D. PN 12,5 de 200 m.m. (8")</v>
          </cell>
          <cell r="D719" t="str">
            <v>Ml</v>
          </cell>
          <cell r="E719">
            <v>95095</v>
          </cell>
        </row>
        <row r="720">
          <cell r="C720" t="str">
            <v>Tubo de Polietileno PE 100 A.D. PN 16 de 200 m.m. (8")</v>
          </cell>
          <cell r="D720" t="str">
            <v>Ml</v>
          </cell>
          <cell r="E720">
            <v>112027</v>
          </cell>
        </row>
        <row r="721">
          <cell r="C721" t="str">
            <v>Tubo de Polietileno PE 100 A.D. PN 10 de 160 m.m. (6")</v>
          </cell>
          <cell r="D721" t="str">
            <v>Ml</v>
          </cell>
          <cell r="E721">
            <v>48470</v>
          </cell>
        </row>
        <row r="722">
          <cell r="C722" t="str">
            <v>Tubo de Polietileno PE 100 A.D. PN 12,5 de 160 m.m. (6")</v>
          </cell>
          <cell r="D722" t="str">
            <v>Ml</v>
          </cell>
          <cell r="E722">
            <v>60568</v>
          </cell>
        </row>
        <row r="723">
          <cell r="C723" t="str">
            <v>Tubo de Polietileno PE 100 A.D. PN 16 de 160 m.m. (6")</v>
          </cell>
          <cell r="D723" t="str">
            <v>Ml</v>
          </cell>
          <cell r="E723">
            <v>71474</v>
          </cell>
        </row>
        <row r="724">
          <cell r="C724" t="str">
            <v>Tubo de Polietileno PE 100 A.D. PN 10 de 110 m.m. (4")</v>
          </cell>
          <cell r="D724" t="str">
            <v>Ml</v>
          </cell>
          <cell r="E724">
            <v>23135</v>
          </cell>
        </row>
        <row r="725">
          <cell r="C725" t="str">
            <v>Tubo de Polietileno PE 100 A.D. PN 12,5 de 110 m.m. (4")</v>
          </cell>
          <cell r="D725" t="str">
            <v>Ml</v>
          </cell>
          <cell r="E725">
            <v>28625</v>
          </cell>
        </row>
        <row r="726">
          <cell r="C726" t="str">
            <v>Tubo de Polietileno PE 100 A.D. PN 16 de 110 m.m. (4")</v>
          </cell>
          <cell r="D726" t="str">
            <v>Ml</v>
          </cell>
          <cell r="E726">
            <v>33763</v>
          </cell>
        </row>
        <row r="727">
          <cell r="C727" t="str">
            <v>Tubo de Polietileno PE 100 A.D. PN 10 de 90 m.m. (3,5")</v>
          </cell>
          <cell r="D727" t="str">
            <v>Ml</v>
          </cell>
          <cell r="E727">
            <v>15538</v>
          </cell>
        </row>
        <row r="728">
          <cell r="C728" t="str">
            <v>Tubo de Polietileno PE 100 A.D. PN 12,5 de 90 m.m. (3,5")</v>
          </cell>
          <cell r="D728" t="str">
            <v>Ml</v>
          </cell>
          <cell r="E728">
            <v>19190</v>
          </cell>
        </row>
        <row r="729">
          <cell r="C729" t="str">
            <v>Tubo de Polietileno PE 100 A.D. PN 16 de 90 m.m. (3,5")</v>
          </cell>
          <cell r="D729" t="str">
            <v>Ml</v>
          </cell>
          <cell r="E729">
            <v>22637</v>
          </cell>
        </row>
        <row r="730">
          <cell r="C730" t="str">
            <v>Tubo de Polietileno PE 100 A.D. PN 10 de 75 m.m. (3")</v>
          </cell>
          <cell r="D730" t="str">
            <v>Ml</v>
          </cell>
          <cell r="E730">
            <v>10916</v>
          </cell>
        </row>
        <row r="731">
          <cell r="C731" t="str">
            <v>Tubo de Polietileno PE 100 A.D. PN 12,5 de 75 m.m. (3")</v>
          </cell>
          <cell r="D731" t="str">
            <v>Ml</v>
          </cell>
          <cell r="E731">
            <v>13392</v>
          </cell>
        </row>
        <row r="732">
          <cell r="C732" t="str">
            <v>Tubo de Polietileno PE 100 A.D. PN 16 de 75 m.m. (3")</v>
          </cell>
          <cell r="D732" t="str">
            <v>Ml</v>
          </cell>
          <cell r="E732">
            <v>15961</v>
          </cell>
        </row>
        <row r="733">
          <cell r="C733" t="str">
            <v>Tubo de Polietileno PE 100 A.D. PN 10 de 63 m.m. (2.5")</v>
          </cell>
          <cell r="D733" t="str">
            <v>Ml</v>
          </cell>
          <cell r="E733">
            <v>7468</v>
          </cell>
        </row>
        <row r="734">
          <cell r="C734" t="str">
            <v>Tubo de Polietileno PE 100 A.D. PN 12,5 de 63 m.m. (2.5")</v>
          </cell>
          <cell r="D734" t="str">
            <v>Ml</v>
          </cell>
          <cell r="E734">
            <v>9458</v>
          </cell>
        </row>
        <row r="735">
          <cell r="C735" t="str">
            <v>Tubo de Polietileno PE 100 A.D. PN 16 de 63 m.m. (2.5")</v>
          </cell>
          <cell r="D735" t="str">
            <v>Ml</v>
          </cell>
          <cell r="E735">
            <v>11131</v>
          </cell>
        </row>
        <row r="736">
          <cell r="C736" t="str">
            <v>Tubo de Polietileno PE 100 A.D. PN 10 de 50 m.m. (2")</v>
          </cell>
          <cell r="D736" t="str">
            <v>Ml</v>
          </cell>
          <cell r="E736">
            <v>5046</v>
          </cell>
        </row>
        <row r="737">
          <cell r="C737" t="str">
            <v>Tubo de Polietileno PE 100 A.D. PN 16 de 50 m.m. (2")</v>
          </cell>
          <cell r="D737" t="str">
            <v>Ml</v>
          </cell>
          <cell r="E737">
            <v>7091</v>
          </cell>
        </row>
        <row r="738">
          <cell r="C738" t="str">
            <v>Tubo de Polietileno PE 40 B.D. PN 10 de 32 m.m. (1")</v>
          </cell>
          <cell r="D738" t="str">
            <v>Ml</v>
          </cell>
          <cell r="E738">
            <v>3799</v>
          </cell>
        </row>
        <row r="739">
          <cell r="C739" t="str">
            <v>Tubo de Polietileno PE 80  A.D. PN 16 de 20 m.m para acometida</v>
          </cell>
          <cell r="D739" t="str">
            <v>Ml</v>
          </cell>
          <cell r="E739">
            <v>1354</v>
          </cell>
        </row>
        <row r="740">
          <cell r="C740" t="str">
            <v>Tubo de Polietileno   PE 80 A.D PN12,5 RDE 11  de 32 m.m</v>
          </cell>
          <cell r="D740" t="str">
            <v>Ml</v>
          </cell>
          <cell r="E740">
            <v>3336</v>
          </cell>
        </row>
        <row r="741">
          <cell r="C741" t="str">
            <v>TUBERIA GRP</v>
          </cell>
        </row>
        <row r="742">
          <cell r="C742" t="str">
            <v>Tuberia GRP DN 800 FL SN 5000</v>
          </cell>
          <cell r="D742" t="str">
            <v>Ml</v>
          </cell>
          <cell r="E742">
            <v>348650</v>
          </cell>
        </row>
        <row r="743">
          <cell r="C743" t="str">
            <v>Tubería GRP DN 500 PN10 SN 2500</v>
          </cell>
          <cell r="D743" t="str">
            <v>Ml</v>
          </cell>
          <cell r="E743">
            <v>192119</v>
          </cell>
        </row>
        <row r="744">
          <cell r="C744" t="str">
            <v>Tubería GRP DN 700 PN10 SN 2500</v>
          </cell>
          <cell r="D744" t="str">
            <v>Ml</v>
          </cell>
          <cell r="E744">
            <v>319093</v>
          </cell>
        </row>
        <row r="745">
          <cell r="C745" t="str">
            <v>Tubería GRP DN 750 PN10 SN 5000</v>
          </cell>
          <cell r="D745" t="str">
            <v>Ml</v>
          </cell>
          <cell r="E745">
            <v>383567</v>
          </cell>
        </row>
        <row r="746">
          <cell r="C746" t="str">
            <v>Tubería GRP DN 700 PN10 SN 5000</v>
          </cell>
          <cell r="D746" t="str">
            <v>Ml</v>
          </cell>
          <cell r="E746">
            <v>298280</v>
          </cell>
        </row>
        <row r="747">
          <cell r="C747" t="str">
            <v>Acople GRP DN500 PN10</v>
          </cell>
          <cell r="D747" t="str">
            <v>Un</v>
          </cell>
          <cell r="E747">
            <v>186992</v>
          </cell>
        </row>
        <row r="748">
          <cell r="C748" t="str">
            <v>Acople GRP DN700 PN10</v>
          </cell>
          <cell r="D748" t="str">
            <v>Un</v>
          </cell>
          <cell r="E748">
            <v>383032</v>
          </cell>
        </row>
        <row r="749">
          <cell r="C749" t="str">
            <v>Acople GRP DN750 PN10</v>
          </cell>
          <cell r="D749" t="str">
            <v>Un</v>
          </cell>
          <cell r="E749">
            <v>364426</v>
          </cell>
        </row>
        <row r="750">
          <cell r="C750" t="str">
            <v>Acople GRP DN700 PN10</v>
          </cell>
          <cell r="D750" t="str">
            <v>Un</v>
          </cell>
          <cell r="E750">
            <v>342024</v>
          </cell>
        </row>
        <row r="751">
          <cell r="C751" t="str">
            <v>Codo GRP DN500 PN10 SN2500 (0-30°)</v>
          </cell>
          <cell r="D751" t="str">
            <v>Un</v>
          </cell>
          <cell r="E751">
            <v>488592</v>
          </cell>
        </row>
        <row r="752">
          <cell r="C752" t="str">
            <v>Codo GRP DN500 PN10 SN2500 (31-60°)</v>
          </cell>
          <cell r="D752" t="str">
            <v>Un</v>
          </cell>
          <cell r="E752">
            <v>844480</v>
          </cell>
        </row>
        <row r="753">
          <cell r="C753" t="str">
            <v>Codo GRP DN700 PN10 SN2500 (0-30°)</v>
          </cell>
          <cell r="D753" t="str">
            <v>Un</v>
          </cell>
          <cell r="E753">
            <v>715395</v>
          </cell>
        </row>
        <row r="754">
          <cell r="C754" t="str">
            <v>Codo GRP DN700 PN10 SN2500 (31-60°)</v>
          </cell>
          <cell r="D754" t="str">
            <v>Un</v>
          </cell>
          <cell r="E754">
            <v>1308341</v>
          </cell>
        </row>
        <row r="755">
          <cell r="C755" t="str">
            <v>Codo GRP DN700 PN10 SN5000 (31-60°)</v>
          </cell>
          <cell r="D755" t="str">
            <v>Un</v>
          </cell>
          <cell r="E755">
            <v>949556</v>
          </cell>
        </row>
        <row r="756">
          <cell r="C756" t="str">
            <v>Codo GRP DN700 PN10 SN5000 (61-90°)</v>
          </cell>
          <cell r="D756" t="str">
            <v>Un</v>
          </cell>
          <cell r="E756">
            <v>1328055</v>
          </cell>
        </row>
        <row r="757">
          <cell r="C757" t="str">
            <v>Codo GRP DN750 PN10 SN5000 (31-60°)</v>
          </cell>
          <cell r="D757" t="str">
            <v>Un</v>
          </cell>
          <cell r="E757">
            <v>1511246</v>
          </cell>
        </row>
        <row r="758">
          <cell r="C758" t="str">
            <v>Tee GRP DN 700 X DN 700 SN 5000</v>
          </cell>
          <cell r="D758" t="str">
            <v>Un</v>
          </cell>
          <cell r="E758">
            <v>2604049</v>
          </cell>
        </row>
        <row r="759">
          <cell r="C759" t="str">
            <v>Tee GRP DN 750 X DN 750 SN 5000</v>
          </cell>
          <cell r="D759" t="str">
            <v>Un</v>
          </cell>
          <cell r="E759">
            <v>2618816</v>
          </cell>
        </row>
        <row r="760">
          <cell r="C760" t="str">
            <v>Reducción GRP DN 700 X DN 600</v>
          </cell>
          <cell r="D760" t="str">
            <v>Un</v>
          </cell>
          <cell r="E760">
            <v>757564</v>
          </cell>
        </row>
        <row r="761">
          <cell r="C761" t="str">
            <v>Reducción GRP DN 750 X DN 750</v>
          </cell>
          <cell r="D761" t="str">
            <v>Un</v>
          </cell>
          <cell r="E761">
            <v>922707</v>
          </cell>
        </row>
        <row r="762">
          <cell r="C762" t="str">
            <v>Niple Bridado GRP DN 700</v>
          </cell>
          <cell r="D762" t="str">
            <v>Un</v>
          </cell>
          <cell r="E762">
            <v>1430063</v>
          </cell>
        </row>
        <row r="763">
          <cell r="C763" t="str">
            <v>Niple Bridado GRP DN 750</v>
          </cell>
          <cell r="D763" t="str">
            <v>Un</v>
          </cell>
          <cell r="E763">
            <v>1889271</v>
          </cell>
        </row>
        <row r="764">
          <cell r="C764" t="str">
            <v>Niple Bridado GRP DN 600</v>
          </cell>
          <cell r="D764" t="str">
            <v>Un</v>
          </cell>
          <cell r="E764">
            <v>1051502</v>
          </cell>
        </row>
        <row r="765">
          <cell r="C765" t="str">
            <v>Linner de alta presión</v>
          </cell>
          <cell r="D765" t="str">
            <v>Ml</v>
          </cell>
          <cell r="E765">
            <v>22000</v>
          </cell>
        </row>
        <row r="766">
          <cell r="C766" t="str">
            <v>Linner de baja fricción</v>
          </cell>
          <cell r="D766" t="str">
            <v>Ml</v>
          </cell>
          <cell r="E766">
            <v>18000</v>
          </cell>
        </row>
        <row r="767">
          <cell r="C767" t="str">
            <v>Lubricante</v>
          </cell>
          <cell r="D767" t="str">
            <v>Kg</v>
          </cell>
          <cell r="E767">
            <v>100276</v>
          </cell>
        </row>
        <row r="768">
          <cell r="C768" t="str">
            <v>MATERIALES ARQUITECTÓNICOS</v>
          </cell>
        </row>
        <row r="769">
          <cell r="C769" t="str">
            <v xml:space="preserve">Lamina Acrilico (1.2x1.8) e = 6mm </v>
          </cell>
          <cell r="D769" t="str">
            <v>Un</v>
          </cell>
          <cell r="E769">
            <v>415357</v>
          </cell>
        </row>
        <row r="770">
          <cell r="C770" t="str">
            <v>Lamina Alfajor Aluminio 1 x 2 x e = 3.5mm</v>
          </cell>
          <cell r="D770" t="str">
            <v>M2</v>
          </cell>
          <cell r="E770">
            <v>296000</v>
          </cell>
        </row>
        <row r="771">
          <cell r="C771" t="str">
            <v xml:space="preserve">Ángulo Aluminio 1 x 1 x 1/8" </v>
          </cell>
          <cell r="D771" t="str">
            <v>Ml</v>
          </cell>
          <cell r="E771">
            <v>7153</v>
          </cell>
        </row>
        <row r="772">
          <cell r="C772" t="str">
            <v>Bisagra Aluminio x 3"</v>
          </cell>
          <cell r="D772" t="str">
            <v>Un</v>
          </cell>
          <cell r="E772">
            <v>3828</v>
          </cell>
        </row>
        <row r="773">
          <cell r="C773" t="str">
            <v>Chazo Plástico 1/4"</v>
          </cell>
          <cell r="D773" t="str">
            <v>Un</v>
          </cell>
          <cell r="E773">
            <v>10</v>
          </cell>
        </row>
        <row r="774">
          <cell r="C774" t="str">
            <v>Tornillo Pamphillips 2" No.8</v>
          </cell>
          <cell r="D774" t="str">
            <v>Un</v>
          </cell>
          <cell r="E774">
            <v>72</v>
          </cell>
        </row>
        <row r="775">
          <cell r="C775" t="str">
            <v>Tornillo Avllanado 1/2" No.8</v>
          </cell>
          <cell r="D775" t="str">
            <v>Un</v>
          </cell>
          <cell r="E775">
            <v>24</v>
          </cell>
        </row>
        <row r="776">
          <cell r="C776" t="str">
            <v>Tanque Plástico con Tapa de 500 Litros</v>
          </cell>
          <cell r="D776" t="str">
            <v>Un</v>
          </cell>
          <cell r="E776">
            <v>126440</v>
          </cell>
        </row>
        <row r="777">
          <cell r="C777" t="str">
            <v>ACCESORIOS Y OTROS</v>
          </cell>
        </row>
        <row r="778">
          <cell r="C778" t="str">
            <v xml:space="preserve">Impermeabilizante para concretos </v>
          </cell>
          <cell r="D778" t="str">
            <v>Kg</v>
          </cell>
          <cell r="E778">
            <v>5800</v>
          </cell>
        </row>
        <row r="779">
          <cell r="C779" t="str">
            <v>Anclajes para escaleras</v>
          </cell>
          <cell r="D779" t="str">
            <v>Gl</v>
          </cell>
          <cell r="E779">
            <v>50000</v>
          </cell>
        </row>
        <row r="780">
          <cell r="C780" t="str">
            <v>Tapa Hierro Fundido D=0,60 m</v>
          </cell>
          <cell r="D780" t="str">
            <v>Un</v>
          </cell>
          <cell r="E780">
            <v>204200</v>
          </cell>
        </row>
        <row r="781">
          <cell r="C781" t="str">
            <v>Codo HG de 90° 4"</v>
          </cell>
          <cell r="D781" t="str">
            <v>Un</v>
          </cell>
          <cell r="E781">
            <v>43450</v>
          </cell>
        </row>
        <row r="782">
          <cell r="C782" t="str">
            <v xml:space="preserve">Tee HG 4"X 4" </v>
          </cell>
          <cell r="D782" t="str">
            <v xml:space="preserve">Un </v>
          </cell>
          <cell r="E782">
            <v>51500</v>
          </cell>
        </row>
        <row r="783">
          <cell r="C783" t="str">
            <v>Niple Roscado H.G 4"  L= 0,60 mts</v>
          </cell>
          <cell r="D783" t="str">
            <v>Un</v>
          </cell>
          <cell r="E783">
            <v>117600</v>
          </cell>
        </row>
        <row r="784">
          <cell r="C784" t="str">
            <v>Niple Roscado H.G 4"  L= 0,20 mts</v>
          </cell>
          <cell r="D784" t="str">
            <v>Un</v>
          </cell>
          <cell r="E784">
            <v>41800</v>
          </cell>
        </row>
        <row r="785">
          <cell r="C785" t="str">
            <v xml:space="preserve">Malla 5 mm </v>
          </cell>
          <cell r="D785" t="str">
            <v>M2</v>
          </cell>
          <cell r="E785">
            <v>5100</v>
          </cell>
        </row>
        <row r="793">
          <cell r="C793" t="str">
            <v>PASAMUROS</v>
          </cell>
        </row>
        <row r="794">
          <cell r="C794" t="str">
            <v>Pasamuro B.B de D= 3" L= 0,50</v>
          </cell>
          <cell r="D794" t="str">
            <v>Un</v>
          </cell>
          <cell r="E794">
            <v>368010</v>
          </cell>
        </row>
        <row r="795">
          <cell r="C795" t="str">
            <v>Pasamuro B.B de D= 3" L= 0,90</v>
          </cell>
          <cell r="D795" t="str">
            <v>Un</v>
          </cell>
          <cell r="E795">
            <v>537138</v>
          </cell>
        </row>
        <row r="796">
          <cell r="C796" t="str">
            <v>Pasamuro B.B de D= 4" L= 0,30</v>
          </cell>
          <cell r="D796" t="str">
            <v>Un</v>
          </cell>
          <cell r="E796">
            <v>345216</v>
          </cell>
        </row>
        <row r="797">
          <cell r="C797" t="str">
            <v>Pasamuro B.B de D= 4" L= 0,40</v>
          </cell>
          <cell r="D797" t="str">
            <v>Un</v>
          </cell>
          <cell r="E797">
            <v>395328</v>
          </cell>
        </row>
        <row r="798">
          <cell r="C798" t="str">
            <v>Pasamuro B.B de D= 4" L= 0,50</v>
          </cell>
          <cell r="D798" t="str">
            <v>Un</v>
          </cell>
          <cell r="E798">
            <v>445440</v>
          </cell>
        </row>
        <row r="799">
          <cell r="C799" t="str">
            <v>Pasamuro B.B de D= 4" L= 0,90</v>
          </cell>
          <cell r="D799" t="str">
            <v>Un</v>
          </cell>
          <cell r="E799">
            <v>645888</v>
          </cell>
        </row>
        <row r="800">
          <cell r="C800" t="str">
            <v>Pasamuro B.B de D= 6" L= 0,20</v>
          </cell>
          <cell r="D800" t="str">
            <v>Un</v>
          </cell>
          <cell r="E800">
            <v>457272</v>
          </cell>
        </row>
        <row r="801">
          <cell r="C801" t="str">
            <v>Pasamuro B.B de D= 6" L= 0,30</v>
          </cell>
          <cell r="D801" t="str">
            <v>Un</v>
          </cell>
          <cell r="E801">
            <v>560628</v>
          </cell>
        </row>
        <row r="802">
          <cell r="C802" t="str">
            <v>Pasamuro B.B de D= 6" L= 0,40</v>
          </cell>
          <cell r="D802" t="str">
            <v>Un</v>
          </cell>
          <cell r="E802">
            <v>710964</v>
          </cell>
        </row>
        <row r="803">
          <cell r="C803" t="str">
            <v>Pasamuro B.B de D= 6" L= 0,50</v>
          </cell>
          <cell r="D803" t="str">
            <v>Un</v>
          </cell>
          <cell r="E803">
            <v>723840</v>
          </cell>
        </row>
        <row r="804">
          <cell r="C804" t="str">
            <v>Pasamuro B.B de D= 8" L= 0,50</v>
          </cell>
          <cell r="D804" t="str">
            <v>Un</v>
          </cell>
          <cell r="E804">
            <v>953520</v>
          </cell>
        </row>
        <row r="805">
          <cell r="C805" t="str">
            <v>Pasamuro B.B de D= 10" L= 0,90</v>
          </cell>
          <cell r="D805" t="str">
            <v>Un</v>
          </cell>
          <cell r="E805">
            <v>2076516</v>
          </cell>
        </row>
        <row r="806">
          <cell r="C806" t="str">
            <v>Pasamuro B.B de D= 12" L= 0,30</v>
          </cell>
          <cell r="D806" t="str">
            <v>Un</v>
          </cell>
          <cell r="E806">
            <v>1475172</v>
          </cell>
        </row>
        <row r="807">
          <cell r="C807" t="str">
            <v>Pasamuro B.B. 4"x2"  L=0,90 m</v>
          </cell>
          <cell r="D807" t="str">
            <v>Un</v>
          </cell>
          <cell r="E807">
            <v>130500</v>
          </cell>
        </row>
        <row r="808">
          <cell r="C808" t="str">
            <v>Pasamuro B.B. 6"x3"  L=0,90 m</v>
          </cell>
          <cell r="D808" t="str">
            <v>Un</v>
          </cell>
          <cell r="E808">
            <v>189173</v>
          </cell>
        </row>
        <row r="809">
          <cell r="C809" t="str">
            <v>Pasamuro en HD de  Ø 6" de L = 0.60 m, Z = 0.30 m, de Brida</v>
          </cell>
          <cell r="D809" t="str">
            <v>Un</v>
          </cell>
          <cell r="E809">
            <v>917676</v>
          </cell>
        </row>
        <row r="810">
          <cell r="C810" t="str">
            <v>Pasamuro en HD de  Ø 8" de L = 0.50 m, Z = 0.30 m, de Brida</v>
          </cell>
          <cell r="D810" t="str">
            <v>Un</v>
          </cell>
          <cell r="E810">
            <v>953520</v>
          </cell>
        </row>
        <row r="811">
          <cell r="C811" t="str">
            <v>Pasamuro en HD de  Ø 8" de L = 0.70 m, Z = 0.30 m, de Brida</v>
          </cell>
          <cell r="D811" t="str">
            <v>Un</v>
          </cell>
          <cell r="E811">
            <v>994410</v>
          </cell>
        </row>
        <row r="812">
          <cell r="C812" t="str">
            <v>Pasamuro en HD de  Ø 10" de L = 0.40 m, Brida</v>
          </cell>
          <cell r="D812" t="str">
            <v>Un</v>
          </cell>
          <cell r="E812">
            <v>792396</v>
          </cell>
        </row>
        <row r="813">
          <cell r="C813" t="str">
            <v>Pasamuro en HD de  Ø 10" de L = 0.80 m, Brida</v>
          </cell>
          <cell r="D813" t="str">
            <v>Un</v>
          </cell>
          <cell r="E813">
            <v>1663092</v>
          </cell>
        </row>
        <row r="814">
          <cell r="C814" t="str">
            <v>Pasamuro en HD de  Ø 14" de L = 0.70 m, Z = 0.30 m, de E.L. para PVC.</v>
          </cell>
          <cell r="D814" t="str">
            <v>Un</v>
          </cell>
          <cell r="E814">
            <v>2139156</v>
          </cell>
        </row>
        <row r="815">
          <cell r="C815" t="str">
            <v>Pasamuro en HD de  Ø 10" de L = 0.70 m, Z = 0.30 m, de E.L. para PVC.</v>
          </cell>
          <cell r="D815" t="str">
            <v>Un</v>
          </cell>
          <cell r="E815">
            <v>1327968</v>
          </cell>
        </row>
        <row r="816">
          <cell r="C816" t="str">
            <v>Pasamuro de 10". B X B. L = 0,9 m</v>
          </cell>
          <cell r="D816" t="str">
            <v>Un</v>
          </cell>
          <cell r="E816">
            <v>1919916</v>
          </cell>
        </row>
        <row r="817">
          <cell r="C817" t="str">
            <v>Pasamuro en HD de  Ø 12" de L = 0.7O m, Z = 0.30 m, de E.L. para PVC.</v>
          </cell>
          <cell r="D817" t="str">
            <v>Un</v>
          </cell>
          <cell r="E817">
            <v>1738800</v>
          </cell>
        </row>
        <row r="818">
          <cell r="C818" t="str">
            <v>Pasamuro en HD de  Ø 16" de L = 0.80 m, Z = 0.30 m, de B.B. para PVC.</v>
          </cell>
          <cell r="D818" t="str">
            <v>Un</v>
          </cell>
          <cell r="E818">
            <v>3783456</v>
          </cell>
        </row>
        <row r="819">
          <cell r="C819" t="str">
            <v>Pasamuro en HD de  Ø 16" de L = 0.80 m, Z = 0.30 m, de B.B. para PVC.</v>
          </cell>
          <cell r="D819" t="str">
            <v>Un</v>
          </cell>
          <cell r="E819">
            <v>4583682</v>
          </cell>
        </row>
        <row r="820">
          <cell r="C820" t="str">
            <v>Pasamuro en HD de  Ø 10" de L = 0.80 m, Z = 0.40 m, de E.L. para PVC.</v>
          </cell>
          <cell r="D820" t="str">
            <v>Un</v>
          </cell>
          <cell r="E820">
            <v>1741392</v>
          </cell>
        </row>
        <row r="821">
          <cell r="C821" t="str">
            <v>Pasamuro en HD de  Ø 10" de L = 0.60 m, Z = 0.30 m, de E.L. para PVC.</v>
          </cell>
          <cell r="D821" t="str">
            <v>Un</v>
          </cell>
          <cell r="E821">
            <v>1384344</v>
          </cell>
        </row>
        <row r="822">
          <cell r="C822" t="str">
            <v>Pasamuro en HD de  Ø 12" de L = 0.60 m, Z = 0.30 m, de E.L. para PVC.</v>
          </cell>
          <cell r="D822" t="str">
            <v>Un</v>
          </cell>
          <cell r="E822">
            <v>2289492</v>
          </cell>
        </row>
        <row r="823">
          <cell r="C823" t="str">
            <v>Pasamuro en HD de  Ø 12" de L = 0.60 m, Z = 0.30 m, de E.L. para PVC.</v>
          </cell>
          <cell r="D823" t="str">
            <v>Un</v>
          </cell>
          <cell r="E823">
            <v>2289492</v>
          </cell>
        </row>
        <row r="824">
          <cell r="C824" t="str">
            <v>Pasamuro de 4". L X B. L=0,9 m.  salida de 2" para ventosa y 1/4" para manómetro.</v>
          </cell>
          <cell r="D824" t="str">
            <v>Un</v>
          </cell>
          <cell r="E824">
            <v>377145</v>
          </cell>
        </row>
        <row r="825">
          <cell r="C825" t="str">
            <v>Pasamuro de 4". B X B. L = 0,9 m</v>
          </cell>
          <cell r="D825" t="str">
            <v>Un</v>
          </cell>
          <cell r="E825">
            <v>356004</v>
          </cell>
        </row>
        <row r="826">
          <cell r="C826" t="str">
            <v>Pasamuro de 6". L X B. L=0,9 m.  salida de 2" para ventosa y 1/4" para manómetro.</v>
          </cell>
          <cell r="D826" t="str">
            <v>Un</v>
          </cell>
          <cell r="E826">
            <v>673171</v>
          </cell>
        </row>
        <row r="827">
          <cell r="C827" t="str">
            <v>Pasamuro de 6". B X B. L = 0,9 m</v>
          </cell>
          <cell r="D827" t="str">
            <v>Un</v>
          </cell>
          <cell r="E827">
            <v>652500</v>
          </cell>
        </row>
        <row r="828">
          <cell r="C828" t="str">
            <v>Pasamuro de 10". L X B. L=0,9 m.  salida de 3" para ventosa y 1/4" para manómetro.</v>
          </cell>
          <cell r="D828" t="str">
            <v>Un</v>
          </cell>
          <cell r="E828">
            <v>1990953</v>
          </cell>
        </row>
        <row r="829">
          <cell r="C829" t="str">
            <v>Pasamuro de 12". L X B. L=0,9 m.  salida de 3" para ventosa y 1/4" para manómetro.</v>
          </cell>
          <cell r="D829" t="str">
            <v>Un</v>
          </cell>
          <cell r="E829">
            <v>2965318</v>
          </cell>
        </row>
        <row r="830">
          <cell r="C830" t="str">
            <v>Pasamuro de 12". B X B. L = 0,9 m</v>
          </cell>
          <cell r="D830" t="str">
            <v>Un</v>
          </cell>
          <cell r="E830">
            <v>2859516</v>
          </cell>
        </row>
        <row r="831">
          <cell r="C831" t="str">
            <v>Pasamuro de 4". EL X EL. L = 0,5 m</v>
          </cell>
          <cell r="D831" t="str">
            <v>Un</v>
          </cell>
          <cell r="E831">
            <v>278400</v>
          </cell>
        </row>
        <row r="832">
          <cell r="C832" t="str">
            <v>Pasamuro de 6". EL X EL. L = 0,5 m</v>
          </cell>
          <cell r="D832" t="str">
            <v>Un</v>
          </cell>
          <cell r="E832">
            <v>501120</v>
          </cell>
        </row>
        <row r="833">
          <cell r="C833" t="str">
            <v>NIPLES</v>
          </cell>
        </row>
        <row r="834">
          <cell r="C834" t="str">
            <v>Niple Bridado L= 0,25 m  50 mm ( 2")</v>
          </cell>
          <cell r="D834" t="str">
            <v>Un</v>
          </cell>
          <cell r="E834">
            <v>148770</v>
          </cell>
        </row>
        <row r="835">
          <cell r="C835" t="str">
            <v>Niple Bridado L=0,40 m 50 mm (2")</v>
          </cell>
          <cell r="D835" t="str">
            <v>Un</v>
          </cell>
          <cell r="E835">
            <v>148016</v>
          </cell>
        </row>
        <row r="836">
          <cell r="C836" t="str">
            <v>Niple Bridado L=0,94 m 50 mm (2")</v>
          </cell>
          <cell r="D836" t="str">
            <v>Un</v>
          </cell>
          <cell r="E836">
            <v>244482</v>
          </cell>
        </row>
        <row r="837">
          <cell r="C837" t="str">
            <v>Niple Bridado L= 2,50 m  50 mm ( 2")</v>
          </cell>
          <cell r="D837" t="str">
            <v>Un</v>
          </cell>
          <cell r="E837">
            <v>642060</v>
          </cell>
        </row>
        <row r="838">
          <cell r="C838" t="str">
            <v>Niple Bridado L= 0,25 m  75 mm( 3")</v>
          </cell>
          <cell r="D838" t="str">
            <v>Un</v>
          </cell>
          <cell r="E838">
            <v>230985</v>
          </cell>
        </row>
        <row r="839">
          <cell r="C839" t="str">
            <v>Niple Bridado L=0,39 m 75 mm (3")</v>
          </cell>
          <cell r="D839" t="str">
            <v>Un</v>
          </cell>
          <cell r="E839">
            <v>236443</v>
          </cell>
        </row>
        <row r="840">
          <cell r="C840" t="str">
            <v>Niple Bridado L=0,40 m 75 mm (3")</v>
          </cell>
          <cell r="D840" t="str">
            <v>Un</v>
          </cell>
          <cell r="E840">
            <v>239888</v>
          </cell>
        </row>
        <row r="841">
          <cell r="C841" t="str">
            <v>Niple Bridado L=0,50 m 75 mm (3")</v>
          </cell>
          <cell r="D841" t="str">
            <v>Un</v>
          </cell>
          <cell r="E841">
            <v>274340</v>
          </cell>
        </row>
        <row r="842">
          <cell r="C842" t="str">
            <v>Niple Bridado L=0,75 m 75 mm (3")</v>
          </cell>
          <cell r="D842" t="str">
            <v>Un</v>
          </cell>
          <cell r="E842">
            <v>442395</v>
          </cell>
        </row>
        <row r="843">
          <cell r="C843" t="str">
            <v>Niple Bridado L=0,77 m 75 mm (3")</v>
          </cell>
          <cell r="D843" t="str">
            <v>Un</v>
          </cell>
          <cell r="E843">
            <v>367360</v>
          </cell>
        </row>
        <row r="844">
          <cell r="C844" t="str">
            <v>Niple Bridado L=1,00 m 75 mm (3")</v>
          </cell>
          <cell r="D844" t="str">
            <v>Un</v>
          </cell>
          <cell r="E844">
            <v>548100</v>
          </cell>
        </row>
        <row r="845">
          <cell r="C845" t="str">
            <v>Niple Bridado L=1,50 m 75 mm (3")</v>
          </cell>
          <cell r="D845" t="str">
            <v>Un</v>
          </cell>
          <cell r="E845">
            <v>759510</v>
          </cell>
        </row>
        <row r="846">
          <cell r="C846" t="str">
            <v>Niple Bridado L=1,73 m 75 mm (3")</v>
          </cell>
          <cell r="D846" t="str">
            <v>Un</v>
          </cell>
          <cell r="E846">
            <v>698100</v>
          </cell>
        </row>
        <row r="847">
          <cell r="C847" t="str">
            <v>Niple Bridado L=2,50 m 75 mm (3")</v>
          </cell>
          <cell r="D847" t="str">
            <v>Un</v>
          </cell>
          <cell r="E847">
            <v>1182330</v>
          </cell>
        </row>
        <row r="848">
          <cell r="C848" t="str">
            <v>Niple Bridado L=0,40 m 110 mm (4")</v>
          </cell>
          <cell r="D848" t="str">
            <v>Un</v>
          </cell>
          <cell r="E848">
            <v>336864</v>
          </cell>
        </row>
        <row r="849">
          <cell r="C849" t="str">
            <v>Niple Bridado L=0,51 m 100 mm (4")</v>
          </cell>
          <cell r="D849" t="str">
            <v>Un</v>
          </cell>
          <cell r="E849">
            <v>475438</v>
          </cell>
        </row>
        <row r="850">
          <cell r="C850" t="str">
            <v>Niple Bridado L=0,55 m 100 mm (4")</v>
          </cell>
          <cell r="D850" t="str">
            <v>Un</v>
          </cell>
          <cell r="E850">
            <v>405768</v>
          </cell>
        </row>
        <row r="851">
          <cell r="C851" t="str">
            <v>Niple Bridado L=0,63 m 100 mm (4")</v>
          </cell>
          <cell r="D851" t="str">
            <v>Un</v>
          </cell>
          <cell r="E851">
            <v>543089</v>
          </cell>
        </row>
        <row r="852">
          <cell r="C852" t="str">
            <v>Niple Bridado L=0,75 m 100 mm (4")</v>
          </cell>
          <cell r="D852" t="str">
            <v>Un</v>
          </cell>
          <cell r="E852">
            <v>610740</v>
          </cell>
        </row>
        <row r="853">
          <cell r="C853" t="str">
            <v>Niple Bridado L=0,65 m 100 mm (4")</v>
          </cell>
          <cell r="D853" t="str">
            <v>Un</v>
          </cell>
          <cell r="E853">
            <v>554364</v>
          </cell>
        </row>
        <row r="854">
          <cell r="C854" t="str">
            <v>Niple Bridado L=1,00 m 100 mm (4")</v>
          </cell>
          <cell r="D854" t="str">
            <v>Un</v>
          </cell>
          <cell r="E854">
            <v>751680</v>
          </cell>
        </row>
        <row r="855">
          <cell r="C855" t="str">
            <v>Niple Bridado L=1,15 m 100 mm (4")</v>
          </cell>
          <cell r="D855" t="str">
            <v>Un</v>
          </cell>
          <cell r="E855">
            <v>681384</v>
          </cell>
        </row>
        <row r="856">
          <cell r="C856" t="str">
            <v>Niple Bridado L=1,50 m 100 mm (4")</v>
          </cell>
          <cell r="D856" t="str">
            <v>Un</v>
          </cell>
          <cell r="E856">
            <v>1033560</v>
          </cell>
        </row>
        <row r="857">
          <cell r="C857" t="str">
            <v>Niple Bridado L=2,00m 100 mm (4")</v>
          </cell>
          <cell r="D857" t="str">
            <v>Un</v>
          </cell>
          <cell r="E857">
            <v>1315440</v>
          </cell>
        </row>
        <row r="858">
          <cell r="C858" t="str">
            <v>Niple Bridado L=2,50m 100 mm (4")</v>
          </cell>
          <cell r="D858" t="str">
            <v>Un</v>
          </cell>
          <cell r="E858">
            <v>1628640</v>
          </cell>
        </row>
        <row r="859">
          <cell r="C859" t="str">
            <v>Niple Bridado L=2,77 m 110 mm (4")</v>
          </cell>
          <cell r="D859" t="str">
            <v>Un</v>
          </cell>
          <cell r="E859">
            <v>1425547</v>
          </cell>
        </row>
        <row r="860">
          <cell r="C860" t="str">
            <v>Niple Bridado L=4,20 m 100 mm (4")</v>
          </cell>
          <cell r="D860" t="str">
            <v>Un</v>
          </cell>
          <cell r="E860">
            <v>2555712</v>
          </cell>
        </row>
        <row r="861">
          <cell r="C861" t="str">
            <v>Niple Bridado L=0,51 m 150 mm (6")</v>
          </cell>
          <cell r="D861" t="str">
            <v>Un</v>
          </cell>
          <cell r="E861">
            <v>777676</v>
          </cell>
        </row>
        <row r="862">
          <cell r="C862" t="str">
            <v>Niple Bridado L=0,63 m 150 mm (6")</v>
          </cell>
          <cell r="D862" t="str">
            <v>Un</v>
          </cell>
          <cell r="E862">
            <v>901703</v>
          </cell>
        </row>
        <row r="863">
          <cell r="C863" t="str">
            <v>Niple Bridado L=0,77 m 150 mm (6")</v>
          </cell>
          <cell r="D863" t="str">
            <v>Un</v>
          </cell>
          <cell r="E863">
            <v>852623</v>
          </cell>
        </row>
        <row r="864">
          <cell r="C864" t="str">
            <v>Niple Bridado L=1,00 m 150 mm (6")</v>
          </cell>
          <cell r="D864" t="str">
            <v>Un</v>
          </cell>
          <cell r="E864">
            <v>1284120</v>
          </cell>
        </row>
        <row r="865">
          <cell r="C865" t="str">
            <v>Niple Bridado L=1,50 m 150 mm (6")</v>
          </cell>
          <cell r="D865" t="str">
            <v>Un</v>
          </cell>
          <cell r="E865">
            <v>1800900</v>
          </cell>
        </row>
        <row r="866">
          <cell r="C866" t="str">
            <v>Niple Bridado L=1,53 m 150 mm (6")</v>
          </cell>
          <cell r="D866" t="str">
            <v>Un</v>
          </cell>
          <cell r="E866">
            <v>1492665</v>
          </cell>
        </row>
        <row r="867">
          <cell r="C867" t="str">
            <v>Niple Bridado L=0,65 m 150 mm (6")</v>
          </cell>
          <cell r="D867" t="str">
            <v>Un</v>
          </cell>
          <cell r="E867">
            <v>922374</v>
          </cell>
        </row>
        <row r="868">
          <cell r="C868" t="str">
            <v>Niple Bridado L=0,75 m 150 mm (6")</v>
          </cell>
          <cell r="D868" t="str">
            <v>Un</v>
          </cell>
          <cell r="E868">
            <v>1025730</v>
          </cell>
        </row>
        <row r="869">
          <cell r="C869" t="str">
            <v>Niple Bridado L=0,50 m 150 mm (6")</v>
          </cell>
          <cell r="D869" t="str">
            <v>Un</v>
          </cell>
          <cell r="E869">
            <v>767340</v>
          </cell>
        </row>
        <row r="870">
          <cell r="C870" t="str">
            <v>Niple Bridado L=0,45 m 150 mm (6")</v>
          </cell>
          <cell r="D870" t="str">
            <v>Un</v>
          </cell>
          <cell r="E870">
            <v>715662</v>
          </cell>
        </row>
        <row r="871">
          <cell r="C871" t="str">
            <v>Niple Bridado L=2,26 m 150 mm (6")</v>
          </cell>
          <cell r="D871" t="str">
            <v>Un</v>
          </cell>
          <cell r="E871">
            <v>2586405.6</v>
          </cell>
        </row>
        <row r="872">
          <cell r="C872" t="str">
            <v>Niple Bridado L=3,60 m 150 mm (6")</v>
          </cell>
          <cell r="D872" t="str">
            <v>Un</v>
          </cell>
          <cell r="E872">
            <v>3971376</v>
          </cell>
        </row>
        <row r="873">
          <cell r="C873" t="str">
            <v>Niple Bridado L=0,60 m 200 mm (8")</v>
          </cell>
          <cell r="D873" t="str">
            <v>Un</v>
          </cell>
          <cell r="E873">
            <v>1143180</v>
          </cell>
        </row>
        <row r="874">
          <cell r="C874" t="str">
            <v>Niple Bridado L=1,00 m 200 mm (8")</v>
          </cell>
          <cell r="D874" t="str">
            <v>Un</v>
          </cell>
          <cell r="E874">
            <v>1675620</v>
          </cell>
        </row>
        <row r="875">
          <cell r="C875" t="str">
            <v>Niple Bridado L=1,50 m 200 mm (8")</v>
          </cell>
          <cell r="D875" t="str">
            <v>Un</v>
          </cell>
          <cell r="E875">
            <v>2341170</v>
          </cell>
        </row>
        <row r="876">
          <cell r="C876" t="str">
            <v>Niple Bridado L=0,40 m 200 mm (8")</v>
          </cell>
          <cell r="D876" t="str">
            <v>Un</v>
          </cell>
          <cell r="E876">
            <v>876960</v>
          </cell>
        </row>
        <row r="877">
          <cell r="C877" t="str">
            <v>Niple Bridado L=0,75 m 200 mm (8")</v>
          </cell>
          <cell r="D877" t="str">
            <v>Un</v>
          </cell>
          <cell r="E877">
            <v>1342845</v>
          </cell>
        </row>
        <row r="878">
          <cell r="C878" t="str">
            <v>Niple Bridado L=1,50 m 200 mm (8")</v>
          </cell>
          <cell r="D878" t="str">
            <v>Un</v>
          </cell>
          <cell r="E878">
            <v>2341170</v>
          </cell>
        </row>
        <row r="879">
          <cell r="C879" t="str">
            <v>Niple Bridado L=3,00 m 200 mm (8")</v>
          </cell>
          <cell r="D879" t="str">
            <v>Un</v>
          </cell>
          <cell r="E879">
            <v>4337820</v>
          </cell>
        </row>
        <row r="880">
          <cell r="C880" t="str">
            <v>Niple Bridado L=0,75 m 250 mm (10")</v>
          </cell>
          <cell r="D880" t="str">
            <v>Un</v>
          </cell>
          <cell r="E880">
            <v>1808730</v>
          </cell>
        </row>
        <row r="881">
          <cell r="C881" t="str">
            <v>Niple Bridado L=1,27 m 250 mm (10")</v>
          </cell>
          <cell r="D881" t="str">
            <v>Un</v>
          </cell>
          <cell r="E881">
            <v>2230193</v>
          </cell>
        </row>
        <row r="882">
          <cell r="C882" t="str">
            <v>Niple Bridado L=2,54 m 250 mm (10")</v>
          </cell>
          <cell r="D882" t="str">
            <v>Un</v>
          </cell>
          <cell r="E882">
            <v>4077586</v>
          </cell>
        </row>
        <row r="883">
          <cell r="C883" t="str">
            <v>Niple Bridado L=3,00 m 250 mm (10")</v>
          </cell>
          <cell r="D883" t="str">
            <v>Un</v>
          </cell>
          <cell r="E883">
            <v>4746720</v>
          </cell>
        </row>
        <row r="884">
          <cell r="C884" t="str">
            <v>Niple Bridado L=0,50 m 250 mm (10")</v>
          </cell>
          <cell r="D884" t="str">
            <v>Un</v>
          </cell>
          <cell r="E884">
            <v>1110120</v>
          </cell>
        </row>
        <row r="885">
          <cell r="C885" t="str">
            <v>Niple Bridado L=0,63 m 250 mm (10")</v>
          </cell>
          <cell r="D885" t="str">
            <v>Un</v>
          </cell>
          <cell r="E885">
            <v>1594501</v>
          </cell>
        </row>
        <row r="886">
          <cell r="C886" t="str">
            <v>Niple Bridado L=1,50 m 250 mm (10")</v>
          </cell>
          <cell r="D886" t="str">
            <v>Un</v>
          </cell>
          <cell r="E886">
            <v>3147660</v>
          </cell>
        </row>
        <row r="887">
          <cell r="C887" t="str">
            <v>Niple Bridado L=0,75 m 300 mm (12")</v>
          </cell>
          <cell r="D887" t="str">
            <v>Un</v>
          </cell>
          <cell r="E887">
            <v>2466450</v>
          </cell>
        </row>
        <row r="888">
          <cell r="C888" t="str">
            <v>Niple Bridado L=1,5 m 300 mm (12")</v>
          </cell>
          <cell r="D888" t="str">
            <v>Un</v>
          </cell>
          <cell r="E888">
            <v>4275180</v>
          </cell>
        </row>
        <row r="889">
          <cell r="C889" t="str">
            <v>Niple Bridado L=0.50 m 400 mm (16")</v>
          </cell>
          <cell r="D889" t="str">
            <v>Un</v>
          </cell>
          <cell r="E889">
            <v>2959740</v>
          </cell>
        </row>
        <row r="890">
          <cell r="C890" t="str">
            <v>Niple Bridado L=2,60 m 400 mm (16")</v>
          </cell>
          <cell r="D890" t="str">
            <v>Un</v>
          </cell>
          <cell r="E890">
            <v>10918152</v>
          </cell>
        </row>
        <row r="891">
          <cell r="C891" t="str">
            <v>Niple Bridado L=0.40 m 450 mm (18")</v>
          </cell>
          <cell r="D891" t="str">
            <v>Un</v>
          </cell>
          <cell r="E891">
            <v>2981664</v>
          </cell>
        </row>
        <row r="892">
          <cell r="C892" t="str">
            <v>Niple Brida-Extremo liso L= 0,67 50 mm (2")</v>
          </cell>
          <cell r="D892" t="str">
            <v>Un</v>
          </cell>
          <cell r="E892">
            <v>193871</v>
          </cell>
        </row>
        <row r="893">
          <cell r="C893" t="str">
            <v>Niple Brida-Extremo liso L=0,94 m 50 mm (2")</v>
          </cell>
          <cell r="D893" t="str">
            <v>Un</v>
          </cell>
          <cell r="E893">
            <v>206202</v>
          </cell>
        </row>
        <row r="894">
          <cell r="C894" t="str">
            <v>Niple Brida-Extremo liso L= 0,67 75 mm (3")</v>
          </cell>
          <cell r="D894" t="str">
            <v>Un</v>
          </cell>
          <cell r="E894">
            <v>345929</v>
          </cell>
        </row>
        <row r="895">
          <cell r="C895" t="str">
            <v>Niple Brida-Extremo liso L= 1,73 75 mm (3")</v>
          </cell>
          <cell r="D895" t="str">
            <v>Un</v>
          </cell>
          <cell r="E895">
            <v>647060</v>
          </cell>
        </row>
        <row r="896">
          <cell r="C896" t="str">
            <v>Niple Brida-Extremo liso L= 0,25 100 mm (4")</v>
          </cell>
          <cell r="D896" t="str">
            <v>Un</v>
          </cell>
          <cell r="E896">
            <v>234900</v>
          </cell>
        </row>
        <row r="897">
          <cell r="C897" t="str">
            <v>Niple Brida-Extremo liso L= 0,30 100 mm (4")</v>
          </cell>
          <cell r="D897" t="str">
            <v>Un</v>
          </cell>
          <cell r="E897">
            <v>185832</v>
          </cell>
        </row>
        <row r="898">
          <cell r="C898" t="str">
            <v>Niple Brida-Extremo liso L=2,77 m 110 mm (4")</v>
          </cell>
          <cell r="D898" t="str">
            <v>Un</v>
          </cell>
          <cell r="E898">
            <v>1348987</v>
          </cell>
        </row>
        <row r="899">
          <cell r="C899" t="str">
            <v>Niple Brida-Extremo liso L= 0,25 150 mm (6")</v>
          </cell>
          <cell r="D899" t="str">
            <v>Un</v>
          </cell>
          <cell r="E899">
            <v>383670</v>
          </cell>
        </row>
        <row r="900">
          <cell r="C900" t="str">
            <v>Niple Brida-Extremo liso L= 0,30 150 mm (6")</v>
          </cell>
          <cell r="D900" t="str">
            <v>Un</v>
          </cell>
          <cell r="E900">
            <v>337064</v>
          </cell>
        </row>
        <row r="901">
          <cell r="C901" t="str">
            <v>Niple Brida-Extremo liso L= 0,40 250 mm (10")</v>
          </cell>
          <cell r="D901" t="str">
            <v>Un</v>
          </cell>
          <cell r="E901">
            <v>948996</v>
          </cell>
        </row>
        <row r="902">
          <cell r="C902" t="str">
            <v>Niple Brida-Extremo liso L= 0,30 250 mm (10")</v>
          </cell>
          <cell r="D902" t="str">
            <v>Un</v>
          </cell>
          <cell r="E902">
            <v>770472</v>
          </cell>
        </row>
        <row r="903">
          <cell r="C903" t="str">
            <v>Niple Brida-Extremo liso L= 0,30 350 mm (12")</v>
          </cell>
          <cell r="D903" t="str">
            <v>Un</v>
          </cell>
          <cell r="E903">
            <v>1412532</v>
          </cell>
        </row>
        <row r="904">
          <cell r="C904" t="str">
            <v>Niple Brida-Extremo liso L= 0,40 400 mm (16")</v>
          </cell>
          <cell r="D904" t="str">
            <v>Un</v>
          </cell>
          <cell r="E904">
            <v>2048328</v>
          </cell>
        </row>
        <row r="905">
          <cell r="C905" t="str">
            <v xml:space="preserve">Niple doble rosca HG d= 2 1/2" L= 0,20 m </v>
          </cell>
          <cell r="D905" t="str">
            <v>Un</v>
          </cell>
          <cell r="E905">
            <v>3626</v>
          </cell>
        </row>
        <row r="906">
          <cell r="C906" t="str">
            <v>Niple Roscado HG d=4" L=0.20 m</v>
          </cell>
          <cell r="D906" t="str">
            <v>Un</v>
          </cell>
          <cell r="E906">
            <v>12000</v>
          </cell>
        </row>
        <row r="907">
          <cell r="C907" t="str">
            <v>Niple Roscado HG d=4" L=0.50 m</v>
          </cell>
          <cell r="D907" t="str">
            <v>Un</v>
          </cell>
          <cell r="E907">
            <v>30000</v>
          </cell>
        </row>
        <row r="908">
          <cell r="C908" t="str">
            <v>Niple Roscado HG d=4" L=0.60 m</v>
          </cell>
          <cell r="D908" t="str">
            <v>Un</v>
          </cell>
          <cell r="E908">
            <v>36000</v>
          </cell>
        </row>
        <row r="909">
          <cell r="C909" t="str">
            <v>Niple Bridado L=0,25 m 110 mm (4")</v>
          </cell>
          <cell r="D909" t="str">
            <v>Un</v>
          </cell>
          <cell r="E909">
            <v>263367</v>
          </cell>
        </row>
        <row r="910">
          <cell r="C910" t="str">
            <v>Niple Brida Extremo Liso L=0,50 m 110 mm (4")</v>
          </cell>
          <cell r="D910" t="str">
            <v>Un</v>
          </cell>
          <cell r="E910">
            <v>306240</v>
          </cell>
        </row>
        <row r="911">
          <cell r="C911" t="str">
            <v>Niple Brida Extremo Liso L=0,50 m 150 mm (6")</v>
          </cell>
          <cell r="D911" t="str">
            <v>Un</v>
          </cell>
          <cell r="E911">
            <v>523160</v>
          </cell>
        </row>
        <row r="912">
          <cell r="C912" t="str">
            <v>TEE</v>
          </cell>
        </row>
        <row r="913">
          <cell r="C913" t="str">
            <v>Tee Reducida HD B.B  75 mm x 50 mm (3" x 2")</v>
          </cell>
          <cell r="D913" t="str">
            <v>Un</v>
          </cell>
          <cell r="E913">
            <v>151960</v>
          </cell>
        </row>
        <row r="914">
          <cell r="C914" t="str">
            <v>Tee Reducida HD B.B  100 mm x 50 mm (4" x 2")</v>
          </cell>
          <cell r="D914" t="str">
            <v>Un</v>
          </cell>
          <cell r="E914">
            <v>250560</v>
          </cell>
        </row>
        <row r="915">
          <cell r="C915" t="str">
            <v>Tee Reducida HD B.B  100 mm x 75 mm (4" x 3")</v>
          </cell>
          <cell r="D915" t="str">
            <v>Un</v>
          </cell>
          <cell r="E915">
            <v>294640</v>
          </cell>
        </row>
        <row r="916">
          <cell r="C916" t="str">
            <v>Tee reducida HD B.B.  150 x50 mm (6" x 2")</v>
          </cell>
          <cell r="D916" t="str">
            <v>Un</v>
          </cell>
          <cell r="E916">
            <v>411800</v>
          </cell>
        </row>
        <row r="917">
          <cell r="C917" t="str">
            <v>Tee reducida HD B.B.  150 x75 mm (6" x 3")</v>
          </cell>
          <cell r="D917" t="str">
            <v>Un</v>
          </cell>
          <cell r="E917">
            <v>423400</v>
          </cell>
        </row>
        <row r="918">
          <cell r="C918" t="str">
            <v>Tee reducida HD B.B.  150x100 mm (6" x 4")</v>
          </cell>
          <cell r="D918" t="str">
            <v>Un</v>
          </cell>
          <cell r="E918">
            <v>473280</v>
          </cell>
        </row>
        <row r="919">
          <cell r="C919" t="str">
            <v>Tee reducida HD B.B.  150x 75 mm (8" x 3")</v>
          </cell>
          <cell r="D919" t="str">
            <v>Un</v>
          </cell>
          <cell r="E919">
            <v>701800</v>
          </cell>
        </row>
        <row r="920">
          <cell r="C920" t="str">
            <v>Tee reducida HD B.B.  150x100 mm (8" x 4")</v>
          </cell>
          <cell r="D920" t="str">
            <v>Un</v>
          </cell>
          <cell r="E920">
            <v>803880</v>
          </cell>
        </row>
        <row r="921">
          <cell r="C921" t="str">
            <v>Tee reducida HD B.B.  250mm x 75 mm (10" x 3")</v>
          </cell>
          <cell r="D921" t="str">
            <v>Un</v>
          </cell>
          <cell r="E921">
            <v>1046320</v>
          </cell>
        </row>
        <row r="922">
          <cell r="C922" t="str">
            <v>Tee reducida HD B.B.  250mm x 100mm (10" x 4")</v>
          </cell>
          <cell r="D922" t="str">
            <v>Un</v>
          </cell>
          <cell r="E922">
            <v>1172760</v>
          </cell>
        </row>
        <row r="923">
          <cell r="C923" t="str">
            <v>Tee reducida HD B.B.  300mm x 75mm (12" x 3")</v>
          </cell>
          <cell r="D923" t="str">
            <v>Un</v>
          </cell>
          <cell r="E923">
            <v>1678520</v>
          </cell>
        </row>
        <row r="924">
          <cell r="C924" t="str">
            <v>Tee reducida HD B.B.  300mm x 100mm (12" x 4")</v>
          </cell>
          <cell r="D924" t="str">
            <v>Un</v>
          </cell>
          <cell r="E924">
            <v>1757400</v>
          </cell>
        </row>
        <row r="925">
          <cell r="C925" t="str">
            <v>Tee reducida HD B.B.  300mm x  300mm (12" x 2")</v>
          </cell>
          <cell r="D925" t="str">
            <v>Un</v>
          </cell>
          <cell r="E925">
            <v>1678520</v>
          </cell>
        </row>
        <row r="926">
          <cell r="C926" t="str">
            <v>Tee reducida HD E.L.  250mm x 150mm (10" x 6")</v>
          </cell>
          <cell r="D926" t="str">
            <v>Un</v>
          </cell>
          <cell r="E926">
            <v>765600</v>
          </cell>
        </row>
        <row r="927">
          <cell r="C927" t="str">
            <v>Tee HD B.B.  150x150 mm (6" x 6")</v>
          </cell>
          <cell r="D927" t="str">
            <v>Un</v>
          </cell>
          <cell r="E927">
            <v>582320</v>
          </cell>
        </row>
        <row r="928">
          <cell r="C928" t="str">
            <v>Tee HD B.B.  200x200 mm (8" x 8")</v>
          </cell>
          <cell r="D928" t="str">
            <v>Un</v>
          </cell>
          <cell r="E928">
            <v>938440</v>
          </cell>
        </row>
        <row r="929">
          <cell r="C929" t="str">
            <v>Tee HD B.B.  300x300 mm (12" x 12")</v>
          </cell>
          <cell r="D929" t="str">
            <v>Un</v>
          </cell>
          <cell r="E929">
            <v>2226040</v>
          </cell>
        </row>
        <row r="930">
          <cell r="C930" t="str">
            <v>Tee HD B.B.  250x250 mm (10" x 10")</v>
          </cell>
          <cell r="D930" t="str">
            <v>Un</v>
          </cell>
          <cell r="E930">
            <v>1671560</v>
          </cell>
        </row>
        <row r="931">
          <cell r="C931" t="str">
            <v>Tee HD B.B.  400x400 mm (16" x 16")</v>
          </cell>
          <cell r="D931" t="str">
            <v>Un</v>
          </cell>
          <cell r="E931">
            <v>3380240</v>
          </cell>
        </row>
        <row r="932">
          <cell r="C932" t="str">
            <v>Tee HD 2" (50 mm x 50 mm) Extremo Liso</v>
          </cell>
          <cell r="D932" t="str">
            <v>Un</v>
          </cell>
          <cell r="E932">
            <v>55680</v>
          </cell>
        </row>
        <row r="933">
          <cell r="C933" t="str">
            <v>Tee HD 4" x 2" (150 mm x 75 mm) Extremo liso</v>
          </cell>
          <cell r="D933" t="str">
            <v>Un</v>
          </cell>
          <cell r="E933">
            <v>121800</v>
          </cell>
        </row>
        <row r="934">
          <cell r="C934" t="str">
            <v>Tee HD 6" x 3" (150 mm x 75 mm) Extremo liso</v>
          </cell>
          <cell r="D934" t="str">
            <v>Un</v>
          </cell>
          <cell r="E934">
            <v>227359.99999999997</v>
          </cell>
        </row>
        <row r="935">
          <cell r="C935" t="str">
            <v>Tee HD 6" x 4" (150 mm x 100 mm) Extremo liso</v>
          </cell>
          <cell r="D935" t="str">
            <v>Un</v>
          </cell>
          <cell r="E935">
            <v>267960</v>
          </cell>
        </row>
        <row r="936">
          <cell r="C936" t="str">
            <v>Tee HD 6" x 6" (150 mm x 150 mm) Extremo liso</v>
          </cell>
          <cell r="D936" t="str">
            <v>Un</v>
          </cell>
          <cell r="E936">
            <v>319000</v>
          </cell>
        </row>
        <row r="937">
          <cell r="C937" t="str">
            <v>Tee HD 8" x 3" (200 mm x 75 mm) Extremo liso</v>
          </cell>
          <cell r="D937" t="str">
            <v>Un</v>
          </cell>
          <cell r="E937">
            <v>423399.99999999994</v>
          </cell>
        </row>
        <row r="938">
          <cell r="C938" t="str">
            <v>Tee HD 8" x 4" (200 mm x 100 mm) Extremo liso</v>
          </cell>
          <cell r="D938" t="str">
            <v>Un</v>
          </cell>
          <cell r="E938">
            <v>510399.99999999994</v>
          </cell>
        </row>
        <row r="939">
          <cell r="C939" t="str">
            <v>Tee HD 8" x 6" (200 mm x 150 mm) Extremo liso</v>
          </cell>
          <cell r="D939" t="str">
            <v>Un</v>
          </cell>
          <cell r="E939">
            <v>535920</v>
          </cell>
        </row>
        <row r="940">
          <cell r="C940" t="str">
            <v>Tee HD 8" x 8 "(200 mm x 200 mm) Extremo liso</v>
          </cell>
          <cell r="D940" t="str">
            <v>Un</v>
          </cell>
          <cell r="E940">
            <v>574200</v>
          </cell>
        </row>
        <row r="941">
          <cell r="C941" t="str">
            <v>Tee HD 10" x 3" (250 mm x 75 mm) Extremo liso</v>
          </cell>
          <cell r="D941" t="str">
            <v>Un</v>
          </cell>
          <cell r="E941">
            <v>701800</v>
          </cell>
        </row>
        <row r="942">
          <cell r="C942" t="str">
            <v>Tee HD 10" x 4" (250 mm x 100 mm) Extremo liso</v>
          </cell>
          <cell r="D942" t="str">
            <v>Un</v>
          </cell>
          <cell r="E942">
            <v>727320</v>
          </cell>
        </row>
        <row r="943">
          <cell r="C943" t="str">
            <v>Tee HD 10" x 6" (250 mm x 150 mm) Extremo liso</v>
          </cell>
          <cell r="D943" t="str">
            <v>Un</v>
          </cell>
          <cell r="E943">
            <v>765600</v>
          </cell>
        </row>
        <row r="944">
          <cell r="C944" t="str">
            <v>Tee HD 10" x 10" (250 mm x 250 mm) Extremo liso</v>
          </cell>
          <cell r="D944" t="str">
            <v>Un</v>
          </cell>
          <cell r="E944">
            <v>985999.99999999988</v>
          </cell>
        </row>
        <row r="945">
          <cell r="C945" t="str">
            <v>Tee HD 12" x 3" (300 mm x 75 mm) Extremo liso</v>
          </cell>
          <cell r="D945" t="str">
            <v>Un</v>
          </cell>
          <cell r="E945">
            <v>1020799.9999999999</v>
          </cell>
        </row>
        <row r="946">
          <cell r="C946" t="str">
            <v>Tee HD 12" x 4" (300 mm x 100 mm) Extremo liso</v>
          </cell>
          <cell r="D946" t="str">
            <v>Un</v>
          </cell>
          <cell r="E946">
            <v>1046319.9999999999</v>
          </cell>
        </row>
        <row r="947">
          <cell r="C947" t="str">
            <v>Tee HD 12" x 6" (300 mm x 150 mm) Extremo liso</v>
          </cell>
          <cell r="D947" t="str">
            <v>Un</v>
          </cell>
          <cell r="E947">
            <v>1276000</v>
          </cell>
        </row>
        <row r="948">
          <cell r="C948" t="str">
            <v>Tee HD 12" x 10" (300 mm x 250 mm) Extremo liso</v>
          </cell>
          <cell r="D948" t="str">
            <v>Un</v>
          </cell>
          <cell r="E948">
            <v>1658800</v>
          </cell>
        </row>
        <row r="949">
          <cell r="C949" t="str">
            <v>Tee HD 12" x 8" (300 mm x 250 mm) Extremo liso</v>
          </cell>
          <cell r="D949" t="str">
            <v>Un</v>
          </cell>
          <cell r="E949">
            <v>1403600</v>
          </cell>
        </row>
        <row r="950">
          <cell r="C950" t="str">
            <v>Tee HD 14" x 3" (350 mm x 75 mm) Extremo liso</v>
          </cell>
          <cell r="D950" t="str">
            <v>Un</v>
          </cell>
          <cell r="E950">
            <v>1410560</v>
          </cell>
        </row>
        <row r="951">
          <cell r="C951" t="str">
            <v>Tee HD 18" x 6" (450 mm x 150 mm) Extremo liso</v>
          </cell>
          <cell r="D951" t="str">
            <v>Un</v>
          </cell>
          <cell r="E951">
            <v>5450840</v>
          </cell>
        </row>
        <row r="952">
          <cell r="C952" t="str">
            <v>Tee HD 14" x 4" (350 mm x 75 mm) Extremo liso</v>
          </cell>
          <cell r="D952" t="str">
            <v>Un</v>
          </cell>
          <cell r="E952">
            <v>1862959.9999999998</v>
          </cell>
        </row>
        <row r="953">
          <cell r="C953" t="str">
            <v>Tee HD  Junta Hidráulica 2" x 2" (50 mm x 50 mm)</v>
          </cell>
          <cell r="D953" t="str">
            <v>Un</v>
          </cell>
          <cell r="E953">
            <v>56840</v>
          </cell>
        </row>
        <row r="954">
          <cell r="C954" t="str">
            <v>Tee HD  Junta Hidráulica 3" x 2" (75 mm x 50 mm)</v>
          </cell>
          <cell r="D954" t="str">
            <v>Un</v>
          </cell>
          <cell r="E954">
            <v>71920</v>
          </cell>
        </row>
        <row r="955">
          <cell r="C955" t="str">
            <v>Tee HD  Junta Hidráulica 3" x 3" (75 mm x 75 mm)</v>
          </cell>
          <cell r="D955" t="str">
            <v>Un</v>
          </cell>
          <cell r="E955">
            <v>106720</v>
          </cell>
        </row>
        <row r="956">
          <cell r="C956" t="str">
            <v>Tee HD  Junta Hidráulica 4" x 2" (100 mm x 50 mm)</v>
          </cell>
          <cell r="D956" t="str">
            <v>Un</v>
          </cell>
          <cell r="E956">
            <v>99760</v>
          </cell>
        </row>
        <row r="957">
          <cell r="C957" t="str">
            <v>Tee HD  Junta Hidráulica 4" x 3" (100 mm x 75 mm)</v>
          </cell>
          <cell r="D957" t="str">
            <v>Un</v>
          </cell>
          <cell r="E957">
            <v>112520</v>
          </cell>
        </row>
        <row r="958">
          <cell r="C958" t="str">
            <v>Tee HD  Junta Hidráulica 4" x 4" (100 mm x 100 mm)</v>
          </cell>
          <cell r="D958" t="str">
            <v>Un</v>
          </cell>
          <cell r="E958">
            <v>140360</v>
          </cell>
        </row>
        <row r="959">
          <cell r="C959" t="str">
            <v>Tee HD  Junta Hidráulica 6" x 2" (150 mm x 50 mm)</v>
          </cell>
          <cell r="D959" t="str">
            <v>Un</v>
          </cell>
          <cell r="E959">
            <v>218080</v>
          </cell>
        </row>
        <row r="960">
          <cell r="C960" t="str">
            <v>Tee HD  Junta Hidráulica 6" x 3" (150 mm x 75 mm)</v>
          </cell>
          <cell r="D960" t="str">
            <v>Un</v>
          </cell>
          <cell r="E960">
            <v>238960</v>
          </cell>
        </row>
        <row r="961">
          <cell r="C961" t="str">
            <v>Tee HD Junta Hidráulica 6"x4" (150 mm x 100 mm)</v>
          </cell>
          <cell r="D961" t="str">
            <v>Un</v>
          </cell>
          <cell r="E961">
            <v>280720</v>
          </cell>
        </row>
        <row r="962">
          <cell r="C962" t="str">
            <v>Tee HD Junta Hidráulica 6"x6" (150 mm x 150 mm)</v>
          </cell>
          <cell r="D962" t="str">
            <v>Un</v>
          </cell>
          <cell r="E962">
            <v>351480</v>
          </cell>
        </row>
        <row r="963">
          <cell r="C963" t="str">
            <v>Tee HD Junta Hidráulica 8"x3" (200 mm x 75 mm)</v>
          </cell>
          <cell r="D963" t="str">
            <v>Un</v>
          </cell>
          <cell r="E963">
            <v>491840</v>
          </cell>
        </row>
        <row r="964">
          <cell r="C964" t="str">
            <v>Tee HD Junta Hidráulica 8"x4" (200 mm x 100 mm)</v>
          </cell>
          <cell r="D964" t="str">
            <v>Un</v>
          </cell>
          <cell r="E964">
            <v>561440</v>
          </cell>
        </row>
        <row r="965">
          <cell r="C965" t="str">
            <v>Tee HD Junta Hidráulica 8"x6" (200 mm x 150 mm)</v>
          </cell>
          <cell r="D965" t="str">
            <v>Un</v>
          </cell>
          <cell r="E965">
            <v>589280</v>
          </cell>
        </row>
        <row r="966">
          <cell r="C966" t="str">
            <v>Tee HD Junta Hidráulica 8"x8" (200 mm x 200 mm)</v>
          </cell>
          <cell r="D966" t="str">
            <v>Un</v>
          </cell>
          <cell r="E966">
            <v>632200</v>
          </cell>
        </row>
        <row r="967">
          <cell r="C967" t="str">
            <v>Tee HD Junta Hidráulica 10"x3" (250 mm x 75 mm)</v>
          </cell>
          <cell r="D967" t="str">
            <v>Un</v>
          </cell>
          <cell r="E967">
            <v>772560</v>
          </cell>
        </row>
        <row r="968">
          <cell r="C968" t="str">
            <v>Tee HD Junta Hidráulica 10"x4" (250 mm x 100 mm)</v>
          </cell>
          <cell r="D968" t="str">
            <v>Un</v>
          </cell>
          <cell r="E968">
            <v>800400</v>
          </cell>
        </row>
        <row r="969">
          <cell r="C969" t="str">
            <v>Tee HD Junta Hidráulica 10"x6" (250 mm x 150 mm)</v>
          </cell>
          <cell r="D969" t="str">
            <v>Un</v>
          </cell>
          <cell r="E969">
            <v>842160</v>
          </cell>
        </row>
        <row r="970">
          <cell r="C970" t="str">
            <v>Tee HD Junta Hidráulica 10"x8" (250 mm x 200 mm)</v>
          </cell>
          <cell r="D970" t="str">
            <v>Un</v>
          </cell>
          <cell r="E970">
            <v>982520</v>
          </cell>
        </row>
        <row r="971">
          <cell r="C971" t="str">
            <v>Tee HD Junta Hidráulica 10"x10" (250 mm x 250 mm)</v>
          </cell>
          <cell r="D971" t="str">
            <v>Un</v>
          </cell>
          <cell r="E971">
            <v>1245840</v>
          </cell>
        </row>
        <row r="972">
          <cell r="C972" t="str">
            <v>Tee HD Junta Hidráulica 12"x3" (300 mm x 75 mm)</v>
          </cell>
          <cell r="D972" t="str">
            <v>Un</v>
          </cell>
          <cell r="E972">
            <v>1122880</v>
          </cell>
        </row>
        <row r="973">
          <cell r="C973" t="str">
            <v>Tee HD Junta Hidráulica 12"x4" (300 mm x 100 mm)</v>
          </cell>
          <cell r="D973" t="str">
            <v>Un</v>
          </cell>
          <cell r="E973">
            <v>1150720</v>
          </cell>
        </row>
        <row r="974">
          <cell r="C974" t="str">
            <v>Tee HD Junta Hidráulica 12"x6" (300 mm x 150 mm)</v>
          </cell>
          <cell r="D974" t="str">
            <v>Un</v>
          </cell>
          <cell r="E974">
            <v>1403600</v>
          </cell>
        </row>
        <row r="975">
          <cell r="C975" t="str">
            <v>Tee HD Junta Hidráulica 12"x8" (300 mm x 200 mm)</v>
          </cell>
          <cell r="D975" t="str">
            <v>Un</v>
          </cell>
          <cell r="E975">
            <v>1543960</v>
          </cell>
        </row>
        <row r="976">
          <cell r="C976" t="str">
            <v>Tee HD Junta Hidráulica 12"x10" (300 mm x 250 mm)</v>
          </cell>
          <cell r="D976" t="str">
            <v>Un</v>
          </cell>
          <cell r="E976">
            <v>1824680</v>
          </cell>
        </row>
        <row r="977">
          <cell r="C977" t="str">
            <v>Tee HD Junta Hidráulica 12"x12" (300 mm x 300 mm)</v>
          </cell>
          <cell r="D977" t="str">
            <v>Un</v>
          </cell>
          <cell r="E977">
            <v>2105400</v>
          </cell>
        </row>
        <row r="978">
          <cell r="C978" t="str">
            <v>Tee HD Junta Hidráulica 14"x3" (350 mm x 75 mm)</v>
          </cell>
          <cell r="D978" t="str">
            <v>Un</v>
          </cell>
          <cell r="E978">
            <v>1437240</v>
          </cell>
        </row>
        <row r="979">
          <cell r="C979" t="str">
            <v>Tee HD Junta Hidráulica 14"x4" (350 mm x 100 mm)</v>
          </cell>
          <cell r="D979" t="str">
            <v>Un</v>
          </cell>
          <cell r="E979">
            <v>1466240</v>
          </cell>
        </row>
        <row r="980">
          <cell r="C980" t="str">
            <v>Tee HD Junta Hidráulica 14"x6" (350 mm x 150 mm)</v>
          </cell>
          <cell r="D980" t="str">
            <v>Un</v>
          </cell>
          <cell r="E980">
            <v>1537000</v>
          </cell>
        </row>
        <row r="981">
          <cell r="C981" t="str">
            <v>Tee HD Junta Hidráulica 16"x4"  (350 mm x 100 mm)</v>
          </cell>
          <cell r="D981" t="str">
            <v>Un</v>
          </cell>
          <cell r="E981">
            <v>1972000</v>
          </cell>
        </row>
        <row r="982">
          <cell r="C982" t="str">
            <v>Tee Brida Brida 4" X 4" (100 mm x 100 mm)</v>
          </cell>
          <cell r="D982" t="str">
            <v>Un</v>
          </cell>
          <cell r="E982">
            <v>365000</v>
          </cell>
        </row>
        <row r="983">
          <cell r="C983" t="str">
            <v>CRUCES</v>
          </cell>
        </row>
        <row r="984">
          <cell r="C984" t="str">
            <v>Cruz HD 3"x3" (75 mm x 75 mm) Extremo Liso</v>
          </cell>
          <cell r="D984" t="str">
            <v>Un</v>
          </cell>
          <cell r="E984">
            <v>122960</v>
          </cell>
        </row>
        <row r="985">
          <cell r="C985" t="str">
            <v>Cruz HD 4" x 3" (100 mm x 75 mm) Extremo liso</v>
          </cell>
          <cell r="D985" t="str">
            <v>Un</v>
          </cell>
          <cell r="E985">
            <v>148480</v>
          </cell>
        </row>
        <row r="986">
          <cell r="C986" t="str">
            <v>Cruz HD 4" x 4" (100 mm x 100 mm) Extremo liso</v>
          </cell>
          <cell r="D986" t="str">
            <v>Un</v>
          </cell>
          <cell r="E986">
            <v>187920</v>
          </cell>
        </row>
        <row r="987">
          <cell r="C987" t="str">
            <v>Cruz HD 6" x 3" (150 mm x 75 mm) Extremo liso</v>
          </cell>
          <cell r="D987" t="str">
            <v>Un</v>
          </cell>
          <cell r="E987">
            <v>236640</v>
          </cell>
        </row>
        <row r="988">
          <cell r="C988" t="str">
            <v>Cruz HD 6" x 4" (150 mm x 100 mm) Extremo liso</v>
          </cell>
          <cell r="D988" t="str">
            <v>Un</v>
          </cell>
          <cell r="E988">
            <v>284200</v>
          </cell>
        </row>
        <row r="989">
          <cell r="C989" t="str">
            <v>Cruz HD 6" x 6" (150 mm x 150 mm) Extremo liso</v>
          </cell>
          <cell r="D989" t="str">
            <v>Un</v>
          </cell>
          <cell r="E989">
            <v>382800</v>
          </cell>
        </row>
        <row r="990">
          <cell r="C990" t="str">
            <v>Cruz HD 8" x 3" (200 mm x 75 mm) Extremo liso</v>
          </cell>
          <cell r="D990" t="str">
            <v>Un</v>
          </cell>
          <cell r="E990">
            <v>455880</v>
          </cell>
        </row>
        <row r="991">
          <cell r="C991" t="str">
            <v>Cruz HD 8" x 6" (200 mm x 150 mm) Extremo liso</v>
          </cell>
          <cell r="D991" t="str">
            <v>Un</v>
          </cell>
          <cell r="E991">
            <v>603200</v>
          </cell>
        </row>
        <row r="992">
          <cell r="C992" t="str">
            <v>Cruz HD 8" x 8" (200 mm x 200 mm) Extremo liso</v>
          </cell>
          <cell r="D992" t="str">
            <v>Un</v>
          </cell>
          <cell r="E992">
            <v>708760</v>
          </cell>
        </row>
        <row r="993">
          <cell r="C993" t="str">
            <v>Cruz HD 10" x 3" (250 mm x 75 mm) Extremo liso</v>
          </cell>
          <cell r="D993" t="str">
            <v>Un</v>
          </cell>
          <cell r="E993">
            <v>755160</v>
          </cell>
        </row>
        <row r="994">
          <cell r="C994" t="str">
            <v>Cruz HD 12" x 10" (250 mm x 75 mm) Extremo liso</v>
          </cell>
          <cell r="D994" t="str">
            <v>Un</v>
          </cell>
          <cell r="E994">
            <v>1593840</v>
          </cell>
        </row>
        <row r="995">
          <cell r="C995" t="str">
            <v>Cruz HD 10" x 4" (250 mm x 75 mm) Extremo liso</v>
          </cell>
          <cell r="D995" t="str">
            <v>Un</v>
          </cell>
          <cell r="E995">
            <v>786480</v>
          </cell>
        </row>
        <row r="996">
          <cell r="C996" t="str">
            <v>Cruz HD 10" x 8" (250 mm x 200 mm) Extremo liso</v>
          </cell>
          <cell r="D996" t="str">
            <v>Un</v>
          </cell>
          <cell r="E996">
            <v>1121720</v>
          </cell>
        </row>
        <row r="997">
          <cell r="C997" t="str">
            <v>Cruz HD 12" x 3" (300 mm x 75 mm) Extremo liso</v>
          </cell>
          <cell r="D997" t="str">
            <v>Un</v>
          </cell>
          <cell r="E997">
            <v>969760</v>
          </cell>
        </row>
        <row r="998">
          <cell r="C998" t="str">
            <v>Cruz HD 2"x2" (50 mm x 50 mm) JH</v>
          </cell>
          <cell r="D998" t="str">
            <v>Un</v>
          </cell>
          <cell r="E998">
            <v>76560</v>
          </cell>
        </row>
        <row r="999">
          <cell r="C999" t="str">
            <v>Cruz HD 3"x2" (75 mm x 50 mm) JH</v>
          </cell>
          <cell r="D999" t="str">
            <v>Un</v>
          </cell>
          <cell r="E999">
            <v>111360</v>
          </cell>
        </row>
        <row r="1000">
          <cell r="C1000" t="str">
            <v>Cruz HD 3" x 3" (75 mm x 75 mm) JH</v>
          </cell>
          <cell r="D1000" t="str">
            <v>Un</v>
          </cell>
          <cell r="E1000">
            <v>128760</v>
          </cell>
        </row>
        <row r="1001">
          <cell r="C1001" t="str">
            <v>Cruz HD 4" x 2" (100 mm x 50 mm) JH</v>
          </cell>
          <cell r="D1001" t="str">
            <v>Un</v>
          </cell>
          <cell r="E1001">
            <v>131080</v>
          </cell>
        </row>
        <row r="1002">
          <cell r="C1002" t="str">
            <v>Cruz HD 4" x 3" (100 mm x 75 mm) JH</v>
          </cell>
          <cell r="D1002" t="str">
            <v>Un</v>
          </cell>
          <cell r="E1002">
            <v>163560</v>
          </cell>
        </row>
        <row r="1003">
          <cell r="C1003" t="str">
            <v>Cruz HD 4" x 4" (100 mm x 100 mm) JH</v>
          </cell>
          <cell r="D1003" t="str">
            <v>Un</v>
          </cell>
          <cell r="E1003">
            <v>196040</v>
          </cell>
        </row>
        <row r="1004">
          <cell r="C1004" t="str">
            <v>Cruz HD 6" x 2" (150 mm x 50 mm) JH</v>
          </cell>
          <cell r="D1004" t="str">
            <v>Un</v>
          </cell>
          <cell r="E1004">
            <v>238960</v>
          </cell>
        </row>
        <row r="1005">
          <cell r="C1005" t="str">
            <v>Cruz HD 6" x 3" (150 mm x 75 mm) JH</v>
          </cell>
          <cell r="D1005" t="str">
            <v>Un</v>
          </cell>
          <cell r="E1005">
            <v>259840</v>
          </cell>
        </row>
        <row r="1006">
          <cell r="C1006" t="str">
            <v>Cruz HD 6" x 4" (150 mm x 100 mm) JH</v>
          </cell>
          <cell r="D1006" t="str">
            <v>Un</v>
          </cell>
          <cell r="E1006">
            <v>343360</v>
          </cell>
        </row>
        <row r="1007">
          <cell r="C1007" t="str">
            <v>Cruz HD 6" x 6" (150 mm x 150 mm) JH</v>
          </cell>
          <cell r="D1007" t="str">
            <v>Un</v>
          </cell>
          <cell r="E1007">
            <v>421080</v>
          </cell>
        </row>
        <row r="1008">
          <cell r="C1008" t="str">
            <v>Cruz HD 8" x 3" (200 mm x 75 mm) JH</v>
          </cell>
          <cell r="D1008" t="str">
            <v>Un</v>
          </cell>
          <cell r="E1008">
            <v>501120</v>
          </cell>
        </row>
        <row r="1009">
          <cell r="C1009" t="str">
            <v>Cruz HD 8" x 4" (200 mm x 100 mm) JH</v>
          </cell>
          <cell r="D1009" t="str">
            <v>Un</v>
          </cell>
          <cell r="E1009">
            <v>552160</v>
          </cell>
        </row>
        <row r="1010">
          <cell r="C1010" t="str">
            <v>Cruz HD 8" x 6" (200 mm x 150 mm) JH</v>
          </cell>
          <cell r="D1010" t="str">
            <v>Un</v>
          </cell>
          <cell r="E1010">
            <v>663520</v>
          </cell>
        </row>
        <row r="1011">
          <cell r="C1011" t="str">
            <v>Cruz HD 8" x 8" (200 mm x 200 mm) JH</v>
          </cell>
          <cell r="D1011" t="str">
            <v>Un</v>
          </cell>
          <cell r="E1011">
            <v>779520</v>
          </cell>
        </row>
        <row r="1012">
          <cell r="C1012" t="str">
            <v>Cruz HD 10" x 3" (250 mm x 75 mm) JH</v>
          </cell>
          <cell r="D1012" t="str">
            <v>Un</v>
          </cell>
          <cell r="E1012">
            <v>754000</v>
          </cell>
        </row>
        <row r="1013">
          <cell r="C1013" t="str">
            <v>Cruz HD 10" x 4" (250 mm x 100 mm) JH</v>
          </cell>
          <cell r="D1013" t="str">
            <v>Un</v>
          </cell>
          <cell r="E1013">
            <v>785320</v>
          </cell>
        </row>
        <row r="1014">
          <cell r="C1014" t="str">
            <v>Cruz HD 10" x 6" (250 mm x 150 mm) JH</v>
          </cell>
          <cell r="D1014" t="str">
            <v>Un</v>
          </cell>
          <cell r="E1014">
            <v>853760</v>
          </cell>
        </row>
        <row r="1015">
          <cell r="C1015" t="str">
            <v>Cruz HD 10" x 8" (250 mm x 200 mm) JH</v>
          </cell>
          <cell r="D1015" t="str">
            <v>Un</v>
          </cell>
          <cell r="E1015">
            <v>1121720</v>
          </cell>
        </row>
        <row r="1016">
          <cell r="C1016" t="str">
            <v>Cruz HD 10" x 10" (250 mm x 250 mm) JH</v>
          </cell>
          <cell r="D1016" t="str">
            <v>Un</v>
          </cell>
          <cell r="E1016">
            <v>1431440</v>
          </cell>
        </row>
        <row r="1017">
          <cell r="C1017" t="str">
            <v>Cruz HD 12" x 3" (300 mm x 75 mm) JH</v>
          </cell>
          <cell r="D1017" t="str">
            <v>Un</v>
          </cell>
          <cell r="E1017">
            <v>969760</v>
          </cell>
        </row>
        <row r="1018">
          <cell r="C1018" t="str">
            <v>Cruz HD 12" x 4" (300 mm x 120 mm) JH</v>
          </cell>
          <cell r="D1018" t="str">
            <v>Un</v>
          </cell>
          <cell r="E1018">
            <v>1050960</v>
          </cell>
        </row>
        <row r="1019">
          <cell r="C1019" t="str">
            <v>Cruz HD 12" x 6" (300 mm x 150 mm) JH</v>
          </cell>
          <cell r="D1019" t="str">
            <v>Un</v>
          </cell>
          <cell r="E1019">
            <v>1132160</v>
          </cell>
        </row>
        <row r="1020">
          <cell r="C1020" t="str">
            <v>Cruz HD 12" x 8" (300 mm x 200 mm) JH</v>
          </cell>
          <cell r="D1020" t="str">
            <v>Un</v>
          </cell>
          <cell r="E1020">
            <v>1271360</v>
          </cell>
        </row>
        <row r="1021">
          <cell r="C1021" t="str">
            <v>Cruz HD 12" x 10" (300 mm x 250 mm) JH</v>
          </cell>
          <cell r="D1021" t="str">
            <v>Un</v>
          </cell>
          <cell r="E1021">
            <v>1593840</v>
          </cell>
        </row>
        <row r="1022">
          <cell r="C1022" t="str">
            <v>Cruz HD 12" x 12" (300 mm x 300 mm) JH</v>
          </cell>
          <cell r="D1022" t="str">
            <v>Un</v>
          </cell>
          <cell r="E1022">
            <v>1995200</v>
          </cell>
        </row>
        <row r="1023">
          <cell r="C1023" t="str">
            <v>CODOS</v>
          </cell>
        </row>
        <row r="1024">
          <cell r="C1024" t="str">
            <v>Codo HD 50 mm (2") x 90º  Brida</v>
          </cell>
          <cell r="D1024" t="str">
            <v>Un</v>
          </cell>
          <cell r="E1024">
            <v>67280</v>
          </cell>
        </row>
        <row r="1025">
          <cell r="C1025" t="str">
            <v>Codo HD 75 mm (3") x 90º  Brida</v>
          </cell>
          <cell r="D1025" t="str">
            <v>Un</v>
          </cell>
          <cell r="E1025">
            <v>146160</v>
          </cell>
        </row>
        <row r="1026">
          <cell r="C1026" t="str">
            <v>Codo HD 100 mm (4") x 45º  Brida</v>
          </cell>
          <cell r="D1026" t="str">
            <v>Un</v>
          </cell>
          <cell r="E1026">
            <v>227360</v>
          </cell>
        </row>
        <row r="1027">
          <cell r="C1027" t="str">
            <v>Codo HD 100 mm (4") x 90º  Brida</v>
          </cell>
          <cell r="D1027" t="str">
            <v>Un</v>
          </cell>
          <cell r="E1027">
            <v>220400</v>
          </cell>
        </row>
        <row r="1028">
          <cell r="C1028" t="str">
            <v>Codo HD 150 mm (6") x 90º  Brida</v>
          </cell>
          <cell r="D1028" t="str">
            <v>Un</v>
          </cell>
          <cell r="E1028">
            <v>388600</v>
          </cell>
        </row>
        <row r="1029">
          <cell r="C1029" t="str">
            <v>Codo HD 150 mm (6") x 45º  Brida</v>
          </cell>
          <cell r="D1029" t="str">
            <v>Un</v>
          </cell>
          <cell r="E1029">
            <v>346840</v>
          </cell>
        </row>
        <row r="1030">
          <cell r="C1030" t="str">
            <v>Codo HD 200 mm (8") x 90º  Brida</v>
          </cell>
          <cell r="D1030" t="str">
            <v>Un</v>
          </cell>
          <cell r="E1030">
            <v>687880</v>
          </cell>
        </row>
        <row r="1031">
          <cell r="C1031" t="str">
            <v>Codo HD 250 mm (10") x 90º  Brida</v>
          </cell>
          <cell r="D1031" t="str">
            <v>Un</v>
          </cell>
          <cell r="E1031">
            <v>1083440</v>
          </cell>
        </row>
        <row r="1032">
          <cell r="C1032" t="str">
            <v>Codo HD 300 mm (12") x 90º  Brida</v>
          </cell>
          <cell r="D1032" t="str">
            <v>Un</v>
          </cell>
          <cell r="E1032">
            <v>1392000</v>
          </cell>
        </row>
        <row r="1033">
          <cell r="C1033" t="str">
            <v>Codo HD 250 mm (16") x 90º  Brida</v>
          </cell>
          <cell r="D1033" t="str">
            <v>Un</v>
          </cell>
          <cell r="E1033">
            <v>2984680</v>
          </cell>
        </row>
        <row r="1034">
          <cell r="C1034" t="str">
            <v>Codo HD 250 mm (10") x 45º  Brida</v>
          </cell>
          <cell r="D1034" t="str">
            <v>Un</v>
          </cell>
          <cell r="E1034">
            <v>1033560</v>
          </cell>
        </row>
        <row r="1035">
          <cell r="C1035" t="str">
            <v>Codo HD 400 mm (16") x 45º  Brida</v>
          </cell>
          <cell r="D1035" t="str">
            <v>Un</v>
          </cell>
          <cell r="E1035">
            <v>2855920</v>
          </cell>
        </row>
        <row r="1036">
          <cell r="C1036" t="str">
            <v>Codo HD Junta Hidráulica 2" x 90º</v>
          </cell>
          <cell r="D1036" t="str">
            <v>Un</v>
          </cell>
          <cell r="E1036">
            <v>58000</v>
          </cell>
        </row>
        <row r="1037">
          <cell r="C1037" t="str">
            <v>Codo HD Junta Hidráulica 2" x 45º</v>
          </cell>
          <cell r="D1037" t="str">
            <v>Un</v>
          </cell>
          <cell r="E1037">
            <v>63800</v>
          </cell>
        </row>
        <row r="1038">
          <cell r="C1038" t="str">
            <v>Codo HD Junta Hidráulica 2" x 22.5º</v>
          </cell>
          <cell r="D1038" t="str">
            <v>Un</v>
          </cell>
          <cell r="E1038">
            <v>51040</v>
          </cell>
        </row>
        <row r="1039">
          <cell r="C1039" t="str">
            <v>Codo HD Junta Hidráulica 3" x 22.5º</v>
          </cell>
          <cell r="D1039" t="str">
            <v>Un</v>
          </cell>
          <cell r="E1039">
            <v>88160</v>
          </cell>
        </row>
        <row r="1040">
          <cell r="C1040" t="str">
            <v>Codo HD Junta Hidráulica 3" x 45º</v>
          </cell>
          <cell r="D1040" t="str">
            <v>Un</v>
          </cell>
          <cell r="E1040">
            <v>81200</v>
          </cell>
        </row>
        <row r="1041">
          <cell r="C1041" t="str">
            <v>Codo HD Junta Hidráulica 3" x 90º</v>
          </cell>
          <cell r="D1041" t="str">
            <v>Un</v>
          </cell>
          <cell r="E1041">
            <v>84680</v>
          </cell>
        </row>
        <row r="1042">
          <cell r="C1042" t="str">
            <v>Codo HD Junta Hidráulica 4" x 22.5º</v>
          </cell>
          <cell r="D1042" t="str">
            <v>Un</v>
          </cell>
          <cell r="E1042">
            <v>124120</v>
          </cell>
        </row>
        <row r="1043">
          <cell r="C1043" t="str">
            <v>Codo HD Junta Hidráulica 4" x 45º</v>
          </cell>
          <cell r="D1043" t="str">
            <v>Un</v>
          </cell>
          <cell r="E1043">
            <v>102080</v>
          </cell>
        </row>
        <row r="1044">
          <cell r="C1044" t="str">
            <v>Codo HD Junta Hidráulica 4" x 90º</v>
          </cell>
          <cell r="D1044" t="str">
            <v>Un</v>
          </cell>
          <cell r="E1044">
            <v>119480</v>
          </cell>
        </row>
        <row r="1045">
          <cell r="C1045" t="str">
            <v>Codo HD Junta Hidráulica 6" x 90º</v>
          </cell>
          <cell r="D1045" t="str">
            <v>Un</v>
          </cell>
          <cell r="E1045">
            <v>257520</v>
          </cell>
        </row>
        <row r="1046">
          <cell r="C1046" t="str">
            <v>Codo HD Junta Hidráulica 6" x 45º</v>
          </cell>
          <cell r="D1046" t="str">
            <v>Un</v>
          </cell>
          <cell r="E1046">
            <v>232000</v>
          </cell>
        </row>
        <row r="1047">
          <cell r="C1047" t="str">
            <v>Codo HD Junta Hidráulica 6" x 22.5º</v>
          </cell>
          <cell r="D1047" t="str">
            <v>Un</v>
          </cell>
          <cell r="E1047">
            <v>238960</v>
          </cell>
        </row>
        <row r="1048">
          <cell r="C1048" t="str">
            <v>Codo HD Junta Hidráulica 8" x 90º</v>
          </cell>
          <cell r="D1048" t="str">
            <v>Un</v>
          </cell>
          <cell r="E1048">
            <v>487200</v>
          </cell>
        </row>
        <row r="1049">
          <cell r="C1049" t="str">
            <v>Codo HD Junta Hidráulica 8" x 45º</v>
          </cell>
          <cell r="D1049" t="str">
            <v>Un</v>
          </cell>
          <cell r="E1049">
            <v>522000</v>
          </cell>
        </row>
        <row r="1050">
          <cell r="C1050" t="str">
            <v>Codo HD Junta Hidráulica 8" x 22.5º</v>
          </cell>
          <cell r="D1050" t="str">
            <v>Un</v>
          </cell>
          <cell r="E1050">
            <v>348000</v>
          </cell>
        </row>
        <row r="1051">
          <cell r="C1051" t="str">
            <v>Codo HD Junta Hidráulica 10" x 22.5º</v>
          </cell>
          <cell r="D1051" t="str">
            <v>Un</v>
          </cell>
          <cell r="E1051">
            <v>638000</v>
          </cell>
        </row>
        <row r="1052">
          <cell r="C1052" t="str">
            <v>Codo HD Junta Hidráulica 10" x 45º</v>
          </cell>
          <cell r="D1052" t="str">
            <v>Un</v>
          </cell>
          <cell r="E1052">
            <v>754000</v>
          </cell>
        </row>
        <row r="1053">
          <cell r="C1053" t="str">
            <v>Codo HD Junta Hidráulica 10" x 90º</v>
          </cell>
          <cell r="D1053" t="str">
            <v>Un</v>
          </cell>
          <cell r="E1053">
            <v>904800</v>
          </cell>
        </row>
        <row r="1054">
          <cell r="C1054" t="str">
            <v>Codo HD Junta Hidráulica 12" x 22.5º</v>
          </cell>
          <cell r="D1054" t="str">
            <v>Un</v>
          </cell>
          <cell r="E1054">
            <v>1122880</v>
          </cell>
        </row>
        <row r="1055">
          <cell r="C1055" t="str">
            <v>Codo HD Junta Hidráulica 12" x 45º</v>
          </cell>
          <cell r="D1055" t="str">
            <v>Un</v>
          </cell>
          <cell r="E1055">
            <v>1040520</v>
          </cell>
        </row>
        <row r="1056">
          <cell r="C1056" t="str">
            <v>Codo HD Junta Hidráulica 12" x 90º</v>
          </cell>
          <cell r="D1056" t="str">
            <v>Un</v>
          </cell>
          <cell r="E1056">
            <v>1081120</v>
          </cell>
        </row>
        <row r="1057">
          <cell r="C1057" t="str">
            <v>Codo HD Junta Hidráulica 14" x 45º</v>
          </cell>
          <cell r="D1057" t="str">
            <v>Un</v>
          </cell>
          <cell r="E1057">
            <v>1160000</v>
          </cell>
        </row>
        <row r="1058">
          <cell r="C1058" t="str">
            <v>Codo HD 150 mm (6") x 22,5º  Extremo Liso</v>
          </cell>
          <cell r="D1058" t="str">
            <v>Un</v>
          </cell>
          <cell r="E1058">
            <v>174000</v>
          </cell>
        </row>
        <row r="1059">
          <cell r="C1059" t="str">
            <v>Codo HD 150 mm (6") x 45º  Extremo Liso</v>
          </cell>
          <cell r="D1059" t="str">
            <v>Un</v>
          </cell>
          <cell r="E1059">
            <v>197200</v>
          </cell>
        </row>
        <row r="1060">
          <cell r="C1060" t="str">
            <v>Codo HD 150 mm (6") x 90º  Extremo Liso</v>
          </cell>
          <cell r="D1060" t="str">
            <v>Un</v>
          </cell>
          <cell r="E1060">
            <v>257520</v>
          </cell>
        </row>
        <row r="1061">
          <cell r="C1061" t="str">
            <v>Codo HD 200 mm (8") x 90º  Extremo Liso</v>
          </cell>
          <cell r="D1061" t="str">
            <v>Un</v>
          </cell>
          <cell r="E1061">
            <v>487200</v>
          </cell>
        </row>
        <row r="1062">
          <cell r="C1062" t="str">
            <v>Codo HD 250 mm (10") x 90º Extremo liso</v>
          </cell>
          <cell r="D1062" t="str">
            <v>Un</v>
          </cell>
          <cell r="E1062">
            <v>904800</v>
          </cell>
        </row>
        <row r="1063">
          <cell r="C1063" t="str">
            <v>Codo HD 250 mm (10") x 45º Extremo liso</v>
          </cell>
          <cell r="D1063" t="str">
            <v>Un</v>
          </cell>
          <cell r="E1063">
            <v>765600</v>
          </cell>
        </row>
        <row r="1064">
          <cell r="C1064" t="str">
            <v>Codo HD 500 mm (12") x 45º Extremo liso</v>
          </cell>
          <cell r="D1064" t="str">
            <v>Un</v>
          </cell>
          <cell r="E1064">
            <v>812000</v>
          </cell>
        </row>
        <row r="1065">
          <cell r="C1065" t="str">
            <v>Codo HD 250 mm (10") x 22,5º Extremo liso</v>
          </cell>
          <cell r="D1065" t="str">
            <v>Un</v>
          </cell>
          <cell r="E1065">
            <v>522000</v>
          </cell>
        </row>
        <row r="1066">
          <cell r="C1066" t="str">
            <v>Codo HD 500 mm (12") x 22,5º Extremo liso</v>
          </cell>
          <cell r="D1066" t="str">
            <v>Un</v>
          </cell>
          <cell r="E1066">
            <v>870000</v>
          </cell>
        </row>
        <row r="1067">
          <cell r="C1067" t="str">
            <v>Codo HD 350 mm (14") x 22,5º Extremo liso</v>
          </cell>
          <cell r="D1067" t="str">
            <v>Un</v>
          </cell>
          <cell r="E1067">
            <v>1102000</v>
          </cell>
        </row>
        <row r="1068">
          <cell r="C1068" t="str">
            <v>Codo HD 400 mm (16") x 22,5º Extremo liso</v>
          </cell>
          <cell r="D1068" t="str">
            <v>Un</v>
          </cell>
          <cell r="E1068">
            <v>1450000</v>
          </cell>
        </row>
        <row r="1071">
          <cell r="C1071" t="str">
            <v>UNIONES 39" TUBERÍA NOVALOC</v>
          </cell>
          <cell r="D1071" t="str">
            <v>Un</v>
          </cell>
          <cell r="E1071">
            <v>18983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view="pageBreakPreview" topLeftCell="A73" zoomScale="60" workbookViewId="0">
      <selection activeCell="S89" sqref="S89"/>
    </sheetView>
  </sheetViews>
  <sheetFormatPr baseColWidth="10" defaultRowHeight="12.75" x14ac:dyDescent="0.2"/>
  <cols>
    <col min="1" max="1" width="23.85546875" style="4" bestFit="1" customWidth="1"/>
    <col min="2" max="2" width="7.42578125" style="4" bestFit="1" customWidth="1"/>
    <col min="3" max="3" width="9.28515625" style="4" bestFit="1" customWidth="1"/>
    <col min="4" max="4" width="13.5703125" style="4" bestFit="1" customWidth="1"/>
    <col min="5" max="5" width="14.7109375" style="4" bestFit="1" customWidth="1"/>
    <col min="6" max="16384" width="11.42578125" style="4"/>
  </cols>
  <sheetData>
    <row r="1" spans="1:10" ht="15" x14ac:dyDescent="0.25">
      <c r="A1" s="514" t="s">
        <v>161</v>
      </c>
      <c r="B1" s="514"/>
      <c r="C1" s="514"/>
      <c r="D1" s="514"/>
      <c r="E1" s="514"/>
    </row>
    <row r="2" spans="1:10" x14ac:dyDescent="0.2">
      <c r="A2" s="515"/>
      <c r="B2" s="515"/>
      <c r="C2" s="515"/>
      <c r="D2" s="515"/>
      <c r="E2" s="516"/>
    </row>
    <row r="3" spans="1:10" ht="15" x14ac:dyDescent="0.25">
      <c r="A3" s="514" t="s">
        <v>90</v>
      </c>
      <c r="B3" s="514"/>
      <c r="C3" s="514"/>
      <c r="D3" s="514"/>
      <c r="E3" s="514"/>
    </row>
    <row r="4" spans="1:10" x14ac:dyDescent="0.2">
      <c r="A4" s="517" t="s">
        <v>170</v>
      </c>
      <c r="B4" s="517"/>
      <c r="C4" s="517"/>
      <c r="D4" s="517"/>
      <c r="E4" s="517"/>
    </row>
    <row r="5" spans="1:10" ht="13.5" thickBot="1" x14ac:dyDescent="0.25"/>
    <row r="6" spans="1:10" ht="13.5" thickBot="1" x14ac:dyDescent="0.25">
      <c r="A6" s="518" t="s">
        <v>91</v>
      </c>
      <c r="B6" s="519"/>
      <c r="C6" s="519"/>
      <c r="D6" s="519"/>
      <c r="E6" s="520"/>
    </row>
    <row r="7" spans="1:10" ht="13.5" thickBot="1" x14ac:dyDescent="0.25">
      <c r="A7" s="6" t="s">
        <v>92</v>
      </c>
      <c r="B7" s="7" t="s">
        <v>93</v>
      </c>
      <c r="C7" s="7" t="s">
        <v>94</v>
      </c>
      <c r="D7" s="7" t="s">
        <v>95</v>
      </c>
      <c r="E7" s="8" t="s">
        <v>96</v>
      </c>
    </row>
    <row r="8" spans="1:10" x14ac:dyDescent="0.2">
      <c r="A8" s="9" t="s">
        <v>97</v>
      </c>
      <c r="B8" s="10" t="s">
        <v>98</v>
      </c>
      <c r="C8" s="11">
        <v>210</v>
      </c>
      <c r="D8" s="12" t="e">
        <f>#REF!</f>
        <v>#REF!</v>
      </c>
      <c r="E8" s="13" t="e">
        <f>ROUND(C8*D8,0)</f>
        <v>#REF!</v>
      </c>
    </row>
    <row r="9" spans="1:10" x14ac:dyDescent="0.2">
      <c r="A9" s="48" t="s">
        <v>99</v>
      </c>
      <c r="B9" s="49" t="s">
        <v>100</v>
      </c>
      <c r="C9" s="50">
        <v>0.5</v>
      </c>
      <c r="D9" s="51">
        <v>50000</v>
      </c>
      <c r="E9" s="52">
        <f>ROUND(C9*D9,0)</f>
        <v>25000</v>
      </c>
    </row>
    <row r="10" spans="1:10" x14ac:dyDescent="0.2">
      <c r="A10" s="48" t="s">
        <v>101</v>
      </c>
      <c r="B10" s="49" t="s">
        <v>100</v>
      </c>
      <c r="C10" s="50">
        <v>1</v>
      </c>
      <c r="D10" s="51">
        <v>50000</v>
      </c>
      <c r="E10" s="52">
        <f>ROUND(C10*D10,0)</f>
        <v>50000</v>
      </c>
    </row>
    <row r="11" spans="1:10" ht="13.5" thickBot="1" x14ac:dyDescent="0.25">
      <c r="A11" s="1" t="s">
        <v>102</v>
      </c>
      <c r="B11" s="14" t="s">
        <v>100</v>
      </c>
      <c r="C11" s="2">
        <v>0.16</v>
      </c>
      <c r="D11" s="15">
        <f>+[1]ValorMateriales!E40</f>
        <v>1065</v>
      </c>
      <c r="E11" s="16">
        <f>ROUND(C11*D11,0)</f>
        <v>170</v>
      </c>
    </row>
    <row r="12" spans="1:10" ht="13.5" thickBot="1" x14ac:dyDescent="0.25">
      <c r="A12" s="17" t="s">
        <v>103</v>
      </c>
      <c r="B12" s="18"/>
      <c r="C12" s="18"/>
      <c r="D12" s="19"/>
      <c r="E12" s="20" t="e">
        <f>SUM(E8:E11)</f>
        <v>#REF!</v>
      </c>
    </row>
    <row r="13" spans="1:10" ht="13.5" thickBot="1" x14ac:dyDescent="0.25"/>
    <row r="14" spans="1:10" ht="13.5" thickBot="1" x14ac:dyDescent="0.25">
      <c r="A14" s="518" t="s">
        <v>163</v>
      </c>
      <c r="B14" s="519"/>
      <c r="C14" s="519"/>
      <c r="D14" s="519"/>
      <c r="E14" s="520"/>
      <c r="F14" s="518" t="s">
        <v>104</v>
      </c>
      <c r="G14" s="519"/>
      <c r="H14" s="519"/>
      <c r="I14" s="519"/>
      <c r="J14" s="520"/>
    </row>
    <row r="15" spans="1:10" ht="13.5" thickBot="1" x14ac:dyDescent="0.25">
      <c r="A15" s="6" t="s">
        <v>92</v>
      </c>
      <c r="B15" s="7" t="s">
        <v>93</v>
      </c>
      <c r="C15" s="7" t="s">
        <v>94</v>
      </c>
      <c r="D15" s="7" t="s">
        <v>95</v>
      </c>
      <c r="E15" s="8" t="s">
        <v>96</v>
      </c>
      <c r="F15" s="6" t="s">
        <v>92</v>
      </c>
      <c r="G15" s="7" t="s">
        <v>93</v>
      </c>
      <c r="H15" s="7" t="s">
        <v>94</v>
      </c>
      <c r="I15" s="7" t="s">
        <v>95</v>
      </c>
      <c r="J15" s="8" t="s">
        <v>96</v>
      </c>
    </row>
    <row r="16" spans="1:10" x14ac:dyDescent="0.2">
      <c r="A16" s="9" t="s">
        <v>97</v>
      </c>
      <c r="B16" s="21" t="s">
        <v>98</v>
      </c>
      <c r="C16" s="22">
        <v>390</v>
      </c>
      <c r="D16" s="23" t="e">
        <f>+D8</f>
        <v>#REF!</v>
      </c>
      <c r="E16" s="24" t="e">
        <f t="shared" ref="E16:E23" si="0">ROUND(C16*D16,0)</f>
        <v>#REF!</v>
      </c>
      <c r="F16" s="9" t="s">
        <v>97</v>
      </c>
      <c r="G16" s="21" t="s">
        <v>98</v>
      </c>
      <c r="H16" s="22">
        <v>390</v>
      </c>
      <c r="I16" s="23">
        <v>620</v>
      </c>
      <c r="J16" s="24">
        <f t="shared" ref="J16:J23" si="1">ROUND(H16*I16,0)</f>
        <v>241800</v>
      </c>
    </row>
    <row r="17" spans="1:10" x14ac:dyDescent="0.2">
      <c r="A17" s="48" t="s">
        <v>105</v>
      </c>
      <c r="B17" s="53" t="s">
        <v>100</v>
      </c>
      <c r="C17" s="54">
        <v>0.42</v>
      </c>
      <c r="D17" s="55">
        <v>54000</v>
      </c>
      <c r="E17" s="56">
        <f t="shared" si="0"/>
        <v>22680</v>
      </c>
      <c r="F17" s="48" t="s">
        <v>105</v>
      </c>
      <c r="G17" s="53" t="s">
        <v>100</v>
      </c>
      <c r="H17" s="54">
        <v>0.42</v>
      </c>
      <c r="I17" s="55">
        <v>54000</v>
      </c>
      <c r="J17" s="56">
        <f t="shared" si="1"/>
        <v>22680</v>
      </c>
    </row>
    <row r="18" spans="1:10" x14ac:dyDescent="0.2">
      <c r="A18" s="48" t="s">
        <v>106</v>
      </c>
      <c r="B18" s="53" t="s">
        <v>100</v>
      </c>
      <c r="C18" s="54">
        <v>0.81</v>
      </c>
      <c r="D18" s="55">
        <v>60000</v>
      </c>
      <c r="E18" s="56">
        <f t="shared" si="0"/>
        <v>48600</v>
      </c>
      <c r="F18" s="48" t="s">
        <v>106</v>
      </c>
      <c r="G18" s="53" t="s">
        <v>100</v>
      </c>
      <c r="H18" s="54">
        <v>0.81</v>
      </c>
      <c r="I18" s="55">
        <v>60000</v>
      </c>
      <c r="J18" s="56">
        <f t="shared" si="1"/>
        <v>48600</v>
      </c>
    </row>
    <row r="19" spans="1:10" x14ac:dyDescent="0.2">
      <c r="A19" s="1" t="s">
        <v>102</v>
      </c>
      <c r="B19" s="25" t="s">
        <v>100</v>
      </c>
      <c r="C19" s="26">
        <v>0.17</v>
      </c>
      <c r="D19" s="27">
        <f>+D11</f>
        <v>1065</v>
      </c>
      <c r="E19" s="28">
        <f t="shared" si="0"/>
        <v>181</v>
      </c>
      <c r="F19" s="1" t="s">
        <v>102</v>
      </c>
      <c r="G19" s="25" t="s">
        <v>100</v>
      </c>
      <c r="H19" s="26">
        <v>0.17</v>
      </c>
      <c r="I19" s="27">
        <v>1065</v>
      </c>
      <c r="J19" s="28">
        <f t="shared" si="1"/>
        <v>181</v>
      </c>
    </row>
    <row r="20" spans="1:10" x14ac:dyDescent="0.2">
      <c r="A20" s="1" t="s">
        <v>107</v>
      </c>
      <c r="B20" s="25" t="s">
        <v>76</v>
      </c>
      <c r="C20" s="26">
        <v>0.13</v>
      </c>
      <c r="D20" s="27" t="e">
        <f>+#REF!</f>
        <v>#REF!</v>
      </c>
      <c r="E20" s="28" t="e">
        <f t="shared" si="0"/>
        <v>#REF!</v>
      </c>
      <c r="F20" s="1" t="s">
        <v>107</v>
      </c>
      <c r="G20" s="25" t="s">
        <v>76</v>
      </c>
      <c r="H20" s="26">
        <v>0.13</v>
      </c>
      <c r="I20" s="27">
        <v>116937</v>
      </c>
      <c r="J20" s="28">
        <f t="shared" si="1"/>
        <v>15202</v>
      </c>
    </row>
    <row r="21" spans="1:10" x14ac:dyDescent="0.2">
      <c r="A21" s="1" t="s">
        <v>108</v>
      </c>
      <c r="B21" s="25" t="s">
        <v>76</v>
      </c>
      <c r="C21" s="26">
        <v>0.16</v>
      </c>
      <c r="D21" s="27">
        <f>+[1]ValorMateriales!E108</f>
        <v>27839.999999999996</v>
      </c>
      <c r="E21" s="28">
        <f t="shared" si="0"/>
        <v>4454</v>
      </c>
      <c r="F21" s="1" t="s">
        <v>108</v>
      </c>
      <c r="G21" s="25" t="s">
        <v>76</v>
      </c>
      <c r="H21" s="26">
        <v>0.16</v>
      </c>
      <c r="I21" s="27">
        <v>27840</v>
      </c>
      <c r="J21" s="28">
        <f t="shared" si="1"/>
        <v>4454</v>
      </c>
    </row>
    <row r="22" spans="1:10" x14ac:dyDescent="0.2">
      <c r="A22" s="1" t="s">
        <v>109</v>
      </c>
      <c r="B22" s="25" t="s">
        <v>75</v>
      </c>
      <c r="C22" s="26">
        <v>1</v>
      </c>
      <c r="D22" s="27">
        <v>10000</v>
      </c>
      <c r="E22" s="28">
        <f t="shared" si="0"/>
        <v>10000</v>
      </c>
      <c r="F22" s="1" t="s">
        <v>109</v>
      </c>
      <c r="G22" s="25" t="s">
        <v>75</v>
      </c>
      <c r="H22" s="26">
        <v>1</v>
      </c>
      <c r="I22" s="27">
        <v>10000</v>
      </c>
      <c r="J22" s="28">
        <f t="shared" si="1"/>
        <v>10000</v>
      </c>
    </row>
    <row r="23" spans="1:10" ht="13.5" thickBot="1" x14ac:dyDescent="0.25">
      <c r="A23" s="1" t="s">
        <v>110</v>
      </c>
      <c r="B23" s="29" t="s">
        <v>75</v>
      </c>
      <c r="C23" s="30">
        <v>1</v>
      </c>
      <c r="D23" s="31">
        <v>1500</v>
      </c>
      <c r="E23" s="28">
        <f t="shared" si="0"/>
        <v>1500</v>
      </c>
      <c r="F23" s="1" t="s">
        <v>110</v>
      </c>
      <c r="G23" s="29" t="s">
        <v>75</v>
      </c>
      <c r="H23" s="30">
        <v>1</v>
      </c>
      <c r="I23" s="31">
        <v>1500</v>
      </c>
      <c r="J23" s="28">
        <f t="shared" si="1"/>
        <v>1500</v>
      </c>
    </row>
    <row r="24" spans="1:10" ht="13.5" thickBot="1" x14ac:dyDescent="0.25">
      <c r="A24" s="17" t="s">
        <v>103</v>
      </c>
      <c r="B24" s="18"/>
      <c r="C24" s="18"/>
      <c r="D24" s="19"/>
      <c r="E24" s="20" t="e">
        <f>SUM(E16:E23)</f>
        <v>#REF!</v>
      </c>
      <c r="F24" s="17" t="s">
        <v>103</v>
      </c>
      <c r="G24" s="18"/>
      <c r="H24" s="18"/>
      <c r="I24" s="19"/>
      <c r="J24" s="20">
        <f>SUM(J16:J23)</f>
        <v>344417</v>
      </c>
    </row>
    <row r="25" spans="1:10" ht="13.5" thickBot="1" x14ac:dyDescent="0.25"/>
    <row r="26" spans="1:10" ht="13.5" thickBot="1" x14ac:dyDescent="0.25">
      <c r="A26" s="511" t="s">
        <v>111</v>
      </c>
      <c r="B26" s="512"/>
      <c r="C26" s="512"/>
      <c r="D26" s="512"/>
      <c r="E26" s="513"/>
    </row>
    <row r="27" spans="1:10" ht="13.5" thickBot="1" x14ac:dyDescent="0.25">
      <c r="A27" s="6" t="s">
        <v>92</v>
      </c>
      <c r="B27" s="7" t="s">
        <v>93</v>
      </c>
      <c r="C27" s="7" t="s">
        <v>94</v>
      </c>
      <c r="D27" s="7" t="s">
        <v>95</v>
      </c>
      <c r="E27" s="8" t="s">
        <v>96</v>
      </c>
    </row>
    <row r="28" spans="1:10" x14ac:dyDescent="0.2">
      <c r="A28" s="57" t="s">
        <v>97</v>
      </c>
      <c r="B28" s="58" t="s">
        <v>98</v>
      </c>
      <c r="C28" s="59">
        <v>408</v>
      </c>
      <c r="D28" s="60" t="e">
        <f t="shared" ref="D28:D33" si="2">+D16</f>
        <v>#REF!</v>
      </c>
      <c r="E28" s="61" t="e">
        <f t="shared" ref="E28:E35" si="3">ROUND(C28*D28,0)</f>
        <v>#REF!</v>
      </c>
    </row>
    <row r="29" spans="1:10" x14ac:dyDescent="0.2">
      <c r="A29" s="48" t="s">
        <v>105</v>
      </c>
      <c r="B29" s="53" t="s">
        <v>100</v>
      </c>
      <c r="C29" s="54">
        <v>0.41</v>
      </c>
      <c r="D29" s="55">
        <f t="shared" si="2"/>
        <v>54000</v>
      </c>
      <c r="E29" s="56">
        <f t="shared" si="3"/>
        <v>22140</v>
      </c>
    </row>
    <row r="30" spans="1:10" x14ac:dyDescent="0.2">
      <c r="A30" s="48" t="s">
        <v>106</v>
      </c>
      <c r="B30" s="53" t="s">
        <v>100</v>
      </c>
      <c r="C30" s="54">
        <v>0.8</v>
      </c>
      <c r="D30" s="55">
        <f t="shared" si="2"/>
        <v>60000</v>
      </c>
      <c r="E30" s="56">
        <f t="shared" si="3"/>
        <v>48000</v>
      </c>
    </row>
    <row r="31" spans="1:10" x14ac:dyDescent="0.2">
      <c r="A31" s="1" t="s">
        <v>102</v>
      </c>
      <c r="B31" s="25" t="s">
        <v>100</v>
      </c>
      <c r="C31" s="26">
        <v>0.17</v>
      </c>
      <c r="D31" s="27">
        <f t="shared" si="2"/>
        <v>1065</v>
      </c>
      <c r="E31" s="28">
        <f t="shared" si="3"/>
        <v>181</v>
      </c>
    </row>
    <row r="32" spans="1:10" x14ac:dyDescent="0.2">
      <c r="A32" s="1" t="s">
        <v>107</v>
      </c>
      <c r="B32" s="25" t="s">
        <v>76</v>
      </c>
      <c r="C32" s="26">
        <v>0.16</v>
      </c>
      <c r="D32" s="27" t="e">
        <f>+#REF!</f>
        <v>#REF!</v>
      </c>
      <c r="E32" s="28" t="e">
        <f t="shared" si="3"/>
        <v>#REF!</v>
      </c>
    </row>
    <row r="33" spans="1:5" x14ac:dyDescent="0.2">
      <c r="A33" s="1" t="s">
        <v>108</v>
      </c>
      <c r="B33" s="25" t="s">
        <v>76</v>
      </c>
      <c r="C33" s="26">
        <v>0.16</v>
      </c>
      <c r="D33" s="27">
        <f t="shared" si="2"/>
        <v>27839.999999999996</v>
      </c>
      <c r="E33" s="28">
        <f t="shared" si="3"/>
        <v>4454</v>
      </c>
    </row>
    <row r="34" spans="1:5" x14ac:dyDescent="0.2">
      <c r="A34" s="1" t="s">
        <v>109</v>
      </c>
      <c r="B34" s="25" t="s">
        <v>75</v>
      </c>
      <c r="C34" s="26">
        <v>1</v>
      </c>
      <c r="D34" s="27">
        <v>10000</v>
      </c>
      <c r="E34" s="28">
        <f t="shared" si="3"/>
        <v>10000</v>
      </c>
    </row>
    <row r="35" spans="1:5" ht="13.5" thickBot="1" x14ac:dyDescent="0.25">
      <c r="A35" s="1" t="s">
        <v>110</v>
      </c>
      <c r="B35" s="29" t="s">
        <v>75</v>
      </c>
      <c r="C35" s="30">
        <v>1</v>
      </c>
      <c r="D35" s="31">
        <v>1500</v>
      </c>
      <c r="E35" s="28">
        <f t="shared" si="3"/>
        <v>1500</v>
      </c>
    </row>
    <row r="36" spans="1:5" ht="13.5" thickBot="1" x14ac:dyDescent="0.25">
      <c r="A36" s="17" t="s">
        <v>103</v>
      </c>
      <c r="B36" s="18"/>
      <c r="C36" s="18"/>
      <c r="D36" s="19"/>
      <c r="E36" s="20" t="e">
        <f>SUM(E28:E35)</f>
        <v>#REF!</v>
      </c>
    </row>
    <row r="37" spans="1:5" ht="13.5" thickBot="1" x14ac:dyDescent="0.25"/>
    <row r="38" spans="1:5" ht="13.5" thickBot="1" x14ac:dyDescent="0.25">
      <c r="A38" s="511" t="s">
        <v>112</v>
      </c>
      <c r="B38" s="512"/>
      <c r="C38" s="512"/>
      <c r="D38" s="512"/>
      <c r="E38" s="513"/>
    </row>
    <row r="39" spans="1:5" ht="13.5" thickBot="1" x14ac:dyDescent="0.25">
      <c r="A39" s="6" t="s">
        <v>92</v>
      </c>
      <c r="B39" s="7" t="s">
        <v>93</v>
      </c>
      <c r="C39" s="7" t="s">
        <v>94</v>
      </c>
      <c r="D39" s="7" t="s">
        <v>95</v>
      </c>
      <c r="E39" s="8" t="s">
        <v>96</v>
      </c>
    </row>
    <row r="40" spans="1:5" x14ac:dyDescent="0.2">
      <c r="A40" s="32" t="s">
        <v>97</v>
      </c>
      <c r="B40" s="33" t="s">
        <v>98</v>
      </c>
      <c r="C40" s="34">
        <v>350</v>
      </c>
      <c r="D40" s="12" t="e">
        <f>+D8</f>
        <v>#REF!</v>
      </c>
      <c r="E40" s="13" t="e">
        <f>ROUND(C40*D40,0)</f>
        <v>#REF!</v>
      </c>
    </row>
    <row r="41" spans="1:5" x14ac:dyDescent="0.2">
      <c r="A41" s="62" t="s">
        <v>99</v>
      </c>
      <c r="B41" s="63" t="s">
        <v>100</v>
      </c>
      <c r="C41" s="64">
        <v>0.56000000000000005</v>
      </c>
      <c r="D41" s="51">
        <f>+D9</f>
        <v>50000</v>
      </c>
      <c r="E41" s="52">
        <f>ROUND(C41*D41,0)</f>
        <v>28000</v>
      </c>
    </row>
    <row r="42" spans="1:5" x14ac:dyDescent="0.2">
      <c r="A42" s="62" t="s">
        <v>101</v>
      </c>
      <c r="B42" s="63" t="s">
        <v>100</v>
      </c>
      <c r="C42" s="64">
        <v>0.88</v>
      </c>
      <c r="D42" s="51">
        <f>+D10</f>
        <v>50000</v>
      </c>
      <c r="E42" s="52">
        <f>ROUND(C42*D42,0)</f>
        <v>44000</v>
      </c>
    </row>
    <row r="43" spans="1:5" ht="13.5" thickBot="1" x14ac:dyDescent="0.25">
      <c r="A43" s="35" t="s">
        <v>102</v>
      </c>
      <c r="B43" s="5" t="s">
        <v>100</v>
      </c>
      <c r="C43" s="36">
        <v>0.17</v>
      </c>
      <c r="D43" s="15">
        <f>+D11</f>
        <v>1065</v>
      </c>
      <c r="E43" s="16">
        <f>ROUND(C43*D43,0)</f>
        <v>181</v>
      </c>
    </row>
    <row r="44" spans="1:5" ht="13.5" thickBot="1" x14ac:dyDescent="0.25">
      <c r="A44" s="17" t="s">
        <v>103</v>
      </c>
      <c r="B44" s="18"/>
      <c r="C44" s="18"/>
      <c r="D44" s="19"/>
      <c r="E44" s="20" t="e">
        <f>SUM(E40:E43)</f>
        <v>#REF!</v>
      </c>
    </row>
    <row r="46" spans="1:5" ht="13.5" thickBot="1" x14ac:dyDescent="0.25"/>
    <row r="47" spans="1:5" ht="13.5" thickBot="1" x14ac:dyDescent="0.25">
      <c r="A47" s="511" t="s">
        <v>113</v>
      </c>
      <c r="B47" s="512"/>
      <c r="C47" s="512"/>
      <c r="D47" s="512"/>
      <c r="E47" s="513"/>
    </row>
    <row r="48" spans="1:5" ht="13.5" thickBot="1" x14ac:dyDescent="0.25">
      <c r="A48" s="6" t="s">
        <v>92</v>
      </c>
      <c r="B48" s="7" t="s">
        <v>93</v>
      </c>
      <c r="C48" s="7" t="s">
        <v>94</v>
      </c>
      <c r="D48" s="7" t="s">
        <v>95</v>
      </c>
      <c r="E48" s="8" t="s">
        <v>96</v>
      </c>
    </row>
    <row r="49" spans="1:5" x14ac:dyDescent="0.2">
      <c r="A49" s="1" t="s">
        <v>97</v>
      </c>
      <c r="B49" s="14" t="s">
        <v>98</v>
      </c>
      <c r="C49" s="2">
        <v>450</v>
      </c>
      <c r="D49" s="15" t="e">
        <f>+D8</f>
        <v>#REF!</v>
      </c>
      <c r="E49" s="16" t="e">
        <f>ROUND(C49*D49,0)</f>
        <v>#REF!</v>
      </c>
    </row>
    <row r="50" spans="1:5" x14ac:dyDescent="0.2">
      <c r="A50" s="48" t="s">
        <v>99</v>
      </c>
      <c r="B50" s="49" t="s">
        <v>100</v>
      </c>
      <c r="C50" s="50">
        <v>0.56000000000000005</v>
      </c>
      <c r="D50" s="51">
        <f>+D9</f>
        <v>50000</v>
      </c>
      <c r="E50" s="52">
        <f>ROUND(C50*D50,0)</f>
        <v>28000</v>
      </c>
    </row>
    <row r="51" spans="1:5" x14ac:dyDescent="0.2">
      <c r="A51" s="48" t="s">
        <v>101</v>
      </c>
      <c r="B51" s="49" t="s">
        <v>100</v>
      </c>
      <c r="C51" s="50">
        <v>0.67</v>
      </c>
      <c r="D51" s="51">
        <f>+D10</f>
        <v>50000</v>
      </c>
      <c r="E51" s="52">
        <f>ROUND(C51*D51,0)</f>
        <v>33500</v>
      </c>
    </row>
    <row r="52" spans="1:5" ht="13.5" thickBot="1" x14ac:dyDescent="0.25">
      <c r="A52" s="1" t="s">
        <v>102</v>
      </c>
      <c r="B52" s="14" t="s">
        <v>100</v>
      </c>
      <c r="C52" s="2">
        <v>0.17</v>
      </c>
      <c r="D52" s="15">
        <f>+D11</f>
        <v>1065</v>
      </c>
      <c r="E52" s="16">
        <f>ROUND(C52*D52,0)</f>
        <v>181</v>
      </c>
    </row>
    <row r="53" spans="1:5" ht="13.5" thickBot="1" x14ac:dyDescent="0.25">
      <c r="A53" s="17" t="s">
        <v>103</v>
      </c>
      <c r="B53" s="18"/>
      <c r="C53" s="18"/>
      <c r="D53" s="19"/>
      <c r="E53" s="20" t="e">
        <f>SUM(E49:E52)</f>
        <v>#REF!</v>
      </c>
    </row>
    <row r="54" spans="1:5" ht="13.5" thickBot="1" x14ac:dyDescent="0.25"/>
    <row r="55" spans="1:5" ht="13.5" thickBot="1" x14ac:dyDescent="0.25">
      <c r="A55" s="511" t="s">
        <v>114</v>
      </c>
      <c r="B55" s="512"/>
      <c r="C55" s="512"/>
      <c r="D55" s="512"/>
      <c r="E55" s="513"/>
    </row>
    <row r="56" spans="1:5" ht="13.5" thickBot="1" x14ac:dyDescent="0.25">
      <c r="A56" s="6" t="s">
        <v>92</v>
      </c>
      <c r="B56" s="7" t="s">
        <v>93</v>
      </c>
      <c r="C56" s="7" t="s">
        <v>94</v>
      </c>
      <c r="D56" s="7" t="s">
        <v>95</v>
      </c>
      <c r="E56" s="8" t="s">
        <v>96</v>
      </c>
    </row>
    <row r="57" spans="1:5" x14ac:dyDescent="0.2">
      <c r="A57" s="37" t="s">
        <v>97</v>
      </c>
      <c r="B57" s="10" t="s">
        <v>98</v>
      </c>
      <c r="C57" s="11">
        <v>230</v>
      </c>
      <c r="D57" s="12" t="e">
        <f>+D49</f>
        <v>#REF!</v>
      </c>
      <c r="E57" s="38" t="e">
        <f>ROUND(C57*D57,0)</f>
        <v>#REF!</v>
      </c>
    </row>
    <row r="58" spans="1:5" x14ac:dyDescent="0.2">
      <c r="A58" s="65" t="s">
        <v>99</v>
      </c>
      <c r="B58" s="49" t="s">
        <v>100</v>
      </c>
      <c r="C58" s="50">
        <v>0.55500000000000005</v>
      </c>
      <c r="D58" s="51">
        <f>+D50</f>
        <v>50000</v>
      </c>
      <c r="E58" s="66">
        <f>ROUND(C58*D58,0)</f>
        <v>27750</v>
      </c>
    </row>
    <row r="59" spans="1:5" x14ac:dyDescent="0.2">
      <c r="A59" s="65" t="s">
        <v>101</v>
      </c>
      <c r="B59" s="49" t="s">
        <v>100</v>
      </c>
      <c r="C59" s="50">
        <v>0.92</v>
      </c>
      <c r="D59" s="51">
        <f>+D51</f>
        <v>50000</v>
      </c>
      <c r="E59" s="66">
        <f>ROUND(C59*D59,0)</f>
        <v>46000</v>
      </c>
    </row>
    <row r="60" spans="1:5" ht="13.5" thickBot="1" x14ac:dyDescent="0.25">
      <c r="A60" s="1" t="s">
        <v>102</v>
      </c>
      <c r="B60" s="14" t="s">
        <v>100</v>
      </c>
      <c r="C60" s="2">
        <v>0.13</v>
      </c>
      <c r="D60" s="15">
        <f>+D52</f>
        <v>1065</v>
      </c>
      <c r="E60" s="16">
        <f>ROUND(C60*D60,0)</f>
        <v>138</v>
      </c>
    </row>
    <row r="61" spans="1:5" ht="13.5" thickBot="1" x14ac:dyDescent="0.25">
      <c r="A61" s="17" t="s">
        <v>103</v>
      </c>
      <c r="B61" s="18"/>
      <c r="C61" s="18"/>
      <c r="D61" s="19"/>
      <c r="E61" s="20" t="e">
        <f>SUM(E57:E60)</f>
        <v>#REF!</v>
      </c>
    </row>
    <row r="62" spans="1:5" ht="13.5" thickBot="1" x14ac:dyDescent="0.25"/>
    <row r="63" spans="1:5" ht="13.5" thickBot="1" x14ac:dyDescent="0.25">
      <c r="A63" s="511" t="s">
        <v>115</v>
      </c>
      <c r="B63" s="512"/>
      <c r="C63" s="512"/>
      <c r="D63" s="512"/>
      <c r="E63" s="513"/>
    </row>
    <row r="64" spans="1:5" ht="13.5" thickBot="1" x14ac:dyDescent="0.25">
      <c r="A64" s="6" t="s">
        <v>92</v>
      </c>
      <c r="B64" s="7" t="s">
        <v>93</v>
      </c>
      <c r="C64" s="7" t="s">
        <v>94</v>
      </c>
      <c r="D64" s="7" t="s">
        <v>95</v>
      </c>
      <c r="E64" s="8" t="s">
        <v>96</v>
      </c>
    </row>
    <row r="65" spans="1:5" x14ac:dyDescent="0.2">
      <c r="A65" s="37" t="s">
        <v>97</v>
      </c>
      <c r="B65" s="10" t="s">
        <v>98</v>
      </c>
      <c r="C65" s="11">
        <v>300</v>
      </c>
      <c r="D65" s="12" t="e">
        <f>+D8</f>
        <v>#REF!</v>
      </c>
      <c r="E65" s="38" t="e">
        <f>ROUND(C65*D65,0)</f>
        <v>#REF!</v>
      </c>
    </row>
    <row r="66" spans="1:5" x14ac:dyDescent="0.2">
      <c r="A66" s="65" t="s">
        <v>99</v>
      </c>
      <c r="B66" s="49" t="s">
        <v>100</v>
      </c>
      <c r="C66" s="50">
        <v>0.72</v>
      </c>
      <c r="D66" s="51">
        <f>+D9</f>
        <v>50000</v>
      </c>
      <c r="E66" s="66">
        <f>ROUND(C66*D66,0)</f>
        <v>36000</v>
      </c>
    </row>
    <row r="67" spans="1:5" x14ac:dyDescent="0.2">
      <c r="A67" s="65" t="s">
        <v>101</v>
      </c>
      <c r="B67" s="49" t="s">
        <v>100</v>
      </c>
      <c r="C67" s="50">
        <v>0.72</v>
      </c>
      <c r="D67" s="51">
        <f>+D10</f>
        <v>50000</v>
      </c>
      <c r="E67" s="66">
        <f>ROUND(C67*D67,0)</f>
        <v>36000</v>
      </c>
    </row>
    <row r="68" spans="1:5" ht="13.5" thickBot="1" x14ac:dyDescent="0.25">
      <c r="A68" s="1" t="s">
        <v>102</v>
      </c>
      <c r="B68" s="14" t="s">
        <v>100</v>
      </c>
      <c r="C68" s="2">
        <v>0.14499999999999999</v>
      </c>
      <c r="D68" s="15">
        <f>+D11</f>
        <v>1065</v>
      </c>
      <c r="E68" s="16">
        <f>ROUND(C68*D68,0)</f>
        <v>154</v>
      </c>
    </row>
    <row r="69" spans="1:5" ht="13.5" thickBot="1" x14ac:dyDescent="0.25">
      <c r="A69" s="17" t="s">
        <v>103</v>
      </c>
      <c r="B69" s="18"/>
      <c r="C69" s="18"/>
      <c r="D69" s="19"/>
      <c r="E69" s="20" t="e">
        <f>SUM(E65:E68)</f>
        <v>#REF!</v>
      </c>
    </row>
    <row r="71" spans="1:5" ht="13.5" thickBot="1" x14ac:dyDescent="0.25"/>
    <row r="72" spans="1:5" ht="13.5" thickBot="1" x14ac:dyDescent="0.25">
      <c r="A72" s="511" t="s">
        <v>116</v>
      </c>
      <c r="B72" s="512"/>
      <c r="C72" s="512"/>
      <c r="D72" s="512"/>
      <c r="E72" s="513"/>
    </row>
    <row r="73" spans="1:5" ht="13.5" thickBot="1" x14ac:dyDescent="0.25">
      <c r="A73" s="6" t="s">
        <v>92</v>
      </c>
      <c r="B73" s="7" t="s">
        <v>93</v>
      </c>
      <c r="C73" s="7" t="s">
        <v>94</v>
      </c>
      <c r="D73" s="7" t="s">
        <v>95</v>
      </c>
      <c r="E73" s="8" t="s">
        <v>96</v>
      </c>
    </row>
    <row r="74" spans="1:5" x14ac:dyDescent="0.2">
      <c r="A74" s="9" t="s">
        <v>117</v>
      </c>
      <c r="B74" s="10" t="s">
        <v>100</v>
      </c>
      <c r="C74" s="11">
        <v>0.75</v>
      </c>
      <c r="D74" s="12" t="e">
        <f>+E44</f>
        <v>#REF!</v>
      </c>
      <c r="E74" s="13" t="e">
        <f>ROUND(C74*D74,0)</f>
        <v>#REF!</v>
      </c>
    </row>
    <row r="75" spans="1:5" ht="13.5" thickBot="1" x14ac:dyDescent="0.25">
      <c r="A75" s="48" t="s">
        <v>118</v>
      </c>
      <c r="B75" s="49" t="s">
        <v>100</v>
      </c>
      <c r="C75" s="50">
        <v>0.5</v>
      </c>
      <c r="D75" s="51">
        <v>50000</v>
      </c>
      <c r="E75" s="52">
        <f>ROUND(C75*D75,0)</f>
        <v>25000</v>
      </c>
    </row>
    <row r="76" spans="1:5" ht="13.5" thickBot="1" x14ac:dyDescent="0.25">
      <c r="A76" s="17" t="s">
        <v>103</v>
      </c>
      <c r="B76" s="18"/>
      <c r="C76" s="18"/>
      <c r="D76" s="19"/>
      <c r="E76" s="20" t="e">
        <f>SUM(E74:E75)</f>
        <v>#REF!</v>
      </c>
    </row>
    <row r="77" spans="1:5" ht="13.5" thickBot="1" x14ac:dyDescent="0.25"/>
    <row r="78" spans="1:5" ht="13.5" thickBot="1" x14ac:dyDescent="0.25">
      <c r="A78" s="511" t="s">
        <v>119</v>
      </c>
      <c r="B78" s="512"/>
      <c r="C78" s="512"/>
      <c r="D78" s="512"/>
      <c r="E78" s="513"/>
    </row>
    <row r="79" spans="1:5" ht="13.5" thickBot="1" x14ac:dyDescent="0.25">
      <c r="A79" s="6" t="s">
        <v>92</v>
      </c>
      <c r="B79" s="7" t="s">
        <v>93</v>
      </c>
      <c r="C79" s="7" t="s">
        <v>94</v>
      </c>
      <c r="D79" s="7" t="s">
        <v>95</v>
      </c>
      <c r="E79" s="8" t="s">
        <v>96</v>
      </c>
    </row>
    <row r="80" spans="1:5" x14ac:dyDescent="0.2">
      <c r="A80" s="32" t="s">
        <v>97</v>
      </c>
      <c r="B80" s="33" t="s">
        <v>98</v>
      </c>
      <c r="C80" s="34">
        <v>420</v>
      </c>
      <c r="D80" s="12" t="e">
        <f>+D65</f>
        <v>#REF!</v>
      </c>
      <c r="E80" s="13" t="e">
        <f>ROUND(C80*D80,0)</f>
        <v>#REF!</v>
      </c>
    </row>
    <row r="81" spans="1:5" x14ac:dyDescent="0.2">
      <c r="A81" s="62" t="s">
        <v>99</v>
      </c>
      <c r="B81" s="63" t="s">
        <v>100</v>
      </c>
      <c r="C81" s="64">
        <v>0.67</v>
      </c>
      <c r="D81" s="51">
        <f>+D66</f>
        <v>50000</v>
      </c>
      <c r="E81" s="52">
        <f>ROUND(C81*D81,0)</f>
        <v>33500</v>
      </c>
    </row>
    <row r="82" spans="1:5" x14ac:dyDescent="0.2">
      <c r="A82" s="62" t="s">
        <v>101</v>
      </c>
      <c r="B82" s="63" t="s">
        <v>100</v>
      </c>
      <c r="C82" s="64">
        <v>0.67</v>
      </c>
      <c r="D82" s="51">
        <f>+D67</f>
        <v>50000</v>
      </c>
      <c r="E82" s="52">
        <f>ROUND(C82*D82,0)</f>
        <v>33500</v>
      </c>
    </row>
    <row r="83" spans="1:5" ht="13.5" thickBot="1" x14ac:dyDescent="0.25">
      <c r="A83" s="35" t="s">
        <v>102</v>
      </c>
      <c r="B83" s="5" t="s">
        <v>100</v>
      </c>
      <c r="C83" s="36">
        <v>0.18</v>
      </c>
      <c r="D83" s="15">
        <f>+D68</f>
        <v>1065</v>
      </c>
      <c r="E83" s="16">
        <f>ROUND(C83*D83,0)</f>
        <v>192</v>
      </c>
    </row>
    <row r="84" spans="1:5" ht="13.5" thickBot="1" x14ac:dyDescent="0.25">
      <c r="A84" s="17" t="s">
        <v>103</v>
      </c>
      <c r="B84" s="18"/>
      <c r="C84" s="18"/>
      <c r="D84" s="19"/>
      <c r="E84" s="20" t="e">
        <f>SUM(E80:E83)</f>
        <v>#REF!</v>
      </c>
    </row>
    <row r="85" spans="1:5" ht="13.5" thickBot="1" x14ac:dyDescent="0.25"/>
    <row r="86" spans="1:5" ht="13.5" thickBot="1" x14ac:dyDescent="0.25">
      <c r="A86" s="511" t="s">
        <v>120</v>
      </c>
      <c r="B86" s="512"/>
      <c r="C86" s="512"/>
      <c r="D86" s="512"/>
      <c r="E86" s="513"/>
    </row>
    <row r="87" spans="1:5" ht="13.5" thickBot="1" x14ac:dyDescent="0.25">
      <c r="A87" s="6" t="s">
        <v>92</v>
      </c>
      <c r="B87" s="7" t="s">
        <v>93</v>
      </c>
      <c r="C87" s="7" t="s">
        <v>94</v>
      </c>
      <c r="D87" s="7" t="s">
        <v>95</v>
      </c>
      <c r="E87" s="8" t="s">
        <v>96</v>
      </c>
    </row>
    <row r="88" spans="1:5" x14ac:dyDescent="0.2">
      <c r="A88" s="9" t="s">
        <v>97</v>
      </c>
      <c r="B88" s="10" t="s">
        <v>98</v>
      </c>
      <c r="C88" s="11">
        <v>454</v>
      </c>
      <c r="D88" s="12" t="e">
        <f>+D8</f>
        <v>#REF!</v>
      </c>
      <c r="E88" s="13" t="e">
        <f>ROUND(C88*D88,0)</f>
        <v>#REF!</v>
      </c>
    </row>
    <row r="89" spans="1:5" x14ac:dyDescent="0.2">
      <c r="A89" s="48" t="s">
        <v>99</v>
      </c>
      <c r="B89" s="49" t="s">
        <v>100</v>
      </c>
      <c r="C89" s="50">
        <v>1.0900000000000001</v>
      </c>
      <c r="D89" s="51">
        <f>+D9</f>
        <v>50000</v>
      </c>
      <c r="E89" s="52">
        <f>ROUND(C89*D89,0)</f>
        <v>54500</v>
      </c>
    </row>
    <row r="90" spans="1:5" x14ac:dyDescent="0.2">
      <c r="A90" s="39" t="s">
        <v>102</v>
      </c>
      <c r="B90" s="40" t="s">
        <v>100</v>
      </c>
      <c r="C90" s="41">
        <v>0.19</v>
      </c>
      <c r="D90" s="42">
        <f>+D11</f>
        <v>1065</v>
      </c>
      <c r="E90" s="43">
        <f>ROUND(C90*D90,0)</f>
        <v>202</v>
      </c>
    </row>
    <row r="91" spans="1:5" ht="13.5" thickBot="1" x14ac:dyDescent="0.25">
      <c r="A91" s="44" t="s">
        <v>103</v>
      </c>
      <c r="B91" s="45"/>
      <c r="C91" s="45"/>
      <c r="D91" s="46"/>
      <c r="E91" s="47" t="e">
        <f>SUM(E88:E90)</f>
        <v>#REF!</v>
      </c>
    </row>
    <row r="93" spans="1:5" ht="13.5" thickBot="1" x14ac:dyDescent="0.25"/>
    <row r="94" spans="1:5" ht="13.5" thickBot="1" x14ac:dyDescent="0.25">
      <c r="A94" s="511" t="s">
        <v>121</v>
      </c>
      <c r="B94" s="512"/>
      <c r="C94" s="512"/>
      <c r="D94" s="512"/>
      <c r="E94" s="513"/>
    </row>
    <row r="95" spans="1:5" ht="13.5" thickBot="1" x14ac:dyDescent="0.25">
      <c r="A95" s="6" t="s">
        <v>92</v>
      </c>
      <c r="B95" s="7" t="s">
        <v>93</v>
      </c>
      <c r="C95" s="7" t="s">
        <v>94</v>
      </c>
      <c r="D95" s="7" t="s">
        <v>95</v>
      </c>
      <c r="E95" s="8" t="s">
        <v>96</v>
      </c>
    </row>
    <row r="96" spans="1:5" x14ac:dyDescent="0.2">
      <c r="A96" s="9" t="s">
        <v>97</v>
      </c>
      <c r="B96" s="10" t="s">
        <v>98</v>
      </c>
      <c r="C96" s="11">
        <v>610</v>
      </c>
      <c r="D96" s="12" t="e">
        <f>+D16</f>
        <v>#REF!</v>
      </c>
      <c r="E96" s="13" t="e">
        <f>ROUND(C96*D96,0)</f>
        <v>#REF!</v>
      </c>
    </row>
    <row r="97" spans="1:5" x14ac:dyDescent="0.2">
      <c r="A97" s="48" t="s">
        <v>99</v>
      </c>
      <c r="B97" s="49" t="s">
        <v>100</v>
      </c>
      <c r="C97" s="50">
        <v>0.97</v>
      </c>
      <c r="D97" s="51">
        <f>+D89</f>
        <v>50000</v>
      </c>
      <c r="E97" s="52">
        <f>ROUND(C97*D97,0)</f>
        <v>48500</v>
      </c>
    </row>
    <row r="98" spans="1:5" x14ac:dyDescent="0.2">
      <c r="A98" s="39" t="s">
        <v>102</v>
      </c>
      <c r="B98" s="40" t="s">
        <v>100</v>
      </c>
      <c r="C98" s="41">
        <v>0.19</v>
      </c>
      <c r="D98" s="42">
        <f>+D90</f>
        <v>1065</v>
      </c>
      <c r="E98" s="43">
        <f>ROUND(C98*D98,0)</f>
        <v>202</v>
      </c>
    </row>
    <row r="99" spans="1:5" ht="13.5" thickBot="1" x14ac:dyDescent="0.25">
      <c r="A99" s="44" t="s">
        <v>103</v>
      </c>
      <c r="B99" s="45"/>
      <c r="C99" s="45"/>
      <c r="D99" s="46"/>
      <c r="E99" s="47" t="e">
        <f>SUM(E96:E98)</f>
        <v>#REF!</v>
      </c>
    </row>
    <row r="101" spans="1:5" ht="13.5" thickBot="1" x14ac:dyDescent="0.25"/>
    <row r="102" spans="1:5" ht="13.5" thickBot="1" x14ac:dyDescent="0.25">
      <c r="A102" s="511" t="s">
        <v>122</v>
      </c>
      <c r="B102" s="512"/>
      <c r="C102" s="512"/>
      <c r="D102" s="512"/>
      <c r="E102" s="513"/>
    </row>
    <row r="103" spans="1:5" ht="13.5" thickBot="1" x14ac:dyDescent="0.25">
      <c r="A103" s="6" t="s">
        <v>92</v>
      </c>
      <c r="B103" s="7" t="s">
        <v>93</v>
      </c>
      <c r="C103" s="7" t="s">
        <v>94</v>
      </c>
      <c r="D103" s="7" t="s">
        <v>95</v>
      </c>
      <c r="E103" s="8" t="s">
        <v>96</v>
      </c>
    </row>
    <row r="104" spans="1:5" x14ac:dyDescent="0.2">
      <c r="A104" s="9" t="s">
        <v>97</v>
      </c>
      <c r="B104" s="10" t="s">
        <v>98</v>
      </c>
      <c r="C104" s="11">
        <v>302</v>
      </c>
      <c r="D104" s="12" t="e">
        <f>+D96</f>
        <v>#REF!</v>
      </c>
      <c r="E104" s="13" t="e">
        <f>ROUND(C104*D104,0)</f>
        <v>#REF!</v>
      </c>
    </row>
    <row r="105" spans="1:5" x14ac:dyDescent="0.2">
      <c r="A105" s="48" t="s">
        <v>99</v>
      </c>
      <c r="B105" s="49" t="s">
        <v>100</v>
      </c>
      <c r="C105" s="50">
        <v>1.2</v>
      </c>
      <c r="D105" s="51">
        <f>+D97</f>
        <v>50000</v>
      </c>
      <c r="E105" s="52">
        <f>ROUND(C105*D105,0)</f>
        <v>60000</v>
      </c>
    </row>
    <row r="106" spans="1:5" x14ac:dyDescent="0.2">
      <c r="A106" s="39" t="s">
        <v>102</v>
      </c>
      <c r="B106" s="40" t="s">
        <v>100</v>
      </c>
      <c r="C106" s="41">
        <v>0.16</v>
      </c>
      <c r="D106" s="42">
        <f>+D98</f>
        <v>1065</v>
      </c>
      <c r="E106" s="43">
        <f>ROUND(C106*D106,0)</f>
        <v>170</v>
      </c>
    </row>
    <row r="107" spans="1:5" ht="13.5" thickBot="1" x14ac:dyDescent="0.25">
      <c r="A107" s="44" t="s">
        <v>103</v>
      </c>
      <c r="B107" s="45"/>
      <c r="C107" s="45"/>
      <c r="D107" s="46"/>
      <c r="E107" s="47" t="e">
        <f>SUM(E104:E106)</f>
        <v>#REF!</v>
      </c>
    </row>
  </sheetData>
  <mergeCells count="17">
    <mergeCell ref="F14:J14"/>
    <mergeCell ref="A47:E47"/>
    <mergeCell ref="A55:E55"/>
    <mergeCell ref="A63:E63"/>
    <mergeCell ref="A72:E72"/>
    <mergeCell ref="A38:E38"/>
    <mergeCell ref="A86:E86"/>
    <mergeCell ref="A94:E94"/>
    <mergeCell ref="A102:E102"/>
    <mergeCell ref="A1:E1"/>
    <mergeCell ref="A2:E2"/>
    <mergeCell ref="A3:E3"/>
    <mergeCell ref="A4:E4"/>
    <mergeCell ref="A6:E6"/>
    <mergeCell ref="A14:E14"/>
    <mergeCell ref="A26:E26"/>
    <mergeCell ref="A78:E78"/>
  </mergeCells>
  <phoneticPr fontId="29" type="noConversion"/>
  <pageMargins left="0.75" right="0.75" top="1" bottom="1" header="0" footer="0"/>
  <pageSetup paperSize="9" scale="68" orientation="portrait" r:id="rId1"/>
  <headerFooter alignWithMargins="0"/>
  <ignoredErrors>
    <ignoredError sqref="E99 E12 E8:E11 D1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abSelected="1" view="pageBreakPreview" zoomScaleNormal="100" zoomScaleSheetLayoutView="100" workbookViewId="0">
      <selection activeCell="K12" sqref="K12"/>
    </sheetView>
  </sheetViews>
  <sheetFormatPr baseColWidth="10" defaultRowHeight="12.75" x14ac:dyDescent="0.2"/>
  <cols>
    <col min="1" max="1" width="11.42578125" style="4"/>
    <col min="2" max="2" width="17.7109375" style="4" customWidth="1"/>
    <col min="3" max="3" width="29.5703125" style="4" customWidth="1"/>
    <col min="4" max="4" width="8.140625" style="4" customWidth="1"/>
    <col min="5" max="5" width="11.42578125" style="4"/>
    <col min="6" max="6" width="14.85546875" style="4" customWidth="1"/>
    <col min="7" max="7" width="19" style="4" customWidth="1"/>
    <col min="8" max="16384" width="11.42578125" style="4"/>
  </cols>
  <sheetData>
    <row r="1" spans="1:7" ht="31.5" customHeight="1" x14ac:dyDescent="0.2">
      <c r="A1" s="634" t="s">
        <v>505</v>
      </c>
      <c r="B1" s="635"/>
      <c r="C1" s="635"/>
      <c r="D1" s="635"/>
      <c r="E1" s="635"/>
      <c r="F1" s="635"/>
      <c r="G1" s="635"/>
    </row>
    <row r="2" spans="1:7" x14ac:dyDescent="0.2">
      <c r="A2" s="636" t="s">
        <v>506</v>
      </c>
      <c r="B2" s="637"/>
      <c r="C2" s="637"/>
      <c r="D2" s="637"/>
      <c r="E2" s="637"/>
      <c r="F2" s="637"/>
      <c r="G2" s="637"/>
    </row>
    <row r="3" spans="1:7" x14ac:dyDescent="0.2">
      <c r="A3" s="638" t="s">
        <v>517</v>
      </c>
      <c r="B3" s="639"/>
      <c r="C3" s="639"/>
      <c r="D3" s="639"/>
      <c r="E3" s="639"/>
      <c r="F3" s="639"/>
      <c r="G3" s="639"/>
    </row>
    <row r="4" spans="1:7" x14ac:dyDescent="0.2">
      <c r="A4" s="640"/>
      <c r="B4" s="641"/>
      <c r="C4" s="641"/>
      <c r="D4" s="641"/>
      <c r="E4" s="641"/>
      <c r="F4" s="641"/>
      <c r="G4" s="641"/>
    </row>
    <row r="5" spans="1:7" x14ac:dyDescent="0.2">
      <c r="A5" s="490" t="s">
        <v>123</v>
      </c>
      <c r="B5" s="642" t="s">
        <v>385</v>
      </c>
      <c r="C5" s="643"/>
      <c r="D5" s="490" t="s">
        <v>125</v>
      </c>
      <c r="E5" s="491" t="s">
        <v>158</v>
      </c>
      <c r="F5" s="478" t="s">
        <v>472</v>
      </c>
      <c r="G5" s="478" t="s">
        <v>13</v>
      </c>
    </row>
    <row r="6" spans="1:7" x14ac:dyDescent="0.2">
      <c r="A6" s="492">
        <v>1</v>
      </c>
      <c r="B6" s="644" t="s">
        <v>386</v>
      </c>
      <c r="C6" s="645"/>
      <c r="D6" s="646"/>
      <c r="E6" s="493"/>
      <c r="F6" s="479"/>
      <c r="G6" s="479"/>
    </row>
    <row r="7" spans="1:7" x14ac:dyDescent="0.2">
      <c r="A7" s="492">
        <v>1.1000000000000001</v>
      </c>
      <c r="B7" s="647" t="s">
        <v>387</v>
      </c>
      <c r="C7" s="648"/>
      <c r="D7" s="649"/>
      <c r="E7" s="494"/>
      <c r="F7" s="479"/>
      <c r="G7" s="480"/>
    </row>
    <row r="8" spans="1:7" x14ac:dyDescent="0.2">
      <c r="A8" s="495" t="s">
        <v>388</v>
      </c>
      <c r="B8" s="650" t="s">
        <v>389</v>
      </c>
      <c r="C8" s="651"/>
      <c r="D8" s="495" t="s">
        <v>66</v>
      </c>
      <c r="E8" s="496">
        <v>16200</v>
      </c>
      <c r="F8" s="481"/>
      <c r="G8" s="481"/>
    </row>
    <row r="9" spans="1:7" x14ac:dyDescent="0.2">
      <c r="A9" s="495" t="s">
        <v>390</v>
      </c>
      <c r="B9" s="650" t="s">
        <v>510</v>
      </c>
      <c r="C9" s="651"/>
      <c r="D9" s="495" t="s">
        <v>66</v>
      </c>
      <c r="E9" s="496">
        <v>14429</v>
      </c>
      <c r="F9" s="481"/>
      <c r="G9" s="481"/>
    </row>
    <row r="10" spans="1:7" x14ac:dyDescent="0.2">
      <c r="A10" s="495" t="s">
        <v>391</v>
      </c>
      <c r="B10" s="652" t="s">
        <v>392</v>
      </c>
      <c r="C10" s="653"/>
      <c r="D10" s="495" t="s">
        <v>100</v>
      </c>
      <c r="E10" s="496">
        <v>5943</v>
      </c>
      <c r="F10" s="481"/>
      <c r="G10" s="481"/>
    </row>
    <row r="11" spans="1:7" ht="35.25" customHeight="1" x14ac:dyDescent="0.2">
      <c r="A11" s="495" t="s">
        <v>393</v>
      </c>
      <c r="B11" s="652" t="s">
        <v>518</v>
      </c>
      <c r="C11" s="653"/>
      <c r="D11" s="495" t="s">
        <v>100</v>
      </c>
      <c r="E11" s="496">
        <v>7726</v>
      </c>
      <c r="F11" s="481"/>
      <c r="G11" s="481"/>
    </row>
    <row r="12" spans="1:7" ht="26.25" customHeight="1" x14ac:dyDescent="0.2">
      <c r="A12" s="497" t="s">
        <v>394</v>
      </c>
      <c r="B12" s="632" t="s">
        <v>521</v>
      </c>
      <c r="C12" s="633"/>
      <c r="D12" s="497" t="s">
        <v>66</v>
      </c>
      <c r="E12" s="498">
        <v>15871</v>
      </c>
      <c r="F12" s="481"/>
      <c r="G12" s="481"/>
    </row>
    <row r="13" spans="1:7" ht="15" customHeight="1" x14ac:dyDescent="0.2">
      <c r="A13" s="497" t="s">
        <v>395</v>
      </c>
      <c r="B13" s="632" t="s">
        <v>396</v>
      </c>
      <c r="C13" s="633"/>
      <c r="D13" s="497" t="s">
        <v>66</v>
      </c>
      <c r="E13" s="498">
        <v>15871</v>
      </c>
      <c r="F13" s="481"/>
      <c r="G13" s="481"/>
    </row>
    <row r="14" spans="1:7" ht="24.75" customHeight="1" x14ac:dyDescent="0.2">
      <c r="A14" s="497" t="s">
        <v>397</v>
      </c>
      <c r="B14" s="632" t="s">
        <v>398</v>
      </c>
      <c r="C14" s="633"/>
      <c r="D14" s="497" t="s">
        <v>399</v>
      </c>
      <c r="E14" s="498">
        <v>3</v>
      </c>
      <c r="F14" s="481"/>
      <c r="G14" s="481"/>
    </row>
    <row r="15" spans="1:7" ht="20.25" customHeight="1" x14ac:dyDescent="0.2">
      <c r="A15" s="497" t="s">
        <v>400</v>
      </c>
      <c r="B15" s="632" t="s">
        <v>401</v>
      </c>
      <c r="C15" s="633"/>
      <c r="D15" s="497" t="s">
        <v>399</v>
      </c>
      <c r="E15" s="498">
        <v>4</v>
      </c>
      <c r="F15" s="481"/>
      <c r="G15" s="481"/>
    </row>
    <row r="16" spans="1:7" x14ac:dyDescent="0.2">
      <c r="A16" s="492">
        <v>1.2</v>
      </c>
      <c r="B16" s="647" t="s">
        <v>402</v>
      </c>
      <c r="C16" s="648"/>
      <c r="D16" s="649"/>
      <c r="E16" s="494"/>
      <c r="F16" s="479"/>
      <c r="G16" s="480"/>
    </row>
    <row r="17" spans="1:7" ht="13.5" customHeight="1" x14ac:dyDescent="0.2">
      <c r="A17" s="495" t="s">
        <v>403</v>
      </c>
      <c r="B17" s="656" t="s">
        <v>520</v>
      </c>
      <c r="C17" s="657"/>
      <c r="D17" s="497" t="s">
        <v>209</v>
      </c>
      <c r="E17" s="498">
        <v>702</v>
      </c>
      <c r="F17" s="481"/>
      <c r="G17" s="481"/>
    </row>
    <row r="18" spans="1:7" ht="15.75" customHeight="1" x14ac:dyDescent="0.2">
      <c r="A18" s="495" t="s">
        <v>404</v>
      </c>
      <c r="B18" s="632" t="s">
        <v>483</v>
      </c>
      <c r="C18" s="633"/>
      <c r="D18" s="497" t="s">
        <v>209</v>
      </c>
      <c r="E18" s="498">
        <v>702</v>
      </c>
      <c r="F18" s="481"/>
      <c r="G18" s="481"/>
    </row>
    <row r="19" spans="1:7" ht="14.25" customHeight="1" x14ac:dyDescent="0.2">
      <c r="A19" s="495" t="s">
        <v>405</v>
      </c>
      <c r="B19" s="632" t="s">
        <v>484</v>
      </c>
      <c r="C19" s="633"/>
      <c r="D19" s="497" t="s">
        <v>209</v>
      </c>
      <c r="E19" s="498">
        <v>458</v>
      </c>
      <c r="F19" s="481"/>
      <c r="G19" s="481"/>
    </row>
    <row r="20" spans="1:7" ht="21" customHeight="1" x14ac:dyDescent="0.2">
      <c r="A20" s="495" t="s">
        <v>406</v>
      </c>
      <c r="B20" s="652" t="s">
        <v>491</v>
      </c>
      <c r="C20" s="653"/>
      <c r="D20" s="495" t="s">
        <v>399</v>
      </c>
      <c r="E20" s="496">
        <v>7</v>
      </c>
      <c r="F20" s="481"/>
      <c r="G20" s="481"/>
    </row>
    <row r="21" spans="1:7" x14ac:dyDescent="0.2">
      <c r="A21" s="492">
        <v>1.3</v>
      </c>
      <c r="B21" s="654" t="s">
        <v>407</v>
      </c>
      <c r="C21" s="655"/>
      <c r="D21" s="499"/>
      <c r="E21" s="494"/>
      <c r="F21" s="479"/>
      <c r="G21" s="480"/>
    </row>
    <row r="22" spans="1:7" x14ac:dyDescent="0.2">
      <c r="A22" s="495" t="s">
        <v>408</v>
      </c>
      <c r="B22" s="652" t="s">
        <v>389</v>
      </c>
      <c r="C22" s="653"/>
      <c r="D22" s="495" t="s">
        <v>209</v>
      </c>
      <c r="E22" s="496">
        <v>230</v>
      </c>
      <c r="F22" s="481"/>
      <c r="G22" s="481"/>
    </row>
    <row r="23" spans="1:7" x14ac:dyDescent="0.2">
      <c r="A23" s="495" t="s">
        <v>409</v>
      </c>
      <c r="B23" s="652" t="s">
        <v>410</v>
      </c>
      <c r="C23" s="653"/>
      <c r="D23" s="495" t="s">
        <v>100</v>
      </c>
      <c r="E23" s="496">
        <v>104</v>
      </c>
      <c r="F23" s="481"/>
      <c r="G23" s="481"/>
    </row>
    <row r="24" spans="1:7" ht="23.25" customHeight="1" x14ac:dyDescent="0.2">
      <c r="A24" s="495" t="s">
        <v>411</v>
      </c>
      <c r="B24" s="652" t="s">
        <v>507</v>
      </c>
      <c r="C24" s="653"/>
      <c r="D24" s="495" t="s">
        <v>209</v>
      </c>
      <c r="E24" s="496">
        <v>230</v>
      </c>
      <c r="F24" s="481"/>
      <c r="G24" s="481"/>
    </row>
    <row r="25" spans="1:7" x14ac:dyDescent="0.2">
      <c r="A25" s="492">
        <v>1.4</v>
      </c>
      <c r="B25" s="654" t="s">
        <v>412</v>
      </c>
      <c r="C25" s="655"/>
      <c r="D25" s="499"/>
      <c r="E25" s="494"/>
      <c r="F25" s="479"/>
      <c r="G25" s="480"/>
    </row>
    <row r="26" spans="1:7" x14ac:dyDescent="0.2">
      <c r="A26" s="495" t="s">
        <v>413</v>
      </c>
      <c r="B26" s="650" t="s">
        <v>389</v>
      </c>
      <c r="C26" s="651"/>
      <c r="D26" s="495" t="s">
        <v>209</v>
      </c>
      <c r="E26" s="496">
        <v>127</v>
      </c>
      <c r="F26" s="481"/>
      <c r="G26" s="481"/>
    </row>
    <row r="27" spans="1:7" ht="23.25" customHeight="1" x14ac:dyDescent="0.2">
      <c r="A27" s="495" t="s">
        <v>414</v>
      </c>
      <c r="B27" s="652" t="s">
        <v>492</v>
      </c>
      <c r="C27" s="653"/>
      <c r="D27" s="495" t="s">
        <v>100</v>
      </c>
      <c r="E27" s="496">
        <v>62</v>
      </c>
      <c r="F27" s="481"/>
      <c r="G27" s="481"/>
    </row>
    <row r="28" spans="1:7" ht="24.75" customHeight="1" x14ac:dyDescent="0.2">
      <c r="A28" s="495" t="s">
        <v>415</v>
      </c>
      <c r="B28" s="632" t="s">
        <v>508</v>
      </c>
      <c r="C28" s="633"/>
      <c r="D28" s="497" t="s">
        <v>209</v>
      </c>
      <c r="E28" s="498">
        <v>64</v>
      </c>
      <c r="F28" s="481"/>
      <c r="G28" s="481"/>
    </row>
    <row r="29" spans="1:7" ht="18" customHeight="1" x14ac:dyDescent="0.2">
      <c r="A29" s="497" t="s">
        <v>416</v>
      </c>
      <c r="B29" s="656" t="s">
        <v>519</v>
      </c>
      <c r="C29" s="657"/>
      <c r="D29" s="497" t="s">
        <v>209</v>
      </c>
      <c r="E29" s="498">
        <v>91.4</v>
      </c>
      <c r="F29" s="481"/>
      <c r="G29" s="481"/>
    </row>
    <row r="30" spans="1:7" ht="17.25" customHeight="1" x14ac:dyDescent="0.2">
      <c r="A30" s="497" t="s">
        <v>417</v>
      </c>
      <c r="B30" s="656" t="s">
        <v>418</v>
      </c>
      <c r="C30" s="657"/>
      <c r="D30" s="497" t="s">
        <v>209</v>
      </c>
      <c r="E30" s="498">
        <v>5.4</v>
      </c>
      <c r="F30" s="481"/>
      <c r="G30" s="481"/>
    </row>
    <row r="31" spans="1:7" ht="27" customHeight="1" x14ac:dyDescent="0.2">
      <c r="A31" s="497" t="s">
        <v>419</v>
      </c>
      <c r="B31" s="632" t="s">
        <v>509</v>
      </c>
      <c r="C31" s="633"/>
      <c r="D31" s="497" t="s">
        <v>209</v>
      </c>
      <c r="E31" s="498">
        <v>60</v>
      </c>
      <c r="F31" s="481"/>
      <c r="G31" s="481"/>
    </row>
    <row r="32" spans="1:7" ht="24" customHeight="1" x14ac:dyDescent="0.2">
      <c r="A32" s="497" t="s">
        <v>420</v>
      </c>
      <c r="B32" s="632" t="s">
        <v>421</v>
      </c>
      <c r="C32" s="633"/>
      <c r="D32" s="497" t="s">
        <v>100</v>
      </c>
      <c r="E32" s="498">
        <v>8</v>
      </c>
      <c r="F32" s="481"/>
      <c r="G32" s="481"/>
    </row>
    <row r="33" spans="1:7" ht="27.75" customHeight="1" x14ac:dyDescent="0.2">
      <c r="A33" s="497" t="s">
        <v>422</v>
      </c>
      <c r="B33" s="632" t="s">
        <v>487</v>
      </c>
      <c r="C33" s="633"/>
      <c r="D33" s="497" t="s">
        <v>100</v>
      </c>
      <c r="E33" s="498">
        <v>40</v>
      </c>
      <c r="F33" s="481"/>
      <c r="G33" s="481"/>
    </row>
    <row r="34" spans="1:7" x14ac:dyDescent="0.2">
      <c r="A34" s="492">
        <v>1.5</v>
      </c>
      <c r="B34" s="654" t="s">
        <v>500</v>
      </c>
      <c r="C34" s="655"/>
      <c r="D34" s="499"/>
      <c r="E34" s="494"/>
      <c r="F34" s="479"/>
      <c r="G34" s="480"/>
    </row>
    <row r="35" spans="1:7" x14ac:dyDescent="0.2">
      <c r="A35" s="497" t="s">
        <v>423</v>
      </c>
      <c r="B35" s="656" t="s">
        <v>389</v>
      </c>
      <c r="C35" s="657"/>
      <c r="D35" s="497" t="s">
        <v>209</v>
      </c>
      <c r="E35" s="498">
        <v>195</v>
      </c>
      <c r="F35" s="481"/>
      <c r="G35" s="481"/>
    </row>
    <row r="36" spans="1:7" ht="24" customHeight="1" x14ac:dyDescent="0.2">
      <c r="A36" s="497" t="s">
        <v>424</v>
      </c>
      <c r="B36" s="632" t="s">
        <v>493</v>
      </c>
      <c r="C36" s="633"/>
      <c r="D36" s="497" t="s">
        <v>100</v>
      </c>
      <c r="E36" s="498">
        <v>53</v>
      </c>
      <c r="F36" s="481"/>
      <c r="G36" s="481"/>
    </row>
    <row r="37" spans="1:7" ht="24" customHeight="1" x14ac:dyDescent="0.2">
      <c r="A37" s="497" t="s">
        <v>425</v>
      </c>
      <c r="B37" s="632" t="s">
        <v>507</v>
      </c>
      <c r="C37" s="633"/>
      <c r="D37" s="497" t="s">
        <v>209</v>
      </c>
      <c r="E37" s="498">
        <v>195</v>
      </c>
      <c r="F37" s="481"/>
      <c r="G37" s="481"/>
    </row>
    <row r="38" spans="1:7" x14ac:dyDescent="0.2">
      <c r="A38" s="492">
        <v>1.6</v>
      </c>
      <c r="B38" s="654" t="s">
        <v>426</v>
      </c>
      <c r="C38" s="655"/>
      <c r="D38" s="499"/>
      <c r="E38" s="494"/>
      <c r="F38" s="479"/>
      <c r="G38" s="480"/>
    </row>
    <row r="39" spans="1:7" x14ac:dyDescent="0.2">
      <c r="A39" s="497" t="s">
        <v>427</v>
      </c>
      <c r="B39" s="656" t="s">
        <v>389</v>
      </c>
      <c r="C39" s="657"/>
      <c r="D39" s="497" t="s">
        <v>209</v>
      </c>
      <c r="E39" s="498">
        <v>155</v>
      </c>
      <c r="F39" s="481"/>
      <c r="G39" s="481"/>
    </row>
    <row r="40" spans="1:7" ht="30.75" customHeight="1" x14ac:dyDescent="0.2">
      <c r="A40" s="497" t="s">
        <v>428</v>
      </c>
      <c r="B40" s="632" t="s">
        <v>485</v>
      </c>
      <c r="C40" s="633"/>
      <c r="D40" s="497" t="s">
        <v>209</v>
      </c>
      <c r="E40" s="498">
        <v>155</v>
      </c>
      <c r="F40" s="481"/>
      <c r="G40" s="481"/>
    </row>
    <row r="41" spans="1:7" ht="18" customHeight="1" x14ac:dyDescent="0.2">
      <c r="A41" s="497" t="s">
        <v>429</v>
      </c>
      <c r="B41" s="632" t="s">
        <v>494</v>
      </c>
      <c r="C41" s="633"/>
      <c r="D41" s="497" t="s">
        <v>100</v>
      </c>
      <c r="E41" s="498">
        <v>2250</v>
      </c>
      <c r="F41" s="481"/>
      <c r="G41" s="481"/>
    </row>
    <row r="42" spans="1:7" x14ac:dyDescent="0.2">
      <c r="A42" s="492">
        <v>1.7</v>
      </c>
      <c r="B42" s="654" t="s">
        <v>430</v>
      </c>
      <c r="C42" s="655"/>
      <c r="D42" s="499"/>
      <c r="E42" s="494"/>
      <c r="F42" s="479"/>
      <c r="G42" s="480"/>
    </row>
    <row r="43" spans="1:7" x14ac:dyDescent="0.2">
      <c r="A43" s="497" t="s">
        <v>431</v>
      </c>
      <c r="B43" s="656" t="s">
        <v>389</v>
      </c>
      <c r="C43" s="657"/>
      <c r="D43" s="497" t="s">
        <v>209</v>
      </c>
      <c r="E43" s="498">
        <v>400</v>
      </c>
      <c r="F43" s="481"/>
      <c r="G43" s="481"/>
    </row>
    <row r="44" spans="1:7" ht="21.75" customHeight="1" x14ac:dyDescent="0.2">
      <c r="A44" s="497" t="s">
        <v>432</v>
      </c>
      <c r="B44" s="632" t="s">
        <v>433</v>
      </c>
      <c r="C44" s="633"/>
      <c r="D44" s="497" t="s">
        <v>209</v>
      </c>
      <c r="E44" s="498">
        <v>400</v>
      </c>
      <c r="F44" s="481"/>
      <c r="G44" s="481"/>
    </row>
    <row r="45" spans="1:7" ht="27" customHeight="1" x14ac:dyDescent="0.2">
      <c r="A45" s="497" t="s">
        <v>434</v>
      </c>
      <c r="B45" s="632" t="s">
        <v>495</v>
      </c>
      <c r="C45" s="633"/>
      <c r="D45" s="497" t="s">
        <v>399</v>
      </c>
      <c r="E45" s="498">
        <v>2</v>
      </c>
      <c r="F45" s="481"/>
      <c r="G45" s="481"/>
    </row>
    <row r="46" spans="1:7" x14ac:dyDescent="0.2">
      <c r="A46" s="492">
        <v>2</v>
      </c>
      <c r="B46" s="654" t="s">
        <v>435</v>
      </c>
      <c r="C46" s="655"/>
      <c r="D46" s="499"/>
      <c r="E46" s="494"/>
      <c r="F46" s="479"/>
      <c r="G46" s="480"/>
    </row>
    <row r="47" spans="1:7" x14ac:dyDescent="0.2">
      <c r="A47" s="492">
        <v>2.1</v>
      </c>
      <c r="B47" s="654" t="s">
        <v>436</v>
      </c>
      <c r="C47" s="655"/>
      <c r="D47" s="499"/>
      <c r="E47" s="494"/>
      <c r="F47" s="479"/>
      <c r="G47" s="480"/>
    </row>
    <row r="48" spans="1:7" x14ac:dyDescent="0.2">
      <c r="A48" s="497" t="s">
        <v>437</v>
      </c>
      <c r="B48" s="656" t="s">
        <v>389</v>
      </c>
      <c r="C48" s="657"/>
      <c r="D48" s="497" t="s">
        <v>209</v>
      </c>
      <c r="E48" s="498">
        <v>296</v>
      </c>
      <c r="F48" s="481"/>
      <c r="G48" s="481"/>
    </row>
    <row r="49" spans="1:7" ht="18.75" customHeight="1" x14ac:dyDescent="0.2">
      <c r="A49" s="497" t="s">
        <v>438</v>
      </c>
      <c r="B49" s="632" t="s">
        <v>439</v>
      </c>
      <c r="C49" s="633"/>
      <c r="D49" s="497" t="s">
        <v>100</v>
      </c>
      <c r="E49" s="498">
        <v>53</v>
      </c>
      <c r="F49" s="481"/>
      <c r="G49" s="481"/>
    </row>
    <row r="50" spans="1:7" ht="15" customHeight="1" x14ac:dyDescent="0.2">
      <c r="A50" s="497" t="s">
        <v>440</v>
      </c>
      <c r="B50" s="656" t="s">
        <v>441</v>
      </c>
      <c r="C50" s="657"/>
      <c r="D50" s="497" t="s">
        <v>66</v>
      </c>
      <c r="E50" s="498">
        <v>10</v>
      </c>
      <c r="F50" s="481"/>
      <c r="G50" s="481"/>
    </row>
    <row r="51" spans="1:7" ht="15.75" customHeight="1" x14ac:dyDescent="0.2">
      <c r="A51" s="497" t="s">
        <v>442</v>
      </c>
      <c r="B51" s="656" t="s">
        <v>503</v>
      </c>
      <c r="C51" s="657"/>
      <c r="D51" s="497" t="s">
        <v>100</v>
      </c>
      <c r="E51" s="498">
        <v>35</v>
      </c>
      <c r="F51" s="481"/>
      <c r="G51" s="481"/>
    </row>
    <row r="52" spans="1:7" ht="26.25" customHeight="1" x14ac:dyDescent="0.2">
      <c r="A52" s="497" t="s">
        <v>443</v>
      </c>
      <c r="B52" s="632" t="s">
        <v>513</v>
      </c>
      <c r="C52" s="633"/>
      <c r="D52" s="497" t="s">
        <v>399</v>
      </c>
      <c r="E52" s="498">
        <v>100</v>
      </c>
      <c r="F52" s="481"/>
      <c r="G52" s="481"/>
    </row>
    <row r="53" spans="1:7" ht="21" customHeight="1" x14ac:dyDescent="0.2">
      <c r="A53" s="497" t="s">
        <v>444</v>
      </c>
      <c r="B53" s="632" t="s">
        <v>502</v>
      </c>
      <c r="C53" s="633"/>
      <c r="D53" s="497" t="s">
        <v>209</v>
      </c>
      <c r="E53" s="498">
        <v>296</v>
      </c>
      <c r="F53" s="481"/>
      <c r="G53" s="481"/>
    </row>
    <row r="54" spans="1:7" ht="14.25" customHeight="1" x14ac:dyDescent="0.2">
      <c r="A54" s="497" t="s">
        <v>445</v>
      </c>
      <c r="B54" s="656" t="s">
        <v>446</v>
      </c>
      <c r="C54" s="657"/>
      <c r="D54" s="497" t="s">
        <v>100</v>
      </c>
      <c r="E54" s="498">
        <v>6</v>
      </c>
      <c r="F54" s="481"/>
      <c r="G54" s="481"/>
    </row>
    <row r="55" spans="1:7" x14ac:dyDescent="0.2">
      <c r="A55" s="497" t="s">
        <v>447</v>
      </c>
      <c r="B55" s="656" t="s">
        <v>448</v>
      </c>
      <c r="C55" s="657"/>
      <c r="D55" s="497" t="s">
        <v>66</v>
      </c>
      <c r="E55" s="498">
        <v>110</v>
      </c>
      <c r="F55" s="481"/>
      <c r="G55" s="481"/>
    </row>
    <row r="56" spans="1:7" ht="24.75" customHeight="1" x14ac:dyDescent="0.2">
      <c r="A56" s="497" t="s">
        <v>449</v>
      </c>
      <c r="B56" s="632" t="s">
        <v>501</v>
      </c>
      <c r="C56" s="633"/>
      <c r="D56" s="497" t="s">
        <v>209</v>
      </c>
      <c r="E56" s="498">
        <v>119</v>
      </c>
      <c r="F56" s="481"/>
      <c r="G56" s="481"/>
    </row>
    <row r="57" spans="1:7" x14ac:dyDescent="0.2">
      <c r="A57" s="497" t="s">
        <v>450</v>
      </c>
      <c r="B57" s="656" t="s">
        <v>504</v>
      </c>
      <c r="C57" s="657"/>
      <c r="D57" s="497" t="s">
        <v>209</v>
      </c>
      <c r="E57" s="498">
        <v>296</v>
      </c>
      <c r="F57" s="481"/>
      <c r="G57" s="481"/>
    </row>
    <row r="58" spans="1:7" x14ac:dyDescent="0.2">
      <c r="A58" s="497" t="s">
        <v>451</v>
      </c>
      <c r="B58" s="632" t="s">
        <v>473</v>
      </c>
      <c r="C58" s="633"/>
      <c r="D58" s="497" t="s">
        <v>399</v>
      </c>
      <c r="E58" s="498">
        <v>100</v>
      </c>
      <c r="F58" s="481"/>
      <c r="G58" s="481"/>
    </row>
    <row r="59" spans="1:7" ht="21" customHeight="1" x14ac:dyDescent="0.2">
      <c r="A59" s="497" t="s">
        <v>452</v>
      </c>
      <c r="B59" s="632" t="s">
        <v>481</v>
      </c>
      <c r="C59" s="633"/>
      <c r="D59" s="497" t="s">
        <v>399</v>
      </c>
      <c r="E59" s="498">
        <v>1</v>
      </c>
      <c r="F59" s="481"/>
      <c r="G59" s="481"/>
    </row>
    <row r="60" spans="1:7" ht="21.75" customHeight="1" x14ac:dyDescent="0.2">
      <c r="A60" s="497" t="s">
        <v>453</v>
      </c>
      <c r="B60" s="632" t="s">
        <v>482</v>
      </c>
      <c r="C60" s="633"/>
      <c r="D60" s="497" t="s">
        <v>209</v>
      </c>
      <c r="E60" s="498">
        <v>1180</v>
      </c>
      <c r="F60" s="481"/>
      <c r="G60" s="481"/>
    </row>
    <row r="61" spans="1:7" ht="16.5" customHeight="1" x14ac:dyDescent="0.2">
      <c r="A61" s="497" t="s">
        <v>454</v>
      </c>
      <c r="B61" s="656" t="s">
        <v>455</v>
      </c>
      <c r="C61" s="657"/>
      <c r="D61" s="497" t="s">
        <v>100</v>
      </c>
      <c r="E61" s="498">
        <v>12</v>
      </c>
      <c r="F61" s="481"/>
      <c r="G61" s="481"/>
    </row>
    <row r="62" spans="1:7" x14ac:dyDescent="0.2">
      <c r="A62" s="497" t="s">
        <v>456</v>
      </c>
      <c r="B62" s="656" t="s">
        <v>457</v>
      </c>
      <c r="C62" s="657"/>
      <c r="D62" s="497" t="s">
        <v>66</v>
      </c>
      <c r="E62" s="498">
        <v>296</v>
      </c>
      <c r="F62" s="481"/>
      <c r="G62" s="481"/>
    </row>
    <row r="63" spans="1:7" x14ac:dyDescent="0.2">
      <c r="A63" s="492">
        <v>2.2000000000000002</v>
      </c>
      <c r="B63" s="654" t="s">
        <v>458</v>
      </c>
      <c r="C63" s="655"/>
      <c r="D63" s="499"/>
      <c r="E63" s="500"/>
      <c r="F63" s="479"/>
      <c r="G63" s="480"/>
    </row>
    <row r="64" spans="1:7" x14ac:dyDescent="0.2">
      <c r="A64" s="497" t="s">
        <v>459</v>
      </c>
      <c r="B64" s="656" t="s">
        <v>389</v>
      </c>
      <c r="C64" s="657"/>
      <c r="D64" s="497" t="s">
        <v>209</v>
      </c>
      <c r="E64" s="498">
        <v>1162.4000000000001</v>
      </c>
      <c r="F64" s="481"/>
      <c r="G64" s="481"/>
    </row>
    <row r="65" spans="1:7" ht="17.25" customHeight="1" x14ac:dyDescent="0.2">
      <c r="A65" s="497" t="s">
        <v>460</v>
      </c>
      <c r="B65" s="632" t="s">
        <v>439</v>
      </c>
      <c r="C65" s="633"/>
      <c r="D65" s="497" t="s">
        <v>100</v>
      </c>
      <c r="E65" s="498">
        <v>23.25</v>
      </c>
      <c r="F65" s="481"/>
      <c r="G65" s="481"/>
    </row>
    <row r="66" spans="1:7" ht="17.25" customHeight="1" x14ac:dyDescent="0.2">
      <c r="A66" s="497" t="s">
        <v>461</v>
      </c>
      <c r="B66" s="632" t="s">
        <v>511</v>
      </c>
      <c r="C66" s="633"/>
      <c r="D66" s="497" t="s">
        <v>399</v>
      </c>
      <c r="E66" s="498">
        <v>512</v>
      </c>
      <c r="F66" s="481"/>
      <c r="G66" s="481"/>
    </row>
    <row r="67" spans="1:7" x14ac:dyDescent="0.2">
      <c r="A67" s="497" t="s">
        <v>462</v>
      </c>
      <c r="B67" s="656" t="s">
        <v>463</v>
      </c>
      <c r="C67" s="657"/>
      <c r="D67" s="497" t="s">
        <v>100</v>
      </c>
      <c r="E67" s="498">
        <v>25</v>
      </c>
      <c r="F67" s="481"/>
      <c r="G67" s="481"/>
    </row>
    <row r="68" spans="1:7" ht="21" customHeight="1" x14ac:dyDescent="0.2">
      <c r="A68" s="497" t="s">
        <v>464</v>
      </c>
      <c r="B68" s="632" t="s">
        <v>496</v>
      </c>
      <c r="C68" s="633"/>
      <c r="D68" s="497" t="s">
        <v>399</v>
      </c>
      <c r="E68" s="498">
        <v>465</v>
      </c>
      <c r="F68" s="481"/>
      <c r="G68" s="481"/>
    </row>
    <row r="69" spans="1:7" x14ac:dyDescent="0.2">
      <c r="A69" s="497" t="s">
        <v>465</v>
      </c>
      <c r="B69" s="656" t="s">
        <v>455</v>
      </c>
      <c r="C69" s="657"/>
      <c r="D69" s="497" t="s">
        <v>100</v>
      </c>
      <c r="E69" s="498">
        <v>12</v>
      </c>
      <c r="F69" s="481"/>
      <c r="G69" s="481"/>
    </row>
    <row r="70" spans="1:7" ht="14.25" customHeight="1" x14ac:dyDescent="0.2">
      <c r="A70" s="497" t="s">
        <v>466</v>
      </c>
      <c r="B70" s="632" t="s">
        <v>497</v>
      </c>
      <c r="C70" s="633"/>
      <c r="D70" s="497" t="s">
        <v>66</v>
      </c>
      <c r="E70" s="498">
        <v>4527.84</v>
      </c>
      <c r="F70" s="481"/>
      <c r="G70" s="481"/>
    </row>
    <row r="71" spans="1:7" x14ac:dyDescent="0.2">
      <c r="A71" s="492">
        <v>3</v>
      </c>
      <c r="B71" s="647" t="s">
        <v>486</v>
      </c>
      <c r="C71" s="649"/>
      <c r="D71" s="499"/>
      <c r="E71" s="494"/>
      <c r="F71" s="479"/>
      <c r="G71" s="480"/>
    </row>
    <row r="72" spans="1:7" x14ac:dyDescent="0.2">
      <c r="A72" s="492">
        <v>3.1</v>
      </c>
      <c r="B72" s="654" t="s">
        <v>467</v>
      </c>
      <c r="C72" s="655"/>
      <c r="D72" s="499"/>
      <c r="E72" s="494"/>
      <c r="F72" s="479"/>
      <c r="G72" s="480"/>
    </row>
    <row r="73" spans="1:7" x14ac:dyDescent="0.2">
      <c r="A73" s="497" t="s">
        <v>468</v>
      </c>
      <c r="B73" s="632" t="s">
        <v>498</v>
      </c>
      <c r="C73" s="633"/>
      <c r="D73" s="497" t="s">
        <v>66</v>
      </c>
      <c r="E73" s="498">
        <v>25890.33</v>
      </c>
      <c r="F73" s="481"/>
      <c r="G73" s="481"/>
    </row>
    <row r="74" spans="1:7" x14ac:dyDescent="0.2">
      <c r="A74" s="492">
        <v>3.2</v>
      </c>
      <c r="B74" s="647" t="s">
        <v>490</v>
      </c>
      <c r="C74" s="649"/>
      <c r="D74" s="499"/>
      <c r="E74" s="494"/>
      <c r="F74" s="480"/>
      <c r="G74" s="480"/>
    </row>
    <row r="75" spans="1:7" ht="27.75" customHeight="1" x14ac:dyDescent="0.2">
      <c r="A75" s="497" t="s">
        <v>469</v>
      </c>
      <c r="B75" s="632" t="s">
        <v>507</v>
      </c>
      <c r="C75" s="633"/>
      <c r="D75" s="497" t="s">
        <v>209</v>
      </c>
      <c r="E75" s="498">
        <v>135</v>
      </c>
      <c r="F75" s="481"/>
      <c r="G75" s="481"/>
    </row>
    <row r="76" spans="1:7" ht="15" customHeight="1" x14ac:dyDescent="0.2">
      <c r="A76" s="497" t="s">
        <v>470</v>
      </c>
      <c r="B76" s="632" t="s">
        <v>396</v>
      </c>
      <c r="C76" s="633"/>
      <c r="D76" s="497" t="s">
        <v>66</v>
      </c>
      <c r="E76" s="498">
        <v>4678.13</v>
      </c>
      <c r="F76" s="481"/>
      <c r="G76" s="481"/>
    </row>
    <row r="77" spans="1:7" ht="23.25" customHeight="1" x14ac:dyDescent="0.2">
      <c r="A77" s="501" t="s">
        <v>471</v>
      </c>
      <c r="B77" s="667" t="s">
        <v>512</v>
      </c>
      <c r="C77" s="668"/>
      <c r="D77" s="501" t="s">
        <v>209</v>
      </c>
      <c r="E77" s="502">
        <v>465</v>
      </c>
      <c r="F77" s="489"/>
      <c r="G77" s="481"/>
    </row>
    <row r="78" spans="1:7" x14ac:dyDescent="0.2">
      <c r="A78" s="503"/>
      <c r="B78" s="504"/>
      <c r="C78" s="504" t="s">
        <v>477</v>
      </c>
      <c r="D78" s="504"/>
      <c r="E78" s="504"/>
      <c r="F78" s="485"/>
      <c r="G78" s="487"/>
    </row>
    <row r="79" spans="1:7" x14ac:dyDescent="0.2">
      <c r="A79" s="505"/>
      <c r="B79" s="506"/>
      <c r="C79" s="506" t="s">
        <v>488</v>
      </c>
      <c r="D79" s="506"/>
      <c r="E79" s="506"/>
      <c r="F79" s="486"/>
      <c r="G79" s="488"/>
    </row>
    <row r="80" spans="1:7" x14ac:dyDescent="0.2">
      <c r="A80" s="505"/>
      <c r="B80" s="506"/>
      <c r="C80" s="506" t="s">
        <v>479</v>
      </c>
      <c r="D80" s="506"/>
      <c r="E80" s="506"/>
      <c r="F80" s="486"/>
      <c r="G80" s="488"/>
    </row>
    <row r="81" spans="1:7" x14ac:dyDescent="0.2">
      <c r="A81" s="503"/>
      <c r="B81" s="504"/>
      <c r="C81" s="504" t="s">
        <v>514</v>
      </c>
      <c r="D81" s="504"/>
      <c r="E81" s="504"/>
      <c r="F81" s="485"/>
      <c r="G81" s="487"/>
    </row>
    <row r="82" spans="1:7" x14ac:dyDescent="0.2">
      <c r="A82" s="507"/>
      <c r="B82" s="507"/>
      <c r="C82" s="507"/>
      <c r="D82" s="507"/>
      <c r="E82" s="507"/>
      <c r="F82" s="482"/>
      <c r="G82" s="483"/>
    </row>
    <row r="83" spans="1:7" x14ac:dyDescent="0.2">
      <c r="A83" s="507"/>
      <c r="B83" s="507"/>
      <c r="C83" s="507"/>
      <c r="D83" s="507"/>
      <c r="E83" s="507"/>
      <c r="F83" s="482"/>
      <c r="G83" s="483"/>
    </row>
    <row r="84" spans="1:7" x14ac:dyDescent="0.2">
      <c r="A84" s="503"/>
      <c r="B84" s="504"/>
      <c r="C84" s="504" t="s">
        <v>499</v>
      </c>
      <c r="D84" s="504"/>
      <c r="E84" s="504"/>
      <c r="F84" s="484"/>
      <c r="G84" s="485"/>
    </row>
    <row r="85" spans="1:7" x14ac:dyDescent="0.2">
      <c r="A85" s="658" t="s">
        <v>474</v>
      </c>
      <c r="B85" s="659"/>
      <c r="C85" s="660"/>
      <c r="D85" s="508" t="s">
        <v>399</v>
      </c>
      <c r="E85" s="508" t="s">
        <v>158</v>
      </c>
      <c r="F85" s="478" t="s">
        <v>480</v>
      </c>
      <c r="G85" s="478" t="s">
        <v>13</v>
      </c>
    </row>
    <row r="86" spans="1:7" x14ac:dyDescent="0.2">
      <c r="A86" s="661" t="s">
        <v>475</v>
      </c>
      <c r="B86" s="662"/>
      <c r="C86" s="663"/>
      <c r="D86" s="497" t="s">
        <v>209</v>
      </c>
      <c r="E86" s="509">
        <f>E17</f>
        <v>702</v>
      </c>
      <c r="F86" s="481"/>
      <c r="G86" s="481"/>
    </row>
    <row r="87" spans="1:7" x14ac:dyDescent="0.2">
      <c r="A87" s="664" t="s">
        <v>476</v>
      </c>
      <c r="B87" s="665"/>
      <c r="C87" s="666"/>
      <c r="D87" s="501" t="s">
        <v>209</v>
      </c>
      <c r="E87" s="510">
        <f>E29</f>
        <v>91.4</v>
      </c>
      <c r="F87" s="489"/>
      <c r="G87" s="481"/>
    </row>
    <row r="88" spans="1:7" x14ac:dyDescent="0.2">
      <c r="A88" s="503"/>
      <c r="B88" s="504"/>
      <c r="C88" s="504" t="s">
        <v>478</v>
      </c>
      <c r="D88" s="504"/>
      <c r="E88" s="504"/>
      <c r="F88" s="485"/>
      <c r="G88" s="487"/>
    </row>
    <row r="89" spans="1:7" x14ac:dyDescent="0.2">
      <c r="A89" s="505"/>
      <c r="B89" s="506"/>
      <c r="C89" s="506" t="s">
        <v>489</v>
      </c>
      <c r="D89" s="506"/>
      <c r="E89" s="506"/>
      <c r="F89" s="486"/>
      <c r="G89" s="488"/>
    </row>
    <row r="90" spans="1:7" x14ac:dyDescent="0.2">
      <c r="A90" s="503"/>
      <c r="B90" s="504"/>
      <c r="C90" s="504" t="s">
        <v>515</v>
      </c>
      <c r="D90" s="504"/>
      <c r="E90" s="504"/>
      <c r="F90" s="485"/>
      <c r="G90" s="487"/>
    </row>
    <row r="91" spans="1:7" x14ac:dyDescent="0.2">
      <c r="A91" s="505"/>
      <c r="B91" s="506"/>
      <c r="C91" s="506"/>
      <c r="D91" s="506"/>
      <c r="E91" s="506"/>
      <c r="F91" s="486"/>
      <c r="G91" s="486"/>
    </row>
    <row r="92" spans="1:7" x14ac:dyDescent="0.2">
      <c r="A92" s="503"/>
      <c r="B92" s="504"/>
      <c r="C92" s="504" t="s">
        <v>516</v>
      </c>
      <c r="D92" s="504"/>
      <c r="E92" s="504"/>
      <c r="F92" s="485"/>
      <c r="G92" s="487"/>
    </row>
  </sheetData>
  <sheetProtection password="DF42" sheet="1" formatCells="0" formatColumns="0" formatRows="0" insertColumns="0" insertRows="0" insertHyperlinks="0" deleteColumns="0" deleteRows="0" sort="0" autoFilter="0" pivotTables="0"/>
  <mergeCells count="79">
    <mergeCell ref="A85:C85"/>
    <mergeCell ref="A86:C86"/>
    <mergeCell ref="A87:C87"/>
    <mergeCell ref="B74:C74"/>
    <mergeCell ref="B75:C75"/>
    <mergeCell ref="B76:C76"/>
    <mergeCell ref="B77:C77"/>
    <mergeCell ref="B73:C73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61:C6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25:C25"/>
    <mergeCell ref="B14:C14"/>
    <mergeCell ref="B15:C15"/>
    <mergeCell ref="B16:D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A1:G1"/>
    <mergeCell ref="A2:G2"/>
    <mergeCell ref="A3:G4"/>
    <mergeCell ref="B5:C5"/>
    <mergeCell ref="B6:D6"/>
    <mergeCell ref="B7:D7"/>
    <mergeCell ref="B8:C8"/>
    <mergeCell ref="B9:C9"/>
    <mergeCell ref="B10:C10"/>
    <mergeCell ref="B11:C11"/>
    <mergeCell ref="B12:C12"/>
  </mergeCells>
  <pageMargins left="0.7" right="0.7" top="0.75" bottom="0.75" header="0.3" footer="0.3"/>
  <pageSetup scale="77" orientation="portrait" r:id="rId1"/>
  <ignoredErrors>
    <ignoredError sqref="E86:E8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view="pageBreakPreview" topLeftCell="A16" zoomScale="90" zoomScaleNormal="60" zoomScaleSheetLayoutView="90" workbookViewId="0">
      <selection activeCell="Q43" sqref="Q43:R45"/>
    </sheetView>
  </sheetViews>
  <sheetFormatPr baseColWidth="10" defaultColWidth="13.7109375" defaultRowHeight="12.75" outlineLevelCol="1" x14ac:dyDescent="0.2"/>
  <cols>
    <col min="1" max="1" width="11.42578125" style="68" customWidth="1"/>
    <col min="2" max="2" width="56.85546875" style="68" customWidth="1"/>
    <col min="3" max="3" width="10.5703125" style="68" customWidth="1"/>
    <col min="4" max="4" width="13.140625" style="68" customWidth="1"/>
    <col min="5" max="5" width="20.85546875" style="68" customWidth="1"/>
    <col min="6" max="6" width="17.7109375" style="68" customWidth="1"/>
    <col min="7" max="7" width="23.7109375" style="68" customWidth="1"/>
    <col min="8" max="8" width="11.42578125" style="68" customWidth="1"/>
    <col min="9" max="9" width="18.140625" style="68" hidden="1" customWidth="1" outlineLevel="1"/>
    <col min="10" max="10" width="11.42578125" style="68" hidden="1" customWidth="1" outlineLevel="1"/>
    <col min="11" max="11" width="18.140625" style="68" hidden="1" customWidth="1" outlineLevel="1"/>
    <col min="12" max="12" width="11.42578125" style="69" hidden="1" customWidth="1" outlineLevel="1"/>
    <col min="13" max="13" width="16.5703125" style="69" hidden="1" customWidth="1" outlineLevel="1"/>
    <col min="14" max="15" width="11.42578125" style="69" hidden="1" customWidth="1" outlineLevel="1"/>
    <col min="16" max="16" width="30.7109375" style="68" bestFit="1" customWidth="1" collapsed="1"/>
    <col min="17" max="17" width="19.28515625" style="68" bestFit="1" customWidth="1"/>
    <col min="18" max="18" width="17.140625" style="68" bestFit="1" customWidth="1"/>
    <col min="19" max="19" width="18" style="68" bestFit="1" customWidth="1"/>
    <col min="20" max="20" width="15.140625" style="68" bestFit="1" customWidth="1"/>
    <col min="21" max="253" width="11.42578125" style="68" customWidth="1"/>
    <col min="254" max="254" width="39.140625" style="68" customWidth="1"/>
    <col min="255" max="255" width="10.5703125" style="68" customWidth="1"/>
    <col min="256" max="16384" width="13.7109375" style="68"/>
  </cols>
  <sheetData>
    <row r="1" spans="1:20" ht="27" customHeight="1" x14ac:dyDescent="0.25">
      <c r="A1" s="527" t="s">
        <v>6</v>
      </c>
      <c r="B1" s="527"/>
      <c r="C1" s="527"/>
      <c r="D1" s="527"/>
      <c r="E1" s="527"/>
      <c r="F1" s="527"/>
      <c r="G1" s="527"/>
      <c r="H1" s="67"/>
    </row>
    <row r="2" spans="1:20" ht="45" customHeight="1" x14ac:dyDescent="0.2">
      <c r="A2" s="528" t="e">
        <f>+#REF!</f>
        <v>#REF!</v>
      </c>
      <c r="B2" s="528"/>
      <c r="C2" s="528"/>
      <c r="D2" s="528"/>
      <c r="E2" s="528"/>
      <c r="F2" s="528"/>
      <c r="G2" s="528"/>
      <c r="H2" s="70"/>
    </row>
    <row r="3" spans="1:20" ht="13.5" thickBot="1" x14ac:dyDescent="0.25"/>
    <row r="4" spans="1:20" ht="15.75" x14ac:dyDescent="0.25">
      <c r="B4" s="529" t="s">
        <v>7</v>
      </c>
      <c r="C4" s="530"/>
      <c r="D4" s="530"/>
      <c r="E4" s="530"/>
      <c r="F4" s="530"/>
      <c r="G4" s="531"/>
      <c r="P4" s="71" t="s">
        <v>169</v>
      </c>
      <c r="Q4" s="72">
        <v>615000</v>
      </c>
      <c r="S4" s="132"/>
    </row>
    <row r="5" spans="1:20" ht="15" customHeight="1" thickBot="1" x14ac:dyDescent="0.25">
      <c r="B5" s="532" t="s">
        <v>8</v>
      </c>
      <c r="C5" s="533"/>
      <c r="D5" s="533"/>
      <c r="E5" s="533"/>
      <c r="F5" s="533"/>
      <c r="G5" s="534"/>
    </row>
    <row r="6" spans="1:20" ht="15" customHeight="1" thickBot="1" x14ac:dyDescent="0.25">
      <c r="B6" s="535"/>
      <c r="C6" s="536"/>
      <c r="D6" s="536"/>
      <c r="E6" s="536"/>
      <c r="F6" s="536"/>
      <c r="G6" s="537"/>
      <c r="P6" s="73" t="s">
        <v>9</v>
      </c>
      <c r="Q6" s="74" t="s">
        <v>10</v>
      </c>
      <c r="R6" s="74" t="s">
        <v>11</v>
      </c>
      <c r="S6" s="74" t="s">
        <v>12</v>
      </c>
      <c r="T6" s="75" t="s">
        <v>13</v>
      </c>
    </row>
    <row r="7" spans="1:20" x14ac:dyDescent="0.2">
      <c r="B7" s="76"/>
      <c r="C7" s="77"/>
      <c r="D7" s="78"/>
      <c r="E7" s="78"/>
      <c r="F7" s="78"/>
      <c r="G7" s="79"/>
      <c r="P7" s="80" t="s">
        <v>14</v>
      </c>
      <c r="Q7" s="81">
        <f>R7/$Q$4</f>
        <v>7.8048780487804876</v>
      </c>
      <c r="R7" s="156">
        <v>4800000</v>
      </c>
      <c r="S7" s="419">
        <v>1.6</v>
      </c>
      <c r="T7" s="148">
        <f>+S7*R7</f>
        <v>7680000</v>
      </c>
    </row>
    <row r="8" spans="1:20" ht="15" x14ac:dyDescent="0.25">
      <c r="B8" s="82" t="s">
        <v>15</v>
      </c>
      <c r="C8" s="83"/>
      <c r="D8" s="84"/>
      <c r="E8" s="84"/>
      <c r="F8" s="84"/>
      <c r="G8" s="85">
        <v>10</v>
      </c>
      <c r="P8" s="80" t="s">
        <v>16</v>
      </c>
      <c r="Q8" s="81">
        <f t="shared" ref="Q8:Q13" si="0">R8/$Q$4</f>
        <v>4.5528455284552845</v>
      </c>
      <c r="R8" s="157">
        <v>2800000</v>
      </c>
      <c r="S8" s="419">
        <v>1.6</v>
      </c>
      <c r="T8" s="148">
        <f t="shared" ref="T8:T13" si="1">+S8*R8</f>
        <v>4480000</v>
      </c>
    </row>
    <row r="9" spans="1:20" ht="14.25" x14ac:dyDescent="0.2">
      <c r="B9" s="86" t="s">
        <v>17</v>
      </c>
      <c r="C9" s="87"/>
      <c r="D9" s="88"/>
      <c r="E9" s="88"/>
      <c r="F9" s="88"/>
      <c r="G9" s="89" t="e">
        <f>+#REF!</f>
        <v>#REF!</v>
      </c>
      <c r="P9" s="80" t="s">
        <v>18</v>
      </c>
      <c r="Q9" s="81">
        <f t="shared" si="0"/>
        <v>2.6016260162601625</v>
      </c>
      <c r="R9" s="157">
        <v>1600000</v>
      </c>
      <c r="S9" s="419">
        <v>1.6</v>
      </c>
      <c r="T9" s="148">
        <f t="shared" si="1"/>
        <v>2560000</v>
      </c>
    </row>
    <row r="10" spans="1:20" ht="14.25" x14ac:dyDescent="0.2">
      <c r="B10" s="86"/>
      <c r="C10" s="90"/>
      <c r="D10" s="88"/>
      <c r="E10" s="88"/>
      <c r="F10" s="88"/>
      <c r="G10" s="89"/>
      <c r="P10" s="80" t="s">
        <v>19</v>
      </c>
      <c r="Q10" s="81">
        <f t="shared" si="0"/>
        <v>3.4146341463414633</v>
      </c>
      <c r="R10" s="157">
        <v>2100000</v>
      </c>
      <c r="S10" s="419">
        <v>1.6</v>
      </c>
      <c r="T10" s="148">
        <f t="shared" si="1"/>
        <v>3360000</v>
      </c>
    </row>
    <row r="11" spans="1:20" ht="14.25" x14ac:dyDescent="0.2">
      <c r="B11" s="86" t="s">
        <v>20</v>
      </c>
      <c r="C11" s="151">
        <v>0.18</v>
      </c>
      <c r="D11" s="88"/>
      <c r="E11" s="88"/>
      <c r="F11" s="88"/>
      <c r="G11" s="89" t="e">
        <f>ROUND((G9+G10)*C11,0)</f>
        <v>#REF!</v>
      </c>
      <c r="P11" s="80" t="s">
        <v>21</v>
      </c>
      <c r="Q11" s="81">
        <f t="shared" si="0"/>
        <v>1.056910569105691</v>
      </c>
      <c r="R11" s="157">
        <v>650000</v>
      </c>
      <c r="S11" s="419">
        <v>1.75</v>
      </c>
      <c r="T11" s="148">
        <f t="shared" si="1"/>
        <v>1137500</v>
      </c>
    </row>
    <row r="12" spans="1:20" ht="15.75" thickBot="1" x14ac:dyDescent="0.3">
      <c r="B12" s="82" t="s">
        <v>22</v>
      </c>
      <c r="C12" s="91"/>
      <c r="D12" s="92"/>
      <c r="E12" s="92"/>
      <c r="F12" s="92"/>
      <c r="G12" s="93" t="e">
        <f>SUM(G9:G11)</f>
        <v>#REF!</v>
      </c>
      <c r="P12" s="80" t="s">
        <v>23</v>
      </c>
      <c r="Q12" s="81">
        <v>1</v>
      </c>
      <c r="R12" s="157">
        <v>589500</v>
      </c>
      <c r="S12" s="419">
        <v>1.75</v>
      </c>
      <c r="T12" s="148">
        <f t="shared" si="1"/>
        <v>1031625</v>
      </c>
    </row>
    <row r="13" spans="1:20" ht="63" customHeight="1" thickBot="1" x14ac:dyDescent="0.25">
      <c r="B13" s="94" t="s">
        <v>124</v>
      </c>
      <c r="C13" s="95" t="s">
        <v>125</v>
      </c>
      <c r="D13" s="96" t="s">
        <v>158</v>
      </c>
      <c r="E13" s="96" t="s">
        <v>24</v>
      </c>
      <c r="F13" s="97" t="s">
        <v>25</v>
      </c>
      <c r="G13" s="98" t="s">
        <v>26</v>
      </c>
      <c r="P13" s="152" t="s">
        <v>27</v>
      </c>
      <c r="Q13" s="153">
        <f t="shared" si="0"/>
        <v>1.2520325203252032</v>
      </c>
      <c r="R13" s="158">
        <v>770000</v>
      </c>
      <c r="S13" s="154">
        <v>1.75</v>
      </c>
      <c r="T13" s="155">
        <f t="shared" si="1"/>
        <v>1347500</v>
      </c>
    </row>
    <row r="14" spans="1:20" ht="15" x14ac:dyDescent="0.25">
      <c r="B14" s="99" t="s">
        <v>28</v>
      </c>
      <c r="C14" s="100"/>
      <c r="D14" s="100"/>
      <c r="E14" s="101"/>
      <c r="F14" s="100"/>
      <c r="G14" s="102"/>
      <c r="P14" s="103" t="s">
        <v>29</v>
      </c>
      <c r="Q14" s="104">
        <v>1</v>
      </c>
      <c r="R14" s="157">
        <f>+$Q$4*Q14</f>
        <v>615000</v>
      </c>
      <c r="S14" s="105">
        <f>1.75*1.25</f>
        <v>2.1875</v>
      </c>
      <c r="T14" s="149">
        <f>+ROUND(S14*R14,0)</f>
        <v>1345313</v>
      </c>
    </row>
    <row r="15" spans="1:20" ht="18.75" customHeight="1" thickBot="1" x14ac:dyDescent="0.25">
      <c r="B15" s="106" t="s">
        <v>151</v>
      </c>
      <c r="C15" s="107" t="s">
        <v>66</v>
      </c>
      <c r="D15" s="128">
        <v>16</v>
      </c>
      <c r="E15" s="130">
        <v>25000</v>
      </c>
      <c r="F15" s="109">
        <v>0</v>
      </c>
      <c r="G15" s="89">
        <f t="shared" ref="G15:G26" si="2">+ROUND(E15*D15*F15,0)</f>
        <v>0</v>
      </c>
      <c r="I15" s="538" t="s">
        <v>30</v>
      </c>
      <c r="J15" s="538"/>
      <c r="K15" s="538"/>
      <c r="L15" s="538"/>
      <c r="M15" s="538"/>
      <c r="N15" s="538"/>
      <c r="O15" s="538"/>
      <c r="P15" s="110" t="s">
        <v>31</v>
      </c>
      <c r="Q15" s="111">
        <v>1</v>
      </c>
      <c r="R15" s="159">
        <v>129178</v>
      </c>
      <c r="S15" s="112">
        <v>1</v>
      </c>
      <c r="T15" s="150">
        <f>+ROUND(S15*R15,0)</f>
        <v>129178</v>
      </c>
    </row>
    <row r="16" spans="1:20" ht="14.25" x14ac:dyDescent="0.2">
      <c r="B16" s="113" t="s">
        <v>32</v>
      </c>
      <c r="C16" s="114" t="s">
        <v>159</v>
      </c>
      <c r="D16" s="128">
        <f>G8</f>
        <v>10</v>
      </c>
      <c r="E16" s="129">
        <v>250000</v>
      </c>
      <c r="F16" s="109">
        <v>0</v>
      </c>
      <c r="G16" s="89">
        <f t="shared" si="2"/>
        <v>0</v>
      </c>
      <c r="I16" s="116" t="s">
        <v>33</v>
      </c>
      <c r="J16" s="116" t="s">
        <v>34</v>
      </c>
      <c r="K16" s="116" t="s">
        <v>33</v>
      </c>
      <c r="L16" s="116" t="s">
        <v>34</v>
      </c>
      <c r="M16" s="116" t="s">
        <v>33</v>
      </c>
      <c r="N16" s="116" t="s">
        <v>34</v>
      </c>
      <c r="O16" s="117" t="s">
        <v>35</v>
      </c>
    </row>
    <row r="17" spans="2:16" ht="14.25" x14ac:dyDescent="0.2">
      <c r="B17" s="113" t="s">
        <v>36</v>
      </c>
      <c r="C17" s="114" t="s">
        <v>159</v>
      </c>
      <c r="D17" s="128">
        <f>G8</f>
        <v>10</v>
      </c>
      <c r="E17" s="129">
        <v>100000</v>
      </c>
      <c r="F17" s="109">
        <v>0</v>
      </c>
      <c r="G17" s="89">
        <f t="shared" si="2"/>
        <v>0</v>
      </c>
      <c r="I17" s="118"/>
      <c r="J17" s="116"/>
      <c r="K17" s="118"/>
      <c r="L17" s="119"/>
      <c r="M17" s="118"/>
      <c r="N17" s="119"/>
      <c r="O17" s="119"/>
      <c r="P17" s="120"/>
    </row>
    <row r="18" spans="2:16" ht="14.25" x14ac:dyDescent="0.2">
      <c r="B18" s="113" t="s">
        <v>37</v>
      </c>
      <c r="C18" s="114" t="s">
        <v>159</v>
      </c>
      <c r="D18" s="128">
        <f>G8</f>
        <v>10</v>
      </c>
      <c r="E18" s="129">
        <v>150000</v>
      </c>
      <c r="F18" s="109">
        <v>0</v>
      </c>
      <c r="G18" s="89">
        <f t="shared" si="2"/>
        <v>0</v>
      </c>
      <c r="I18" s="118"/>
      <c r="J18" s="116"/>
      <c r="K18" s="118"/>
      <c r="L18" s="119"/>
      <c r="M18" s="118"/>
      <c r="N18" s="119"/>
      <c r="O18" s="119"/>
      <c r="P18" s="121"/>
    </row>
    <row r="19" spans="2:16" ht="14.25" x14ac:dyDescent="0.2">
      <c r="B19" s="113" t="e">
        <f>+#REF!</f>
        <v>#REF!</v>
      </c>
      <c r="C19" s="415" t="e">
        <f>+#REF!</f>
        <v>#REF!</v>
      </c>
      <c r="D19" s="128">
        <v>20</v>
      </c>
      <c r="E19" s="129" t="e">
        <f>+#REF!</f>
        <v>#REF!</v>
      </c>
      <c r="F19" s="109">
        <v>0</v>
      </c>
      <c r="G19" s="89" t="e">
        <f t="shared" si="2"/>
        <v>#REF!</v>
      </c>
      <c r="I19" s="118"/>
      <c r="J19" s="116"/>
      <c r="K19" s="118"/>
      <c r="L19" s="119"/>
      <c r="M19" s="118"/>
      <c r="N19" s="119"/>
      <c r="O19" s="119"/>
      <c r="P19" s="121"/>
    </row>
    <row r="20" spans="2:16" ht="14.25" x14ac:dyDescent="0.2">
      <c r="B20" s="125" t="e">
        <f>+#REF!</f>
        <v>#REF!</v>
      </c>
      <c r="C20" s="114" t="s">
        <v>135</v>
      </c>
      <c r="D20" s="128" t="e">
        <f>+#REF!</f>
        <v>#REF!</v>
      </c>
      <c r="E20" s="129" t="e">
        <f>+#REF!</f>
        <v>#REF!</v>
      </c>
      <c r="F20" s="109">
        <v>0</v>
      </c>
      <c r="G20" s="89">
        <v>0</v>
      </c>
      <c r="I20" s="118"/>
      <c r="J20" s="116"/>
      <c r="K20" s="118"/>
      <c r="L20" s="119"/>
      <c r="M20" s="118"/>
      <c r="N20" s="119"/>
      <c r="O20" s="119"/>
      <c r="P20" s="121"/>
    </row>
    <row r="21" spans="2:16" ht="14.25" x14ac:dyDescent="0.2">
      <c r="B21" s="113" t="s">
        <v>38</v>
      </c>
      <c r="C21" s="114" t="s">
        <v>159</v>
      </c>
      <c r="D21" s="128">
        <f>+G8</f>
        <v>10</v>
      </c>
      <c r="E21" s="129">
        <v>200000</v>
      </c>
      <c r="F21" s="109">
        <v>0</v>
      </c>
      <c r="G21" s="89">
        <f t="shared" si="2"/>
        <v>0</v>
      </c>
      <c r="I21" s="118"/>
      <c r="J21" s="116"/>
      <c r="K21" s="118"/>
      <c r="L21" s="119"/>
      <c r="M21" s="118"/>
      <c r="N21" s="119"/>
      <c r="O21" s="119"/>
      <c r="P21" s="121"/>
    </row>
    <row r="22" spans="2:16" ht="14.25" x14ac:dyDescent="0.2">
      <c r="B22" s="113" t="s">
        <v>39</v>
      </c>
      <c r="C22" s="114" t="s">
        <v>159</v>
      </c>
      <c r="D22" s="128">
        <f>+G8</f>
        <v>10</v>
      </c>
      <c r="E22" s="129">
        <v>200000</v>
      </c>
      <c r="F22" s="109">
        <v>0</v>
      </c>
      <c r="G22" s="89">
        <f t="shared" si="2"/>
        <v>0</v>
      </c>
      <c r="I22" s="118"/>
      <c r="J22" s="116"/>
      <c r="K22" s="118"/>
      <c r="L22" s="119"/>
      <c r="M22" s="118"/>
      <c r="N22" s="119"/>
      <c r="O22" s="119"/>
      <c r="P22" s="121"/>
    </row>
    <row r="23" spans="2:16" ht="14.25" x14ac:dyDescent="0.2">
      <c r="B23" s="113" t="s">
        <v>160</v>
      </c>
      <c r="C23" s="114" t="s">
        <v>159</v>
      </c>
      <c r="D23" s="128">
        <f>+G8</f>
        <v>10</v>
      </c>
      <c r="E23" s="129">
        <v>100000</v>
      </c>
      <c r="F23" s="109">
        <v>0</v>
      </c>
      <c r="G23" s="89">
        <f t="shared" si="2"/>
        <v>0</v>
      </c>
      <c r="I23" s="118"/>
      <c r="J23" s="116"/>
      <c r="K23" s="118"/>
      <c r="L23" s="119"/>
      <c r="M23" s="118"/>
      <c r="N23" s="119"/>
      <c r="O23" s="119"/>
      <c r="P23" s="121"/>
    </row>
    <row r="24" spans="2:16" ht="14.25" x14ac:dyDescent="0.2">
      <c r="B24" s="113" t="s">
        <v>40</v>
      </c>
      <c r="C24" s="114" t="s">
        <v>159</v>
      </c>
      <c r="D24" s="128">
        <f>$G$8</f>
        <v>10</v>
      </c>
      <c r="E24" s="129">
        <v>100000</v>
      </c>
      <c r="F24" s="109">
        <v>0</v>
      </c>
      <c r="G24" s="89">
        <f t="shared" si="2"/>
        <v>0</v>
      </c>
      <c r="I24" s="118"/>
      <c r="J24" s="116"/>
      <c r="K24" s="118"/>
      <c r="L24" s="119"/>
      <c r="M24" s="118"/>
      <c r="N24" s="119"/>
      <c r="O24" s="119"/>
      <c r="P24" s="121"/>
    </row>
    <row r="25" spans="2:16" ht="14.25" x14ac:dyDescent="0.2">
      <c r="B25" s="113" t="s">
        <v>165</v>
      </c>
      <c r="C25" s="114" t="s">
        <v>159</v>
      </c>
      <c r="D25" s="108">
        <f>$G$8</f>
        <v>10</v>
      </c>
      <c r="E25" s="115">
        <v>280000</v>
      </c>
      <c r="F25" s="109">
        <v>0</v>
      </c>
      <c r="G25" s="89">
        <f t="shared" si="2"/>
        <v>0</v>
      </c>
      <c r="I25" s="118"/>
      <c r="J25" s="116"/>
      <c r="K25" s="118"/>
      <c r="L25" s="119"/>
      <c r="M25" s="118"/>
      <c r="N25" s="119"/>
      <c r="O25" s="119"/>
      <c r="P25" s="121"/>
    </row>
    <row r="26" spans="2:16" ht="14.25" x14ac:dyDescent="0.2">
      <c r="B26" s="113" t="s">
        <v>41</v>
      </c>
      <c r="C26" s="114" t="s">
        <v>75</v>
      </c>
      <c r="D26" s="128">
        <v>1</v>
      </c>
      <c r="E26" s="129">
        <v>500000</v>
      </c>
      <c r="F26" s="109">
        <v>0</v>
      </c>
      <c r="G26" s="89">
        <f t="shared" si="2"/>
        <v>0</v>
      </c>
      <c r="I26" s="118"/>
      <c r="J26" s="116"/>
      <c r="K26" s="118"/>
      <c r="L26" s="119"/>
      <c r="M26" s="118"/>
      <c r="N26" s="119"/>
      <c r="O26" s="119"/>
    </row>
    <row r="27" spans="2:16" ht="15" x14ac:dyDescent="0.25">
      <c r="B27" s="122" t="s">
        <v>42</v>
      </c>
      <c r="C27" s="114"/>
      <c r="D27" s="108"/>
      <c r="E27" s="129"/>
      <c r="F27" s="109"/>
      <c r="G27" s="89"/>
      <c r="I27" s="118">
        <v>862386.92</v>
      </c>
      <c r="J27" s="119">
        <v>2.3200004955579E-4</v>
      </c>
      <c r="K27" s="118">
        <v>241782.28</v>
      </c>
      <c r="L27" s="119">
        <v>1.5381945919306177E-4</v>
      </c>
      <c r="M27" s="118">
        <v>58617.120000000003</v>
      </c>
      <c r="N27" s="119">
        <v>1.34752E-4</v>
      </c>
      <c r="O27" s="119">
        <v>1.7352383624961727E-4</v>
      </c>
    </row>
    <row r="28" spans="2:16" ht="16.5" customHeight="1" x14ac:dyDescent="0.2">
      <c r="B28" s="113" t="s">
        <v>43</v>
      </c>
      <c r="C28" s="114" t="s">
        <v>34</v>
      </c>
      <c r="D28" s="123">
        <v>1.1599999357147811E-3</v>
      </c>
      <c r="E28" s="129" t="e">
        <f>+$G$12</f>
        <v>#REF!</v>
      </c>
      <c r="F28" s="109">
        <v>1</v>
      </c>
      <c r="G28" s="89" t="e">
        <f t="shared" ref="G28:G39" si="3">+ROUND(E28*D28*F28,0)</f>
        <v>#REF!</v>
      </c>
      <c r="I28" s="118">
        <v>1293579.8</v>
      </c>
      <c r="J28" s="119">
        <v>3.4799991830160055E-4</v>
      </c>
      <c r="K28" s="118">
        <v>729341.88</v>
      </c>
      <c r="L28" s="119">
        <v>4.6399998191948131E-4</v>
      </c>
      <c r="M28" s="118">
        <v>163960.20000000001</v>
      </c>
      <c r="N28" s="119">
        <v>3.7691999999999994E-4</v>
      </c>
      <c r="O28" s="119">
        <v>3.9630663340702726E-4</v>
      </c>
    </row>
    <row r="29" spans="2:16" ht="16.5" customHeight="1" x14ac:dyDescent="0.2">
      <c r="B29" s="124" t="s">
        <v>44</v>
      </c>
      <c r="C29" s="114" t="s">
        <v>34</v>
      </c>
      <c r="D29" s="123">
        <v>2.3200004955579E-4</v>
      </c>
      <c r="E29" s="115" t="e">
        <f t="shared" ref="E29:E39" si="4">+$G$12</f>
        <v>#REF!</v>
      </c>
      <c r="F29" s="109">
        <v>1</v>
      </c>
      <c r="G29" s="89" t="e">
        <f t="shared" si="3"/>
        <v>#REF!</v>
      </c>
      <c r="I29" s="118">
        <v>9055060.9199999999</v>
      </c>
      <c r="J29" s="119">
        <v>2.4360000522395419E-3</v>
      </c>
      <c r="K29" s="118">
        <v>5470064.6799999997</v>
      </c>
      <c r="L29" s="119">
        <v>3.4800002333862869E-3</v>
      </c>
      <c r="M29" s="118">
        <v>1514629.4</v>
      </c>
      <c r="N29" s="119">
        <v>3.4819066666666666E-3</v>
      </c>
      <c r="O29" s="119">
        <v>3.1326356507641651E-3</v>
      </c>
    </row>
    <row r="30" spans="2:16" ht="14.25" x14ac:dyDescent="0.2">
      <c r="B30" s="124" t="s">
        <v>45</v>
      </c>
      <c r="C30" s="114" t="s">
        <v>34</v>
      </c>
      <c r="D30" s="123">
        <v>3.4799991830160055E-4</v>
      </c>
      <c r="E30" s="115" t="e">
        <f t="shared" si="4"/>
        <v>#REF!</v>
      </c>
      <c r="F30" s="109">
        <v>1</v>
      </c>
      <c r="G30" s="89" t="e">
        <f t="shared" si="3"/>
        <v>#REF!</v>
      </c>
      <c r="I30" s="118">
        <v>4311933.4400000004</v>
      </c>
      <c r="J30" s="119">
        <v>1.1599999357147811E-3</v>
      </c>
      <c r="K30" s="118">
        <v>2185028.2000000002</v>
      </c>
      <c r="L30" s="119">
        <v>1.3900930045228676E-3</v>
      </c>
      <c r="M30" s="118">
        <v>567364.12</v>
      </c>
      <c r="N30" s="119">
        <v>1.3042853333333332E-3</v>
      </c>
      <c r="O30" s="119">
        <v>1.2847927578569938E-3</v>
      </c>
    </row>
    <row r="31" spans="2:16" ht="14.25" x14ac:dyDescent="0.2">
      <c r="B31" s="113" t="s">
        <v>46</v>
      </c>
      <c r="C31" s="114" t="s">
        <v>34</v>
      </c>
      <c r="D31" s="123">
        <v>2.4360000522395419E-3</v>
      </c>
      <c r="E31" s="115" t="e">
        <f t="shared" si="4"/>
        <v>#REF!</v>
      </c>
      <c r="F31" s="109">
        <v>1</v>
      </c>
      <c r="G31" s="89" t="e">
        <f t="shared" si="3"/>
        <v>#REF!</v>
      </c>
    </row>
    <row r="32" spans="2:16" ht="14.25" x14ac:dyDescent="0.2">
      <c r="B32" s="113" t="s">
        <v>47</v>
      </c>
      <c r="C32" s="114" t="s">
        <v>34</v>
      </c>
      <c r="D32" s="123">
        <v>1.1599999357147811E-3</v>
      </c>
      <c r="E32" s="115" t="e">
        <f t="shared" si="4"/>
        <v>#REF!</v>
      </c>
      <c r="F32" s="109">
        <v>1</v>
      </c>
      <c r="G32" s="89" t="e">
        <f t="shared" si="3"/>
        <v>#REF!</v>
      </c>
    </row>
    <row r="33" spans="2:18" ht="14.25" x14ac:dyDescent="0.2">
      <c r="B33" s="113" t="s">
        <v>167</v>
      </c>
      <c r="C33" s="114" t="s">
        <v>34</v>
      </c>
      <c r="D33" s="123">
        <v>0.01</v>
      </c>
      <c r="E33" s="115" t="e">
        <f t="shared" si="4"/>
        <v>#REF!</v>
      </c>
      <c r="F33" s="109">
        <v>1</v>
      </c>
      <c r="G33" s="89" t="e">
        <f t="shared" si="3"/>
        <v>#REF!</v>
      </c>
    </row>
    <row r="34" spans="2:18" ht="14.25" x14ac:dyDescent="0.2">
      <c r="B34" s="113" t="s">
        <v>166</v>
      </c>
      <c r="C34" s="114" t="s">
        <v>34</v>
      </c>
      <c r="D34" s="123">
        <v>0.05</v>
      </c>
      <c r="E34" s="115" t="e">
        <f t="shared" si="4"/>
        <v>#REF!</v>
      </c>
      <c r="F34" s="109">
        <v>1</v>
      </c>
      <c r="G34" s="89" t="e">
        <f t="shared" si="3"/>
        <v>#REF!</v>
      </c>
    </row>
    <row r="35" spans="2:18" ht="26.25" customHeight="1" x14ac:dyDescent="0.2">
      <c r="B35" s="125" t="s">
        <v>48</v>
      </c>
      <c r="C35" s="114" t="s">
        <v>34</v>
      </c>
      <c r="D35" s="123">
        <v>0.01</v>
      </c>
      <c r="E35" s="115" t="e">
        <f t="shared" si="4"/>
        <v>#REF!</v>
      </c>
      <c r="F35" s="109">
        <v>1</v>
      </c>
      <c r="G35" s="89" t="e">
        <f t="shared" si="3"/>
        <v>#REF!</v>
      </c>
    </row>
    <row r="36" spans="2:18" ht="12.75" customHeight="1" x14ac:dyDescent="0.2">
      <c r="B36" s="113" t="s">
        <v>49</v>
      </c>
      <c r="C36" s="114" t="s">
        <v>34</v>
      </c>
      <c r="D36" s="123">
        <v>0.02</v>
      </c>
      <c r="E36" s="115" t="e">
        <f t="shared" si="4"/>
        <v>#REF!</v>
      </c>
      <c r="F36" s="109">
        <v>1</v>
      </c>
      <c r="G36" s="89" t="e">
        <f t="shared" si="3"/>
        <v>#REF!</v>
      </c>
    </row>
    <row r="37" spans="2:18" ht="12.75" customHeight="1" x14ac:dyDescent="0.2">
      <c r="B37" s="113" t="s">
        <v>50</v>
      </c>
      <c r="C37" s="114" t="s">
        <v>34</v>
      </c>
      <c r="D37" s="123">
        <v>1E-3</v>
      </c>
      <c r="E37" s="115" t="e">
        <f t="shared" si="4"/>
        <v>#REF!</v>
      </c>
      <c r="F37" s="109">
        <v>1</v>
      </c>
      <c r="G37" s="89" t="e">
        <f t="shared" si="3"/>
        <v>#REF!</v>
      </c>
    </row>
    <row r="38" spans="2:18" ht="12.75" customHeight="1" x14ac:dyDescent="0.2">
      <c r="B38" s="113" t="s">
        <v>351</v>
      </c>
      <c r="C38" s="114" t="s">
        <v>34</v>
      </c>
      <c r="D38" s="123">
        <v>0.01</v>
      </c>
      <c r="E38" s="115" t="e">
        <f t="shared" si="4"/>
        <v>#REF!</v>
      </c>
      <c r="F38" s="109">
        <v>1</v>
      </c>
      <c r="G38" s="89" t="e">
        <f t="shared" si="3"/>
        <v>#REF!</v>
      </c>
    </row>
    <row r="39" spans="2:18" ht="12.75" customHeight="1" x14ac:dyDescent="0.2">
      <c r="B39" s="113" t="s">
        <v>51</v>
      </c>
      <c r="C39" s="114" t="s">
        <v>34</v>
      </c>
      <c r="D39" s="123">
        <v>0</v>
      </c>
      <c r="E39" s="115" t="e">
        <f t="shared" si="4"/>
        <v>#REF!</v>
      </c>
      <c r="F39" s="109">
        <v>0</v>
      </c>
      <c r="G39" s="89" t="e">
        <f t="shared" si="3"/>
        <v>#REF!</v>
      </c>
    </row>
    <row r="40" spans="2:18" ht="14.25" customHeight="1" x14ac:dyDescent="0.25">
      <c r="B40" s="122" t="s">
        <v>52</v>
      </c>
      <c r="C40" s="114"/>
      <c r="D40" s="123"/>
      <c r="E40" s="115"/>
      <c r="F40" s="109"/>
      <c r="G40" s="89"/>
      <c r="I40" s="118"/>
      <c r="J40" s="116"/>
      <c r="K40" s="118"/>
      <c r="L40" s="119"/>
      <c r="M40" s="118"/>
      <c r="N40" s="119"/>
      <c r="O40" s="119"/>
    </row>
    <row r="41" spans="2:18" ht="14.25" x14ac:dyDescent="0.2">
      <c r="B41" s="113" t="s">
        <v>53</v>
      </c>
      <c r="C41" s="114" t="s">
        <v>159</v>
      </c>
      <c r="D41" s="108">
        <f>G8</f>
        <v>10</v>
      </c>
      <c r="E41" s="115">
        <f>+T11</f>
        <v>1137500</v>
      </c>
      <c r="F41" s="109">
        <v>0</v>
      </c>
      <c r="G41" s="89">
        <f>+ROUND(E41*D41*F41,0)</f>
        <v>0</v>
      </c>
      <c r="I41" s="118"/>
      <c r="J41" s="116"/>
      <c r="K41" s="118"/>
      <c r="L41" s="119"/>
      <c r="M41" s="118"/>
      <c r="N41" s="119"/>
      <c r="O41" s="119"/>
    </row>
    <row r="42" spans="2:18" ht="12.75" customHeight="1" thickBot="1" x14ac:dyDescent="0.25">
      <c r="B42" s="113" t="s">
        <v>54</v>
      </c>
      <c r="C42" s="114" t="s">
        <v>55</v>
      </c>
      <c r="D42" s="108">
        <v>10</v>
      </c>
      <c r="E42" s="115">
        <v>500000</v>
      </c>
      <c r="F42" s="109">
        <v>0</v>
      </c>
      <c r="G42" s="89">
        <f>+ROUND(E42*D42*F42,0)</f>
        <v>0</v>
      </c>
    </row>
    <row r="43" spans="2:18" ht="14.25" x14ac:dyDescent="0.2">
      <c r="B43" s="113" t="s">
        <v>64</v>
      </c>
      <c r="C43" s="126" t="s">
        <v>159</v>
      </c>
      <c r="D43" s="108">
        <f>G8</f>
        <v>10</v>
      </c>
      <c r="E43" s="115">
        <f>+T13</f>
        <v>1347500</v>
      </c>
      <c r="F43" s="131">
        <v>0</v>
      </c>
      <c r="G43" s="89">
        <f>+ROUND(E43*D43*F43,0)</f>
        <v>0</v>
      </c>
      <c r="Q43" s="521" t="e">
        <f>+G56</f>
        <v>#REF!</v>
      </c>
      <c r="R43" s="522"/>
    </row>
    <row r="44" spans="2:18" ht="12.75" customHeight="1" x14ac:dyDescent="0.2">
      <c r="B44" s="113" t="s">
        <v>65</v>
      </c>
      <c r="C44" s="114" t="s">
        <v>159</v>
      </c>
      <c r="D44" s="108">
        <f>G8</f>
        <v>10</v>
      </c>
      <c r="E44" s="115">
        <f>+T14</f>
        <v>1345313</v>
      </c>
      <c r="F44" s="131">
        <v>0</v>
      </c>
      <c r="G44" s="89">
        <f>+ROUND(E44*D44*F44,0)</f>
        <v>0</v>
      </c>
      <c r="Q44" s="523"/>
      <c r="R44" s="524"/>
    </row>
    <row r="45" spans="2:18" ht="12.75" customHeight="1" thickBot="1" x14ac:dyDescent="0.25">
      <c r="B45" s="134" t="s">
        <v>56</v>
      </c>
      <c r="C45" s="139"/>
      <c r="D45" s="140"/>
      <c r="E45" s="115"/>
      <c r="F45" s="141"/>
      <c r="G45" s="133"/>
      <c r="Q45" s="525"/>
      <c r="R45" s="526"/>
    </row>
    <row r="46" spans="2:18" ht="14.25" x14ac:dyDescent="0.2">
      <c r="B46" s="86" t="s">
        <v>57</v>
      </c>
      <c r="C46" s="139" t="s">
        <v>159</v>
      </c>
      <c r="D46" s="140">
        <v>10</v>
      </c>
      <c r="E46" s="115">
        <f>+T7</f>
        <v>7680000</v>
      </c>
      <c r="F46" s="142">
        <v>0</v>
      </c>
      <c r="G46" s="133">
        <f>+ROUND(E46*D46*F46,0)</f>
        <v>0</v>
      </c>
    </row>
    <row r="47" spans="2:18" ht="14.25" x14ac:dyDescent="0.2">
      <c r="B47" s="86" t="s">
        <v>58</v>
      </c>
      <c r="C47" s="139" t="s">
        <v>159</v>
      </c>
      <c r="D47" s="140">
        <v>10</v>
      </c>
      <c r="E47" s="115">
        <f>+T8</f>
        <v>4480000</v>
      </c>
      <c r="F47" s="142">
        <v>0</v>
      </c>
      <c r="G47" s="133">
        <f>+ROUND(E47*D47*F47,0)</f>
        <v>0</v>
      </c>
    </row>
    <row r="48" spans="2:18" ht="12.75" customHeight="1" x14ac:dyDescent="0.2">
      <c r="B48" s="86" t="s">
        <v>164</v>
      </c>
      <c r="C48" s="139" t="s">
        <v>159</v>
      </c>
      <c r="D48" s="140">
        <v>10</v>
      </c>
      <c r="E48" s="115">
        <f>+T10</f>
        <v>3360000</v>
      </c>
      <c r="F48" s="142">
        <v>0</v>
      </c>
      <c r="G48" s="133">
        <f>+ROUND(E48*D48*F48,0)</f>
        <v>0</v>
      </c>
    </row>
    <row r="49" spans="2:7" ht="14.25" x14ac:dyDescent="0.2">
      <c r="B49" s="86"/>
      <c r="C49" s="87"/>
      <c r="D49" s="87"/>
      <c r="E49" s="115"/>
      <c r="F49" s="115"/>
      <c r="G49" s="133"/>
    </row>
    <row r="50" spans="2:7" ht="14.25" customHeight="1" x14ac:dyDescent="0.2">
      <c r="B50" s="135" t="s">
        <v>59</v>
      </c>
      <c r="C50" s="87"/>
      <c r="D50" s="87"/>
      <c r="E50" s="115"/>
      <c r="F50" s="115"/>
      <c r="G50" s="133" t="e">
        <f>SUM(G15:G49)</f>
        <v>#REF!</v>
      </c>
    </row>
    <row r="51" spans="2:7" ht="15" customHeight="1" x14ac:dyDescent="0.2">
      <c r="B51" s="86"/>
      <c r="C51" s="87"/>
      <c r="D51" s="87"/>
      <c r="E51" s="115"/>
      <c r="F51" s="115"/>
      <c r="G51" s="133"/>
    </row>
    <row r="52" spans="2:7" ht="14.25" x14ac:dyDescent="0.2">
      <c r="B52" s="145" t="s">
        <v>60</v>
      </c>
      <c r="C52" s="87"/>
      <c r="D52" s="87"/>
      <c r="E52" s="115"/>
      <c r="F52" s="115"/>
      <c r="G52" s="146" t="e">
        <f>+G50/G9</f>
        <v>#REF!</v>
      </c>
    </row>
    <row r="53" spans="2:7" ht="14.25" x14ac:dyDescent="0.2">
      <c r="B53" s="86" t="s">
        <v>61</v>
      </c>
      <c r="C53" s="87"/>
      <c r="D53" s="87"/>
      <c r="E53" s="115"/>
      <c r="F53" s="115"/>
      <c r="G53" s="137">
        <v>0</v>
      </c>
    </row>
    <row r="54" spans="2:7" ht="14.25" x14ac:dyDescent="0.2">
      <c r="B54" s="86" t="s">
        <v>62</v>
      </c>
      <c r="C54" s="87"/>
      <c r="D54" s="87"/>
      <c r="E54" s="115"/>
      <c r="F54" s="115"/>
      <c r="G54" s="137">
        <v>0.05</v>
      </c>
    </row>
    <row r="55" spans="2:7" ht="15.75" customHeight="1" x14ac:dyDescent="0.25">
      <c r="B55" s="82"/>
      <c r="C55" s="143"/>
      <c r="D55" s="143"/>
      <c r="E55" s="143"/>
      <c r="F55" s="143"/>
      <c r="G55" s="138"/>
    </row>
    <row r="56" spans="2:7" ht="16.5" thickBot="1" x14ac:dyDescent="0.3">
      <c r="B56" s="136" t="s">
        <v>63</v>
      </c>
      <c r="C56" s="144"/>
      <c r="D56" s="144"/>
      <c r="E56" s="144"/>
      <c r="F56" s="144"/>
      <c r="G56" s="147" t="e">
        <f>SUM(G52:G54)</f>
        <v>#REF!</v>
      </c>
    </row>
    <row r="57" spans="2:7" x14ac:dyDescent="0.2">
      <c r="B57" s="78"/>
      <c r="C57" s="78"/>
      <c r="D57" s="78"/>
      <c r="E57" s="78"/>
      <c r="F57" s="78"/>
      <c r="G57" s="127"/>
    </row>
  </sheetData>
  <mergeCells count="6">
    <mergeCell ref="Q43:R45"/>
    <mergeCell ref="A1:G1"/>
    <mergeCell ref="A2:G2"/>
    <mergeCell ref="B4:G4"/>
    <mergeCell ref="B5:G6"/>
    <mergeCell ref="I15:O15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view="pageBreakPreview" zoomScale="60" workbookViewId="0">
      <selection activeCell="F55" sqref="F54:F55"/>
    </sheetView>
  </sheetViews>
  <sheetFormatPr baseColWidth="10" defaultRowHeight="12.75" x14ac:dyDescent="0.2"/>
  <sheetData>
    <row r="1" spans="2:6" x14ac:dyDescent="0.2">
      <c r="B1" s="542" t="s">
        <v>361</v>
      </c>
      <c r="C1" s="543"/>
      <c r="D1" s="543"/>
      <c r="E1" s="543"/>
      <c r="F1" s="543"/>
    </row>
    <row r="2" spans="2:6" ht="15" x14ac:dyDescent="0.25">
      <c r="B2" s="539" t="s">
        <v>352</v>
      </c>
      <c r="C2" s="421" t="s">
        <v>211</v>
      </c>
      <c r="D2" s="422" t="s">
        <v>211</v>
      </c>
      <c r="E2" s="541" t="s">
        <v>353</v>
      </c>
      <c r="F2" s="541" t="s">
        <v>354</v>
      </c>
    </row>
    <row r="3" spans="2:6" ht="15" x14ac:dyDescent="0.25">
      <c r="B3" s="540"/>
      <c r="C3" s="421" t="s">
        <v>214</v>
      </c>
      <c r="D3" s="422" t="s">
        <v>355</v>
      </c>
      <c r="E3" s="541"/>
      <c r="F3" s="541"/>
    </row>
    <row r="4" spans="2:6" x14ac:dyDescent="0.2">
      <c r="B4" s="406">
        <v>1</v>
      </c>
      <c r="C4" s="406">
        <v>208.67</v>
      </c>
      <c r="D4" s="424">
        <v>8</v>
      </c>
      <c r="E4" s="406">
        <v>40</v>
      </c>
      <c r="F4" s="423">
        <f>+E4/0.7</f>
        <v>57.142857142857146</v>
      </c>
    </row>
    <row r="5" spans="2:6" x14ac:dyDescent="0.2">
      <c r="B5" s="406">
        <v>2</v>
      </c>
      <c r="C5" s="406">
        <v>208.67</v>
      </c>
      <c r="D5" s="424">
        <v>8</v>
      </c>
      <c r="E5" s="406">
        <v>20</v>
      </c>
      <c r="F5" s="423">
        <f t="shared" ref="F5:F19" si="0">+E5/0.7</f>
        <v>28.571428571428573</v>
      </c>
    </row>
    <row r="6" spans="2:6" x14ac:dyDescent="0.2">
      <c r="B6" s="406">
        <v>3</v>
      </c>
      <c r="C6" s="406">
        <v>160.25</v>
      </c>
      <c r="D6" s="425">
        <v>6</v>
      </c>
      <c r="E6" s="406">
        <v>36</v>
      </c>
      <c r="F6" s="423">
        <f t="shared" si="0"/>
        <v>51.428571428571431</v>
      </c>
    </row>
    <row r="7" spans="2:6" x14ac:dyDescent="0.2">
      <c r="B7" s="406">
        <v>4</v>
      </c>
      <c r="C7" s="406">
        <v>84.66</v>
      </c>
      <c r="D7" s="427">
        <v>3</v>
      </c>
      <c r="E7" s="406">
        <v>30</v>
      </c>
      <c r="F7" s="423">
        <f t="shared" si="0"/>
        <v>42.857142857142861</v>
      </c>
    </row>
    <row r="8" spans="2:6" x14ac:dyDescent="0.2">
      <c r="B8" s="406">
        <v>5</v>
      </c>
      <c r="C8" s="406">
        <v>108.86</v>
      </c>
      <c r="D8" s="426">
        <v>4</v>
      </c>
      <c r="E8" s="406">
        <v>30</v>
      </c>
      <c r="F8" s="423">
        <f t="shared" si="0"/>
        <v>42.857142857142861</v>
      </c>
    </row>
    <row r="9" spans="2:6" x14ac:dyDescent="0.2">
      <c r="B9" s="406">
        <v>6</v>
      </c>
      <c r="C9" s="406">
        <v>108.86</v>
      </c>
      <c r="D9" s="426">
        <v>4</v>
      </c>
      <c r="E9" s="406">
        <v>30</v>
      </c>
      <c r="F9" s="423">
        <f t="shared" si="0"/>
        <v>42.857142857142861</v>
      </c>
    </row>
    <row r="10" spans="2:6" x14ac:dyDescent="0.2">
      <c r="B10" s="406">
        <v>7</v>
      </c>
      <c r="C10" s="406">
        <v>84.66</v>
      </c>
      <c r="D10" s="427">
        <v>3</v>
      </c>
      <c r="E10" s="406">
        <v>30</v>
      </c>
      <c r="F10" s="423">
        <f t="shared" si="0"/>
        <v>42.857142857142861</v>
      </c>
    </row>
    <row r="11" spans="2:6" x14ac:dyDescent="0.2">
      <c r="B11" s="406">
        <v>8</v>
      </c>
      <c r="C11" s="406">
        <v>160.25</v>
      </c>
      <c r="D11" s="425">
        <v>6</v>
      </c>
      <c r="E11" s="406">
        <v>20</v>
      </c>
      <c r="F11" s="423">
        <f t="shared" si="0"/>
        <v>28.571428571428573</v>
      </c>
    </row>
    <row r="12" spans="2:6" x14ac:dyDescent="0.2">
      <c r="B12" s="406">
        <v>9</v>
      </c>
      <c r="C12" s="406">
        <v>108.86</v>
      </c>
      <c r="D12" s="426">
        <v>4</v>
      </c>
      <c r="E12" s="406">
        <v>20</v>
      </c>
      <c r="F12" s="423">
        <f t="shared" si="0"/>
        <v>28.571428571428573</v>
      </c>
    </row>
    <row r="13" spans="2:6" x14ac:dyDescent="0.2">
      <c r="B13" s="406">
        <v>10</v>
      </c>
      <c r="C13" s="406">
        <v>160.25</v>
      </c>
      <c r="D13" s="425">
        <v>6</v>
      </c>
      <c r="E13" s="406">
        <v>20</v>
      </c>
      <c r="F13" s="423">
        <f t="shared" si="0"/>
        <v>28.571428571428573</v>
      </c>
    </row>
    <row r="14" spans="2:6" x14ac:dyDescent="0.2">
      <c r="B14" s="406">
        <v>12</v>
      </c>
      <c r="C14" s="406">
        <v>57.95</v>
      </c>
      <c r="D14" s="406">
        <v>2</v>
      </c>
      <c r="E14" s="406">
        <v>30</v>
      </c>
      <c r="F14" s="423">
        <f t="shared" si="0"/>
        <v>42.857142857142861</v>
      </c>
    </row>
    <row r="15" spans="2:6" x14ac:dyDescent="0.2">
      <c r="B15" s="406">
        <v>13</v>
      </c>
      <c r="C15" s="406">
        <v>108.86</v>
      </c>
      <c r="D15" s="426">
        <v>4</v>
      </c>
      <c r="E15" s="406">
        <v>40</v>
      </c>
      <c r="F15" s="423">
        <f t="shared" si="0"/>
        <v>57.142857142857146</v>
      </c>
    </row>
    <row r="16" spans="2:6" x14ac:dyDescent="0.2">
      <c r="B16" s="406">
        <v>14</v>
      </c>
      <c r="C16" s="406">
        <v>108.86</v>
      </c>
      <c r="D16" s="426">
        <v>4</v>
      </c>
      <c r="E16" s="406">
        <v>20</v>
      </c>
      <c r="F16" s="423">
        <f t="shared" si="0"/>
        <v>28.571428571428573</v>
      </c>
    </row>
    <row r="17" spans="2:6" x14ac:dyDescent="0.2">
      <c r="B17" s="406">
        <v>15</v>
      </c>
      <c r="C17" s="406">
        <v>84.66</v>
      </c>
      <c r="D17" s="427">
        <v>3</v>
      </c>
      <c r="E17" s="406">
        <v>20</v>
      </c>
      <c r="F17" s="423">
        <f t="shared" si="0"/>
        <v>28.571428571428573</v>
      </c>
    </row>
    <row r="18" spans="2:6" x14ac:dyDescent="0.2">
      <c r="B18" s="406">
        <v>16</v>
      </c>
      <c r="C18" s="406">
        <v>57.95</v>
      </c>
      <c r="D18" s="406">
        <v>2</v>
      </c>
      <c r="E18" s="406">
        <v>38</v>
      </c>
      <c r="F18" s="423">
        <f t="shared" si="0"/>
        <v>54.285714285714292</v>
      </c>
    </row>
    <row r="19" spans="2:6" x14ac:dyDescent="0.2">
      <c r="B19" s="406">
        <v>17</v>
      </c>
      <c r="C19" s="406">
        <v>57.95</v>
      </c>
      <c r="D19" s="406">
        <v>2</v>
      </c>
      <c r="E19" s="406">
        <v>20</v>
      </c>
      <c r="F19" s="423">
        <f t="shared" si="0"/>
        <v>28.571428571428573</v>
      </c>
    </row>
    <row r="22" spans="2:6" x14ac:dyDescent="0.2">
      <c r="B22" s="420" t="s">
        <v>356</v>
      </c>
      <c r="F22">
        <v>2</v>
      </c>
    </row>
    <row r="23" spans="2:6" x14ac:dyDescent="0.2">
      <c r="B23" s="420" t="s">
        <v>357</v>
      </c>
      <c r="F23">
        <v>3</v>
      </c>
    </row>
    <row r="24" spans="2:6" x14ac:dyDescent="0.2">
      <c r="B24" s="420" t="s">
        <v>358</v>
      </c>
      <c r="F24">
        <v>5</v>
      </c>
    </row>
    <row r="25" spans="2:6" x14ac:dyDescent="0.2">
      <c r="B25" s="420" t="s">
        <v>359</v>
      </c>
      <c r="F25">
        <v>3</v>
      </c>
    </row>
    <row r="26" spans="2:6" x14ac:dyDescent="0.2">
      <c r="B26" s="420" t="s">
        <v>360</v>
      </c>
      <c r="F26">
        <v>3</v>
      </c>
    </row>
  </sheetData>
  <mergeCells count="4">
    <mergeCell ref="B2:B3"/>
    <mergeCell ref="E2:E3"/>
    <mergeCell ref="F2:F3"/>
    <mergeCell ref="B1:F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8"/>
  <sheetViews>
    <sheetView topLeftCell="A16" zoomScale="80" zoomScaleNormal="80" workbookViewId="0">
      <selection activeCell="N8" sqref="N8:N103"/>
    </sheetView>
  </sheetViews>
  <sheetFormatPr baseColWidth="10" defaultRowHeight="15" x14ac:dyDescent="0.25"/>
  <cols>
    <col min="1" max="1" width="23.5703125" style="161" customWidth="1"/>
    <col min="2" max="2" width="22" style="161" customWidth="1"/>
    <col min="3" max="14" width="11.42578125" style="161"/>
    <col min="15" max="15" width="13.5703125" style="161" customWidth="1"/>
    <col min="16" max="16" width="13.28515625" style="161" customWidth="1"/>
    <col min="17" max="16384" width="11.42578125" style="161"/>
  </cols>
  <sheetData>
    <row r="1" spans="1:25" ht="15" customHeight="1" x14ac:dyDescent="0.25">
      <c r="A1" s="544" t="s">
        <v>171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5"/>
    </row>
    <row r="2" spans="1:25" ht="15" customHeight="1" x14ac:dyDescent="0.25">
      <c r="A2" s="544"/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  <c r="P2" s="544"/>
      <c r="Q2" s="545"/>
      <c r="X2" s="546" t="s">
        <v>172</v>
      </c>
      <c r="Y2" s="546"/>
    </row>
    <row r="3" spans="1:25" ht="15" customHeight="1" x14ac:dyDescent="0.25">
      <c r="A3" s="544" t="s">
        <v>173</v>
      </c>
      <c r="B3" s="544"/>
      <c r="C3" s="544"/>
      <c r="D3" s="544"/>
      <c r="E3" s="544"/>
      <c r="F3" s="544"/>
      <c r="G3" s="544"/>
      <c r="H3" s="544"/>
      <c r="I3" s="544"/>
      <c r="J3" s="544"/>
      <c r="K3" s="544"/>
      <c r="L3" s="544"/>
      <c r="M3" s="544"/>
      <c r="N3" s="544"/>
      <c r="O3" s="544"/>
      <c r="P3" s="544"/>
      <c r="Q3" s="545"/>
      <c r="X3" s="162" t="s">
        <v>168</v>
      </c>
      <c r="Y3" s="163" t="s">
        <v>174</v>
      </c>
    </row>
    <row r="4" spans="1:25" ht="15" customHeight="1" x14ac:dyDescent="0.25">
      <c r="A4" s="547"/>
      <c r="B4" s="547"/>
      <c r="C4" s="547"/>
      <c r="D4" s="547"/>
      <c r="E4" s="547"/>
      <c r="F4" s="547"/>
      <c r="G4" s="547"/>
      <c r="H4" s="547"/>
      <c r="I4" s="547"/>
      <c r="J4" s="547"/>
      <c r="K4" s="547"/>
      <c r="L4" s="547"/>
      <c r="M4" s="547"/>
      <c r="N4" s="547"/>
      <c r="O4" s="547"/>
      <c r="P4" s="547"/>
      <c r="Q4" s="548"/>
      <c r="X4" s="164">
        <v>6</v>
      </c>
      <c r="Y4" s="165">
        <v>0.6</v>
      </c>
    </row>
    <row r="5" spans="1:25" ht="15" customHeight="1" x14ac:dyDescent="0.25">
      <c r="A5" s="549" t="s">
        <v>175</v>
      </c>
      <c r="B5" s="550" t="s">
        <v>176</v>
      </c>
      <c r="C5" s="552" t="s">
        <v>177</v>
      </c>
      <c r="D5" s="552" t="s">
        <v>178</v>
      </c>
      <c r="E5" s="552" t="s">
        <v>179</v>
      </c>
      <c r="F5" s="554" t="s">
        <v>180</v>
      </c>
      <c r="G5" s="554"/>
      <c r="H5" s="554"/>
      <c r="I5" s="554"/>
      <c r="J5" s="554" t="s">
        <v>181</v>
      </c>
      <c r="K5" s="554"/>
      <c r="L5" s="554"/>
      <c r="M5" s="554"/>
      <c r="N5" s="557" t="s">
        <v>182</v>
      </c>
      <c r="O5" s="559" t="s">
        <v>183</v>
      </c>
      <c r="P5" s="555" t="s">
        <v>184</v>
      </c>
      <c r="Q5" s="552" t="s">
        <v>185</v>
      </c>
      <c r="X5" s="164">
        <v>10</v>
      </c>
      <c r="Y5" s="165">
        <v>0.7</v>
      </c>
    </row>
    <row r="6" spans="1:25" x14ac:dyDescent="0.25">
      <c r="A6" s="549"/>
      <c r="B6" s="551"/>
      <c r="C6" s="553"/>
      <c r="D6" s="553"/>
      <c r="E6" s="553"/>
      <c r="F6" s="553" t="s">
        <v>186</v>
      </c>
      <c r="G6" s="553"/>
      <c r="H6" s="553" t="s">
        <v>187</v>
      </c>
      <c r="I6" s="553" t="s">
        <v>188</v>
      </c>
      <c r="J6" s="553" t="s">
        <v>186</v>
      </c>
      <c r="K6" s="553"/>
      <c r="L6" s="553" t="s">
        <v>187</v>
      </c>
      <c r="M6" s="558" t="s">
        <v>188</v>
      </c>
      <c r="N6" s="558"/>
      <c r="O6" s="560"/>
      <c r="P6" s="556"/>
      <c r="Q6" s="553"/>
      <c r="X6" s="164">
        <v>12</v>
      </c>
      <c r="Y6" s="165">
        <v>0.75</v>
      </c>
    </row>
    <row r="7" spans="1:25" x14ac:dyDescent="0.25">
      <c r="A7" s="549"/>
      <c r="B7" s="551"/>
      <c r="C7" s="553"/>
      <c r="D7" s="553"/>
      <c r="E7" s="553"/>
      <c r="F7" s="166" t="s">
        <v>189</v>
      </c>
      <c r="G7" s="166" t="s">
        <v>190</v>
      </c>
      <c r="H7" s="553"/>
      <c r="I7" s="553"/>
      <c r="J7" s="166" t="s">
        <v>189</v>
      </c>
      <c r="K7" s="166" t="s">
        <v>190</v>
      </c>
      <c r="L7" s="553"/>
      <c r="M7" s="558"/>
      <c r="N7" s="558"/>
      <c r="O7" s="560"/>
      <c r="P7" s="556"/>
      <c r="Q7" s="553"/>
      <c r="X7" s="167">
        <v>14</v>
      </c>
      <c r="Y7" s="168">
        <v>0.8</v>
      </c>
    </row>
    <row r="8" spans="1:25" ht="15.75" x14ac:dyDescent="0.25">
      <c r="A8" s="562" t="s">
        <v>191</v>
      </c>
      <c r="B8" s="368" t="s">
        <v>247</v>
      </c>
      <c r="C8" s="169">
        <v>104.8</v>
      </c>
      <c r="D8" s="170">
        <v>10</v>
      </c>
      <c r="E8" s="170">
        <f t="shared" ref="E8:E39" si="0">+LOOKUP(D8,$G$125:$G$138,$I$125:$I$138)</f>
        <v>250</v>
      </c>
      <c r="F8" s="408">
        <v>1802.5</v>
      </c>
      <c r="G8" s="408">
        <v>1800.5</v>
      </c>
      <c r="H8" s="169">
        <f>+F8-G8</f>
        <v>2</v>
      </c>
      <c r="I8" s="169">
        <f>+H8-(E8/1000)</f>
        <v>1.75</v>
      </c>
      <c r="J8" s="171">
        <v>1790</v>
      </c>
      <c r="K8" s="171">
        <v>1788.5</v>
      </c>
      <c r="L8" s="169">
        <f>+J8-K8</f>
        <v>1.5</v>
      </c>
      <c r="M8" s="169">
        <f>+L8-E8/1000</f>
        <v>1.25</v>
      </c>
      <c r="N8" s="413">
        <f>+(G8-K8)/C8</f>
        <v>0.11450381679389313</v>
      </c>
      <c r="O8" s="414">
        <f>+(F8-J8)/C8</f>
        <v>0.11927480916030535</v>
      </c>
      <c r="P8" s="172" t="str">
        <f>IF(((I8+M8)/2)&gt;0.6,"TIPO3","TIPO2")</f>
        <v>TIPO3</v>
      </c>
      <c r="Q8" s="173" t="str">
        <f>IF(N8&gt;15%,"ANCLAR","OK")</f>
        <v>OK</v>
      </c>
      <c r="R8" s="561" t="s">
        <v>192</v>
      </c>
      <c r="S8" s="161">
        <v>12</v>
      </c>
      <c r="T8" s="174">
        <f>+C8+C23+C10</f>
        <v>203.05</v>
      </c>
      <c r="X8" s="164">
        <v>16</v>
      </c>
      <c r="Y8" s="165">
        <v>0.8</v>
      </c>
    </row>
    <row r="9" spans="1:25" ht="15.75" x14ac:dyDescent="0.25">
      <c r="A9" s="562"/>
      <c r="B9" s="368" t="s">
        <v>248</v>
      </c>
      <c r="C9" s="169">
        <v>92.3</v>
      </c>
      <c r="D9" s="170">
        <v>10</v>
      </c>
      <c r="E9" s="170">
        <f t="shared" si="0"/>
        <v>250</v>
      </c>
      <c r="F9" s="409">
        <v>1790</v>
      </c>
      <c r="G9" s="409">
        <v>1788.4</v>
      </c>
      <c r="H9" s="169">
        <f t="shared" ref="H9:H69" si="1">+F9-G9</f>
        <v>1.5999999999999091</v>
      </c>
      <c r="I9" s="169">
        <f t="shared" ref="I9:I69" si="2">+H9-(E9/1000)</f>
        <v>1.3499999999999091</v>
      </c>
      <c r="J9" s="171">
        <v>1780</v>
      </c>
      <c r="K9" s="171">
        <v>1778.5</v>
      </c>
      <c r="L9" s="169">
        <f t="shared" ref="L9:L69" si="3">+J9-K9</f>
        <v>1.5</v>
      </c>
      <c r="M9" s="169">
        <f t="shared" ref="M9:M72" si="4">+L9-E9/1000</f>
        <v>1.25</v>
      </c>
      <c r="N9" s="413">
        <f t="shared" ref="N9:N72" si="5">+(G9-K9)/C9</f>
        <v>0.10725893824485473</v>
      </c>
      <c r="O9" s="414">
        <f t="shared" ref="O9:O72" si="6">+(F9-J9)/C9</f>
        <v>0.10834236186348863</v>
      </c>
      <c r="P9" s="172" t="str">
        <f t="shared" ref="P9:P72" si="7">IF(((I9+M9)/2)&gt;0.6,"TIPO3","TIPO2")</f>
        <v>TIPO3</v>
      </c>
      <c r="Q9" s="173" t="str">
        <f t="shared" ref="Q9:Q72" si="8">IF(N9&gt;15%,"ANCLAR","OK")</f>
        <v>OK</v>
      </c>
      <c r="R9" s="561"/>
      <c r="S9" s="161">
        <v>14</v>
      </c>
      <c r="T9" s="174">
        <f>+C9</f>
        <v>92.3</v>
      </c>
      <c r="X9" s="164">
        <v>18</v>
      </c>
      <c r="Y9" s="165">
        <v>0.9</v>
      </c>
    </row>
    <row r="10" spans="1:25" ht="15.75" x14ac:dyDescent="0.25">
      <c r="A10" s="562"/>
      <c r="B10" s="368" t="s">
        <v>249</v>
      </c>
      <c r="C10" s="169">
        <v>57.8</v>
      </c>
      <c r="D10" s="170">
        <v>12</v>
      </c>
      <c r="E10" s="170">
        <f t="shared" si="0"/>
        <v>315</v>
      </c>
      <c r="F10" s="409">
        <v>1780</v>
      </c>
      <c r="G10" s="409">
        <v>1778.4</v>
      </c>
      <c r="H10" s="169">
        <f t="shared" si="1"/>
        <v>1.5999999999999091</v>
      </c>
      <c r="I10" s="169">
        <f t="shared" si="2"/>
        <v>1.2849999999999091</v>
      </c>
      <c r="J10" s="171">
        <v>1776</v>
      </c>
      <c r="K10" s="171">
        <v>1774.6</v>
      </c>
      <c r="L10" s="169">
        <f t="shared" si="3"/>
        <v>1.4000000000000909</v>
      </c>
      <c r="M10" s="169">
        <f t="shared" si="4"/>
        <v>1.085000000000091</v>
      </c>
      <c r="N10" s="413">
        <f t="shared" si="5"/>
        <v>6.5743944636681345E-2</v>
      </c>
      <c r="O10" s="414">
        <f t="shared" si="6"/>
        <v>6.9204152249134954E-2</v>
      </c>
      <c r="P10" s="172" t="str">
        <f t="shared" si="7"/>
        <v>TIPO3</v>
      </c>
      <c r="Q10" s="173" t="str">
        <f t="shared" si="8"/>
        <v>OK</v>
      </c>
      <c r="R10" s="561"/>
      <c r="S10" s="161">
        <v>10</v>
      </c>
      <c r="T10" s="174">
        <f>+C22</f>
        <v>9.58</v>
      </c>
      <c r="X10" s="164">
        <v>20</v>
      </c>
      <c r="Y10" s="165">
        <v>1</v>
      </c>
    </row>
    <row r="11" spans="1:25" ht="15.75" x14ac:dyDescent="0.25">
      <c r="A11" s="175" t="s">
        <v>193</v>
      </c>
      <c r="B11" s="368" t="s">
        <v>250</v>
      </c>
      <c r="C11" s="169">
        <v>57.8</v>
      </c>
      <c r="D11" s="170">
        <v>12</v>
      </c>
      <c r="E11" s="170">
        <f t="shared" si="0"/>
        <v>315</v>
      </c>
      <c r="F11" s="409">
        <v>1776</v>
      </c>
      <c r="G11" s="409">
        <v>1774.5</v>
      </c>
      <c r="H11" s="169">
        <f t="shared" si="1"/>
        <v>1.5</v>
      </c>
      <c r="I11" s="169">
        <f t="shared" si="2"/>
        <v>1.1850000000000001</v>
      </c>
      <c r="J11" s="171">
        <v>1771.15</v>
      </c>
      <c r="K11" s="171">
        <v>1768.65</v>
      </c>
      <c r="L11" s="169">
        <f t="shared" si="3"/>
        <v>2.5</v>
      </c>
      <c r="M11" s="169">
        <f t="shared" si="4"/>
        <v>2.1850000000000001</v>
      </c>
      <c r="N11" s="413">
        <f t="shared" si="5"/>
        <v>0.10121107266435829</v>
      </c>
      <c r="O11" s="414">
        <f t="shared" si="6"/>
        <v>8.3910034602074551E-2</v>
      </c>
      <c r="P11" s="172" t="str">
        <f t="shared" si="7"/>
        <v>TIPO3</v>
      </c>
      <c r="Q11" s="173" t="str">
        <f t="shared" si="8"/>
        <v>OK</v>
      </c>
      <c r="R11" s="176"/>
      <c r="X11" s="164">
        <v>24</v>
      </c>
      <c r="Y11" s="165">
        <v>1.1000000000000001</v>
      </c>
    </row>
    <row r="12" spans="1:25" ht="15.75" x14ac:dyDescent="0.25">
      <c r="A12" s="175" t="s">
        <v>194</v>
      </c>
      <c r="B12" s="368" t="s">
        <v>251</v>
      </c>
      <c r="C12" s="169">
        <v>57.9</v>
      </c>
      <c r="D12" s="170">
        <v>24</v>
      </c>
      <c r="E12" s="170">
        <f t="shared" si="0"/>
        <v>625</v>
      </c>
      <c r="F12" s="409">
        <v>1771.15</v>
      </c>
      <c r="G12" s="409">
        <v>1768.6</v>
      </c>
      <c r="H12" s="169">
        <f t="shared" si="1"/>
        <v>2.5500000000001819</v>
      </c>
      <c r="I12" s="169">
        <f t="shared" si="2"/>
        <v>1.9250000000001819</v>
      </c>
      <c r="J12" s="171">
        <v>1766.98</v>
      </c>
      <c r="K12" s="171">
        <v>1765.38</v>
      </c>
      <c r="L12" s="169">
        <f t="shared" si="3"/>
        <v>1.5999999999999091</v>
      </c>
      <c r="M12" s="169">
        <f t="shared" si="4"/>
        <v>0.97499999999990905</v>
      </c>
      <c r="N12" s="413">
        <f t="shared" si="5"/>
        <v>5.5613126079443867E-2</v>
      </c>
      <c r="O12" s="414">
        <f t="shared" si="6"/>
        <v>7.2020725388602297E-2</v>
      </c>
      <c r="P12" s="172" t="str">
        <f t="shared" si="7"/>
        <v>TIPO3</v>
      </c>
      <c r="Q12" s="173" t="str">
        <f t="shared" si="8"/>
        <v>OK</v>
      </c>
      <c r="R12" s="176"/>
      <c r="X12" s="164">
        <v>27</v>
      </c>
      <c r="Y12" s="165">
        <v>1.3</v>
      </c>
    </row>
    <row r="13" spans="1:25" ht="15.75" x14ac:dyDescent="0.25">
      <c r="A13" s="549" t="s">
        <v>195</v>
      </c>
      <c r="B13" s="368" t="s">
        <v>252</v>
      </c>
      <c r="C13" s="169">
        <v>70.63</v>
      </c>
      <c r="D13" s="170">
        <v>24</v>
      </c>
      <c r="E13" s="170">
        <f t="shared" si="0"/>
        <v>625</v>
      </c>
      <c r="F13" s="409">
        <v>1766.98</v>
      </c>
      <c r="G13" s="409">
        <v>1765.35</v>
      </c>
      <c r="H13" s="169">
        <f t="shared" si="1"/>
        <v>1.6300000000001091</v>
      </c>
      <c r="I13" s="169">
        <f t="shared" si="2"/>
        <v>1.0050000000001091</v>
      </c>
      <c r="J13" s="171">
        <v>1761.66</v>
      </c>
      <c r="K13" s="171">
        <v>1759.92</v>
      </c>
      <c r="L13" s="169">
        <f t="shared" si="3"/>
        <v>1.7400000000000091</v>
      </c>
      <c r="M13" s="169">
        <f t="shared" si="4"/>
        <v>1.1150000000000091</v>
      </c>
      <c r="N13" s="413">
        <f t="shared" si="5"/>
        <v>7.6879512954832738E-2</v>
      </c>
      <c r="O13" s="414">
        <f t="shared" si="6"/>
        <v>7.5322101090187416E-2</v>
      </c>
      <c r="P13" s="172" t="str">
        <f t="shared" si="7"/>
        <v>TIPO3</v>
      </c>
      <c r="Q13" s="173" t="str">
        <f t="shared" si="8"/>
        <v>OK</v>
      </c>
      <c r="R13" s="176"/>
      <c r="X13" s="164">
        <v>33</v>
      </c>
      <c r="Y13" s="165">
        <v>1.5</v>
      </c>
    </row>
    <row r="14" spans="1:25" ht="15.75" x14ac:dyDescent="0.25">
      <c r="A14" s="549"/>
      <c r="B14" s="368" t="s">
        <v>253</v>
      </c>
      <c r="C14" s="169">
        <v>72.099999999999994</v>
      </c>
      <c r="D14" s="170">
        <v>24</v>
      </c>
      <c r="E14" s="170">
        <f t="shared" si="0"/>
        <v>625</v>
      </c>
      <c r="F14" s="409">
        <v>1761.66</v>
      </c>
      <c r="G14" s="409">
        <v>1759.74</v>
      </c>
      <c r="H14" s="169">
        <f t="shared" si="1"/>
        <v>1.9200000000000728</v>
      </c>
      <c r="I14" s="169">
        <f t="shared" si="2"/>
        <v>1.2950000000000728</v>
      </c>
      <c r="J14" s="171">
        <v>1755.95</v>
      </c>
      <c r="K14" s="171">
        <v>1754.35</v>
      </c>
      <c r="L14" s="169">
        <f t="shared" si="3"/>
        <v>1.6000000000001364</v>
      </c>
      <c r="M14" s="169">
        <f t="shared" si="4"/>
        <v>0.97500000000013642</v>
      </c>
      <c r="N14" s="413">
        <f t="shared" si="5"/>
        <v>7.4757281553399446E-2</v>
      </c>
      <c r="O14" s="414">
        <f t="shared" si="6"/>
        <v>7.9195561719834079E-2</v>
      </c>
      <c r="P14" s="172" t="str">
        <f t="shared" si="7"/>
        <v>TIPO3</v>
      </c>
      <c r="Q14" s="173" t="str">
        <f t="shared" si="8"/>
        <v>OK</v>
      </c>
      <c r="R14" s="176"/>
      <c r="X14" s="164">
        <v>39</v>
      </c>
      <c r="Y14" s="165">
        <v>1.7</v>
      </c>
    </row>
    <row r="15" spans="1:25" ht="15.75" x14ac:dyDescent="0.25">
      <c r="A15" s="549" t="s">
        <v>196</v>
      </c>
      <c r="B15" s="369" t="s">
        <v>254</v>
      </c>
      <c r="C15" s="169">
        <v>58.79</v>
      </c>
      <c r="D15" s="170">
        <v>24</v>
      </c>
      <c r="E15" s="170">
        <f t="shared" si="0"/>
        <v>625</v>
      </c>
      <c r="F15" s="409">
        <v>1755.95</v>
      </c>
      <c r="G15" s="409">
        <v>1754.3</v>
      </c>
      <c r="H15" s="169">
        <f t="shared" si="1"/>
        <v>1.6500000000000909</v>
      </c>
      <c r="I15" s="169">
        <f t="shared" si="2"/>
        <v>1.0250000000000909</v>
      </c>
      <c r="J15" s="171">
        <v>1753</v>
      </c>
      <c r="K15" s="171">
        <v>1750.7</v>
      </c>
      <c r="L15" s="169">
        <f t="shared" si="3"/>
        <v>2.2999999999999545</v>
      </c>
      <c r="M15" s="169">
        <f t="shared" si="4"/>
        <v>1.6749999999999545</v>
      </c>
      <c r="N15" s="413">
        <f t="shared" si="5"/>
        <v>6.1234903895218733E-2</v>
      </c>
      <c r="O15" s="414">
        <f t="shared" si="6"/>
        <v>5.0178601803028501E-2</v>
      </c>
      <c r="P15" s="172" t="str">
        <f t="shared" si="7"/>
        <v>TIPO3</v>
      </c>
      <c r="Q15" s="173" t="str">
        <f t="shared" si="8"/>
        <v>OK</v>
      </c>
      <c r="R15" s="176"/>
      <c r="X15" s="164">
        <v>42</v>
      </c>
      <c r="Y15" s="165">
        <v>1.9</v>
      </c>
    </row>
    <row r="16" spans="1:25" ht="15.75" x14ac:dyDescent="0.25">
      <c r="A16" s="549"/>
      <c r="B16" s="370" t="s">
        <v>255</v>
      </c>
      <c r="C16" s="169">
        <v>73.790000000000006</v>
      </c>
      <c r="D16" s="170">
        <v>12</v>
      </c>
      <c r="E16" s="170">
        <f t="shared" si="0"/>
        <v>315</v>
      </c>
      <c r="F16" s="409">
        <v>1753</v>
      </c>
      <c r="G16" s="409">
        <v>1751.8</v>
      </c>
      <c r="H16" s="169">
        <f t="shared" si="1"/>
        <v>1.2000000000000455</v>
      </c>
      <c r="I16" s="169">
        <f t="shared" si="2"/>
        <v>0.88500000000004553</v>
      </c>
      <c r="J16" s="171">
        <v>1748.74</v>
      </c>
      <c r="K16" s="171">
        <v>1746.99</v>
      </c>
      <c r="L16" s="169">
        <f t="shared" si="3"/>
        <v>1.75</v>
      </c>
      <c r="M16" s="169">
        <f t="shared" si="4"/>
        <v>1.4350000000000001</v>
      </c>
      <c r="N16" s="413">
        <f t="shared" si="5"/>
        <v>6.518498441523167E-2</v>
      </c>
      <c r="O16" s="414">
        <f t="shared" si="6"/>
        <v>5.7731399918688038E-2</v>
      </c>
      <c r="P16" s="172" t="str">
        <f t="shared" si="7"/>
        <v>TIPO3</v>
      </c>
      <c r="Q16" s="173" t="str">
        <f t="shared" si="8"/>
        <v>OK</v>
      </c>
      <c r="R16" s="176"/>
    </row>
    <row r="17" spans="1:18" ht="15.75" x14ac:dyDescent="0.25">
      <c r="A17" s="177" t="s">
        <v>197</v>
      </c>
      <c r="B17" s="371" t="s">
        <v>256</v>
      </c>
      <c r="C17" s="169">
        <v>70.680000000000007</v>
      </c>
      <c r="D17" s="170">
        <v>24</v>
      </c>
      <c r="E17" s="170">
        <f t="shared" si="0"/>
        <v>625</v>
      </c>
      <c r="F17" s="408">
        <v>1748.74</v>
      </c>
      <c r="G17" s="408">
        <v>1746.99</v>
      </c>
      <c r="H17" s="169">
        <f t="shared" si="1"/>
        <v>1.75</v>
      </c>
      <c r="I17" s="169">
        <f t="shared" si="2"/>
        <v>1.125</v>
      </c>
      <c r="J17" s="171">
        <v>1745.21</v>
      </c>
      <c r="K17" s="171">
        <v>1743.82</v>
      </c>
      <c r="L17" s="169">
        <f t="shared" si="3"/>
        <v>1.3900000000001</v>
      </c>
      <c r="M17" s="169">
        <f t="shared" si="4"/>
        <v>0.76500000000010004</v>
      </c>
      <c r="N17" s="413">
        <f t="shared" si="5"/>
        <v>4.4850028296548848E-2</v>
      </c>
      <c r="O17" s="414">
        <f t="shared" si="6"/>
        <v>4.9943406904357279E-2</v>
      </c>
      <c r="P17" s="172" t="str">
        <f t="shared" si="7"/>
        <v>TIPO3</v>
      </c>
      <c r="Q17" s="173" t="str">
        <f t="shared" si="8"/>
        <v>OK</v>
      </c>
      <c r="R17" s="176"/>
    </row>
    <row r="18" spans="1:18" ht="15.75" x14ac:dyDescent="0.25">
      <c r="A18" s="177" t="s">
        <v>198</v>
      </c>
      <c r="B18" s="371" t="s">
        <v>257</v>
      </c>
      <c r="C18" s="169">
        <v>78.8</v>
      </c>
      <c r="D18" s="170">
        <v>24</v>
      </c>
      <c r="E18" s="170">
        <f t="shared" si="0"/>
        <v>625</v>
      </c>
      <c r="F18" s="408">
        <v>1745.21</v>
      </c>
      <c r="G18" s="408">
        <v>1743.75</v>
      </c>
      <c r="H18" s="169">
        <f t="shared" si="1"/>
        <v>1.4600000000000364</v>
      </c>
      <c r="I18" s="169">
        <f t="shared" si="2"/>
        <v>0.83500000000003638</v>
      </c>
      <c r="J18" s="171">
        <v>1741.86</v>
      </c>
      <c r="K18" s="171">
        <v>1740.09</v>
      </c>
      <c r="L18" s="169">
        <f t="shared" si="3"/>
        <v>1.7699999999999818</v>
      </c>
      <c r="M18" s="169">
        <f t="shared" si="4"/>
        <v>1.1449999999999818</v>
      </c>
      <c r="N18" s="413">
        <f t="shared" si="5"/>
        <v>4.6446700507615256E-2</v>
      </c>
      <c r="O18" s="414">
        <f t="shared" si="6"/>
        <v>4.251269035533168E-2</v>
      </c>
      <c r="P18" s="172" t="str">
        <f t="shared" si="7"/>
        <v>TIPO3</v>
      </c>
      <c r="Q18" s="173" t="str">
        <f t="shared" si="8"/>
        <v>OK</v>
      </c>
      <c r="R18" s="176"/>
    </row>
    <row r="19" spans="1:18" ht="15.75" x14ac:dyDescent="0.25">
      <c r="A19" s="177" t="s">
        <v>199</v>
      </c>
      <c r="B19" s="370" t="s">
        <v>258</v>
      </c>
      <c r="C19" s="169">
        <v>32.4</v>
      </c>
      <c r="D19" s="170">
        <v>24</v>
      </c>
      <c r="E19" s="170">
        <f t="shared" si="0"/>
        <v>625</v>
      </c>
      <c r="F19" s="409">
        <v>1741.86</v>
      </c>
      <c r="G19" s="409">
        <v>1740.09</v>
      </c>
      <c r="H19" s="169">
        <f t="shared" si="1"/>
        <v>1.7699999999999818</v>
      </c>
      <c r="I19" s="169">
        <f t="shared" si="2"/>
        <v>1.1449999999999818</v>
      </c>
      <c r="J19" s="171">
        <v>1741</v>
      </c>
      <c r="K19" s="171">
        <v>1738</v>
      </c>
      <c r="L19" s="169">
        <f t="shared" si="3"/>
        <v>3</v>
      </c>
      <c r="M19" s="169">
        <f t="shared" si="4"/>
        <v>2.375</v>
      </c>
      <c r="N19" s="413">
        <f t="shared" si="5"/>
        <v>6.4506172839503648E-2</v>
      </c>
      <c r="O19" s="414">
        <f t="shared" si="6"/>
        <v>2.6543209876540123E-2</v>
      </c>
      <c r="P19" s="172" t="str">
        <f t="shared" si="7"/>
        <v>TIPO3</v>
      </c>
      <c r="Q19" s="173" t="str">
        <f t="shared" si="8"/>
        <v>OK</v>
      </c>
      <c r="R19" s="176"/>
    </row>
    <row r="20" spans="1:18" ht="15.75" x14ac:dyDescent="0.25">
      <c r="A20" s="177" t="s">
        <v>200</v>
      </c>
      <c r="B20" s="372" t="s">
        <v>259</v>
      </c>
      <c r="C20" s="169">
        <v>52.88</v>
      </c>
      <c r="D20" s="170">
        <v>36</v>
      </c>
      <c r="E20" s="170">
        <f t="shared" si="0"/>
        <v>950</v>
      </c>
      <c r="F20" s="409">
        <v>1741</v>
      </c>
      <c r="G20" s="409">
        <v>1738</v>
      </c>
      <c r="H20" s="169">
        <f t="shared" si="1"/>
        <v>3</v>
      </c>
      <c r="I20" s="169">
        <f t="shared" si="2"/>
        <v>2.0499999999999998</v>
      </c>
      <c r="J20" s="171">
        <v>1733.93</v>
      </c>
      <c r="K20" s="171">
        <v>1732.43</v>
      </c>
      <c r="L20" s="169">
        <f t="shared" si="3"/>
        <v>1.5</v>
      </c>
      <c r="M20" s="169">
        <f t="shared" si="4"/>
        <v>0.55000000000000004</v>
      </c>
      <c r="N20" s="413">
        <f t="shared" si="5"/>
        <v>0.10533282904689743</v>
      </c>
      <c r="O20" s="414">
        <f t="shared" si="6"/>
        <v>0.13369894099848592</v>
      </c>
      <c r="P20" s="172" t="str">
        <f t="shared" si="7"/>
        <v>TIPO3</v>
      </c>
      <c r="Q20" s="173" t="str">
        <f t="shared" si="8"/>
        <v>OK</v>
      </c>
      <c r="R20" s="176"/>
    </row>
    <row r="21" spans="1:18" ht="15.75" x14ac:dyDescent="0.25">
      <c r="A21" s="549" t="s">
        <v>201</v>
      </c>
      <c r="B21" s="372" t="s">
        <v>260</v>
      </c>
      <c r="C21" s="169">
        <v>34.79</v>
      </c>
      <c r="D21" s="170">
        <v>10</v>
      </c>
      <c r="E21" s="170">
        <f t="shared" si="0"/>
        <v>250</v>
      </c>
      <c r="F21" s="409">
        <v>1733.93</v>
      </c>
      <c r="G21" s="409">
        <v>1732.93</v>
      </c>
      <c r="H21" s="169">
        <f t="shared" si="1"/>
        <v>1</v>
      </c>
      <c r="I21" s="169">
        <f t="shared" si="2"/>
        <v>0.75</v>
      </c>
      <c r="J21" s="178">
        <v>1731.79</v>
      </c>
      <c r="K21" s="178">
        <v>1728.54</v>
      </c>
      <c r="L21" s="169">
        <f t="shared" si="3"/>
        <v>3.25</v>
      </c>
      <c r="M21" s="169">
        <f t="shared" si="4"/>
        <v>3</v>
      </c>
      <c r="N21" s="413">
        <f t="shared" si="5"/>
        <v>0.12618568554182524</v>
      </c>
      <c r="O21" s="414">
        <f t="shared" si="6"/>
        <v>6.1511928715150911E-2</v>
      </c>
      <c r="P21" s="172" t="str">
        <f t="shared" si="7"/>
        <v>TIPO3</v>
      </c>
      <c r="Q21" s="173" t="str">
        <f t="shared" si="8"/>
        <v>OK</v>
      </c>
      <c r="R21" s="176"/>
    </row>
    <row r="22" spans="1:18" ht="15.75" x14ac:dyDescent="0.25">
      <c r="A22" s="549"/>
      <c r="B22" s="372" t="s">
        <v>261</v>
      </c>
      <c r="C22" s="169">
        <v>9.58</v>
      </c>
      <c r="D22" s="170">
        <v>36</v>
      </c>
      <c r="E22" s="170">
        <f t="shared" si="0"/>
        <v>950</v>
      </c>
      <c r="F22" s="409">
        <v>1731.79</v>
      </c>
      <c r="G22" s="409">
        <v>1728.37</v>
      </c>
      <c r="H22" s="169">
        <f t="shared" si="1"/>
        <v>3.4200000000000728</v>
      </c>
      <c r="I22" s="169">
        <f t="shared" si="2"/>
        <v>2.4700000000000726</v>
      </c>
      <c r="J22" s="178">
        <v>1730.84</v>
      </c>
      <c r="K22" s="178">
        <v>1728.03</v>
      </c>
      <c r="L22" s="169">
        <f t="shared" si="3"/>
        <v>2.8099999999999454</v>
      </c>
      <c r="M22" s="169">
        <f t="shared" si="4"/>
        <v>1.8599999999999455</v>
      </c>
      <c r="N22" s="413">
        <f t="shared" si="5"/>
        <v>3.54906054279664E-2</v>
      </c>
      <c r="O22" s="414">
        <f t="shared" si="6"/>
        <v>9.9164926931111216E-2</v>
      </c>
      <c r="P22" s="172" t="str">
        <f t="shared" si="7"/>
        <v>TIPO3</v>
      </c>
      <c r="Q22" s="173" t="str">
        <f t="shared" si="8"/>
        <v>OK</v>
      </c>
      <c r="R22" s="176"/>
    </row>
    <row r="23" spans="1:18" ht="15.75" x14ac:dyDescent="0.25">
      <c r="A23" s="549" t="s">
        <v>202</v>
      </c>
      <c r="B23" s="372" t="s">
        <v>262</v>
      </c>
      <c r="C23" s="169">
        <v>40.450000000000003</v>
      </c>
      <c r="D23" s="170">
        <v>36</v>
      </c>
      <c r="E23" s="170">
        <f t="shared" si="0"/>
        <v>950</v>
      </c>
      <c r="F23" s="409">
        <v>1730.84</v>
      </c>
      <c r="G23" s="409">
        <v>1727.87</v>
      </c>
      <c r="H23" s="169">
        <f t="shared" si="1"/>
        <v>2.9700000000000273</v>
      </c>
      <c r="I23" s="169">
        <f t="shared" si="2"/>
        <v>2.0200000000000271</v>
      </c>
      <c r="J23" s="178">
        <v>1728.07</v>
      </c>
      <c r="K23" s="178">
        <v>1725.93</v>
      </c>
      <c r="L23" s="169">
        <f t="shared" si="3"/>
        <v>2.1399999999998727</v>
      </c>
      <c r="M23" s="169">
        <f t="shared" si="4"/>
        <v>1.1899999999998727</v>
      </c>
      <c r="N23" s="413">
        <f t="shared" si="5"/>
        <v>4.7960444993815257E-2</v>
      </c>
      <c r="O23" s="414">
        <f t="shared" si="6"/>
        <v>6.8479604449937739E-2</v>
      </c>
      <c r="P23" s="172" t="str">
        <f t="shared" si="7"/>
        <v>TIPO3</v>
      </c>
      <c r="Q23" s="173" t="str">
        <f t="shared" si="8"/>
        <v>OK</v>
      </c>
      <c r="R23" s="176"/>
    </row>
    <row r="24" spans="1:18" ht="15.75" x14ac:dyDescent="0.25">
      <c r="A24" s="549"/>
      <c r="B24" s="372" t="s">
        <v>263</v>
      </c>
      <c r="C24" s="169">
        <v>31.78</v>
      </c>
      <c r="D24" s="170">
        <v>36</v>
      </c>
      <c r="E24" s="170">
        <f t="shared" si="0"/>
        <v>950</v>
      </c>
      <c r="F24" s="409">
        <v>1728.07</v>
      </c>
      <c r="G24" s="409">
        <v>1725.93</v>
      </c>
      <c r="H24" s="169">
        <f t="shared" si="1"/>
        <v>2.1399999999998727</v>
      </c>
      <c r="I24" s="169">
        <f t="shared" si="2"/>
        <v>1.1899999999998727</v>
      </c>
      <c r="J24" s="178">
        <v>1726.54</v>
      </c>
      <c r="K24" s="178">
        <v>1724.11</v>
      </c>
      <c r="L24" s="169">
        <f t="shared" si="3"/>
        <v>2.4300000000000637</v>
      </c>
      <c r="M24" s="169">
        <f t="shared" si="4"/>
        <v>1.4800000000000637</v>
      </c>
      <c r="N24" s="413">
        <f t="shared" si="5"/>
        <v>5.7268722466965502E-2</v>
      </c>
      <c r="O24" s="414">
        <f t="shared" si="6"/>
        <v>4.8143486469476797E-2</v>
      </c>
      <c r="P24" s="172" t="str">
        <f t="shared" si="7"/>
        <v>TIPO3</v>
      </c>
      <c r="Q24" s="173" t="str">
        <f t="shared" si="8"/>
        <v>OK</v>
      </c>
      <c r="R24" s="176"/>
    </row>
    <row r="25" spans="1:18" ht="15.75" x14ac:dyDescent="0.25">
      <c r="A25" s="549" t="s">
        <v>203</v>
      </c>
      <c r="B25" s="372" t="s">
        <v>264</v>
      </c>
      <c r="C25" s="179">
        <v>4.63</v>
      </c>
      <c r="D25" s="170">
        <v>36</v>
      </c>
      <c r="E25" s="170">
        <f t="shared" si="0"/>
        <v>950</v>
      </c>
      <c r="F25" s="409">
        <v>1726.54</v>
      </c>
      <c r="G25" s="409">
        <v>1724</v>
      </c>
      <c r="H25" s="169">
        <f t="shared" si="1"/>
        <v>2.5399999999999636</v>
      </c>
      <c r="I25" s="169">
        <f t="shared" si="2"/>
        <v>1.5899999999999637</v>
      </c>
      <c r="J25" s="180">
        <v>1726.33</v>
      </c>
      <c r="K25" s="180">
        <v>1723.83</v>
      </c>
      <c r="L25" s="169">
        <f t="shared" si="3"/>
        <v>2.5</v>
      </c>
      <c r="M25" s="169">
        <f t="shared" si="4"/>
        <v>1.55</v>
      </c>
      <c r="N25" s="413">
        <f t="shared" si="5"/>
        <v>3.6717062635004918E-2</v>
      </c>
      <c r="O25" s="414">
        <f t="shared" si="6"/>
        <v>4.5356371490288636E-2</v>
      </c>
      <c r="P25" s="172" t="str">
        <f t="shared" si="7"/>
        <v>TIPO3</v>
      </c>
      <c r="Q25" s="173" t="str">
        <f t="shared" si="8"/>
        <v>OK</v>
      </c>
      <c r="R25" s="176"/>
    </row>
    <row r="26" spans="1:18" ht="15.75" x14ac:dyDescent="0.25">
      <c r="A26" s="549"/>
      <c r="B26" s="373" t="s">
        <v>265</v>
      </c>
      <c r="C26" s="169">
        <v>71.650000000000006</v>
      </c>
      <c r="D26" s="170">
        <v>30</v>
      </c>
      <c r="E26" s="170">
        <f t="shared" si="0"/>
        <v>786</v>
      </c>
      <c r="F26" s="409">
        <v>1733.35</v>
      </c>
      <c r="G26" s="409">
        <v>1731.7</v>
      </c>
      <c r="H26" s="169">
        <f t="shared" si="1"/>
        <v>1.6499999999998636</v>
      </c>
      <c r="I26" s="169">
        <f t="shared" si="2"/>
        <v>0.86399999999986354</v>
      </c>
      <c r="J26" s="181">
        <v>1730.93</v>
      </c>
      <c r="K26" s="181">
        <v>1729.05</v>
      </c>
      <c r="L26" s="169">
        <f t="shared" si="3"/>
        <v>1.8800000000001091</v>
      </c>
      <c r="M26" s="169">
        <f t="shared" si="4"/>
        <v>1.0940000000001091</v>
      </c>
      <c r="N26" s="413">
        <f t="shared" si="5"/>
        <v>3.6985345429170841E-2</v>
      </c>
      <c r="O26" s="414">
        <f t="shared" si="6"/>
        <v>3.3775296580597976E-2</v>
      </c>
      <c r="P26" s="172" t="str">
        <f t="shared" si="7"/>
        <v>TIPO3</v>
      </c>
      <c r="Q26" s="173" t="str">
        <f t="shared" si="8"/>
        <v>OK</v>
      </c>
      <c r="R26" s="176"/>
    </row>
    <row r="27" spans="1:18" ht="15.75" x14ac:dyDescent="0.25">
      <c r="A27" s="175" t="s">
        <v>204</v>
      </c>
      <c r="B27" s="374" t="s">
        <v>266</v>
      </c>
      <c r="C27" s="179">
        <v>32.28</v>
      </c>
      <c r="D27" s="170">
        <v>10</v>
      </c>
      <c r="E27" s="170">
        <f t="shared" si="0"/>
        <v>250</v>
      </c>
      <c r="F27" s="409">
        <v>1730.93</v>
      </c>
      <c r="G27" s="409">
        <v>1729.85</v>
      </c>
      <c r="H27" s="169">
        <f t="shared" si="1"/>
        <v>1.0800000000001546</v>
      </c>
      <c r="I27" s="169">
        <f t="shared" si="2"/>
        <v>0.83000000000015461</v>
      </c>
      <c r="J27" s="182">
        <v>1729.62</v>
      </c>
      <c r="K27" s="183">
        <v>1727.58</v>
      </c>
      <c r="L27" s="169">
        <f t="shared" si="3"/>
        <v>2.0399999999999636</v>
      </c>
      <c r="M27" s="169">
        <f t="shared" si="4"/>
        <v>1.7899999999999636</v>
      </c>
      <c r="N27" s="413">
        <f t="shared" si="5"/>
        <v>7.0322180916975896E-2</v>
      </c>
      <c r="O27" s="414">
        <f t="shared" si="6"/>
        <v>4.0582403965308947E-2</v>
      </c>
      <c r="P27" s="172" t="str">
        <f t="shared" si="7"/>
        <v>TIPO3</v>
      </c>
      <c r="Q27" s="173" t="str">
        <f t="shared" si="8"/>
        <v>OK</v>
      </c>
      <c r="R27" s="176"/>
    </row>
    <row r="28" spans="1:18" ht="15.75" x14ac:dyDescent="0.25">
      <c r="A28" s="565" t="s">
        <v>205</v>
      </c>
      <c r="B28" s="374" t="s">
        <v>267</v>
      </c>
      <c r="C28" s="184">
        <v>42.8</v>
      </c>
      <c r="D28" s="170">
        <v>36</v>
      </c>
      <c r="E28" s="170">
        <f t="shared" si="0"/>
        <v>950</v>
      </c>
      <c r="F28" s="409">
        <v>1729.62</v>
      </c>
      <c r="G28" s="409">
        <v>1727.58</v>
      </c>
      <c r="H28" s="169">
        <f t="shared" si="1"/>
        <v>2.0399999999999636</v>
      </c>
      <c r="I28" s="169">
        <f t="shared" si="2"/>
        <v>1.0899999999999637</v>
      </c>
      <c r="J28" s="185">
        <v>1727.53</v>
      </c>
      <c r="K28" s="185">
        <v>1725.77</v>
      </c>
      <c r="L28" s="169">
        <f t="shared" si="3"/>
        <v>1.7599999999999909</v>
      </c>
      <c r="M28" s="169">
        <f t="shared" si="4"/>
        <v>0.80999999999999095</v>
      </c>
      <c r="N28" s="413">
        <f t="shared" si="5"/>
        <v>4.2289719626166955E-2</v>
      </c>
      <c r="O28" s="414">
        <f t="shared" si="6"/>
        <v>4.8831775700932667E-2</v>
      </c>
      <c r="P28" s="172" t="str">
        <f t="shared" si="7"/>
        <v>TIPO3</v>
      </c>
      <c r="Q28" s="173" t="str">
        <f t="shared" si="8"/>
        <v>OK</v>
      </c>
      <c r="R28" s="416"/>
    </row>
    <row r="29" spans="1:18" ht="15.75" x14ac:dyDescent="0.25">
      <c r="A29" s="565"/>
      <c r="B29" s="374" t="s">
        <v>268</v>
      </c>
      <c r="C29" s="184">
        <v>39.57</v>
      </c>
      <c r="D29" s="170">
        <v>42</v>
      </c>
      <c r="E29" s="170">
        <f t="shared" si="0"/>
        <v>1101</v>
      </c>
      <c r="F29" s="409">
        <v>1727.53</v>
      </c>
      <c r="G29" s="409">
        <v>1725.56</v>
      </c>
      <c r="H29" s="169">
        <f t="shared" si="1"/>
        <v>1.9700000000000273</v>
      </c>
      <c r="I29" s="169">
        <f t="shared" si="2"/>
        <v>0.86900000000002731</v>
      </c>
      <c r="J29" s="185">
        <v>1726.33</v>
      </c>
      <c r="K29" s="185">
        <v>1724.05</v>
      </c>
      <c r="L29" s="169">
        <f t="shared" si="3"/>
        <v>2.2799999999999727</v>
      </c>
      <c r="M29" s="169">
        <f t="shared" si="4"/>
        <v>1.1789999999999727</v>
      </c>
      <c r="N29" s="413">
        <f t="shared" si="5"/>
        <v>3.8160222390699793E-2</v>
      </c>
      <c r="O29" s="414">
        <f t="shared" si="6"/>
        <v>3.032600454890183E-2</v>
      </c>
      <c r="P29" s="172" t="str">
        <f t="shared" si="7"/>
        <v>TIPO3</v>
      </c>
      <c r="Q29" s="173" t="str">
        <f t="shared" si="8"/>
        <v>OK</v>
      </c>
      <c r="R29" s="417"/>
    </row>
    <row r="30" spans="1:18" ht="15.75" x14ac:dyDescent="0.25">
      <c r="A30" s="565"/>
      <c r="B30" s="372" t="s">
        <v>269</v>
      </c>
      <c r="C30" s="184">
        <v>32.450000000000003</v>
      </c>
      <c r="D30" s="170">
        <v>42</v>
      </c>
      <c r="E30" s="170">
        <f t="shared" si="0"/>
        <v>1101</v>
      </c>
      <c r="F30" s="409">
        <v>1726.33</v>
      </c>
      <c r="G30" s="409">
        <v>1723.83</v>
      </c>
      <c r="H30" s="169">
        <f t="shared" si="1"/>
        <v>2.5</v>
      </c>
      <c r="I30" s="169">
        <f t="shared" si="2"/>
        <v>1.399</v>
      </c>
      <c r="J30" s="186">
        <v>1725.76</v>
      </c>
      <c r="K30" s="186">
        <v>1722.85</v>
      </c>
      <c r="L30" s="169">
        <f t="shared" si="3"/>
        <v>2.9100000000000819</v>
      </c>
      <c r="M30" s="169">
        <f t="shared" si="4"/>
        <v>1.8090000000000819</v>
      </c>
      <c r="N30" s="413">
        <f t="shared" si="5"/>
        <v>3.0200308166410419E-2</v>
      </c>
      <c r="O30" s="414">
        <f t="shared" si="6"/>
        <v>1.7565485362093569E-2</v>
      </c>
      <c r="P30" s="172" t="str">
        <f t="shared" si="7"/>
        <v>TIPO3</v>
      </c>
      <c r="Q30" s="173" t="str">
        <f t="shared" si="8"/>
        <v>OK</v>
      </c>
      <c r="R30" s="417"/>
    </row>
    <row r="31" spans="1:18" ht="15.75" x14ac:dyDescent="0.25">
      <c r="A31" s="565"/>
      <c r="B31" s="372" t="s">
        <v>270</v>
      </c>
      <c r="C31" s="184">
        <v>51.12</v>
      </c>
      <c r="D31" s="170">
        <v>42</v>
      </c>
      <c r="E31" s="170">
        <f t="shared" si="0"/>
        <v>1101</v>
      </c>
      <c r="F31" s="410">
        <v>1725.76</v>
      </c>
      <c r="G31" s="410">
        <v>1722.85</v>
      </c>
      <c r="H31" s="169">
        <f t="shared" si="1"/>
        <v>2.9100000000000819</v>
      </c>
      <c r="I31" s="169">
        <f t="shared" si="2"/>
        <v>1.8090000000000819</v>
      </c>
      <c r="J31" s="186">
        <v>1722.6</v>
      </c>
      <c r="K31" s="186">
        <v>1720.1</v>
      </c>
      <c r="L31" s="169">
        <f t="shared" si="3"/>
        <v>2.5</v>
      </c>
      <c r="M31" s="169">
        <f t="shared" si="4"/>
        <v>1.399</v>
      </c>
      <c r="N31" s="413">
        <f t="shared" si="5"/>
        <v>5.3794992175273865E-2</v>
      </c>
      <c r="O31" s="414">
        <f t="shared" si="6"/>
        <v>6.1815336463225394E-2</v>
      </c>
      <c r="P31" s="172" t="str">
        <f t="shared" si="7"/>
        <v>TIPO3</v>
      </c>
      <c r="Q31" s="173" t="str">
        <f t="shared" si="8"/>
        <v>OK</v>
      </c>
      <c r="R31" s="417"/>
    </row>
    <row r="32" spans="1:18" ht="15.75" x14ac:dyDescent="0.25">
      <c r="A32" s="565"/>
      <c r="B32" s="372" t="s">
        <v>271</v>
      </c>
      <c r="C32" s="184">
        <v>65.400000000000006</v>
      </c>
      <c r="D32" s="170">
        <v>42</v>
      </c>
      <c r="E32" s="170">
        <f t="shared" si="0"/>
        <v>1101</v>
      </c>
      <c r="F32" s="410">
        <v>1722.6</v>
      </c>
      <c r="G32" s="410">
        <v>1720.1</v>
      </c>
      <c r="H32" s="169">
        <f t="shared" si="1"/>
        <v>2.5</v>
      </c>
      <c r="I32" s="169">
        <f t="shared" si="2"/>
        <v>1.399</v>
      </c>
      <c r="J32" s="185">
        <v>1718.55</v>
      </c>
      <c r="K32" s="185">
        <v>1716.21</v>
      </c>
      <c r="L32" s="169">
        <f t="shared" si="3"/>
        <v>2.3399999999999181</v>
      </c>
      <c r="M32" s="169">
        <f t="shared" si="4"/>
        <v>1.2389999999999182</v>
      </c>
      <c r="N32" s="413">
        <f t="shared" si="5"/>
        <v>5.9480122324157073E-2</v>
      </c>
      <c r="O32" s="414">
        <f t="shared" si="6"/>
        <v>6.1926605504586459E-2</v>
      </c>
      <c r="P32" s="172" t="str">
        <f t="shared" si="7"/>
        <v>TIPO3</v>
      </c>
      <c r="Q32" s="173" t="str">
        <f t="shared" si="8"/>
        <v>OK</v>
      </c>
      <c r="R32" s="417"/>
    </row>
    <row r="33" spans="1:18" ht="15.75" x14ac:dyDescent="0.25">
      <c r="A33" s="565"/>
      <c r="B33" s="375" t="s">
        <v>272</v>
      </c>
      <c r="C33" s="184">
        <v>32.299999999999997</v>
      </c>
      <c r="D33" s="170">
        <v>10</v>
      </c>
      <c r="E33" s="170">
        <f t="shared" si="0"/>
        <v>250</v>
      </c>
      <c r="F33" s="410">
        <v>1777.2</v>
      </c>
      <c r="G33" s="410">
        <v>1775.75</v>
      </c>
      <c r="H33" s="169">
        <f t="shared" si="1"/>
        <v>1.4500000000000455</v>
      </c>
      <c r="I33" s="169">
        <f t="shared" si="2"/>
        <v>1.2000000000000455</v>
      </c>
      <c r="J33" s="185">
        <v>1769</v>
      </c>
      <c r="K33" s="185">
        <v>1767.8</v>
      </c>
      <c r="L33" s="169">
        <f t="shared" si="3"/>
        <v>1.2000000000000455</v>
      </c>
      <c r="M33" s="169">
        <f t="shared" si="4"/>
        <v>0.95000000000004547</v>
      </c>
      <c r="N33" s="413">
        <f t="shared" si="5"/>
        <v>0.24613003095975375</v>
      </c>
      <c r="O33" s="414">
        <f t="shared" si="6"/>
        <v>0.25386996904024911</v>
      </c>
      <c r="P33" s="172" t="str">
        <f t="shared" si="7"/>
        <v>TIPO3</v>
      </c>
      <c r="Q33" s="173" t="str">
        <f t="shared" si="8"/>
        <v>ANCLAR</v>
      </c>
      <c r="R33" s="417"/>
    </row>
    <row r="34" spans="1:18" ht="15.75" x14ac:dyDescent="0.25">
      <c r="A34" s="565"/>
      <c r="B34" s="375" t="s">
        <v>273</v>
      </c>
      <c r="C34" s="184">
        <v>34.799999999999997</v>
      </c>
      <c r="D34" s="170">
        <v>10</v>
      </c>
      <c r="E34" s="170">
        <f t="shared" si="0"/>
        <v>250</v>
      </c>
      <c r="F34" s="410">
        <v>1769</v>
      </c>
      <c r="G34" s="410">
        <v>1767.75</v>
      </c>
      <c r="H34" s="169">
        <f t="shared" si="1"/>
        <v>1.25</v>
      </c>
      <c r="I34" s="169">
        <f t="shared" si="2"/>
        <v>1</v>
      </c>
      <c r="J34" s="186">
        <v>1758.29</v>
      </c>
      <c r="K34" s="186">
        <v>1756.5</v>
      </c>
      <c r="L34" s="169">
        <f t="shared" si="3"/>
        <v>1.7899999999999636</v>
      </c>
      <c r="M34" s="169">
        <f t="shared" si="4"/>
        <v>1.5399999999999636</v>
      </c>
      <c r="N34" s="413">
        <f t="shared" si="5"/>
        <v>0.32327586206896552</v>
      </c>
      <c r="O34" s="414">
        <f t="shared" si="6"/>
        <v>0.30775862068965626</v>
      </c>
      <c r="P34" s="172" t="str">
        <f t="shared" si="7"/>
        <v>TIPO3</v>
      </c>
      <c r="Q34" s="173" t="str">
        <f t="shared" si="8"/>
        <v>ANCLAR</v>
      </c>
      <c r="R34" s="417"/>
    </row>
    <row r="35" spans="1:18" ht="15.75" x14ac:dyDescent="0.25">
      <c r="A35" s="565"/>
      <c r="B35" s="375" t="s">
        <v>274</v>
      </c>
      <c r="C35" s="184">
        <v>30.12</v>
      </c>
      <c r="D35" s="170">
        <v>10</v>
      </c>
      <c r="E35" s="170">
        <f t="shared" si="0"/>
        <v>250</v>
      </c>
      <c r="F35" s="410">
        <v>1758.29</v>
      </c>
      <c r="G35" s="410">
        <v>1756.5</v>
      </c>
      <c r="H35" s="169">
        <f t="shared" si="1"/>
        <v>1.7899999999999636</v>
      </c>
      <c r="I35" s="169">
        <f t="shared" si="2"/>
        <v>1.5399999999999636</v>
      </c>
      <c r="J35" s="186">
        <v>1750.58</v>
      </c>
      <c r="K35" s="186">
        <v>1749.08</v>
      </c>
      <c r="L35" s="169">
        <f t="shared" si="3"/>
        <v>1.5</v>
      </c>
      <c r="M35" s="169">
        <f t="shared" si="4"/>
        <v>1.25</v>
      </c>
      <c r="N35" s="413">
        <f t="shared" si="5"/>
        <v>0.24634794156706749</v>
      </c>
      <c r="O35" s="414">
        <f t="shared" si="6"/>
        <v>0.2559760956175311</v>
      </c>
      <c r="P35" s="172" t="str">
        <f t="shared" si="7"/>
        <v>TIPO3</v>
      </c>
      <c r="Q35" s="173" t="str">
        <f t="shared" si="8"/>
        <v>ANCLAR</v>
      </c>
      <c r="R35" s="417"/>
    </row>
    <row r="36" spans="1:18" ht="15.75" x14ac:dyDescent="0.25">
      <c r="A36" s="565"/>
      <c r="B36" s="376" t="s">
        <v>275</v>
      </c>
      <c r="C36" s="184">
        <v>46.32</v>
      </c>
      <c r="D36" s="170">
        <v>10</v>
      </c>
      <c r="E36" s="170">
        <f t="shared" si="0"/>
        <v>250</v>
      </c>
      <c r="F36" s="410">
        <v>1776.75</v>
      </c>
      <c r="G36" s="410">
        <v>1774.83</v>
      </c>
      <c r="H36" s="169">
        <f t="shared" si="1"/>
        <v>1.9200000000000728</v>
      </c>
      <c r="I36" s="169">
        <f t="shared" si="2"/>
        <v>1.6700000000000728</v>
      </c>
      <c r="J36" s="185">
        <v>1766.48</v>
      </c>
      <c r="K36" s="185">
        <v>1765.1</v>
      </c>
      <c r="L36" s="169">
        <f t="shared" si="3"/>
        <v>1.3800000000001091</v>
      </c>
      <c r="M36" s="169">
        <f t="shared" si="4"/>
        <v>1.1300000000001091</v>
      </c>
      <c r="N36" s="413">
        <f t="shared" si="5"/>
        <v>0.21006044905008675</v>
      </c>
      <c r="O36" s="414">
        <f t="shared" si="6"/>
        <v>0.22171848013816886</v>
      </c>
      <c r="P36" s="172" t="str">
        <f t="shared" si="7"/>
        <v>TIPO3</v>
      </c>
      <c r="Q36" s="173" t="str">
        <f t="shared" si="8"/>
        <v>ANCLAR</v>
      </c>
      <c r="R36" s="418"/>
    </row>
    <row r="37" spans="1:18" ht="15.75" x14ac:dyDescent="0.25">
      <c r="A37" s="566" t="s">
        <v>206</v>
      </c>
      <c r="B37" s="376" t="s">
        <v>276</v>
      </c>
      <c r="C37" s="187">
        <v>45.87</v>
      </c>
      <c r="D37" s="188">
        <v>10</v>
      </c>
      <c r="E37" s="170">
        <f t="shared" si="0"/>
        <v>250</v>
      </c>
      <c r="F37" s="410">
        <v>1766.48</v>
      </c>
      <c r="G37" s="410">
        <v>1764.92</v>
      </c>
      <c r="H37" s="169">
        <f t="shared" si="1"/>
        <v>1.5599999999999454</v>
      </c>
      <c r="I37" s="169">
        <f t="shared" si="2"/>
        <v>1.3099999999999454</v>
      </c>
      <c r="J37" s="189">
        <v>1758.41</v>
      </c>
      <c r="K37" s="189">
        <v>1757.41</v>
      </c>
      <c r="L37" s="169">
        <f t="shared" si="3"/>
        <v>1</v>
      </c>
      <c r="M37" s="169">
        <f t="shared" si="4"/>
        <v>0.75</v>
      </c>
      <c r="N37" s="413">
        <f t="shared" si="5"/>
        <v>0.16372356660126425</v>
      </c>
      <c r="O37" s="414">
        <f t="shared" si="6"/>
        <v>0.175931981687376</v>
      </c>
      <c r="P37" s="172" t="str">
        <f t="shared" si="7"/>
        <v>TIPO3</v>
      </c>
      <c r="Q37" s="173" t="str">
        <f t="shared" si="8"/>
        <v>ANCLAR</v>
      </c>
    </row>
    <row r="38" spans="1:18" ht="15.75" x14ac:dyDescent="0.25">
      <c r="A38" s="567"/>
      <c r="B38" s="376" t="s">
        <v>277</v>
      </c>
      <c r="C38" s="187">
        <v>24.04</v>
      </c>
      <c r="D38" s="188">
        <v>10</v>
      </c>
      <c r="E38" s="170">
        <f t="shared" si="0"/>
        <v>250</v>
      </c>
      <c r="F38" s="410">
        <v>1758.41</v>
      </c>
      <c r="G38" s="410">
        <v>1757.41</v>
      </c>
      <c r="H38" s="169">
        <f t="shared" si="1"/>
        <v>1</v>
      </c>
      <c r="I38" s="169">
        <f t="shared" si="2"/>
        <v>0.75</v>
      </c>
      <c r="J38" s="189">
        <v>1758.71</v>
      </c>
      <c r="K38" s="189">
        <v>1756.44</v>
      </c>
      <c r="L38" s="169">
        <f t="shared" si="3"/>
        <v>2.2699999999999818</v>
      </c>
      <c r="M38" s="169">
        <f t="shared" si="4"/>
        <v>2.0199999999999818</v>
      </c>
      <c r="N38" s="413">
        <f t="shared" si="5"/>
        <v>4.0349417637272351E-2</v>
      </c>
      <c r="O38" s="414">
        <f t="shared" si="6"/>
        <v>-1.2479201331112917E-2</v>
      </c>
      <c r="P38" s="172" t="str">
        <f t="shared" si="7"/>
        <v>TIPO3</v>
      </c>
      <c r="Q38" s="173" t="str">
        <f t="shared" si="8"/>
        <v>OK</v>
      </c>
    </row>
    <row r="39" spans="1:18" ht="15.75" x14ac:dyDescent="0.25">
      <c r="A39" s="190" t="s">
        <v>207</v>
      </c>
      <c r="B39" s="377" t="s">
        <v>278</v>
      </c>
      <c r="C39" s="187">
        <v>64.69</v>
      </c>
      <c r="D39" s="188">
        <v>24</v>
      </c>
      <c r="E39" s="170">
        <f t="shared" si="0"/>
        <v>625</v>
      </c>
      <c r="F39" s="410">
        <v>1777.28</v>
      </c>
      <c r="G39" s="410">
        <v>1776.29</v>
      </c>
      <c r="H39" s="169">
        <f t="shared" si="1"/>
        <v>0.99000000000000909</v>
      </c>
      <c r="I39" s="169">
        <f t="shared" si="2"/>
        <v>0.36500000000000909</v>
      </c>
      <c r="J39" s="189">
        <v>1764.67</v>
      </c>
      <c r="K39" s="189">
        <v>1763.42</v>
      </c>
      <c r="L39" s="169">
        <f t="shared" si="3"/>
        <v>1.25</v>
      </c>
      <c r="M39" s="169">
        <f t="shared" si="4"/>
        <v>0.625</v>
      </c>
      <c r="N39" s="413">
        <f t="shared" si="5"/>
        <v>0.19894883289534537</v>
      </c>
      <c r="O39" s="414">
        <f t="shared" si="6"/>
        <v>0.19492966455402536</v>
      </c>
      <c r="P39" s="172" t="str">
        <f t="shared" si="7"/>
        <v>TIPO2</v>
      </c>
      <c r="Q39" s="173" t="str">
        <f t="shared" si="8"/>
        <v>ANCLAR</v>
      </c>
    </row>
    <row r="40" spans="1:18" ht="15.75" x14ac:dyDescent="0.25">
      <c r="A40" s="568" t="s">
        <v>208</v>
      </c>
      <c r="B40" s="377" t="s">
        <v>279</v>
      </c>
      <c r="C40" s="187">
        <v>33.799999999999997</v>
      </c>
      <c r="D40" s="188">
        <v>24</v>
      </c>
      <c r="E40" s="170">
        <f t="shared" ref="E40:E71" si="9">+LOOKUP(D40,$G$125:$G$138,$I$125:$I$138)</f>
        <v>625</v>
      </c>
      <c r="F40" s="410">
        <v>1764.67</v>
      </c>
      <c r="G40" s="410">
        <v>1763.42</v>
      </c>
      <c r="H40" s="169">
        <f t="shared" si="1"/>
        <v>1.25</v>
      </c>
      <c r="I40" s="169">
        <f t="shared" si="2"/>
        <v>0.625</v>
      </c>
      <c r="J40" s="189">
        <v>1759.79</v>
      </c>
      <c r="K40" s="189">
        <v>1758.09</v>
      </c>
      <c r="L40" s="169">
        <f t="shared" si="3"/>
        <v>1.7000000000000455</v>
      </c>
      <c r="M40" s="169">
        <f t="shared" si="4"/>
        <v>1.0750000000000455</v>
      </c>
      <c r="N40" s="413">
        <f t="shared" si="5"/>
        <v>0.15769230769231227</v>
      </c>
      <c r="O40" s="414">
        <f t="shared" si="6"/>
        <v>0.1443786982248553</v>
      </c>
      <c r="P40" s="172" t="str">
        <f t="shared" si="7"/>
        <v>TIPO3</v>
      </c>
      <c r="Q40" s="173" t="str">
        <f t="shared" si="8"/>
        <v>ANCLAR</v>
      </c>
    </row>
    <row r="41" spans="1:18" ht="15.75" x14ac:dyDescent="0.25">
      <c r="A41" s="549"/>
      <c r="B41" s="378" t="s">
        <v>280</v>
      </c>
      <c r="C41" s="187">
        <v>62.59</v>
      </c>
      <c r="D41" s="188">
        <v>12</v>
      </c>
      <c r="E41" s="170">
        <f t="shared" si="9"/>
        <v>315</v>
      </c>
      <c r="F41" s="411">
        <v>1767.81</v>
      </c>
      <c r="G41" s="411">
        <v>1765.16</v>
      </c>
      <c r="H41" s="169">
        <f t="shared" si="1"/>
        <v>2.6499999999998636</v>
      </c>
      <c r="I41" s="169">
        <f t="shared" si="2"/>
        <v>2.3349999999998636</v>
      </c>
      <c r="J41" s="189" t="s">
        <v>346</v>
      </c>
      <c r="K41" s="189">
        <v>1762.12</v>
      </c>
      <c r="L41" s="169" t="e">
        <f t="shared" si="3"/>
        <v>#VALUE!</v>
      </c>
      <c r="M41" s="169" t="e">
        <f t="shared" si="4"/>
        <v>#VALUE!</v>
      </c>
      <c r="N41" s="413">
        <f t="shared" si="5"/>
        <v>4.8570059114877627E-2</v>
      </c>
      <c r="O41" s="414" t="e">
        <f t="shared" si="6"/>
        <v>#VALUE!</v>
      </c>
      <c r="P41" s="172" t="e">
        <f t="shared" si="7"/>
        <v>#VALUE!</v>
      </c>
      <c r="Q41" s="173" t="str">
        <f t="shared" si="8"/>
        <v>OK</v>
      </c>
    </row>
    <row r="42" spans="1:18" ht="15.75" x14ac:dyDescent="0.25">
      <c r="B42" s="378" t="s">
        <v>281</v>
      </c>
      <c r="C42" s="161">
        <v>71.27</v>
      </c>
      <c r="D42" s="161">
        <v>12</v>
      </c>
      <c r="E42" s="170">
        <f t="shared" si="9"/>
        <v>315</v>
      </c>
      <c r="F42" s="411">
        <v>1764.34</v>
      </c>
      <c r="G42" s="411">
        <v>1762.09</v>
      </c>
      <c r="H42" s="169">
        <f t="shared" si="1"/>
        <v>2.25</v>
      </c>
      <c r="I42" s="169">
        <f t="shared" si="2"/>
        <v>1.9350000000000001</v>
      </c>
      <c r="J42" s="189" t="s">
        <v>347</v>
      </c>
      <c r="K42" s="189">
        <v>1755.66</v>
      </c>
      <c r="L42" s="169" t="e">
        <f t="shared" si="3"/>
        <v>#VALUE!</v>
      </c>
      <c r="M42" s="169" t="e">
        <f t="shared" si="4"/>
        <v>#VALUE!</v>
      </c>
      <c r="N42" s="413">
        <f t="shared" si="5"/>
        <v>9.0220289041670218E-2</v>
      </c>
      <c r="O42" s="414" t="e">
        <f t="shared" si="6"/>
        <v>#VALUE!</v>
      </c>
      <c r="P42" s="172" t="e">
        <f t="shared" si="7"/>
        <v>#VALUE!</v>
      </c>
      <c r="Q42" s="173" t="str">
        <f t="shared" si="8"/>
        <v>OK</v>
      </c>
    </row>
    <row r="43" spans="1:18" ht="15.75" x14ac:dyDescent="0.25">
      <c r="B43" s="379" t="s">
        <v>282</v>
      </c>
      <c r="C43" s="161">
        <v>73.47</v>
      </c>
      <c r="D43" s="161">
        <v>10</v>
      </c>
      <c r="E43" s="170">
        <f t="shared" si="9"/>
        <v>250</v>
      </c>
      <c r="F43" s="411">
        <v>1774.82</v>
      </c>
      <c r="G43" s="411">
        <v>1773.5</v>
      </c>
      <c r="H43" s="169">
        <f t="shared" si="1"/>
        <v>1.3199999999999363</v>
      </c>
      <c r="I43" s="169">
        <f t="shared" si="2"/>
        <v>1.0699999999999363</v>
      </c>
      <c r="J43" s="189" t="s">
        <v>348</v>
      </c>
      <c r="K43" s="189">
        <v>1762.44</v>
      </c>
      <c r="L43" s="169" t="e">
        <f t="shared" si="3"/>
        <v>#VALUE!</v>
      </c>
      <c r="M43" s="169" t="e">
        <f t="shared" si="4"/>
        <v>#VALUE!</v>
      </c>
      <c r="N43" s="413">
        <f t="shared" si="5"/>
        <v>0.15053763440860141</v>
      </c>
      <c r="O43" s="414" t="e">
        <f t="shared" si="6"/>
        <v>#VALUE!</v>
      </c>
      <c r="P43" s="172" t="e">
        <f t="shared" si="7"/>
        <v>#VALUE!</v>
      </c>
      <c r="Q43" s="173" t="str">
        <f t="shared" si="8"/>
        <v>ANCLAR</v>
      </c>
    </row>
    <row r="44" spans="1:18" ht="15.75" x14ac:dyDescent="0.25">
      <c r="B44" s="379" t="s">
        <v>283</v>
      </c>
      <c r="C44" s="161">
        <v>32.68</v>
      </c>
      <c r="D44" s="161">
        <v>12</v>
      </c>
      <c r="E44" s="170">
        <f t="shared" si="9"/>
        <v>315</v>
      </c>
      <c r="F44" s="411">
        <v>1764.01</v>
      </c>
      <c r="G44" s="411">
        <v>1762.21</v>
      </c>
      <c r="H44" s="169">
        <f t="shared" si="1"/>
        <v>1.7999999999999545</v>
      </c>
      <c r="I44" s="169">
        <f t="shared" si="2"/>
        <v>1.4849999999999546</v>
      </c>
      <c r="J44" s="189" t="s">
        <v>349</v>
      </c>
      <c r="K44" s="189">
        <v>1758.48</v>
      </c>
      <c r="L44" s="169" t="e">
        <f t="shared" si="3"/>
        <v>#VALUE!</v>
      </c>
      <c r="M44" s="169" t="e">
        <f t="shared" si="4"/>
        <v>#VALUE!</v>
      </c>
      <c r="N44" s="413">
        <f t="shared" si="5"/>
        <v>0.11413708690330533</v>
      </c>
      <c r="O44" s="414" t="e">
        <f t="shared" si="6"/>
        <v>#VALUE!</v>
      </c>
      <c r="P44" s="172" t="e">
        <f t="shared" si="7"/>
        <v>#VALUE!</v>
      </c>
      <c r="Q44" s="173" t="str">
        <f t="shared" si="8"/>
        <v>OK</v>
      </c>
    </row>
    <row r="45" spans="1:18" ht="15.75" x14ac:dyDescent="0.25">
      <c r="B45" s="379" t="s">
        <v>284</v>
      </c>
      <c r="C45" s="161">
        <v>72.17</v>
      </c>
      <c r="D45" s="161">
        <v>14</v>
      </c>
      <c r="E45" s="170">
        <f t="shared" si="9"/>
        <v>355</v>
      </c>
      <c r="F45" s="411">
        <v>1761.82</v>
      </c>
      <c r="G45" s="411">
        <v>1758.41</v>
      </c>
      <c r="H45" s="169">
        <f t="shared" si="1"/>
        <v>3.4099999999998545</v>
      </c>
      <c r="I45" s="169">
        <f t="shared" si="2"/>
        <v>3.0549999999998545</v>
      </c>
      <c r="J45" s="189" t="s">
        <v>350</v>
      </c>
      <c r="K45" s="189">
        <v>1749.6</v>
      </c>
      <c r="L45" s="169" t="e">
        <f t="shared" si="3"/>
        <v>#VALUE!</v>
      </c>
      <c r="M45" s="169" t="e">
        <f t="shared" si="4"/>
        <v>#VALUE!</v>
      </c>
      <c r="N45" s="413">
        <f t="shared" si="5"/>
        <v>0.1220728834695881</v>
      </c>
      <c r="O45" s="414" t="e">
        <f t="shared" si="6"/>
        <v>#VALUE!</v>
      </c>
      <c r="P45" s="172" t="e">
        <f t="shared" si="7"/>
        <v>#VALUE!</v>
      </c>
      <c r="Q45" s="173" t="str">
        <f t="shared" si="8"/>
        <v>OK</v>
      </c>
    </row>
    <row r="46" spans="1:18" ht="15.75" x14ac:dyDescent="0.25">
      <c r="B46" s="379" t="s">
        <v>285</v>
      </c>
      <c r="C46" s="161">
        <v>99.5</v>
      </c>
      <c r="D46" s="161">
        <v>20</v>
      </c>
      <c r="E46" s="170">
        <f t="shared" si="9"/>
        <v>500</v>
      </c>
      <c r="F46" s="412">
        <v>1752.3</v>
      </c>
      <c r="G46" s="412">
        <v>1749.45</v>
      </c>
      <c r="H46" s="169">
        <f t="shared" si="1"/>
        <v>2.8499999999999091</v>
      </c>
      <c r="I46" s="169">
        <f t="shared" si="2"/>
        <v>2.3499999999999091</v>
      </c>
      <c r="J46" s="189">
        <v>1744.8</v>
      </c>
      <c r="K46" s="189">
        <v>1742.5</v>
      </c>
      <c r="L46" s="169">
        <f t="shared" si="3"/>
        <v>2.2999999999999545</v>
      </c>
      <c r="M46" s="169">
        <f t="shared" si="4"/>
        <v>1.7999999999999545</v>
      </c>
      <c r="N46" s="413">
        <f t="shared" si="5"/>
        <v>6.9849246231156237E-2</v>
      </c>
      <c r="O46" s="414">
        <f t="shared" si="6"/>
        <v>7.5376884422110546E-2</v>
      </c>
      <c r="P46" s="172" t="str">
        <f t="shared" si="7"/>
        <v>TIPO3</v>
      </c>
      <c r="Q46" s="173" t="str">
        <f t="shared" si="8"/>
        <v>OK</v>
      </c>
    </row>
    <row r="47" spans="1:18" ht="15.75" x14ac:dyDescent="0.25">
      <c r="B47" s="378" t="s">
        <v>286</v>
      </c>
      <c r="C47" s="161">
        <v>77.81</v>
      </c>
      <c r="D47" s="161">
        <v>14</v>
      </c>
      <c r="E47" s="170">
        <f t="shared" si="9"/>
        <v>355</v>
      </c>
      <c r="F47" s="412">
        <v>1783.86</v>
      </c>
      <c r="G47" s="412">
        <v>1780.61</v>
      </c>
      <c r="H47" s="169">
        <f t="shared" si="1"/>
        <v>3.25</v>
      </c>
      <c r="I47" s="169">
        <f t="shared" si="2"/>
        <v>2.895</v>
      </c>
      <c r="J47" s="189">
        <v>1779.36</v>
      </c>
      <c r="K47" s="189">
        <v>1777.67</v>
      </c>
      <c r="L47" s="169">
        <f t="shared" si="3"/>
        <v>1.6899999999998272</v>
      </c>
      <c r="M47" s="169">
        <f t="shared" si="4"/>
        <v>1.3349999999998272</v>
      </c>
      <c r="N47" s="413">
        <f t="shared" si="5"/>
        <v>3.7784346485025412E-2</v>
      </c>
      <c r="O47" s="414">
        <f t="shared" si="6"/>
        <v>5.7833183395450453E-2</v>
      </c>
      <c r="P47" s="172" t="str">
        <f t="shared" si="7"/>
        <v>TIPO3</v>
      </c>
      <c r="Q47" s="173" t="str">
        <f t="shared" si="8"/>
        <v>OK</v>
      </c>
    </row>
    <row r="48" spans="1:18" ht="15.75" x14ac:dyDescent="0.25">
      <c r="B48" s="380" t="s">
        <v>287</v>
      </c>
      <c r="C48" s="161">
        <v>92.83</v>
      </c>
      <c r="D48" s="161">
        <v>10</v>
      </c>
      <c r="E48" s="170">
        <f t="shared" si="9"/>
        <v>250</v>
      </c>
      <c r="F48" s="412">
        <v>1794.17</v>
      </c>
      <c r="G48" s="412">
        <v>1792.97</v>
      </c>
      <c r="H48" s="169">
        <f t="shared" si="1"/>
        <v>1.2000000000000455</v>
      </c>
      <c r="I48" s="169">
        <f t="shared" si="2"/>
        <v>0.95000000000004547</v>
      </c>
      <c r="J48" s="189">
        <v>1784.86</v>
      </c>
      <c r="K48" s="189">
        <v>1782.85</v>
      </c>
      <c r="L48" s="169">
        <f t="shared" si="3"/>
        <v>2.0099999999999909</v>
      </c>
      <c r="M48" s="169">
        <f t="shared" si="4"/>
        <v>1.7599999999999909</v>
      </c>
      <c r="N48" s="413">
        <f t="shared" si="5"/>
        <v>0.10901648174081782</v>
      </c>
      <c r="O48" s="414">
        <f t="shared" si="6"/>
        <v>0.10029085424970562</v>
      </c>
      <c r="P48" s="172" t="str">
        <f t="shared" si="7"/>
        <v>TIPO3</v>
      </c>
      <c r="Q48" s="173" t="str">
        <f t="shared" si="8"/>
        <v>OK</v>
      </c>
    </row>
    <row r="49" spans="2:17" ht="15.75" x14ac:dyDescent="0.25">
      <c r="B49" s="380" t="s">
        <v>288</v>
      </c>
      <c r="C49" s="161">
        <v>73.25</v>
      </c>
      <c r="D49" s="161">
        <v>14</v>
      </c>
      <c r="E49" s="170">
        <f t="shared" si="9"/>
        <v>355</v>
      </c>
      <c r="F49" s="412">
        <v>1784.86</v>
      </c>
      <c r="G49" s="412">
        <v>1782.85</v>
      </c>
      <c r="H49" s="169">
        <f t="shared" si="1"/>
        <v>2.0099999999999909</v>
      </c>
      <c r="I49" s="169">
        <f t="shared" si="2"/>
        <v>1.6549999999999909</v>
      </c>
      <c r="J49" s="189">
        <v>1781.46</v>
      </c>
      <c r="K49" s="189">
        <v>1779.3</v>
      </c>
      <c r="L49" s="169">
        <f t="shared" si="3"/>
        <v>2.1600000000000819</v>
      </c>
      <c r="M49" s="169">
        <f t="shared" si="4"/>
        <v>1.8050000000000819</v>
      </c>
      <c r="N49" s="413">
        <f t="shared" si="5"/>
        <v>4.8464163822524976E-2</v>
      </c>
      <c r="O49" s="414">
        <f t="shared" si="6"/>
        <v>4.6416382252557863E-2</v>
      </c>
      <c r="P49" s="172" t="str">
        <f t="shared" si="7"/>
        <v>TIPO3</v>
      </c>
      <c r="Q49" s="173" t="str">
        <f t="shared" si="8"/>
        <v>OK</v>
      </c>
    </row>
    <row r="50" spans="2:17" ht="15.75" x14ac:dyDescent="0.25">
      <c r="B50" s="381" t="s">
        <v>289</v>
      </c>
      <c r="C50" s="161">
        <v>24.8</v>
      </c>
      <c r="D50" s="161">
        <v>10</v>
      </c>
      <c r="E50" s="170">
        <f t="shared" si="9"/>
        <v>250</v>
      </c>
      <c r="F50" s="412">
        <v>1784.86</v>
      </c>
      <c r="G50" s="412">
        <v>1782.85</v>
      </c>
      <c r="H50" s="169">
        <f t="shared" si="1"/>
        <v>2.0099999999999909</v>
      </c>
      <c r="I50" s="169">
        <f t="shared" si="2"/>
        <v>1.7599999999999909</v>
      </c>
      <c r="J50" s="189">
        <v>1784.45</v>
      </c>
      <c r="K50" s="189">
        <v>1782</v>
      </c>
      <c r="L50" s="169">
        <f t="shared" si="3"/>
        <v>2.4500000000000455</v>
      </c>
      <c r="M50" s="169">
        <f t="shared" si="4"/>
        <v>2.2000000000000455</v>
      </c>
      <c r="N50" s="413">
        <f t="shared" si="5"/>
        <v>3.427419354838343E-2</v>
      </c>
      <c r="O50" s="414">
        <f t="shared" si="6"/>
        <v>1.6532258064510259E-2</v>
      </c>
      <c r="P50" s="172" t="str">
        <f t="shared" si="7"/>
        <v>TIPO3</v>
      </c>
      <c r="Q50" s="173" t="str">
        <f t="shared" si="8"/>
        <v>OK</v>
      </c>
    </row>
    <row r="51" spans="2:17" ht="15.75" x14ac:dyDescent="0.25">
      <c r="B51" s="382" t="s">
        <v>290</v>
      </c>
      <c r="C51" s="161">
        <v>58.8</v>
      </c>
      <c r="D51" s="161">
        <v>24</v>
      </c>
      <c r="E51" s="170">
        <f t="shared" si="9"/>
        <v>625</v>
      </c>
      <c r="F51" s="412">
        <v>1784.45</v>
      </c>
      <c r="G51" s="412">
        <v>1782.52</v>
      </c>
      <c r="H51" s="169">
        <f t="shared" si="1"/>
        <v>1.9300000000000637</v>
      </c>
      <c r="I51" s="169">
        <f t="shared" si="2"/>
        <v>1.3050000000000637</v>
      </c>
      <c r="J51" s="189">
        <v>1784.45</v>
      </c>
      <c r="K51" s="189">
        <v>1781.7</v>
      </c>
      <c r="L51" s="169">
        <f t="shared" si="3"/>
        <v>2.75</v>
      </c>
      <c r="M51" s="169">
        <f t="shared" si="4"/>
        <v>2.125</v>
      </c>
      <c r="N51" s="413">
        <f t="shared" si="5"/>
        <v>1.3945578231291436E-2</v>
      </c>
      <c r="O51" s="414">
        <f t="shared" si="6"/>
        <v>0</v>
      </c>
      <c r="P51" s="172" t="str">
        <f t="shared" si="7"/>
        <v>TIPO3</v>
      </c>
      <c r="Q51" s="173" t="str">
        <f t="shared" si="8"/>
        <v>OK</v>
      </c>
    </row>
    <row r="52" spans="2:17" ht="15.75" x14ac:dyDescent="0.25">
      <c r="B52" s="372" t="s">
        <v>291</v>
      </c>
      <c r="C52" s="161">
        <v>74.040000000000006</v>
      </c>
      <c r="D52" s="161">
        <v>14</v>
      </c>
      <c r="E52" s="170">
        <f t="shared" si="9"/>
        <v>355</v>
      </c>
      <c r="F52" s="412">
        <v>1784.45</v>
      </c>
      <c r="G52" s="412">
        <v>1782.52</v>
      </c>
      <c r="H52" s="169">
        <f t="shared" si="1"/>
        <v>1.9300000000000637</v>
      </c>
      <c r="I52" s="169">
        <f t="shared" si="2"/>
        <v>1.5750000000000637</v>
      </c>
      <c r="J52" s="189">
        <v>1783.45</v>
      </c>
      <c r="K52" s="189">
        <v>1780.7</v>
      </c>
      <c r="L52" s="169">
        <f t="shared" si="3"/>
        <v>2.75</v>
      </c>
      <c r="M52" s="169">
        <f t="shared" si="4"/>
        <v>2.395</v>
      </c>
      <c r="N52" s="413">
        <f t="shared" si="5"/>
        <v>2.4581307401403785E-2</v>
      </c>
      <c r="O52" s="414">
        <f t="shared" si="6"/>
        <v>1.350621285791464E-2</v>
      </c>
      <c r="P52" s="172" t="str">
        <f t="shared" si="7"/>
        <v>TIPO3</v>
      </c>
      <c r="Q52" s="173" t="str">
        <f t="shared" si="8"/>
        <v>OK</v>
      </c>
    </row>
    <row r="53" spans="2:17" ht="15.75" x14ac:dyDescent="0.25">
      <c r="B53" s="383" t="s">
        <v>292</v>
      </c>
      <c r="C53" s="161">
        <v>51.27</v>
      </c>
      <c r="D53" s="161">
        <v>10</v>
      </c>
      <c r="E53" s="170">
        <f t="shared" si="9"/>
        <v>250</v>
      </c>
      <c r="F53" s="412">
        <v>1783.9</v>
      </c>
      <c r="G53" s="412">
        <v>1782.9</v>
      </c>
      <c r="H53" s="169">
        <f t="shared" si="1"/>
        <v>1</v>
      </c>
      <c r="I53" s="169">
        <f t="shared" si="2"/>
        <v>0.75</v>
      </c>
      <c r="J53" s="189">
        <v>1781.44</v>
      </c>
      <c r="K53" s="189">
        <v>1779.69</v>
      </c>
      <c r="L53" s="169">
        <f t="shared" si="3"/>
        <v>1.75</v>
      </c>
      <c r="M53" s="169">
        <f t="shared" si="4"/>
        <v>1.5</v>
      </c>
      <c r="N53" s="413">
        <f t="shared" si="5"/>
        <v>6.2609713282622118E-2</v>
      </c>
      <c r="O53" s="414">
        <f t="shared" si="6"/>
        <v>4.798127559976665E-2</v>
      </c>
      <c r="P53" s="172" t="str">
        <f t="shared" si="7"/>
        <v>TIPO3</v>
      </c>
      <c r="Q53" s="173" t="str">
        <f t="shared" si="8"/>
        <v>OK</v>
      </c>
    </row>
    <row r="54" spans="2:17" ht="15.75" x14ac:dyDescent="0.25">
      <c r="B54" s="384" t="s">
        <v>293</v>
      </c>
      <c r="C54" s="161">
        <v>95.61</v>
      </c>
      <c r="D54" s="161">
        <v>12</v>
      </c>
      <c r="E54" s="170">
        <f t="shared" si="9"/>
        <v>315</v>
      </c>
      <c r="F54" s="412">
        <v>1778.8</v>
      </c>
      <c r="G54" s="412">
        <v>1776.71</v>
      </c>
      <c r="H54" s="169">
        <f t="shared" si="1"/>
        <v>2.0899999999999181</v>
      </c>
      <c r="I54" s="169">
        <f t="shared" si="2"/>
        <v>1.7749999999999182</v>
      </c>
      <c r="J54" s="189">
        <v>1766.13</v>
      </c>
      <c r="K54" s="189">
        <v>1763.58</v>
      </c>
      <c r="L54" s="169">
        <f t="shared" si="3"/>
        <v>2.5500000000001819</v>
      </c>
      <c r="M54" s="169">
        <f t="shared" si="4"/>
        <v>2.235000000000182</v>
      </c>
      <c r="N54" s="413">
        <f t="shared" si="5"/>
        <v>0.13732873130425802</v>
      </c>
      <c r="O54" s="414">
        <f t="shared" si="6"/>
        <v>0.13251751908795989</v>
      </c>
      <c r="P54" s="172" t="str">
        <f t="shared" si="7"/>
        <v>TIPO3</v>
      </c>
      <c r="Q54" s="173" t="str">
        <f t="shared" si="8"/>
        <v>OK</v>
      </c>
    </row>
    <row r="55" spans="2:17" ht="15.75" x14ac:dyDescent="0.25">
      <c r="B55" s="385" t="s">
        <v>294</v>
      </c>
      <c r="C55" s="161">
        <v>48.8</v>
      </c>
      <c r="D55" s="161">
        <v>18</v>
      </c>
      <c r="E55" s="170">
        <f t="shared" si="9"/>
        <v>450</v>
      </c>
      <c r="F55" s="412">
        <v>1771</v>
      </c>
      <c r="G55" s="412">
        <v>1768.17</v>
      </c>
      <c r="H55" s="169">
        <f t="shared" si="1"/>
        <v>2.8299999999999272</v>
      </c>
      <c r="I55" s="169">
        <f t="shared" si="2"/>
        <v>2.3799999999999271</v>
      </c>
      <c r="J55" s="189">
        <v>1765.5</v>
      </c>
      <c r="K55" s="189">
        <v>1762.67</v>
      </c>
      <c r="L55" s="169">
        <f t="shared" si="3"/>
        <v>2.8299999999999272</v>
      </c>
      <c r="M55" s="169">
        <f t="shared" si="4"/>
        <v>2.3799999999999271</v>
      </c>
      <c r="N55" s="413">
        <f t="shared" si="5"/>
        <v>0.11270491803278689</v>
      </c>
      <c r="O55" s="414">
        <f t="shared" si="6"/>
        <v>0.11270491803278689</v>
      </c>
      <c r="P55" s="172" t="str">
        <f t="shared" si="7"/>
        <v>TIPO3</v>
      </c>
      <c r="Q55" s="173" t="str">
        <f t="shared" si="8"/>
        <v>OK</v>
      </c>
    </row>
    <row r="56" spans="2:17" ht="15.75" x14ac:dyDescent="0.25">
      <c r="B56" s="385" t="s">
        <v>295</v>
      </c>
      <c r="C56" s="161">
        <v>38.799999999999997</v>
      </c>
      <c r="D56" s="161">
        <v>18</v>
      </c>
      <c r="E56" s="170">
        <f t="shared" si="9"/>
        <v>450</v>
      </c>
      <c r="F56" s="412">
        <v>1765.5</v>
      </c>
      <c r="G56" s="412">
        <v>1762.65</v>
      </c>
      <c r="H56" s="169">
        <f t="shared" si="1"/>
        <v>2.8499999999999091</v>
      </c>
      <c r="I56" s="169">
        <f t="shared" si="2"/>
        <v>2.3999999999999089</v>
      </c>
      <c r="J56" s="189">
        <v>1766.13</v>
      </c>
      <c r="K56" s="189">
        <v>1761.3</v>
      </c>
      <c r="L56" s="169">
        <f t="shared" si="3"/>
        <v>4.8300000000001546</v>
      </c>
      <c r="M56" s="169">
        <f t="shared" si="4"/>
        <v>4.3800000000001544</v>
      </c>
      <c r="N56" s="413">
        <f t="shared" si="5"/>
        <v>3.479381443299321E-2</v>
      </c>
      <c r="O56" s="414">
        <f t="shared" si="6"/>
        <v>-1.6237113402064671E-2</v>
      </c>
      <c r="P56" s="172" t="str">
        <f t="shared" si="7"/>
        <v>TIPO3</v>
      </c>
      <c r="Q56" s="173" t="str">
        <f t="shared" si="8"/>
        <v>OK</v>
      </c>
    </row>
    <row r="57" spans="2:17" ht="15.75" x14ac:dyDescent="0.25">
      <c r="B57" s="386" t="s">
        <v>296</v>
      </c>
      <c r="C57" s="161">
        <v>96.82</v>
      </c>
      <c r="D57" s="161">
        <v>14</v>
      </c>
      <c r="E57" s="170">
        <f t="shared" si="9"/>
        <v>355</v>
      </c>
      <c r="F57" s="412">
        <v>1771</v>
      </c>
      <c r="G57" s="412">
        <v>1769.35</v>
      </c>
      <c r="H57" s="169">
        <f t="shared" si="1"/>
        <v>1.6500000000000909</v>
      </c>
      <c r="I57" s="169">
        <f t="shared" si="2"/>
        <v>1.295000000000091</v>
      </c>
      <c r="J57" s="189">
        <v>1770</v>
      </c>
      <c r="K57" s="189">
        <v>1767.75</v>
      </c>
      <c r="L57" s="169">
        <f t="shared" si="3"/>
        <v>2.25</v>
      </c>
      <c r="M57" s="169">
        <f t="shared" si="4"/>
        <v>1.895</v>
      </c>
      <c r="N57" s="413">
        <f t="shared" si="5"/>
        <v>1.6525511258003608E-2</v>
      </c>
      <c r="O57" s="414">
        <f t="shared" si="6"/>
        <v>1.0328444536252842E-2</v>
      </c>
      <c r="P57" s="172" t="str">
        <f t="shared" si="7"/>
        <v>TIPO3</v>
      </c>
      <c r="Q57" s="173" t="str">
        <f t="shared" si="8"/>
        <v>OK</v>
      </c>
    </row>
    <row r="58" spans="2:17" ht="15.75" x14ac:dyDescent="0.25">
      <c r="B58" s="387" t="s">
        <v>297</v>
      </c>
      <c r="C58" s="161">
        <v>98.38</v>
      </c>
      <c r="D58" s="161">
        <v>10</v>
      </c>
      <c r="E58" s="170">
        <f t="shared" si="9"/>
        <v>250</v>
      </c>
      <c r="F58" s="412">
        <v>1770.08</v>
      </c>
      <c r="G58" s="412">
        <v>1768.12</v>
      </c>
      <c r="H58" s="169">
        <f t="shared" si="1"/>
        <v>1.9600000000000364</v>
      </c>
      <c r="I58" s="169">
        <f t="shared" si="2"/>
        <v>1.7100000000000364</v>
      </c>
      <c r="J58" s="189">
        <v>1762.99</v>
      </c>
      <c r="K58" s="189">
        <v>1761.66</v>
      </c>
      <c r="L58" s="169">
        <f t="shared" si="3"/>
        <v>1.3299999999999272</v>
      </c>
      <c r="M58" s="169">
        <f t="shared" si="4"/>
        <v>1.0799999999999272</v>
      </c>
      <c r="N58" s="413">
        <f t="shared" si="5"/>
        <v>6.5663752795281652E-2</v>
      </c>
      <c r="O58" s="414">
        <f t="shared" si="6"/>
        <v>7.2067493392965226E-2</v>
      </c>
      <c r="P58" s="172" t="str">
        <f t="shared" si="7"/>
        <v>TIPO3</v>
      </c>
      <c r="Q58" s="173" t="str">
        <f t="shared" si="8"/>
        <v>OK</v>
      </c>
    </row>
    <row r="59" spans="2:17" ht="15.75" x14ac:dyDescent="0.25">
      <c r="B59" s="388" t="s">
        <v>298</v>
      </c>
      <c r="C59" s="161">
        <v>53.3</v>
      </c>
      <c r="D59" s="161">
        <v>10</v>
      </c>
      <c r="E59" s="170">
        <f t="shared" si="9"/>
        <v>250</v>
      </c>
      <c r="F59" s="412">
        <v>1762.99</v>
      </c>
      <c r="G59" s="412">
        <v>1761.64</v>
      </c>
      <c r="H59" s="169">
        <f t="shared" si="1"/>
        <v>1.3499999999999091</v>
      </c>
      <c r="I59" s="169">
        <f t="shared" si="2"/>
        <v>1.0999999999999091</v>
      </c>
      <c r="J59" s="189">
        <v>1754.93</v>
      </c>
      <c r="K59" s="189">
        <v>1753.43</v>
      </c>
      <c r="L59" s="169">
        <f t="shared" si="3"/>
        <v>1.5</v>
      </c>
      <c r="M59" s="169">
        <f t="shared" si="4"/>
        <v>1.25</v>
      </c>
      <c r="N59" s="413">
        <f t="shared" si="5"/>
        <v>0.15403377110694252</v>
      </c>
      <c r="O59" s="414">
        <f t="shared" si="6"/>
        <v>0.15121951219512095</v>
      </c>
      <c r="P59" s="172" t="str">
        <f t="shared" si="7"/>
        <v>TIPO3</v>
      </c>
      <c r="Q59" s="173" t="str">
        <f t="shared" si="8"/>
        <v>ANCLAR</v>
      </c>
    </row>
    <row r="60" spans="2:17" ht="15.75" x14ac:dyDescent="0.25">
      <c r="B60" s="388" t="s">
        <v>299</v>
      </c>
      <c r="C60" s="161">
        <v>30</v>
      </c>
      <c r="D60" s="161">
        <v>10</v>
      </c>
      <c r="E60" s="170">
        <f t="shared" si="9"/>
        <v>250</v>
      </c>
      <c r="F60" s="412">
        <v>1754.93</v>
      </c>
      <c r="G60" s="412">
        <v>1753.43</v>
      </c>
      <c r="H60" s="169">
        <f t="shared" si="1"/>
        <v>1.5</v>
      </c>
      <c r="I60" s="169">
        <f t="shared" si="2"/>
        <v>1.25</v>
      </c>
      <c r="J60" s="189">
        <v>1750.28</v>
      </c>
      <c r="K60" s="189">
        <v>1748.68</v>
      </c>
      <c r="L60" s="169">
        <f t="shared" si="3"/>
        <v>1.5999999999999091</v>
      </c>
      <c r="M60" s="169">
        <f t="shared" si="4"/>
        <v>1.3499999999999091</v>
      </c>
      <c r="N60" s="413">
        <f t="shared" si="5"/>
        <v>0.15833333333333333</v>
      </c>
      <c r="O60" s="414">
        <f t="shared" si="6"/>
        <v>0.15500000000000302</v>
      </c>
      <c r="P60" s="172" t="str">
        <f t="shared" si="7"/>
        <v>TIPO3</v>
      </c>
      <c r="Q60" s="173" t="str">
        <f t="shared" si="8"/>
        <v>ANCLAR</v>
      </c>
    </row>
    <row r="61" spans="2:17" ht="15.75" x14ac:dyDescent="0.25">
      <c r="B61" s="389" t="s">
        <v>300</v>
      </c>
      <c r="C61" s="161">
        <v>95.84</v>
      </c>
      <c r="D61" s="161">
        <v>24</v>
      </c>
      <c r="E61" s="170">
        <f t="shared" si="9"/>
        <v>625</v>
      </c>
      <c r="F61" s="412">
        <v>1769.58</v>
      </c>
      <c r="G61" s="412">
        <v>1766.38</v>
      </c>
      <c r="H61" s="169">
        <f t="shared" si="1"/>
        <v>3.1999999999998181</v>
      </c>
      <c r="I61" s="169">
        <f t="shared" si="2"/>
        <v>2.5749999999998181</v>
      </c>
      <c r="J61" s="189">
        <v>1759.7</v>
      </c>
      <c r="K61" s="189">
        <v>1757.61</v>
      </c>
      <c r="L61" s="169">
        <f t="shared" si="3"/>
        <v>2.0900000000001455</v>
      </c>
      <c r="M61" s="169">
        <f t="shared" si="4"/>
        <v>1.4650000000001455</v>
      </c>
      <c r="N61" s="413">
        <f t="shared" si="5"/>
        <v>9.1506677796329386E-2</v>
      </c>
      <c r="O61" s="414">
        <f t="shared" si="6"/>
        <v>0.10308848080133433</v>
      </c>
      <c r="P61" s="172" t="str">
        <f t="shared" si="7"/>
        <v>TIPO3</v>
      </c>
      <c r="Q61" s="173" t="str">
        <f t="shared" si="8"/>
        <v>OK</v>
      </c>
    </row>
    <row r="62" spans="2:17" ht="15.75" x14ac:dyDescent="0.25">
      <c r="B62" s="390" t="s">
        <v>301</v>
      </c>
      <c r="C62" s="161">
        <v>99.17</v>
      </c>
      <c r="D62" s="161">
        <v>12</v>
      </c>
      <c r="E62" s="170">
        <f t="shared" si="9"/>
        <v>315</v>
      </c>
      <c r="F62" s="412">
        <v>1762.99</v>
      </c>
      <c r="G62" s="412">
        <v>1762.09</v>
      </c>
      <c r="H62" s="169">
        <f t="shared" si="1"/>
        <v>0.90000000000009095</v>
      </c>
      <c r="I62" s="169">
        <f t="shared" si="2"/>
        <v>0.585000000000091</v>
      </c>
      <c r="J62" s="189">
        <v>1759.7</v>
      </c>
      <c r="K62" s="189">
        <v>1757.6</v>
      </c>
      <c r="L62" s="169">
        <f t="shared" si="3"/>
        <v>2.1000000000001364</v>
      </c>
      <c r="M62" s="169">
        <f t="shared" si="4"/>
        <v>1.7850000000001365</v>
      </c>
      <c r="N62" s="413">
        <f t="shared" si="5"/>
        <v>4.5275789049107687E-2</v>
      </c>
      <c r="O62" s="414">
        <f t="shared" si="6"/>
        <v>3.3175355450236602E-2</v>
      </c>
      <c r="P62" s="172" t="str">
        <f t="shared" si="7"/>
        <v>TIPO3</v>
      </c>
      <c r="Q62" s="173" t="str">
        <f t="shared" si="8"/>
        <v>OK</v>
      </c>
    </row>
    <row r="63" spans="2:17" ht="15.75" x14ac:dyDescent="0.25">
      <c r="B63" s="389" t="s">
        <v>302</v>
      </c>
      <c r="C63" s="161">
        <v>15</v>
      </c>
      <c r="D63" s="161">
        <v>24</v>
      </c>
      <c r="E63" s="170">
        <f t="shared" si="9"/>
        <v>625</v>
      </c>
      <c r="F63" s="412">
        <v>1759.7</v>
      </c>
      <c r="G63" s="412">
        <v>1757.49</v>
      </c>
      <c r="H63" s="169">
        <f t="shared" si="1"/>
        <v>2.2100000000000364</v>
      </c>
      <c r="I63" s="169">
        <f t="shared" si="2"/>
        <v>1.5850000000000364</v>
      </c>
      <c r="J63" s="189">
        <v>1756.99</v>
      </c>
      <c r="K63" s="189">
        <v>1754.98</v>
      </c>
      <c r="L63" s="169">
        <f t="shared" si="3"/>
        <v>2.0099999999999909</v>
      </c>
      <c r="M63" s="169">
        <f t="shared" si="4"/>
        <v>1.3849999999999909</v>
      </c>
      <c r="N63" s="413">
        <f t="shared" si="5"/>
        <v>0.16733333333333272</v>
      </c>
      <c r="O63" s="414">
        <f t="shared" si="6"/>
        <v>0.18066666666666908</v>
      </c>
      <c r="P63" s="172" t="str">
        <f t="shared" si="7"/>
        <v>TIPO3</v>
      </c>
      <c r="Q63" s="173" t="str">
        <f t="shared" si="8"/>
        <v>ANCLAR</v>
      </c>
    </row>
    <row r="64" spans="2:17" ht="15.75" x14ac:dyDescent="0.25">
      <c r="B64" s="389" t="s">
        <v>303</v>
      </c>
      <c r="C64" s="161">
        <v>36.369999999999997</v>
      </c>
      <c r="D64" s="161">
        <v>24</v>
      </c>
      <c r="E64" s="170">
        <f t="shared" si="9"/>
        <v>625</v>
      </c>
      <c r="F64" s="412">
        <v>1756.99</v>
      </c>
      <c r="G64" s="412">
        <v>1754.97</v>
      </c>
      <c r="H64" s="169">
        <f t="shared" si="1"/>
        <v>2.0199999999999818</v>
      </c>
      <c r="I64" s="169">
        <f t="shared" si="2"/>
        <v>1.3949999999999818</v>
      </c>
      <c r="J64" s="189">
        <v>1750.98</v>
      </c>
      <c r="K64" s="189">
        <v>1749.05</v>
      </c>
      <c r="L64" s="169">
        <f t="shared" si="3"/>
        <v>1.9300000000000637</v>
      </c>
      <c r="M64" s="169">
        <f t="shared" si="4"/>
        <v>1.3050000000000637</v>
      </c>
      <c r="N64" s="413">
        <f t="shared" si="5"/>
        <v>0.16277151498487966</v>
      </c>
      <c r="O64" s="414">
        <f t="shared" si="6"/>
        <v>0.16524608193566101</v>
      </c>
      <c r="P64" s="172" t="str">
        <f t="shared" si="7"/>
        <v>TIPO3</v>
      </c>
      <c r="Q64" s="173" t="str">
        <f t="shared" si="8"/>
        <v>ANCLAR</v>
      </c>
    </row>
    <row r="65" spans="2:17" ht="15.75" x14ac:dyDescent="0.25">
      <c r="B65" s="389" t="s">
        <v>304</v>
      </c>
      <c r="C65" s="161">
        <v>27.56</v>
      </c>
      <c r="D65" s="161">
        <v>24</v>
      </c>
      <c r="E65" s="170">
        <f t="shared" si="9"/>
        <v>625</v>
      </c>
      <c r="F65" s="412">
        <v>1750.98</v>
      </c>
      <c r="G65" s="412">
        <v>1748.92</v>
      </c>
      <c r="H65" s="169">
        <f t="shared" si="1"/>
        <v>2.0599999999999454</v>
      </c>
      <c r="I65" s="169">
        <f t="shared" si="2"/>
        <v>1.4349999999999454</v>
      </c>
      <c r="J65" s="189">
        <v>1747.27</v>
      </c>
      <c r="K65" s="189">
        <v>1745.35</v>
      </c>
      <c r="L65" s="169">
        <f t="shared" si="3"/>
        <v>1.9200000000000728</v>
      </c>
      <c r="M65" s="169">
        <f t="shared" si="4"/>
        <v>1.2950000000000728</v>
      </c>
      <c r="N65" s="413">
        <f t="shared" si="5"/>
        <v>0.12953555878084774</v>
      </c>
      <c r="O65" s="414">
        <f t="shared" si="6"/>
        <v>0.13461538461538594</v>
      </c>
      <c r="P65" s="172" t="str">
        <f t="shared" si="7"/>
        <v>TIPO3</v>
      </c>
      <c r="Q65" s="173" t="str">
        <f t="shared" si="8"/>
        <v>OK</v>
      </c>
    </row>
    <row r="66" spans="2:17" ht="15.75" x14ac:dyDescent="0.25">
      <c r="B66" s="391" t="s">
        <v>305</v>
      </c>
      <c r="C66" s="161">
        <v>102.27</v>
      </c>
      <c r="D66" s="161">
        <v>10</v>
      </c>
      <c r="E66" s="170">
        <f t="shared" si="9"/>
        <v>250</v>
      </c>
      <c r="F66" s="412">
        <v>1750.28</v>
      </c>
      <c r="G66" s="412">
        <v>1749.18</v>
      </c>
      <c r="H66" s="169">
        <f t="shared" si="1"/>
        <v>1.0999999999999091</v>
      </c>
      <c r="I66" s="169">
        <f t="shared" si="2"/>
        <v>0.84999999999990905</v>
      </c>
      <c r="J66" s="189">
        <v>1747.27</v>
      </c>
      <c r="K66" s="189">
        <v>1745.3</v>
      </c>
      <c r="L66" s="169">
        <f t="shared" si="3"/>
        <v>1.9700000000000273</v>
      </c>
      <c r="M66" s="169">
        <f t="shared" si="4"/>
        <v>1.7200000000000273</v>
      </c>
      <c r="N66" s="413">
        <f t="shared" si="5"/>
        <v>3.7938789478831614E-2</v>
      </c>
      <c r="O66" s="414">
        <f t="shared" si="6"/>
        <v>2.943189596167E-2</v>
      </c>
      <c r="P66" s="172" t="str">
        <f t="shared" si="7"/>
        <v>TIPO3</v>
      </c>
      <c r="Q66" s="173" t="str">
        <f t="shared" si="8"/>
        <v>OK</v>
      </c>
    </row>
    <row r="67" spans="2:17" ht="15.75" x14ac:dyDescent="0.25">
      <c r="B67" s="392" t="s">
        <v>306</v>
      </c>
      <c r="C67" s="161">
        <v>91.47</v>
      </c>
      <c r="D67" s="161">
        <v>14</v>
      </c>
      <c r="E67" s="170">
        <f t="shared" si="9"/>
        <v>355</v>
      </c>
      <c r="F67" s="412">
        <v>1747.27</v>
      </c>
      <c r="G67" s="412">
        <v>1745.53</v>
      </c>
      <c r="H67" s="169">
        <f t="shared" si="1"/>
        <v>1.7400000000000091</v>
      </c>
      <c r="I67" s="169">
        <f t="shared" si="2"/>
        <v>1.3850000000000091</v>
      </c>
      <c r="J67" s="189">
        <v>1746.44</v>
      </c>
      <c r="K67" s="189">
        <v>1744.49</v>
      </c>
      <c r="L67" s="169">
        <f t="shared" si="3"/>
        <v>1.9500000000000455</v>
      </c>
      <c r="M67" s="169">
        <f t="shared" si="4"/>
        <v>1.5950000000000455</v>
      </c>
      <c r="N67" s="413">
        <f t="shared" si="5"/>
        <v>1.1369848037607561E-2</v>
      </c>
      <c r="O67" s="414">
        <f t="shared" si="6"/>
        <v>9.0740133377055568E-3</v>
      </c>
      <c r="P67" s="172" t="str">
        <f t="shared" si="7"/>
        <v>TIPO3</v>
      </c>
      <c r="Q67" s="173" t="str">
        <f t="shared" si="8"/>
        <v>OK</v>
      </c>
    </row>
    <row r="68" spans="2:17" ht="15.75" x14ac:dyDescent="0.25">
      <c r="B68" s="393" t="s">
        <v>307</v>
      </c>
      <c r="C68" s="161">
        <v>95.31</v>
      </c>
      <c r="D68" s="161">
        <v>20</v>
      </c>
      <c r="E68" s="170">
        <f t="shared" si="9"/>
        <v>500</v>
      </c>
      <c r="F68" s="412">
        <v>1760.87</v>
      </c>
      <c r="G68" s="412">
        <v>1757.12</v>
      </c>
      <c r="H68" s="169">
        <f t="shared" si="1"/>
        <v>3.75</v>
      </c>
      <c r="I68" s="169">
        <f t="shared" si="2"/>
        <v>3.25</v>
      </c>
      <c r="J68" s="189">
        <v>1754.49</v>
      </c>
      <c r="K68" s="189">
        <v>1752.14</v>
      </c>
      <c r="L68" s="169">
        <f t="shared" si="3"/>
        <v>2.3499999999999091</v>
      </c>
      <c r="M68" s="169">
        <f t="shared" si="4"/>
        <v>1.8499999999999091</v>
      </c>
      <c r="N68" s="413">
        <f t="shared" si="5"/>
        <v>5.2250550834118045E-2</v>
      </c>
      <c r="O68" s="414">
        <f t="shared" si="6"/>
        <v>6.6939460707164847E-2</v>
      </c>
      <c r="P68" s="172" t="str">
        <f t="shared" si="7"/>
        <v>TIPO3</v>
      </c>
      <c r="Q68" s="173" t="str">
        <f t="shared" si="8"/>
        <v>OK</v>
      </c>
    </row>
    <row r="69" spans="2:17" ht="15.75" x14ac:dyDescent="0.25">
      <c r="B69" s="393" t="s">
        <v>308</v>
      </c>
      <c r="C69" s="161">
        <v>90.1</v>
      </c>
      <c r="D69" s="161">
        <v>24</v>
      </c>
      <c r="E69" s="170">
        <f t="shared" si="9"/>
        <v>625</v>
      </c>
      <c r="F69" s="412">
        <v>1754.49</v>
      </c>
      <c r="G69" s="412">
        <v>1752.12</v>
      </c>
      <c r="H69" s="169">
        <f t="shared" si="1"/>
        <v>2.3700000000001182</v>
      </c>
      <c r="I69" s="169">
        <f t="shared" si="2"/>
        <v>1.7450000000001182</v>
      </c>
      <c r="J69" s="189">
        <v>1752.37</v>
      </c>
      <c r="K69" s="189">
        <v>1749.54</v>
      </c>
      <c r="L69" s="169">
        <f t="shared" si="3"/>
        <v>2.8299999999999272</v>
      </c>
      <c r="M69" s="169">
        <f t="shared" si="4"/>
        <v>2.2049999999999272</v>
      </c>
      <c r="N69" s="413">
        <f t="shared" si="5"/>
        <v>2.8634850166480881E-2</v>
      </c>
      <c r="O69" s="414">
        <f t="shared" si="6"/>
        <v>2.3529411764707197E-2</v>
      </c>
      <c r="P69" s="172" t="str">
        <f t="shared" si="7"/>
        <v>TIPO3</v>
      </c>
      <c r="Q69" s="173" t="str">
        <f t="shared" si="8"/>
        <v>OK</v>
      </c>
    </row>
    <row r="70" spans="2:17" ht="15.75" x14ac:dyDescent="0.25">
      <c r="B70" s="394" t="s">
        <v>309</v>
      </c>
      <c r="C70" s="161">
        <v>80.290000000000006</v>
      </c>
      <c r="D70" s="161">
        <v>10</v>
      </c>
      <c r="E70" s="170">
        <f t="shared" si="9"/>
        <v>250</v>
      </c>
      <c r="F70" s="412">
        <v>1752.37</v>
      </c>
      <c r="G70" s="412">
        <v>1750.69</v>
      </c>
      <c r="H70" s="169">
        <f t="shared" ref="H70:H103" si="10">+F70-G70</f>
        <v>1.6799999999998363</v>
      </c>
      <c r="I70" s="169">
        <f t="shared" ref="I70:I103" si="11">+H70-(E70/1000)</f>
        <v>1.4299999999998363</v>
      </c>
      <c r="J70" s="189">
        <v>1746.44</v>
      </c>
      <c r="K70" s="189">
        <v>1744.49</v>
      </c>
      <c r="L70" s="169">
        <f t="shared" ref="L70:L103" si="12">+J70-K70</f>
        <v>1.9500000000000455</v>
      </c>
      <c r="M70" s="169">
        <f t="shared" si="4"/>
        <v>1.7000000000000455</v>
      </c>
      <c r="N70" s="413">
        <f t="shared" si="5"/>
        <v>7.7220077220077774E-2</v>
      </c>
      <c r="O70" s="414">
        <f t="shared" si="6"/>
        <v>7.385726740565246E-2</v>
      </c>
      <c r="P70" s="172" t="str">
        <f t="shared" si="7"/>
        <v>TIPO3</v>
      </c>
      <c r="Q70" s="173" t="str">
        <f t="shared" si="8"/>
        <v>OK</v>
      </c>
    </row>
    <row r="71" spans="2:17" ht="15.75" x14ac:dyDescent="0.25">
      <c r="B71" s="392" t="s">
        <v>310</v>
      </c>
      <c r="C71" s="161">
        <v>98.86</v>
      </c>
      <c r="D71" s="161">
        <v>18</v>
      </c>
      <c r="E71" s="170">
        <f t="shared" si="9"/>
        <v>450</v>
      </c>
      <c r="F71" s="412">
        <v>1746.44</v>
      </c>
      <c r="G71" s="412">
        <v>1744.38</v>
      </c>
      <c r="H71" s="169">
        <f t="shared" si="10"/>
        <v>2.0599999999999454</v>
      </c>
      <c r="I71" s="169">
        <f t="shared" si="11"/>
        <v>1.6099999999999455</v>
      </c>
      <c r="J71" s="189">
        <v>1745.12</v>
      </c>
      <c r="K71" s="189">
        <v>1742.62</v>
      </c>
      <c r="L71" s="169">
        <f t="shared" si="12"/>
        <v>2.5</v>
      </c>
      <c r="M71" s="169">
        <f t="shared" si="4"/>
        <v>2.0499999999999998</v>
      </c>
      <c r="N71" s="413">
        <f t="shared" si="5"/>
        <v>1.7802953671861403E-2</v>
      </c>
      <c r="O71" s="414">
        <f t="shared" si="6"/>
        <v>1.3352215253896052E-2</v>
      </c>
      <c r="P71" s="172" t="str">
        <f t="shared" si="7"/>
        <v>TIPO3</v>
      </c>
      <c r="Q71" s="173" t="str">
        <f t="shared" si="8"/>
        <v>OK</v>
      </c>
    </row>
    <row r="72" spans="2:17" ht="15.75" x14ac:dyDescent="0.25">
      <c r="B72" s="395" t="s">
        <v>311</v>
      </c>
      <c r="C72" s="161">
        <v>91.37</v>
      </c>
      <c r="D72" s="161">
        <v>24</v>
      </c>
      <c r="E72" s="170">
        <f t="shared" ref="E72:E103" si="13">+LOOKUP(D72,$G$125:$G$138,$I$125:$I$138)</f>
        <v>625</v>
      </c>
      <c r="F72" s="412">
        <v>1753.32</v>
      </c>
      <c r="G72" s="412">
        <v>1750.5</v>
      </c>
      <c r="H72" s="169">
        <f t="shared" si="10"/>
        <v>2.8199999999999363</v>
      </c>
      <c r="I72" s="169">
        <f t="shared" si="11"/>
        <v>2.1949999999999363</v>
      </c>
      <c r="J72" s="189">
        <v>1752.29</v>
      </c>
      <c r="K72" s="189">
        <v>1749.7</v>
      </c>
      <c r="L72" s="169">
        <f t="shared" si="12"/>
        <v>2.5899999999999181</v>
      </c>
      <c r="M72" s="169">
        <f t="shared" si="4"/>
        <v>1.9649999999999181</v>
      </c>
      <c r="N72" s="413">
        <f t="shared" si="5"/>
        <v>8.7556090620548813E-3</v>
      </c>
      <c r="O72" s="414">
        <f t="shared" si="6"/>
        <v>1.1272846667396001E-2</v>
      </c>
      <c r="P72" s="172" t="str">
        <f t="shared" si="7"/>
        <v>TIPO3</v>
      </c>
      <c r="Q72" s="173" t="str">
        <f t="shared" si="8"/>
        <v>OK</v>
      </c>
    </row>
    <row r="73" spans="2:17" ht="15.75" x14ac:dyDescent="0.25">
      <c r="B73" s="395" t="s">
        <v>312</v>
      </c>
      <c r="C73" s="161">
        <v>89.6</v>
      </c>
      <c r="D73" s="161">
        <v>24</v>
      </c>
      <c r="E73" s="170">
        <f t="shared" si="13"/>
        <v>625</v>
      </c>
      <c r="F73" s="412">
        <v>1752.29</v>
      </c>
      <c r="G73" s="412">
        <v>1749.6</v>
      </c>
      <c r="H73" s="169">
        <f t="shared" si="10"/>
        <v>2.6900000000000546</v>
      </c>
      <c r="I73" s="169">
        <f t="shared" si="11"/>
        <v>2.0650000000000546</v>
      </c>
      <c r="J73" s="189">
        <v>1747.27</v>
      </c>
      <c r="K73" s="189">
        <v>1744.27</v>
      </c>
      <c r="L73" s="169">
        <f t="shared" si="12"/>
        <v>3</v>
      </c>
      <c r="M73" s="169">
        <f t="shared" ref="M73:M103" si="14">+L73-E73/1000</f>
        <v>2.375</v>
      </c>
      <c r="N73" s="413">
        <f t="shared" ref="N73:N103" si="15">+(G73-K73)/C73</f>
        <v>5.9486607142856335E-2</v>
      </c>
      <c r="O73" s="414">
        <f t="shared" ref="O73:O103" si="16">+(F73-J73)/C73</f>
        <v>5.6026785714285515E-2</v>
      </c>
      <c r="P73" s="172" t="str">
        <f t="shared" ref="P73:P103" si="17">IF(((I73+M73)/2)&gt;0.6,"TIPO3","TIPO2")</f>
        <v>TIPO3</v>
      </c>
      <c r="Q73" s="173" t="str">
        <f t="shared" ref="Q73:Q103" si="18">IF(N73&gt;15%,"ANCLAR","OK")</f>
        <v>OK</v>
      </c>
    </row>
    <row r="74" spans="2:17" ht="15.75" x14ac:dyDescent="0.25">
      <c r="B74" s="396" t="s">
        <v>313</v>
      </c>
      <c r="C74" s="161">
        <v>74.13</v>
      </c>
      <c r="D74" s="161">
        <v>10</v>
      </c>
      <c r="E74" s="170">
        <f t="shared" si="13"/>
        <v>250</v>
      </c>
      <c r="F74" s="412">
        <v>1747.27</v>
      </c>
      <c r="G74" s="412">
        <v>1745.94</v>
      </c>
      <c r="H74" s="169">
        <f t="shared" si="10"/>
        <v>1.3299999999999272</v>
      </c>
      <c r="I74" s="169">
        <f t="shared" si="11"/>
        <v>1.0799999999999272</v>
      </c>
      <c r="J74" s="189">
        <v>1745.12</v>
      </c>
      <c r="K74" s="189">
        <v>1742.69</v>
      </c>
      <c r="L74" s="169">
        <f t="shared" si="12"/>
        <v>2.4299999999998363</v>
      </c>
      <c r="M74" s="169">
        <f t="shared" si="14"/>
        <v>2.1799999999998363</v>
      </c>
      <c r="N74" s="413">
        <f t="shared" si="15"/>
        <v>4.3841899365978688E-2</v>
      </c>
      <c r="O74" s="414">
        <f t="shared" si="16"/>
        <v>2.9003102657494822E-2</v>
      </c>
      <c r="P74" s="172" t="str">
        <f t="shared" si="17"/>
        <v>TIPO3</v>
      </c>
      <c r="Q74" s="173" t="str">
        <f t="shared" si="18"/>
        <v>OK</v>
      </c>
    </row>
    <row r="75" spans="2:17" ht="15.75" x14ac:dyDescent="0.25">
      <c r="B75" s="392" t="s">
        <v>314</v>
      </c>
      <c r="C75" s="161">
        <v>57.57</v>
      </c>
      <c r="D75" s="161">
        <v>20</v>
      </c>
      <c r="E75" s="170">
        <f t="shared" si="13"/>
        <v>500</v>
      </c>
      <c r="F75" s="412">
        <v>1745.12</v>
      </c>
      <c r="G75" s="412">
        <v>1742.56</v>
      </c>
      <c r="H75" s="169">
        <f t="shared" si="10"/>
        <v>2.5599999999999454</v>
      </c>
      <c r="I75" s="169">
        <f t="shared" si="11"/>
        <v>2.0599999999999454</v>
      </c>
      <c r="J75" s="189">
        <v>1743.92</v>
      </c>
      <c r="K75" s="189">
        <v>1741.69</v>
      </c>
      <c r="L75" s="169">
        <f t="shared" si="12"/>
        <v>2.2300000000000182</v>
      </c>
      <c r="M75" s="169">
        <f t="shared" si="14"/>
        <v>1.7300000000000182</v>
      </c>
      <c r="N75" s="413">
        <f t="shared" si="15"/>
        <v>1.5112037519539531E-2</v>
      </c>
      <c r="O75" s="414">
        <f t="shared" si="16"/>
        <v>2.0844189682122947E-2</v>
      </c>
      <c r="P75" s="172" t="str">
        <f t="shared" si="17"/>
        <v>TIPO3</v>
      </c>
      <c r="Q75" s="173" t="str">
        <f t="shared" si="18"/>
        <v>OK</v>
      </c>
    </row>
    <row r="76" spans="2:17" ht="15.75" x14ac:dyDescent="0.25">
      <c r="B76" s="397" t="s">
        <v>315</v>
      </c>
      <c r="C76" s="161">
        <v>64.25</v>
      </c>
      <c r="D76" s="161">
        <v>12</v>
      </c>
      <c r="E76" s="170">
        <f t="shared" si="13"/>
        <v>315</v>
      </c>
      <c r="F76" s="412">
        <v>1743.92</v>
      </c>
      <c r="G76" s="412">
        <v>1742.22</v>
      </c>
      <c r="H76" s="169">
        <f t="shared" si="10"/>
        <v>1.7000000000000455</v>
      </c>
      <c r="I76" s="169">
        <f t="shared" si="11"/>
        <v>1.3850000000000455</v>
      </c>
      <c r="J76" s="189">
        <v>1739.83</v>
      </c>
      <c r="K76" s="189">
        <v>1736.33</v>
      </c>
      <c r="L76" s="169">
        <f t="shared" si="12"/>
        <v>3.5</v>
      </c>
      <c r="M76" s="169">
        <f t="shared" si="14"/>
        <v>3.1850000000000001</v>
      </c>
      <c r="N76" s="413">
        <f t="shared" si="15"/>
        <v>9.1673151750974319E-2</v>
      </c>
      <c r="O76" s="414">
        <f t="shared" si="16"/>
        <v>6.3657587548640399E-2</v>
      </c>
      <c r="P76" s="172" t="str">
        <f t="shared" si="17"/>
        <v>TIPO3</v>
      </c>
      <c r="Q76" s="173" t="str">
        <f t="shared" si="18"/>
        <v>OK</v>
      </c>
    </row>
    <row r="77" spans="2:17" ht="15.75" x14ac:dyDescent="0.25">
      <c r="B77" s="398" t="s">
        <v>316</v>
      </c>
      <c r="C77" s="161">
        <v>98.81</v>
      </c>
      <c r="D77" s="161">
        <v>27</v>
      </c>
      <c r="E77" s="170">
        <f t="shared" si="13"/>
        <v>710</v>
      </c>
      <c r="F77" s="412">
        <v>1753.68</v>
      </c>
      <c r="G77" s="412">
        <v>1750</v>
      </c>
      <c r="H77" s="169">
        <f t="shared" si="10"/>
        <v>3.6800000000000637</v>
      </c>
      <c r="I77" s="169">
        <f t="shared" si="11"/>
        <v>2.9700000000000637</v>
      </c>
      <c r="J77" s="189">
        <v>1746.16</v>
      </c>
      <c r="K77" s="189">
        <v>1744.16</v>
      </c>
      <c r="L77" s="169">
        <f t="shared" si="12"/>
        <v>2</v>
      </c>
      <c r="M77" s="169">
        <f t="shared" si="14"/>
        <v>1.29</v>
      </c>
      <c r="N77" s="413">
        <f t="shared" si="15"/>
        <v>5.9103329622507014E-2</v>
      </c>
      <c r="O77" s="414">
        <f t="shared" si="16"/>
        <v>7.6105657322133202E-2</v>
      </c>
      <c r="P77" s="172" t="str">
        <f t="shared" si="17"/>
        <v>TIPO3</v>
      </c>
      <c r="Q77" s="173" t="str">
        <f t="shared" si="18"/>
        <v>OK</v>
      </c>
    </row>
    <row r="78" spans="2:17" ht="15.75" x14ac:dyDescent="0.25">
      <c r="B78" s="398" t="s">
        <v>317</v>
      </c>
      <c r="C78" s="161">
        <v>94.97</v>
      </c>
      <c r="D78" s="161">
        <v>27</v>
      </c>
      <c r="E78" s="170">
        <f t="shared" si="13"/>
        <v>710</v>
      </c>
      <c r="F78" s="412">
        <v>1746.16</v>
      </c>
      <c r="G78" s="412">
        <v>1744.11</v>
      </c>
      <c r="H78" s="169">
        <f t="shared" si="10"/>
        <v>2.0500000000001819</v>
      </c>
      <c r="I78" s="169">
        <f t="shared" si="11"/>
        <v>1.3400000000001819</v>
      </c>
      <c r="J78" s="189">
        <v>1741.42</v>
      </c>
      <c r="K78" s="189">
        <v>1738.42</v>
      </c>
      <c r="L78" s="169">
        <f t="shared" si="12"/>
        <v>3</v>
      </c>
      <c r="M78" s="169">
        <f t="shared" si="14"/>
        <v>2.29</v>
      </c>
      <c r="N78" s="413">
        <f t="shared" si="15"/>
        <v>5.991365694429638E-2</v>
      </c>
      <c r="O78" s="414">
        <f t="shared" si="16"/>
        <v>4.9910498052016521E-2</v>
      </c>
      <c r="P78" s="172" t="str">
        <f t="shared" si="17"/>
        <v>TIPO3</v>
      </c>
      <c r="Q78" s="173" t="str">
        <f t="shared" si="18"/>
        <v>OK</v>
      </c>
    </row>
    <row r="79" spans="2:17" ht="15.75" x14ac:dyDescent="0.25">
      <c r="B79" s="398" t="s">
        <v>318</v>
      </c>
      <c r="C79" s="161">
        <v>62.65</v>
      </c>
      <c r="D79" s="161">
        <v>27</v>
      </c>
      <c r="E79" s="170">
        <f t="shared" si="13"/>
        <v>710</v>
      </c>
      <c r="F79" s="412">
        <v>1741.42</v>
      </c>
      <c r="G79" s="412">
        <v>1738.42</v>
      </c>
      <c r="H79" s="169">
        <f t="shared" si="10"/>
        <v>3</v>
      </c>
      <c r="I79" s="169">
        <f t="shared" si="11"/>
        <v>2.29</v>
      </c>
      <c r="J79" s="189">
        <v>1737.1</v>
      </c>
      <c r="K79" s="189">
        <v>1735.65</v>
      </c>
      <c r="L79" s="169">
        <f t="shared" si="12"/>
        <v>1.4499999999998181</v>
      </c>
      <c r="M79" s="169">
        <f t="shared" si="14"/>
        <v>0.73999999999981814</v>
      </c>
      <c r="N79" s="413">
        <f t="shared" si="15"/>
        <v>4.4213886671986939E-2</v>
      </c>
      <c r="O79" s="414">
        <f t="shared" si="16"/>
        <v>6.8954509177975479E-2</v>
      </c>
      <c r="P79" s="172" t="str">
        <f t="shared" si="17"/>
        <v>TIPO3</v>
      </c>
      <c r="Q79" s="173" t="str">
        <f t="shared" si="18"/>
        <v>OK</v>
      </c>
    </row>
    <row r="80" spans="2:17" ht="15.75" x14ac:dyDescent="0.25">
      <c r="B80" s="398" t="s">
        <v>319</v>
      </c>
      <c r="C80" s="161">
        <v>67.19</v>
      </c>
      <c r="D80" s="161">
        <v>30</v>
      </c>
      <c r="E80" s="170">
        <f t="shared" si="13"/>
        <v>786</v>
      </c>
      <c r="F80" s="412">
        <v>1737.1</v>
      </c>
      <c r="G80" s="412">
        <v>1735.6</v>
      </c>
      <c r="H80" s="169">
        <f t="shared" si="10"/>
        <v>1.5</v>
      </c>
      <c r="I80" s="169">
        <f t="shared" si="11"/>
        <v>0.71399999999999997</v>
      </c>
      <c r="J80" s="189">
        <v>1733.2</v>
      </c>
      <c r="K80" s="189">
        <v>1731.7</v>
      </c>
      <c r="L80" s="169">
        <f t="shared" si="12"/>
        <v>1.5</v>
      </c>
      <c r="M80" s="169">
        <f t="shared" si="14"/>
        <v>0.71399999999999997</v>
      </c>
      <c r="N80" s="413">
        <f t="shared" si="15"/>
        <v>5.8044351838069115E-2</v>
      </c>
      <c r="O80" s="414">
        <f t="shared" si="16"/>
        <v>5.8044351838069115E-2</v>
      </c>
      <c r="P80" s="172" t="str">
        <f t="shared" si="17"/>
        <v>TIPO3</v>
      </c>
      <c r="Q80" s="173" t="str">
        <f t="shared" si="18"/>
        <v>OK</v>
      </c>
    </row>
    <row r="81" spans="2:17" ht="15.75" x14ac:dyDescent="0.25">
      <c r="B81" s="398" t="s">
        <v>320</v>
      </c>
      <c r="C81" s="161">
        <v>21.48</v>
      </c>
      <c r="D81" s="161">
        <v>30</v>
      </c>
      <c r="E81" s="170">
        <f t="shared" si="13"/>
        <v>786</v>
      </c>
      <c r="F81" s="412">
        <v>1733.2</v>
      </c>
      <c r="G81" s="412">
        <v>1730.8</v>
      </c>
      <c r="H81" s="169">
        <f t="shared" si="10"/>
        <v>2.4000000000000909</v>
      </c>
      <c r="I81" s="169">
        <f t="shared" si="11"/>
        <v>1.6140000000000909</v>
      </c>
      <c r="J81" s="189">
        <v>1730.26</v>
      </c>
      <c r="K81" s="189">
        <v>1728.66</v>
      </c>
      <c r="L81" s="169">
        <f t="shared" si="12"/>
        <v>1.5999999999999091</v>
      </c>
      <c r="M81" s="169">
        <f t="shared" si="14"/>
        <v>0.81399999999990902</v>
      </c>
      <c r="N81" s="413">
        <f t="shared" si="15"/>
        <v>9.9627560521409336E-2</v>
      </c>
      <c r="O81" s="414">
        <f t="shared" si="16"/>
        <v>0.13687150837989082</v>
      </c>
      <c r="P81" s="172" t="str">
        <f t="shared" si="17"/>
        <v>TIPO3</v>
      </c>
      <c r="Q81" s="173" t="str">
        <f t="shared" si="18"/>
        <v>OK</v>
      </c>
    </row>
    <row r="82" spans="2:17" ht="15.75" x14ac:dyDescent="0.25">
      <c r="B82" s="398" t="s">
        <v>321</v>
      </c>
      <c r="C82" s="161">
        <v>17</v>
      </c>
      <c r="D82" s="161">
        <v>30</v>
      </c>
      <c r="E82" s="170">
        <f t="shared" si="13"/>
        <v>786</v>
      </c>
      <c r="F82" s="412">
        <v>1730.26</v>
      </c>
      <c r="G82" s="412">
        <v>1728.19</v>
      </c>
      <c r="H82" s="169">
        <f t="shared" si="10"/>
        <v>2.0699999999999363</v>
      </c>
      <c r="I82" s="169">
        <f t="shared" si="11"/>
        <v>1.2839999999999363</v>
      </c>
      <c r="J82" s="189">
        <v>1729.5</v>
      </c>
      <c r="K82" s="189">
        <v>1727.36</v>
      </c>
      <c r="L82" s="169">
        <f t="shared" si="12"/>
        <v>2.1400000000001</v>
      </c>
      <c r="M82" s="169">
        <f t="shared" si="14"/>
        <v>1.3540000000001</v>
      </c>
      <c r="N82" s="413">
        <f t="shared" si="15"/>
        <v>4.88235294117738E-2</v>
      </c>
      <c r="O82" s="414">
        <f t="shared" si="16"/>
        <v>4.4705882352940644E-2</v>
      </c>
      <c r="P82" s="172" t="str">
        <f t="shared" si="17"/>
        <v>TIPO3</v>
      </c>
      <c r="Q82" s="173" t="str">
        <f t="shared" si="18"/>
        <v>OK</v>
      </c>
    </row>
    <row r="83" spans="2:17" ht="15.75" x14ac:dyDescent="0.25">
      <c r="B83" s="398" t="s">
        <v>322</v>
      </c>
      <c r="C83" s="161">
        <v>36.799999999999997</v>
      </c>
      <c r="D83" s="161">
        <v>30</v>
      </c>
      <c r="E83" s="170">
        <f t="shared" si="13"/>
        <v>786</v>
      </c>
      <c r="F83" s="412">
        <v>1729.5</v>
      </c>
      <c r="G83" s="412">
        <v>1727.29</v>
      </c>
      <c r="H83" s="169">
        <f t="shared" si="10"/>
        <v>2.2100000000000364</v>
      </c>
      <c r="I83" s="169">
        <f t="shared" si="11"/>
        <v>1.4240000000000363</v>
      </c>
      <c r="J83" s="189">
        <v>1725.91</v>
      </c>
      <c r="K83" s="189">
        <v>1724.31</v>
      </c>
      <c r="L83" s="169">
        <f t="shared" si="12"/>
        <v>1.6000000000001364</v>
      </c>
      <c r="M83" s="169">
        <f t="shared" si="14"/>
        <v>0.81400000000013639</v>
      </c>
      <c r="N83" s="413">
        <f t="shared" si="15"/>
        <v>8.0978260869565721E-2</v>
      </c>
      <c r="O83" s="414">
        <f t="shared" si="16"/>
        <v>9.7554347826084742E-2</v>
      </c>
      <c r="P83" s="172" t="str">
        <f t="shared" si="17"/>
        <v>TIPO3</v>
      </c>
      <c r="Q83" s="173" t="str">
        <f t="shared" si="18"/>
        <v>OK</v>
      </c>
    </row>
    <row r="84" spans="2:17" ht="15.75" x14ac:dyDescent="0.25">
      <c r="B84" s="399" t="s">
        <v>323</v>
      </c>
      <c r="C84" s="161">
        <v>58.8</v>
      </c>
      <c r="D84" s="161">
        <v>10</v>
      </c>
      <c r="E84" s="170">
        <f t="shared" si="13"/>
        <v>250</v>
      </c>
      <c r="F84" s="412">
        <v>1872</v>
      </c>
      <c r="G84" s="412">
        <v>1870.5</v>
      </c>
      <c r="H84" s="169">
        <f t="shared" si="10"/>
        <v>1.5</v>
      </c>
      <c r="I84" s="169">
        <f t="shared" si="11"/>
        <v>1.25</v>
      </c>
      <c r="J84" s="189">
        <v>1866</v>
      </c>
      <c r="K84" s="189">
        <v>1864.6</v>
      </c>
      <c r="L84" s="169">
        <f t="shared" si="12"/>
        <v>1.4000000000000909</v>
      </c>
      <c r="M84" s="169">
        <f t="shared" si="14"/>
        <v>1.1500000000000909</v>
      </c>
      <c r="N84" s="413">
        <f t="shared" si="15"/>
        <v>0.10034013605442332</v>
      </c>
      <c r="O84" s="414">
        <f t="shared" si="16"/>
        <v>0.10204081632653061</v>
      </c>
      <c r="P84" s="172" t="str">
        <f t="shared" si="17"/>
        <v>TIPO3</v>
      </c>
      <c r="Q84" s="173" t="str">
        <f t="shared" si="18"/>
        <v>OK</v>
      </c>
    </row>
    <row r="85" spans="2:17" ht="15.75" x14ac:dyDescent="0.25">
      <c r="B85" s="399" t="s">
        <v>324</v>
      </c>
      <c r="C85" s="161">
        <v>16.3</v>
      </c>
      <c r="D85" s="161">
        <v>10</v>
      </c>
      <c r="E85" s="170">
        <f t="shared" si="13"/>
        <v>250</v>
      </c>
      <c r="F85" s="412">
        <v>1866</v>
      </c>
      <c r="G85" s="412">
        <v>1864.55</v>
      </c>
      <c r="H85" s="169">
        <f t="shared" si="10"/>
        <v>1.4500000000000455</v>
      </c>
      <c r="I85" s="169">
        <f t="shared" si="11"/>
        <v>1.2000000000000455</v>
      </c>
      <c r="J85" s="189">
        <v>1864</v>
      </c>
      <c r="K85" s="189">
        <v>1862.6</v>
      </c>
      <c r="L85" s="169">
        <f t="shared" si="12"/>
        <v>1.4000000000000909</v>
      </c>
      <c r="M85" s="169">
        <f t="shared" si="14"/>
        <v>1.1500000000000909</v>
      </c>
      <c r="N85" s="413">
        <f t="shared" si="15"/>
        <v>0.11963190184049358</v>
      </c>
      <c r="O85" s="414">
        <f t="shared" si="16"/>
        <v>0.12269938650306748</v>
      </c>
      <c r="P85" s="172" t="str">
        <f t="shared" si="17"/>
        <v>TIPO3</v>
      </c>
      <c r="Q85" s="173" t="str">
        <f t="shared" si="18"/>
        <v>OK</v>
      </c>
    </row>
    <row r="86" spans="2:17" ht="15.75" x14ac:dyDescent="0.25">
      <c r="B86" s="399" t="s">
        <v>325</v>
      </c>
      <c r="C86" s="161">
        <v>43.8</v>
      </c>
      <c r="D86" s="161">
        <v>10</v>
      </c>
      <c r="E86" s="170">
        <f t="shared" si="13"/>
        <v>250</v>
      </c>
      <c r="F86" s="412">
        <v>1864</v>
      </c>
      <c r="G86" s="412">
        <v>1862.55</v>
      </c>
      <c r="H86" s="169">
        <f t="shared" si="10"/>
        <v>1.4500000000000455</v>
      </c>
      <c r="I86" s="169">
        <f t="shared" si="11"/>
        <v>1.2000000000000455</v>
      </c>
      <c r="J86" s="189">
        <v>1845.99</v>
      </c>
      <c r="K86" s="189">
        <v>1843.63</v>
      </c>
      <c r="L86" s="169">
        <f t="shared" si="12"/>
        <v>2.3599999999999</v>
      </c>
      <c r="M86" s="169">
        <f t="shared" si="14"/>
        <v>2.1099999999999</v>
      </c>
      <c r="N86" s="413">
        <f t="shared" si="15"/>
        <v>0.43196347031963123</v>
      </c>
      <c r="O86" s="414">
        <f t="shared" si="16"/>
        <v>0.41118721461187197</v>
      </c>
      <c r="P86" s="172" t="str">
        <f t="shared" si="17"/>
        <v>TIPO3</v>
      </c>
      <c r="Q86" s="173" t="str">
        <f t="shared" si="18"/>
        <v>ANCLAR</v>
      </c>
    </row>
    <row r="87" spans="2:17" ht="15.75" x14ac:dyDescent="0.25">
      <c r="B87" s="399" t="s">
        <v>326</v>
      </c>
      <c r="C87" s="161">
        <v>31.2</v>
      </c>
      <c r="D87" s="161">
        <v>10</v>
      </c>
      <c r="E87" s="170">
        <f t="shared" si="13"/>
        <v>250</v>
      </c>
      <c r="F87" s="412">
        <v>1845.99</v>
      </c>
      <c r="G87" s="412">
        <v>1843.51</v>
      </c>
      <c r="H87" s="169">
        <f t="shared" si="10"/>
        <v>2.4800000000000182</v>
      </c>
      <c r="I87" s="169">
        <f t="shared" si="11"/>
        <v>2.2300000000000182</v>
      </c>
      <c r="J87" s="189">
        <v>1834.58</v>
      </c>
      <c r="K87" s="189">
        <v>1833.09</v>
      </c>
      <c r="L87" s="169">
        <f t="shared" si="12"/>
        <v>1.4900000000000091</v>
      </c>
      <c r="M87" s="169">
        <f t="shared" si="14"/>
        <v>1.2400000000000091</v>
      </c>
      <c r="N87" s="413">
        <f t="shared" si="15"/>
        <v>0.33397435897436134</v>
      </c>
      <c r="O87" s="414">
        <f t="shared" si="16"/>
        <v>0.36570512820513085</v>
      </c>
      <c r="P87" s="172" t="str">
        <f t="shared" si="17"/>
        <v>TIPO3</v>
      </c>
      <c r="Q87" s="173" t="str">
        <f t="shared" si="18"/>
        <v>ANCLAR</v>
      </c>
    </row>
    <row r="88" spans="2:17" ht="15.75" x14ac:dyDescent="0.25">
      <c r="B88" s="399" t="s">
        <v>327</v>
      </c>
      <c r="C88" s="161">
        <v>52.21</v>
      </c>
      <c r="D88" s="161">
        <v>10</v>
      </c>
      <c r="E88" s="170">
        <f t="shared" si="13"/>
        <v>250</v>
      </c>
      <c r="F88" s="412">
        <v>1834.58</v>
      </c>
      <c r="G88" s="412">
        <v>1833.09</v>
      </c>
      <c r="H88" s="169">
        <f t="shared" si="10"/>
        <v>1.4900000000000091</v>
      </c>
      <c r="I88" s="169">
        <f t="shared" si="11"/>
        <v>1.2400000000000091</v>
      </c>
      <c r="J88" s="189">
        <v>1817.54</v>
      </c>
      <c r="K88" s="189">
        <v>1816.02</v>
      </c>
      <c r="L88" s="169">
        <f t="shared" si="12"/>
        <v>1.5199999999999818</v>
      </c>
      <c r="M88" s="169">
        <f t="shared" si="14"/>
        <v>1.2699999999999818</v>
      </c>
      <c r="N88" s="413">
        <f t="shared" si="15"/>
        <v>0.32694886037157511</v>
      </c>
      <c r="O88" s="414">
        <f t="shared" si="16"/>
        <v>0.3263742578050175</v>
      </c>
      <c r="P88" s="172" t="str">
        <f t="shared" si="17"/>
        <v>TIPO3</v>
      </c>
      <c r="Q88" s="173" t="str">
        <f t="shared" si="18"/>
        <v>ANCLAR</v>
      </c>
    </row>
    <row r="89" spans="2:17" ht="15.75" x14ac:dyDescent="0.25">
      <c r="B89" s="399" t="s">
        <v>328</v>
      </c>
      <c r="C89" s="161">
        <v>14.05</v>
      </c>
      <c r="D89" s="161">
        <v>10</v>
      </c>
      <c r="E89" s="170">
        <f t="shared" si="13"/>
        <v>250</v>
      </c>
      <c r="F89" s="412">
        <v>1817.54</v>
      </c>
      <c r="G89" s="412">
        <v>1815.84</v>
      </c>
      <c r="H89" s="169">
        <f t="shared" si="10"/>
        <v>1.7000000000000455</v>
      </c>
      <c r="I89" s="169">
        <f t="shared" si="11"/>
        <v>1.4500000000000455</v>
      </c>
      <c r="J89" s="189">
        <v>1812.06</v>
      </c>
      <c r="K89" s="189">
        <v>1810.09</v>
      </c>
      <c r="L89" s="169">
        <f t="shared" si="12"/>
        <v>1.9700000000000273</v>
      </c>
      <c r="M89" s="169">
        <f t="shared" si="14"/>
        <v>1.7200000000000273</v>
      </c>
      <c r="N89" s="413">
        <f t="shared" si="15"/>
        <v>0.40925266903914587</v>
      </c>
      <c r="O89" s="414">
        <f t="shared" si="16"/>
        <v>0.39003558718861336</v>
      </c>
      <c r="P89" s="172" t="str">
        <f t="shared" si="17"/>
        <v>TIPO3</v>
      </c>
      <c r="Q89" s="173" t="str">
        <f t="shared" si="18"/>
        <v>ANCLAR</v>
      </c>
    </row>
    <row r="90" spans="2:17" ht="15.75" x14ac:dyDescent="0.25">
      <c r="B90" s="400" t="s">
        <v>329</v>
      </c>
      <c r="C90" s="161">
        <v>93</v>
      </c>
      <c r="D90" s="161">
        <v>10</v>
      </c>
      <c r="E90" s="170">
        <f t="shared" si="13"/>
        <v>250</v>
      </c>
      <c r="F90" s="412">
        <v>1783</v>
      </c>
      <c r="G90" s="412">
        <v>1782</v>
      </c>
      <c r="H90" s="169">
        <f t="shared" si="10"/>
        <v>1</v>
      </c>
      <c r="I90" s="169">
        <f t="shared" si="11"/>
        <v>0.75</v>
      </c>
      <c r="J90" s="189">
        <v>1773.98</v>
      </c>
      <c r="K90" s="189">
        <v>1772.18</v>
      </c>
      <c r="L90" s="169">
        <f t="shared" si="12"/>
        <v>1.7999999999999545</v>
      </c>
      <c r="M90" s="169">
        <f t="shared" si="14"/>
        <v>1.5499999999999545</v>
      </c>
      <c r="N90" s="413">
        <f t="shared" si="15"/>
        <v>0.10559139784946169</v>
      </c>
      <c r="O90" s="414">
        <f t="shared" si="16"/>
        <v>9.6989247311827759E-2</v>
      </c>
      <c r="P90" s="172" t="str">
        <f t="shared" si="17"/>
        <v>TIPO3</v>
      </c>
      <c r="Q90" s="173" t="str">
        <f t="shared" si="18"/>
        <v>OK</v>
      </c>
    </row>
    <row r="91" spans="2:17" ht="15.75" x14ac:dyDescent="0.25">
      <c r="B91" s="400" t="s">
        <v>330</v>
      </c>
      <c r="C91" s="161">
        <v>32</v>
      </c>
      <c r="D91" s="161">
        <v>10</v>
      </c>
      <c r="E91" s="170">
        <f t="shared" si="13"/>
        <v>250</v>
      </c>
      <c r="F91" s="412">
        <v>1773.98</v>
      </c>
      <c r="G91" s="412">
        <v>1772.18</v>
      </c>
      <c r="H91" s="169">
        <f t="shared" si="10"/>
        <v>1.7999999999999545</v>
      </c>
      <c r="I91" s="169">
        <f t="shared" si="11"/>
        <v>1.5499999999999545</v>
      </c>
      <c r="J91" s="189">
        <v>1769.23</v>
      </c>
      <c r="K91" s="189">
        <v>1766.73</v>
      </c>
      <c r="L91" s="169">
        <f t="shared" si="12"/>
        <v>2.5</v>
      </c>
      <c r="M91" s="169">
        <f t="shared" si="14"/>
        <v>2.25</v>
      </c>
      <c r="N91" s="413">
        <f t="shared" si="15"/>
        <v>0.17031250000000142</v>
      </c>
      <c r="O91" s="414">
        <f t="shared" si="16"/>
        <v>0.1484375</v>
      </c>
      <c r="P91" s="172" t="str">
        <f t="shared" si="17"/>
        <v>TIPO3</v>
      </c>
      <c r="Q91" s="173" t="str">
        <f t="shared" si="18"/>
        <v>ANCLAR</v>
      </c>
    </row>
    <row r="92" spans="2:17" ht="15.75" x14ac:dyDescent="0.25">
      <c r="B92" s="400" t="s">
        <v>331</v>
      </c>
      <c r="C92" s="161">
        <v>7.4</v>
      </c>
      <c r="D92" s="161">
        <v>10</v>
      </c>
      <c r="E92" s="170">
        <f t="shared" si="13"/>
        <v>250</v>
      </c>
      <c r="F92" s="412">
        <v>1769.23</v>
      </c>
      <c r="G92" s="412">
        <v>1766.73</v>
      </c>
      <c r="H92" s="169">
        <f t="shared" si="10"/>
        <v>2.5</v>
      </c>
      <c r="I92" s="169">
        <f t="shared" si="11"/>
        <v>2.25</v>
      </c>
      <c r="J92" s="189">
        <v>1767.79</v>
      </c>
      <c r="K92" s="189">
        <v>1765.99</v>
      </c>
      <c r="L92" s="169">
        <f t="shared" si="12"/>
        <v>1.7999999999999545</v>
      </c>
      <c r="M92" s="169">
        <f t="shared" si="14"/>
        <v>1.5499999999999545</v>
      </c>
      <c r="N92" s="413">
        <f t="shared" si="15"/>
        <v>0.10000000000000123</v>
      </c>
      <c r="O92" s="414">
        <f t="shared" si="16"/>
        <v>0.19459459459460196</v>
      </c>
      <c r="P92" s="172" t="str">
        <f t="shared" si="17"/>
        <v>TIPO3</v>
      </c>
      <c r="Q92" s="173" t="str">
        <f t="shared" si="18"/>
        <v>OK</v>
      </c>
    </row>
    <row r="93" spans="2:17" ht="15.75" x14ac:dyDescent="0.25">
      <c r="B93" s="400" t="s">
        <v>332</v>
      </c>
      <c r="C93" s="161">
        <v>46.8</v>
      </c>
      <c r="D93" s="161">
        <v>10</v>
      </c>
      <c r="E93" s="170">
        <f t="shared" si="13"/>
        <v>250</v>
      </c>
      <c r="F93" s="412">
        <v>1767.79</v>
      </c>
      <c r="G93" s="412">
        <v>1765.99</v>
      </c>
      <c r="H93" s="169">
        <f t="shared" si="10"/>
        <v>1.7999999999999545</v>
      </c>
      <c r="I93" s="169">
        <f t="shared" si="11"/>
        <v>1.5499999999999545</v>
      </c>
      <c r="J93" s="189">
        <v>1755.53</v>
      </c>
      <c r="K93" s="189">
        <v>1753.93</v>
      </c>
      <c r="L93" s="169">
        <f t="shared" si="12"/>
        <v>1.5999999999999091</v>
      </c>
      <c r="M93" s="169">
        <f t="shared" si="14"/>
        <v>1.3499999999999091</v>
      </c>
      <c r="N93" s="413">
        <f t="shared" si="15"/>
        <v>0.25769230769230655</v>
      </c>
      <c r="O93" s="414">
        <f t="shared" si="16"/>
        <v>0.26196581196581181</v>
      </c>
      <c r="P93" s="172" t="str">
        <f t="shared" si="17"/>
        <v>TIPO3</v>
      </c>
      <c r="Q93" s="173" t="str">
        <f t="shared" si="18"/>
        <v>ANCLAR</v>
      </c>
    </row>
    <row r="94" spans="2:17" ht="15.75" x14ac:dyDescent="0.25">
      <c r="B94" s="400" t="s">
        <v>333</v>
      </c>
      <c r="C94" s="161">
        <v>17</v>
      </c>
      <c r="D94" s="161">
        <v>10</v>
      </c>
      <c r="E94" s="170">
        <f t="shared" si="13"/>
        <v>250</v>
      </c>
      <c r="F94" s="412">
        <v>1755.53</v>
      </c>
      <c r="G94" s="412">
        <v>1753.93</v>
      </c>
      <c r="H94" s="169">
        <f t="shared" si="10"/>
        <v>1.5999999999999091</v>
      </c>
      <c r="I94" s="169">
        <f t="shared" si="11"/>
        <v>1.3499999999999091</v>
      </c>
      <c r="J94" s="189">
        <v>1752.04</v>
      </c>
      <c r="K94" s="189">
        <v>1750.64</v>
      </c>
      <c r="L94" s="169">
        <f t="shared" si="12"/>
        <v>1.3999999999998636</v>
      </c>
      <c r="M94" s="169">
        <f t="shared" si="14"/>
        <v>1.1499999999998636</v>
      </c>
      <c r="N94" s="413">
        <f t="shared" si="15"/>
        <v>0.19352941176470373</v>
      </c>
      <c r="O94" s="414">
        <f t="shared" si="16"/>
        <v>0.20529411764705935</v>
      </c>
      <c r="P94" s="172" t="str">
        <f t="shared" si="17"/>
        <v>TIPO3</v>
      </c>
      <c r="Q94" s="173" t="str">
        <f t="shared" si="18"/>
        <v>ANCLAR</v>
      </c>
    </row>
    <row r="95" spans="2:17" ht="15.75" x14ac:dyDescent="0.25">
      <c r="B95" s="401" t="s">
        <v>334</v>
      </c>
      <c r="C95" s="161">
        <v>36.520000000000003</v>
      </c>
      <c r="D95" s="161">
        <v>10</v>
      </c>
      <c r="E95" s="170">
        <f t="shared" si="13"/>
        <v>250</v>
      </c>
      <c r="F95" s="412">
        <v>1752.04</v>
      </c>
      <c r="G95" s="412">
        <v>1750.64</v>
      </c>
      <c r="H95" s="169">
        <f t="shared" si="10"/>
        <v>1.3999999999998636</v>
      </c>
      <c r="I95" s="169">
        <f t="shared" si="11"/>
        <v>1.1499999999998636</v>
      </c>
      <c r="J95" s="189">
        <v>1748.58</v>
      </c>
      <c r="K95" s="189">
        <v>1747.58</v>
      </c>
      <c r="L95" s="169">
        <f t="shared" si="12"/>
        <v>1</v>
      </c>
      <c r="M95" s="169">
        <f t="shared" si="14"/>
        <v>0.75</v>
      </c>
      <c r="N95" s="413">
        <f t="shared" si="15"/>
        <v>8.3789704271636706E-2</v>
      </c>
      <c r="O95" s="414">
        <f t="shared" si="16"/>
        <v>9.4742606790800543E-2</v>
      </c>
      <c r="P95" s="172" t="str">
        <f t="shared" si="17"/>
        <v>TIPO3</v>
      </c>
      <c r="Q95" s="173" t="str">
        <f t="shared" si="18"/>
        <v>OK</v>
      </c>
    </row>
    <row r="96" spans="2:17" ht="15.75" x14ac:dyDescent="0.25">
      <c r="B96" s="402" t="s">
        <v>335</v>
      </c>
      <c r="C96" s="161">
        <v>35.770000000000003</v>
      </c>
      <c r="D96" s="161">
        <v>10</v>
      </c>
      <c r="E96" s="170">
        <f t="shared" si="13"/>
        <v>250</v>
      </c>
      <c r="F96" s="412">
        <v>1869.22</v>
      </c>
      <c r="G96" s="412">
        <v>1868.02</v>
      </c>
      <c r="H96" s="169">
        <f t="shared" si="10"/>
        <v>1.2000000000000455</v>
      </c>
      <c r="I96" s="169">
        <f t="shared" si="11"/>
        <v>0.95000000000004547</v>
      </c>
      <c r="J96" s="189">
        <v>1866.72</v>
      </c>
      <c r="K96" s="189">
        <v>1865.52</v>
      </c>
      <c r="L96" s="169">
        <f t="shared" si="12"/>
        <v>1.2000000000000455</v>
      </c>
      <c r="M96" s="169">
        <f t="shared" si="14"/>
        <v>0.95000000000004547</v>
      </c>
      <c r="N96" s="413">
        <f t="shared" si="15"/>
        <v>6.9890970086664797E-2</v>
      </c>
      <c r="O96" s="414">
        <f t="shared" si="16"/>
        <v>6.9890970086664797E-2</v>
      </c>
      <c r="P96" s="172" t="str">
        <f t="shared" si="17"/>
        <v>TIPO3</v>
      </c>
      <c r="Q96" s="173" t="str">
        <f t="shared" si="18"/>
        <v>OK</v>
      </c>
    </row>
    <row r="97" spans="2:17" ht="15.75" x14ac:dyDescent="0.25">
      <c r="B97" s="402" t="s">
        <v>336</v>
      </c>
      <c r="C97" s="161">
        <v>39.14</v>
      </c>
      <c r="D97" s="161">
        <v>10</v>
      </c>
      <c r="E97" s="170">
        <f t="shared" si="13"/>
        <v>250</v>
      </c>
      <c r="F97" s="412">
        <v>1866.72</v>
      </c>
      <c r="G97" s="412">
        <v>1865.52</v>
      </c>
      <c r="H97" s="169">
        <f t="shared" si="10"/>
        <v>1.2000000000000455</v>
      </c>
      <c r="I97" s="169">
        <f t="shared" si="11"/>
        <v>0.95000000000004547</v>
      </c>
      <c r="J97" s="189">
        <v>1866.17</v>
      </c>
      <c r="K97" s="189">
        <v>1864.67</v>
      </c>
      <c r="L97" s="169">
        <f t="shared" si="12"/>
        <v>1.5</v>
      </c>
      <c r="M97" s="169">
        <f t="shared" si="14"/>
        <v>1.25</v>
      </c>
      <c r="N97" s="413">
        <f t="shared" si="15"/>
        <v>2.1716913643329307E-2</v>
      </c>
      <c r="O97" s="414">
        <f t="shared" si="16"/>
        <v>1.4052120592742834E-2</v>
      </c>
      <c r="P97" s="172" t="str">
        <f t="shared" si="17"/>
        <v>TIPO3</v>
      </c>
      <c r="Q97" s="173" t="str">
        <f t="shared" si="18"/>
        <v>OK</v>
      </c>
    </row>
    <row r="98" spans="2:17" ht="15.75" x14ac:dyDescent="0.25">
      <c r="B98" s="402" t="s">
        <v>337</v>
      </c>
      <c r="C98" s="161">
        <v>14.07</v>
      </c>
      <c r="D98" s="161">
        <v>12</v>
      </c>
      <c r="E98" s="170">
        <f t="shared" si="13"/>
        <v>315</v>
      </c>
      <c r="F98" s="412">
        <v>1866.17</v>
      </c>
      <c r="G98" s="412">
        <v>1864.67</v>
      </c>
      <c r="H98" s="169">
        <f t="shared" si="10"/>
        <v>1.5</v>
      </c>
      <c r="I98" s="169">
        <f t="shared" si="11"/>
        <v>1.1850000000000001</v>
      </c>
      <c r="J98" s="189">
        <v>1864.82</v>
      </c>
      <c r="K98" s="189">
        <v>1863.32</v>
      </c>
      <c r="L98" s="169">
        <f t="shared" si="12"/>
        <v>1.5</v>
      </c>
      <c r="M98" s="169">
        <f t="shared" si="14"/>
        <v>1.1850000000000001</v>
      </c>
      <c r="N98" s="413">
        <f t="shared" si="15"/>
        <v>9.5948827292120564E-2</v>
      </c>
      <c r="O98" s="414">
        <f t="shared" si="16"/>
        <v>9.5948827292120564E-2</v>
      </c>
      <c r="P98" s="172" t="str">
        <f t="shared" si="17"/>
        <v>TIPO3</v>
      </c>
      <c r="Q98" s="173" t="str">
        <f t="shared" si="18"/>
        <v>OK</v>
      </c>
    </row>
    <row r="99" spans="2:17" ht="15.75" x14ac:dyDescent="0.25">
      <c r="B99" s="402" t="s">
        <v>338</v>
      </c>
      <c r="C99" s="161">
        <v>11.32</v>
      </c>
      <c r="D99" s="161">
        <v>30</v>
      </c>
      <c r="E99" s="170">
        <f t="shared" si="13"/>
        <v>786</v>
      </c>
      <c r="F99" s="412">
        <v>1725.91</v>
      </c>
      <c r="G99" s="412">
        <v>1723.49</v>
      </c>
      <c r="H99" s="169">
        <f t="shared" si="10"/>
        <v>2.4200000000000728</v>
      </c>
      <c r="I99" s="169">
        <f t="shared" si="11"/>
        <v>1.6340000000000727</v>
      </c>
      <c r="J99" s="189">
        <v>1723.76</v>
      </c>
      <c r="K99" s="189">
        <v>1722.47</v>
      </c>
      <c r="L99" s="169">
        <f t="shared" si="12"/>
        <v>1.2899999999999636</v>
      </c>
      <c r="M99" s="169">
        <f t="shared" si="14"/>
        <v>0.50399999999996359</v>
      </c>
      <c r="N99" s="413">
        <f t="shared" si="15"/>
        <v>9.0106007067136201E-2</v>
      </c>
      <c r="O99" s="414">
        <f t="shared" si="16"/>
        <v>0.18992932862191617</v>
      </c>
      <c r="P99" s="172" t="str">
        <f t="shared" si="17"/>
        <v>TIPO3</v>
      </c>
      <c r="Q99" s="173" t="str">
        <f t="shared" si="18"/>
        <v>OK</v>
      </c>
    </row>
    <row r="100" spans="2:17" ht="15.75" x14ac:dyDescent="0.25">
      <c r="B100" s="402" t="s">
        <v>339</v>
      </c>
      <c r="C100" s="161">
        <v>15</v>
      </c>
      <c r="D100" s="161">
        <v>30</v>
      </c>
      <c r="E100" s="170">
        <f t="shared" si="13"/>
        <v>786</v>
      </c>
      <c r="F100" s="412">
        <v>1723.76</v>
      </c>
      <c r="G100" s="412">
        <v>1721.03</v>
      </c>
      <c r="H100" s="169">
        <f t="shared" si="10"/>
        <v>2.7300000000000182</v>
      </c>
      <c r="I100" s="169">
        <f t="shared" si="11"/>
        <v>1.9440000000000182</v>
      </c>
      <c r="J100" s="189">
        <v>1720.96</v>
      </c>
      <c r="K100" s="189">
        <v>1719.68</v>
      </c>
      <c r="L100" s="169">
        <f t="shared" si="12"/>
        <v>1.2799999999999727</v>
      </c>
      <c r="M100" s="169">
        <f t="shared" si="14"/>
        <v>0.49399999999997268</v>
      </c>
      <c r="N100" s="413">
        <f t="shared" si="15"/>
        <v>8.9999999999993932E-2</v>
      </c>
      <c r="O100" s="414">
        <f t="shared" si="16"/>
        <v>0.18666666666666362</v>
      </c>
      <c r="P100" s="172" t="str">
        <f t="shared" si="17"/>
        <v>TIPO3</v>
      </c>
      <c r="Q100" s="173" t="str">
        <f t="shared" si="18"/>
        <v>OK</v>
      </c>
    </row>
    <row r="101" spans="2:17" ht="15.75" x14ac:dyDescent="0.25">
      <c r="B101" s="402" t="s">
        <v>340</v>
      </c>
      <c r="C101" s="161">
        <v>15</v>
      </c>
      <c r="D101" s="161">
        <v>30</v>
      </c>
      <c r="E101" s="170">
        <f t="shared" si="13"/>
        <v>786</v>
      </c>
      <c r="F101" s="412">
        <v>1720.96</v>
      </c>
      <c r="G101" s="412">
        <v>1718.24</v>
      </c>
      <c r="H101" s="169">
        <f t="shared" si="10"/>
        <v>2.7200000000000273</v>
      </c>
      <c r="I101" s="169">
        <f t="shared" si="11"/>
        <v>1.9340000000000273</v>
      </c>
      <c r="J101" s="189">
        <v>1718.17</v>
      </c>
      <c r="K101" s="189">
        <v>1716.88</v>
      </c>
      <c r="L101" s="169">
        <f t="shared" si="12"/>
        <v>1.2899999999999636</v>
      </c>
      <c r="M101" s="169">
        <f t="shared" si="14"/>
        <v>0.50399999999996359</v>
      </c>
      <c r="N101" s="413">
        <f t="shared" si="15"/>
        <v>9.0666666666659998E-2</v>
      </c>
      <c r="O101" s="414">
        <f t="shared" si="16"/>
        <v>0.18599999999999758</v>
      </c>
      <c r="P101" s="172" t="str">
        <f t="shared" si="17"/>
        <v>TIPO3</v>
      </c>
      <c r="Q101" s="173" t="str">
        <f t="shared" si="18"/>
        <v>OK</v>
      </c>
    </row>
    <row r="102" spans="2:17" ht="15.75" x14ac:dyDescent="0.25">
      <c r="B102" s="402" t="s">
        <v>341</v>
      </c>
      <c r="C102" s="161">
        <v>15</v>
      </c>
      <c r="D102" s="161">
        <v>30</v>
      </c>
      <c r="E102" s="170">
        <f t="shared" si="13"/>
        <v>786</v>
      </c>
      <c r="F102" s="412">
        <v>1718.17</v>
      </c>
      <c r="G102" s="412">
        <v>1715.39</v>
      </c>
      <c r="H102" s="169">
        <f t="shared" si="10"/>
        <v>2.7799999999999727</v>
      </c>
      <c r="I102" s="169">
        <f t="shared" si="11"/>
        <v>1.9939999999999727</v>
      </c>
      <c r="J102" s="189">
        <v>1715.3757000000001</v>
      </c>
      <c r="K102" s="189">
        <v>1714.04</v>
      </c>
      <c r="L102" s="169">
        <f t="shared" si="12"/>
        <v>1.335700000000088</v>
      </c>
      <c r="M102" s="169">
        <f t="shared" si="14"/>
        <v>0.54970000000008801</v>
      </c>
      <c r="N102" s="413">
        <f t="shared" si="15"/>
        <v>9.00000000000091E-2</v>
      </c>
      <c r="O102" s="414">
        <f t="shared" si="16"/>
        <v>0.18628666666666807</v>
      </c>
      <c r="P102" s="172" t="str">
        <f t="shared" si="17"/>
        <v>TIPO3</v>
      </c>
      <c r="Q102" s="173" t="str">
        <f t="shared" si="18"/>
        <v>OK</v>
      </c>
    </row>
    <row r="103" spans="2:17" ht="15.75" x14ac:dyDescent="0.25">
      <c r="B103" s="402" t="s">
        <v>342</v>
      </c>
      <c r="C103" s="161">
        <v>15</v>
      </c>
      <c r="D103" s="161">
        <v>30</v>
      </c>
      <c r="E103" s="170">
        <f t="shared" si="13"/>
        <v>786</v>
      </c>
      <c r="F103" s="412">
        <v>1715.3757000000001</v>
      </c>
      <c r="G103" s="412">
        <v>1713.32</v>
      </c>
      <c r="H103" s="169">
        <f t="shared" si="10"/>
        <v>2.0557000000001153</v>
      </c>
      <c r="I103" s="169">
        <f t="shared" si="11"/>
        <v>1.2697000000001153</v>
      </c>
      <c r="J103" s="189">
        <v>1712.7560000000001</v>
      </c>
      <c r="K103" s="189">
        <v>1711.97</v>
      </c>
      <c r="L103" s="169">
        <f t="shared" si="12"/>
        <v>0.78600000000005821</v>
      </c>
      <c r="M103" s="169">
        <f t="shared" si="14"/>
        <v>5.8175686490358203E-14</v>
      </c>
      <c r="N103" s="413">
        <f t="shared" si="15"/>
        <v>8.9999999999993932E-2</v>
      </c>
      <c r="O103" s="414">
        <f t="shared" si="16"/>
        <v>0.17464666666666442</v>
      </c>
      <c r="P103" s="172" t="str">
        <f t="shared" si="17"/>
        <v>TIPO3</v>
      </c>
      <c r="Q103" s="173" t="str">
        <f t="shared" si="18"/>
        <v>OK</v>
      </c>
    </row>
    <row r="120" spans="7:9" x14ac:dyDescent="0.25">
      <c r="G120" s="563" t="s">
        <v>343</v>
      </c>
      <c r="H120" s="563"/>
      <c r="I120" s="563"/>
    </row>
    <row r="121" spans="7:9" x14ac:dyDescent="0.25">
      <c r="G121" s="563"/>
      <c r="H121" s="563"/>
      <c r="I121" s="563"/>
    </row>
    <row r="122" spans="7:9" x14ac:dyDescent="0.25">
      <c r="G122" s="563"/>
      <c r="H122" s="563"/>
      <c r="I122" s="563"/>
    </row>
    <row r="123" spans="7:9" x14ac:dyDescent="0.25">
      <c r="G123" s="564" t="s">
        <v>178</v>
      </c>
      <c r="H123" s="564" t="s">
        <v>344</v>
      </c>
      <c r="I123" s="564" t="s">
        <v>345</v>
      </c>
    </row>
    <row r="124" spans="7:9" x14ac:dyDescent="0.25">
      <c r="G124" s="564"/>
      <c r="H124" s="564"/>
      <c r="I124" s="564"/>
    </row>
    <row r="125" spans="7:9" x14ac:dyDescent="0.25">
      <c r="G125" s="403">
        <v>8</v>
      </c>
      <c r="H125" s="160">
        <v>7.165</v>
      </c>
      <c r="I125" s="160">
        <v>200</v>
      </c>
    </row>
    <row r="126" spans="7:9" x14ac:dyDescent="0.25">
      <c r="G126" s="404">
        <v>10</v>
      </c>
      <c r="H126" s="405">
        <v>8.9369999999999994</v>
      </c>
      <c r="I126" s="406">
        <v>250</v>
      </c>
    </row>
    <row r="127" spans="7:9" x14ac:dyDescent="0.25">
      <c r="G127" s="404">
        <v>12</v>
      </c>
      <c r="H127" s="405">
        <v>11.180999999999999</v>
      </c>
      <c r="I127" s="406">
        <v>315</v>
      </c>
    </row>
    <row r="128" spans="7:9" x14ac:dyDescent="0.25">
      <c r="G128" s="406">
        <v>14</v>
      </c>
      <c r="H128" s="406">
        <v>12.7165</v>
      </c>
      <c r="I128" s="406">
        <v>355</v>
      </c>
    </row>
    <row r="129" spans="7:9" x14ac:dyDescent="0.25">
      <c r="G129" s="404">
        <v>16</v>
      </c>
      <c r="H129" s="405">
        <v>14.252000000000001</v>
      </c>
      <c r="I129" s="406">
        <v>400</v>
      </c>
    </row>
    <row r="130" spans="7:9" x14ac:dyDescent="0.25">
      <c r="G130" s="404">
        <v>18</v>
      </c>
      <c r="H130" s="405">
        <v>16.023</v>
      </c>
      <c r="I130" s="406">
        <v>450</v>
      </c>
    </row>
    <row r="131" spans="7:9" x14ac:dyDescent="0.25">
      <c r="G131" s="404">
        <v>20</v>
      </c>
      <c r="H131" s="405">
        <v>17.795000000000002</v>
      </c>
      <c r="I131" s="406">
        <v>500</v>
      </c>
    </row>
    <row r="132" spans="7:9" x14ac:dyDescent="0.25">
      <c r="G132" s="404">
        <v>24</v>
      </c>
      <c r="H132" s="405">
        <v>23.43</v>
      </c>
      <c r="I132" s="406">
        <v>625</v>
      </c>
    </row>
    <row r="133" spans="7:9" x14ac:dyDescent="0.25">
      <c r="G133" s="404">
        <v>27</v>
      </c>
      <c r="H133" s="405">
        <v>26.417999999999999</v>
      </c>
      <c r="I133" s="406">
        <v>710</v>
      </c>
    </row>
    <row r="134" spans="7:9" x14ac:dyDescent="0.25">
      <c r="G134" s="404">
        <v>30</v>
      </c>
      <c r="H134" s="405">
        <v>29.41</v>
      </c>
      <c r="I134" s="406">
        <v>786</v>
      </c>
    </row>
    <row r="135" spans="7:9" x14ac:dyDescent="0.25">
      <c r="G135" s="404">
        <v>33</v>
      </c>
      <c r="H135" s="405">
        <v>32.405000000000001</v>
      </c>
      <c r="I135" s="406">
        <v>860</v>
      </c>
    </row>
    <row r="136" spans="7:9" x14ac:dyDescent="0.25">
      <c r="G136" s="404">
        <v>36</v>
      </c>
      <c r="H136" s="405">
        <v>35.395000000000003</v>
      </c>
      <c r="I136" s="406">
        <v>950</v>
      </c>
    </row>
    <row r="137" spans="7:9" x14ac:dyDescent="0.25">
      <c r="G137" s="404">
        <v>39</v>
      </c>
      <c r="H137" s="405">
        <v>38.384999999999998</v>
      </c>
      <c r="I137" s="406">
        <v>1025</v>
      </c>
    </row>
    <row r="138" spans="7:9" x14ac:dyDescent="0.25">
      <c r="G138" s="404">
        <v>42</v>
      </c>
      <c r="H138" s="407">
        <v>43.070999999999998</v>
      </c>
      <c r="I138" s="406">
        <v>1101</v>
      </c>
    </row>
  </sheetData>
  <mergeCells count="34">
    <mergeCell ref="G120:I122"/>
    <mergeCell ref="G123:G124"/>
    <mergeCell ref="H123:H124"/>
    <mergeCell ref="I123:I124"/>
    <mergeCell ref="A25:A26"/>
    <mergeCell ref="A28:A36"/>
    <mergeCell ref="A37:A38"/>
    <mergeCell ref="A40:A41"/>
    <mergeCell ref="A13:A14"/>
    <mergeCell ref="A15:A16"/>
    <mergeCell ref="A23:A24"/>
    <mergeCell ref="A21:A22"/>
    <mergeCell ref="A8:A10"/>
    <mergeCell ref="I6:I7"/>
    <mergeCell ref="J6:K6"/>
    <mergeCell ref="L6:L7"/>
    <mergeCell ref="M6:M7"/>
    <mergeCell ref="R8:R10"/>
    <mergeCell ref="A1:Q2"/>
    <mergeCell ref="X2:Y2"/>
    <mergeCell ref="A3:Q4"/>
    <mergeCell ref="A5:A7"/>
    <mergeCell ref="B5:B7"/>
    <mergeCell ref="C5:C7"/>
    <mergeCell ref="D5:D7"/>
    <mergeCell ref="E5:E7"/>
    <mergeCell ref="F5:I5"/>
    <mergeCell ref="Q5:Q7"/>
    <mergeCell ref="P5:P7"/>
    <mergeCell ref="J5:M5"/>
    <mergeCell ref="N5:N7"/>
    <mergeCell ref="O5:O7"/>
    <mergeCell ref="F6:G6"/>
    <mergeCell ref="H6:H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view="pageBreakPreview" topLeftCell="A23" zoomScale="90" zoomScaleSheetLayoutView="90" workbookViewId="0">
      <selection activeCell="F30" sqref="F30"/>
    </sheetView>
  </sheetViews>
  <sheetFormatPr baseColWidth="10" defaultRowHeight="12.75" x14ac:dyDescent="0.2"/>
  <cols>
    <col min="1" max="1" width="46.28515625" style="209" bestFit="1" customWidth="1"/>
    <col min="2" max="2" width="11.140625" style="209" bestFit="1" customWidth="1"/>
    <col min="3" max="3" width="11" style="209" bestFit="1" customWidth="1"/>
    <col min="4" max="16384" width="11.42578125" style="209"/>
  </cols>
  <sheetData>
    <row r="1" spans="1:6" ht="15" x14ac:dyDescent="0.25">
      <c r="A1" s="576" t="s">
        <v>161</v>
      </c>
      <c r="B1" s="576"/>
      <c r="C1" s="576"/>
      <c r="D1" s="208"/>
      <c r="E1" s="208"/>
      <c r="F1" s="208"/>
    </row>
    <row r="2" spans="1:6" x14ac:dyDescent="0.2">
      <c r="A2" s="210"/>
      <c r="B2" s="211"/>
      <c r="C2" s="211"/>
      <c r="D2" s="211"/>
      <c r="E2" s="211"/>
      <c r="F2" s="211"/>
    </row>
    <row r="3" spans="1:6" ht="15" x14ac:dyDescent="0.25">
      <c r="A3" s="576" t="s">
        <v>217</v>
      </c>
      <c r="B3" s="576"/>
      <c r="C3" s="576"/>
      <c r="D3" s="208"/>
      <c r="E3" s="208"/>
      <c r="F3" s="208"/>
    </row>
    <row r="4" spans="1:6" ht="13.5" thickBot="1" x14ac:dyDescent="0.25">
      <c r="A4" s="212"/>
      <c r="B4" s="212"/>
      <c r="C4" s="212"/>
      <c r="D4" s="213"/>
      <c r="E4" s="213"/>
      <c r="F4" s="213"/>
    </row>
    <row r="5" spans="1:6" ht="13.5" hidden="1" thickBot="1" x14ac:dyDescent="0.25">
      <c r="A5" s="577"/>
      <c r="B5" s="577"/>
      <c r="C5" s="577"/>
      <c r="D5" s="212"/>
      <c r="E5" s="212"/>
      <c r="F5" s="212"/>
    </row>
    <row r="6" spans="1:6" ht="13.5" hidden="1" thickBot="1" x14ac:dyDescent="0.25"/>
    <row r="7" spans="1:6" ht="13.5" hidden="1" thickBot="1" x14ac:dyDescent="0.25">
      <c r="A7" s="212"/>
      <c r="B7" s="212"/>
      <c r="C7" s="212"/>
      <c r="D7" s="212"/>
      <c r="E7" s="212"/>
      <c r="F7" s="212"/>
    </row>
    <row r="8" spans="1:6" ht="13.5" hidden="1" thickBot="1" x14ac:dyDescent="0.25">
      <c r="A8" s="214"/>
      <c r="B8" s="215" t="s">
        <v>218</v>
      </c>
      <c r="C8" s="216" t="s">
        <v>219</v>
      </c>
      <c r="D8" s="212"/>
      <c r="E8" s="212"/>
      <c r="F8" s="212"/>
    </row>
    <row r="9" spans="1:6" ht="13.5" hidden="1" thickBot="1" x14ac:dyDescent="0.25">
      <c r="A9" s="217" t="s">
        <v>220</v>
      </c>
      <c r="B9" s="218">
        <v>566700</v>
      </c>
      <c r="C9" s="219">
        <f>+B9/30</f>
        <v>18890</v>
      </c>
      <c r="D9" s="212"/>
      <c r="E9" s="212"/>
      <c r="F9" s="212"/>
    </row>
    <row r="10" spans="1:6" ht="13.5" hidden="1" thickBot="1" x14ac:dyDescent="0.25">
      <c r="A10" s="220" t="s">
        <v>221</v>
      </c>
      <c r="B10" s="221">
        <v>67800</v>
      </c>
      <c r="C10" s="222">
        <f>+B10/30</f>
        <v>2260</v>
      </c>
      <c r="D10" s="212"/>
      <c r="E10" s="212"/>
      <c r="F10" s="212"/>
    </row>
    <row r="11" spans="1:6" x14ac:dyDescent="0.2">
      <c r="A11" s="578" t="s">
        <v>222</v>
      </c>
      <c r="B11" s="579"/>
      <c r="C11" s="580"/>
      <c r="D11" s="212"/>
      <c r="E11" s="223"/>
      <c r="F11" s="212"/>
    </row>
    <row r="12" spans="1:6" ht="13.5" thickBot="1" x14ac:dyDescent="0.25">
      <c r="A12" s="581"/>
      <c r="B12" s="582"/>
      <c r="C12" s="583"/>
      <c r="D12" s="212"/>
      <c r="E12" s="212"/>
      <c r="F12" s="212"/>
    </row>
    <row r="13" spans="1:6" x14ac:dyDescent="0.2">
      <c r="A13" s="584" t="s">
        <v>223</v>
      </c>
      <c r="B13" s="224"/>
      <c r="C13" s="586" t="s">
        <v>224</v>
      </c>
      <c r="D13" s="212"/>
      <c r="E13" s="212"/>
      <c r="F13" s="212"/>
    </row>
    <row r="14" spans="1:6" x14ac:dyDescent="0.2">
      <c r="A14" s="585"/>
      <c r="B14" s="225"/>
      <c r="C14" s="587"/>
      <c r="D14" s="212"/>
      <c r="E14" s="212"/>
      <c r="F14" s="212"/>
    </row>
    <row r="15" spans="1:6" x14ac:dyDescent="0.2">
      <c r="A15" s="226" t="s">
        <v>225</v>
      </c>
      <c r="B15" s="227" t="s">
        <v>2</v>
      </c>
      <c r="C15" s="228">
        <v>1</v>
      </c>
      <c r="D15" s="212"/>
      <c r="E15" s="212"/>
      <c r="F15" s="212"/>
    </row>
    <row r="16" spans="1:6" x14ac:dyDescent="0.2">
      <c r="A16" s="229" t="s">
        <v>226</v>
      </c>
      <c r="B16" s="230" t="s">
        <v>2</v>
      </c>
      <c r="C16" s="231">
        <v>8.3299999999999999E-2</v>
      </c>
      <c r="D16" s="212"/>
      <c r="E16" s="212"/>
      <c r="F16" s="212"/>
    </row>
    <row r="17" spans="1:3" x14ac:dyDescent="0.2">
      <c r="A17" s="229" t="s">
        <v>227</v>
      </c>
      <c r="B17" s="230" t="s">
        <v>2</v>
      </c>
      <c r="C17" s="231">
        <v>0.01</v>
      </c>
    </row>
    <row r="18" spans="1:3" x14ac:dyDescent="0.2">
      <c r="A18" s="229" t="s">
        <v>228</v>
      </c>
      <c r="B18" s="230" t="s">
        <v>2</v>
      </c>
      <c r="C18" s="231">
        <v>4.1700000000000001E-2</v>
      </c>
    </row>
    <row r="19" spans="1:3" x14ac:dyDescent="0.2">
      <c r="A19" s="229" t="s">
        <v>229</v>
      </c>
      <c r="B19" s="230" t="s">
        <v>2</v>
      </c>
      <c r="C19" s="231">
        <v>8.3299999999999999E-2</v>
      </c>
    </row>
    <row r="20" spans="1:3" x14ac:dyDescent="0.2">
      <c r="A20" s="232" t="s">
        <v>230</v>
      </c>
      <c r="B20" s="230"/>
      <c r="C20" s="231"/>
    </row>
    <row r="21" spans="1:3" x14ac:dyDescent="0.2">
      <c r="A21" s="233" t="s">
        <v>231</v>
      </c>
      <c r="B21" s="230"/>
      <c r="C21" s="234">
        <v>8.5000000000000006E-2</v>
      </c>
    </row>
    <row r="22" spans="1:3" x14ac:dyDescent="0.2">
      <c r="A22" s="233" t="s">
        <v>232</v>
      </c>
      <c r="B22" s="230"/>
      <c r="C22" s="234">
        <v>6.9400000000000003E-2</v>
      </c>
    </row>
    <row r="23" spans="1:3" x14ac:dyDescent="0.2">
      <c r="A23" s="233" t="s">
        <v>233</v>
      </c>
      <c r="B23" s="230"/>
      <c r="C23" s="234">
        <v>0.12</v>
      </c>
    </row>
    <row r="24" spans="1:3" x14ac:dyDescent="0.2">
      <c r="A24" s="229" t="s">
        <v>234</v>
      </c>
      <c r="B24" s="230"/>
      <c r="C24" s="231">
        <v>0.04</v>
      </c>
    </row>
    <row r="25" spans="1:3" x14ac:dyDescent="0.2">
      <c r="A25" s="229" t="s">
        <v>235</v>
      </c>
      <c r="B25" s="230"/>
      <c r="C25" s="231">
        <v>0.03</v>
      </c>
    </row>
    <row r="26" spans="1:3" x14ac:dyDescent="0.2">
      <c r="A26" s="229" t="s">
        <v>236</v>
      </c>
      <c r="B26" s="230"/>
      <c r="C26" s="231">
        <v>0.02</v>
      </c>
    </row>
    <row r="27" spans="1:3" x14ac:dyDescent="0.2">
      <c r="A27" s="229" t="s">
        <v>237</v>
      </c>
      <c r="B27" s="230"/>
      <c r="C27" s="231">
        <v>2.5000000000000001E-2</v>
      </c>
    </row>
    <row r="28" spans="1:3" x14ac:dyDescent="0.2">
      <c r="A28" s="229" t="s">
        <v>238</v>
      </c>
      <c r="B28" s="230"/>
      <c r="C28" s="231">
        <v>0.11700000000000001</v>
      </c>
    </row>
    <row r="29" spans="1:3" x14ac:dyDescent="0.2">
      <c r="A29" s="235" t="s">
        <v>239</v>
      </c>
      <c r="B29" s="236"/>
      <c r="C29" s="237">
        <v>1.6999999999999999E-3</v>
      </c>
    </row>
    <row r="30" spans="1:3" x14ac:dyDescent="0.2">
      <c r="A30" s="229"/>
      <c r="B30" s="230"/>
      <c r="C30" s="231"/>
    </row>
    <row r="31" spans="1:3" x14ac:dyDescent="0.2">
      <c r="A31" s="238" t="s">
        <v>240</v>
      </c>
      <c r="B31" s="236"/>
      <c r="C31" s="239">
        <v>1.7263999999999997</v>
      </c>
    </row>
    <row r="32" spans="1:3" x14ac:dyDescent="0.2">
      <c r="A32" s="240"/>
      <c r="B32" s="241"/>
      <c r="C32" s="242"/>
    </row>
    <row r="33" spans="1:3" x14ac:dyDescent="0.2">
      <c r="A33" s="240" t="s">
        <v>241</v>
      </c>
      <c r="B33" s="241"/>
      <c r="C33" s="243">
        <v>1.2432432432432432</v>
      </c>
    </row>
    <row r="34" spans="1:3" x14ac:dyDescent="0.2">
      <c r="A34" s="240" t="s">
        <v>242</v>
      </c>
      <c r="B34" s="241"/>
      <c r="C34" s="242"/>
    </row>
    <row r="35" spans="1:3" x14ac:dyDescent="0.2">
      <c r="A35" s="240" t="s">
        <v>243</v>
      </c>
      <c r="B35" s="244">
        <v>92</v>
      </c>
      <c r="C35" s="245"/>
    </row>
    <row r="36" spans="1:3" x14ac:dyDescent="0.2">
      <c r="A36" s="240" t="s">
        <v>244</v>
      </c>
      <c r="B36" s="244">
        <v>18</v>
      </c>
      <c r="C36" s="245"/>
    </row>
    <row r="37" spans="1:3" x14ac:dyDescent="0.2">
      <c r="A37" s="240" t="s">
        <v>245</v>
      </c>
      <c r="B37" s="244">
        <v>74</v>
      </c>
      <c r="C37" s="245"/>
    </row>
    <row r="38" spans="1:3" x14ac:dyDescent="0.2">
      <c r="A38" s="240"/>
      <c r="B38" s="246"/>
      <c r="C38" s="245"/>
    </row>
    <row r="39" spans="1:3" x14ac:dyDescent="0.2">
      <c r="A39" s="247" t="s">
        <v>240</v>
      </c>
      <c r="B39" s="246"/>
      <c r="C39" s="248">
        <v>1.7263999999999997</v>
      </c>
    </row>
    <row r="40" spans="1:3" x14ac:dyDescent="0.2">
      <c r="A40" s="247" t="s">
        <v>246</v>
      </c>
      <c r="B40" s="246"/>
      <c r="C40" s="249">
        <v>0.73</v>
      </c>
    </row>
    <row r="41" spans="1:3" ht="13.5" thickBot="1" x14ac:dyDescent="0.25">
      <c r="A41" s="250"/>
      <c r="B41" s="251"/>
      <c r="C41" s="252"/>
    </row>
    <row r="52" spans="7:21" ht="12.75" customHeight="1" x14ac:dyDescent="0.2">
      <c r="G52" s="571" t="s">
        <v>375</v>
      </c>
      <c r="H52" s="571"/>
      <c r="I52" s="571"/>
      <c r="J52" s="571"/>
      <c r="K52" s="571"/>
      <c r="L52" s="571"/>
      <c r="M52" s="571"/>
    </row>
    <row r="53" spans="7:21" x14ac:dyDescent="0.2">
      <c r="G53" s="571"/>
      <c r="H53" s="571"/>
      <c r="I53" s="571"/>
      <c r="J53" s="571"/>
      <c r="K53" s="571"/>
      <c r="L53" s="571"/>
      <c r="M53" s="571"/>
    </row>
    <row r="54" spans="7:21" x14ac:dyDescent="0.2">
      <c r="G54" s="571"/>
      <c r="H54" s="571"/>
      <c r="I54" s="571"/>
      <c r="J54" s="571"/>
      <c r="K54" s="571"/>
      <c r="L54" s="571"/>
      <c r="M54" s="571"/>
    </row>
    <row r="55" spans="7:21" ht="15" x14ac:dyDescent="0.25">
      <c r="G55" s="572" t="s">
        <v>362</v>
      </c>
      <c r="H55" s="573"/>
      <c r="I55" s="451" t="s">
        <v>364</v>
      </c>
      <c r="J55" s="451" t="s">
        <v>366</v>
      </c>
      <c r="K55" s="451" t="s">
        <v>368</v>
      </c>
      <c r="L55" s="574" t="s">
        <v>370</v>
      </c>
      <c r="M55" s="569" t="s">
        <v>382</v>
      </c>
    </row>
    <row r="56" spans="7:21" ht="15" x14ac:dyDescent="0.25">
      <c r="G56" s="455" t="s">
        <v>363</v>
      </c>
      <c r="H56" s="455" t="s">
        <v>216</v>
      </c>
      <c r="I56" s="455" t="s">
        <v>365</v>
      </c>
      <c r="J56" s="458" t="s">
        <v>367</v>
      </c>
      <c r="K56" s="455" t="s">
        <v>369</v>
      </c>
      <c r="L56" s="575"/>
      <c r="M56" s="570"/>
    </row>
    <row r="57" spans="7:21" ht="15" x14ac:dyDescent="0.25">
      <c r="G57" s="472" t="s">
        <v>376</v>
      </c>
      <c r="H57" s="472" t="s">
        <v>377</v>
      </c>
      <c r="I57" s="280">
        <v>23</v>
      </c>
      <c r="J57" s="280">
        <v>22.39</v>
      </c>
      <c r="K57" s="280">
        <v>18</v>
      </c>
      <c r="L57" s="474">
        <f>+I57/6</f>
        <v>3.8333333333333335</v>
      </c>
      <c r="M57" s="280" t="s">
        <v>383</v>
      </c>
    </row>
    <row r="58" spans="7:21" ht="15" x14ac:dyDescent="0.25">
      <c r="G58" s="472" t="s">
        <v>378</v>
      </c>
      <c r="H58" s="472" t="s">
        <v>379</v>
      </c>
      <c r="I58" s="280">
        <v>6</v>
      </c>
      <c r="J58" s="280">
        <v>27.5</v>
      </c>
      <c r="K58" s="280">
        <v>36</v>
      </c>
      <c r="L58" s="456">
        <f>+I58/6</f>
        <v>1</v>
      </c>
      <c r="M58" s="280" t="s">
        <v>384</v>
      </c>
    </row>
    <row r="59" spans="7:21" ht="15" x14ac:dyDescent="0.25">
      <c r="G59" s="442" t="s">
        <v>380</v>
      </c>
      <c r="H59" s="442" t="s">
        <v>381</v>
      </c>
      <c r="I59" s="468">
        <v>20.5</v>
      </c>
      <c r="J59" s="468">
        <v>25.37</v>
      </c>
      <c r="K59" s="468">
        <v>36</v>
      </c>
      <c r="L59" s="440">
        <f>+I59/6</f>
        <v>3.4166666666666665</v>
      </c>
      <c r="M59" s="280" t="s">
        <v>384</v>
      </c>
      <c r="O59" s="448"/>
      <c r="P59" s="448"/>
      <c r="Q59" s="438"/>
      <c r="R59" s="438"/>
      <c r="S59" s="438"/>
      <c r="T59" s="438"/>
    </row>
    <row r="60" spans="7:21" ht="15" x14ac:dyDescent="0.25">
      <c r="G60" s="442"/>
      <c r="H60" s="442"/>
      <c r="I60" s="468"/>
      <c r="J60" s="468"/>
      <c r="K60" s="468"/>
      <c r="L60" s="442"/>
      <c r="O60" s="448"/>
      <c r="P60" s="448"/>
      <c r="Q60" s="448"/>
      <c r="R60" s="438"/>
      <c r="S60" s="438"/>
      <c r="T60" s="438"/>
      <c r="U60" s="438"/>
    </row>
    <row r="61" spans="7:21" ht="15" x14ac:dyDescent="0.25">
      <c r="G61" s="442"/>
      <c r="H61" s="442"/>
      <c r="I61" s="468"/>
      <c r="J61" s="468"/>
      <c r="K61" s="468"/>
      <c r="L61" s="442">
        <f>+I61/6</f>
        <v>0</v>
      </c>
      <c r="M61" s="477">
        <f>SUM(M57:M59)</f>
        <v>0</v>
      </c>
      <c r="O61" s="448"/>
      <c r="P61" s="448"/>
      <c r="Q61" s="448"/>
      <c r="R61" s="438"/>
      <c r="S61" s="438"/>
      <c r="T61" s="438"/>
      <c r="U61" s="438"/>
    </row>
    <row r="62" spans="7:21" ht="15" x14ac:dyDescent="0.25">
      <c r="G62" s="448"/>
      <c r="H62" s="448"/>
      <c r="I62" s="438"/>
      <c r="J62" s="438"/>
      <c r="K62" s="438"/>
      <c r="L62" s="438"/>
      <c r="O62" s="448"/>
      <c r="P62" s="448"/>
      <c r="Q62" s="448"/>
      <c r="R62" s="438"/>
      <c r="S62" s="438"/>
      <c r="T62" s="438"/>
      <c r="U62" s="438"/>
    </row>
    <row r="63" spans="7:21" ht="15" x14ac:dyDescent="0.25">
      <c r="G63" s="448"/>
      <c r="H63" s="448"/>
      <c r="I63" s="438"/>
      <c r="J63" s="438"/>
      <c r="K63" s="438"/>
      <c r="L63" s="438"/>
      <c r="O63" s="448"/>
      <c r="P63" s="448"/>
      <c r="Q63" s="448"/>
      <c r="R63" s="438"/>
      <c r="S63" s="438"/>
      <c r="T63" s="438"/>
      <c r="U63" s="438"/>
    </row>
    <row r="64" spans="7:21" ht="15" x14ac:dyDescent="0.25">
      <c r="G64" s="448"/>
      <c r="H64" s="448"/>
      <c r="I64" s="438"/>
      <c r="J64" s="438"/>
      <c r="K64" s="438"/>
      <c r="L64" s="438"/>
      <c r="O64" s="448"/>
      <c r="P64" s="448"/>
      <c r="Q64" s="448"/>
      <c r="R64" s="438"/>
      <c r="S64" s="438"/>
      <c r="T64" s="438"/>
      <c r="U64" s="438"/>
    </row>
    <row r="65" spans="7:21" ht="15" x14ac:dyDescent="0.25">
      <c r="G65" s="448"/>
      <c r="H65" s="448"/>
      <c r="I65" s="438"/>
      <c r="J65" s="438"/>
      <c r="K65" s="438"/>
      <c r="L65" s="438"/>
      <c r="O65" s="448"/>
      <c r="P65" s="448"/>
      <c r="Q65" s="448"/>
      <c r="R65" s="438"/>
      <c r="S65" s="438"/>
      <c r="T65" s="438"/>
      <c r="U65" s="438"/>
    </row>
    <row r="66" spans="7:21" ht="15" x14ac:dyDescent="0.25">
      <c r="G66" s="448" t="s">
        <v>371</v>
      </c>
      <c r="H66" s="448"/>
      <c r="I66" s="438"/>
      <c r="J66" s="438" t="s">
        <v>372</v>
      </c>
      <c r="K66" s="438"/>
      <c r="L66" s="438"/>
      <c r="O66" s="448"/>
      <c r="P66" s="448"/>
      <c r="Q66" s="448"/>
      <c r="R66" s="438"/>
      <c r="S66" s="438"/>
      <c r="T66" s="438"/>
      <c r="U66" s="438"/>
    </row>
    <row r="67" spans="7:21" ht="15" x14ac:dyDescent="0.25">
      <c r="G67" s="448"/>
      <c r="H67" s="448"/>
      <c r="I67" s="438"/>
      <c r="J67" s="438"/>
      <c r="K67" s="438"/>
      <c r="L67" s="438"/>
      <c r="O67" s="448"/>
      <c r="P67" s="448"/>
      <c r="Q67" s="448"/>
      <c r="R67" s="438"/>
      <c r="S67" s="438"/>
      <c r="T67" s="438"/>
      <c r="U67" s="438"/>
    </row>
    <row r="68" spans="7:21" ht="15" x14ac:dyDescent="0.25">
      <c r="G68" s="448" t="s">
        <v>373</v>
      </c>
      <c r="H68" s="448"/>
      <c r="I68" s="438" t="s">
        <v>374</v>
      </c>
      <c r="J68" s="438"/>
      <c r="K68" s="438"/>
      <c r="L68" s="438"/>
      <c r="O68" s="448"/>
      <c r="P68" s="448"/>
      <c r="Q68" s="448"/>
      <c r="R68" s="438"/>
      <c r="S68" s="438"/>
      <c r="T68" s="438"/>
      <c r="U68" s="438"/>
    </row>
    <row r="69" spans="7:21" ht="15" x14ac:dyDescent="0.25">
      <c r="G69" s="448"/>
      <c r="H69" s="448"/>
      <c r="I69" s="438"/>
      <c r="J69" s="438"/>
      <c r="K69" s="438"/>
      <c r="L69" s="438"/>
      <c r="P69" s="448"/>
      <c r="Q69" s="448"/>
      <c r="R69" s="438"/>
      <c r="S69" s="438"/>
      <c r="T69" s="438"/>
      <c r="U69" s="438"/>
    </row>
    <row r="70" spans="7:21" ht="15" x14ac:dyDescent="0.25">
      <c r="G70" s="448"/>
      <c r="H70" s="448"/>
      <c r="I70" s="438"/>
      <c r="J70" s="438"/>
      <c r="K70" s="438"/>
      <c r="L70" s="438"/>
    </row>
    <row r="71" spans="7:21" ht="15" x14ac:dyDescent="0.25">
      <c r="G71" s="448"/>
      <c r="H71" s="448"/>
      <c r="I71" s="438"/>
      <c r="J71" s="438"/>
      <c r="K71" s="438"/>
      <c r="L71" s="438"/>
    </row>
  </sheetData>
  <mergeCells count="10">
    <mergeCell ref="M55:M56"/>
    <mergeCell ref="G52:M54"/>
    <mergeCell ref="G55:H55"/>
    <mergeCell ref="L55:L56"/>
    <mergeCell ref="A1:C1"/>
    <mergeCell ref="A3:C3"/>
    <mergeCell ref="A5:C5"/>
    <mergeCell ref="A11:C12"/>
    <mergeCell ref="A13:A14"/>
    <mergeCell ref="C13:C14"/>
  </mergeCells>
  <pageMargins left="0.75" right="0.75" top="1" bottom="1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5"/>
  <sheetViews>
    <sheetView topLeftCell="A28" workbookViewId="0">
      <selection activeCell="A35" sqref="A35:E36"/>
    </sheetView>
  </sheetViews>
  <sheetFormatPr baseColWidth="10" defaultRowHeight="12.75" x14ac:dyDescent="0.2"/>
  <cols>
    <col min="1" max="1" width="31.5703125" style="209" bestFit="1" customWidth="1"/>
    <col min="2" max="2" width="8.28515625" style="209" bestFit="1" customWidth="1"/>
    <col min="3" max="3" width="8.85546875" style="209" bestFit="1" customWidth="1"/>
    <col min="4" max="4" width="10.85546875" style="209" bestFit="1" customWidth="1"/>
    <col min="5" max="5" width="16.140625" style="209" bestFit="1" customWidth="1"/>
    <col min="6" max="16384" width="11.42578125" style="209"/>
  </cols>
  <sheetData>
    <row r="1" spans="1:5" ht="15" x14ac:dyDescent="0.25">
      <c r="A1" s="600" t="s">
        <v>162</v>
      </c>
      <c r="B1" s="600"/>
      <c r="C1" s="600"/>
      <c r="D1" s="600"/>
      <c r="E1" s="600"/>
    </row>
    <row r="2" spans="1:5" x14ac:dyDescent="0.2">
      <c r="A2" s="253"/>
      <c r="B2" s="253"/>
      <c r="C2" s="253"/>
      <c r="D2" s="253"/>
      <c r="E2" s="253"/>
    </row>
    <row r="3" spans="1:5" ht="15" x14ac:dyDescent="0.25">
      <c r="A3" s="600" t="s">
        <v>0</v>
      </c>
      <c r="B3" s="600"/>
      <c r="C3" s="600"/>
      <c r="D3" s="600"/>
      <c r="E3" s="600"/>
    </row>
    <row r="4" spans="1:5" x14ac:dyDescent="0.2">
      <c r="A4" s="601"/>
      <c r="B4" s="601"/>
      <c r="C4" s="601"/>
      <c r="D4" s="601"/>
      <c r="E4" s="601"/>
    </row>
    <row r="5" spans="1:5" x14ac:dyDescent="0.2">
      <c r="A5" s="253"/>
      <c r="B5" s="253"/>
      <c r="C5" s="253"/>
      <c r="D5" s="253"/>
      <c r="E5" s="253"/>
    </row>
    <row r="6" spans="1:5" ht="13.5" thickBot="1" x14ac:dyDescent="0.25"/>
    <row r="7" spans="1:5" x14ac:dyDescent="0.2">
      <c r="A7" s="602" t="s">
        <v>3</v>
      </c>
      <c r="B7" s="603"/>
      <c r="C7" s="603"/>
      <c r="D7" s="603"/>
      <c r="E7" s="604"/>
    </row>
    <row r="8" spans="1:5" ht="13.5" thickBot="1" x14ac:dyDescent="0.25">
      <c r="A8" s="605"/>
      <c r="B8" s="606"/>
      <c r="C8" s="606"/>
      <c r="D8" s="606"/>
      <c r="E8" s="607"/>
    </row>
    <row r="9" spans="1:5" x14ac:dyDescent="0.2">
      <c r="A9" s="254" t="s">
        <v>68</v>
      </c>
      <c r="B9" s="205" t="s">
        <v>67</v>
      </c>
      <c r="C9" s="257">
        <v>15</v>
      </c>
      <c r="D9" s="258">
        <v>10371</v>
      </c>
      <c r="E9" s="259">
        <f>+C9*D9</f>
        <v>155565</v>
      </c>
    </row>
    <row r="10" spans="1:5" x14ac:dyDescent="0.2">
      <c r="A10" s="254" t="s">
        <v>69</v>
      </c>
      <c r="B10" s="205" t="s">
        <v>67</v>
      </c>
      <c r="C10" s="257">
        <v>15</v>
      </c>
      <c r="D10" s="258">
        <v>16200</v>
      </c>
      <c r="E10" s="259">
        <f>+C10*D10</f>
        <v>243000</v>
      </c>
    </row>
    <row r="11" spans="1:5" x14ac:dyDescent="0.2">
      <c r="A11" s="254" t="s">
        <v>5</v>
      </c>
      <c r="B11" s="205" t="s">
        <v>67</v>
      </c>
      <c r="C11" s="257">
        <v>4</v>
      </c>
      <c r="D11" s="258">
        <v>11200</v>
      </c>
      <c r="E11" s="259">
        <f t="shared" ref="E11:E19" si="0">+C11*D11</f>
        <v>44800</v>
      </c>
    </row>
    <row r="12" spans="1:5" x14ac:dyDescent="0.2">
      <c r="A12" s="254" t="s">
        <v>70</v>
      </c>
      <c r="B12" s="205" t="s">
        <v>67</v>
      </c>
      <c r="C12" s="257">
        <v>4</v>
      </c>
      <c r="D12" s="258">
        <v>28610</v>
      </c>
      <c r="E12" s="259">
        <f t="shared" si="0"/>
        <v>114440</v>
      </c>
    </row>
    <row r="13" spans="1:5" x14ac:dyDescent="0.2">
      <c r="A13" s="254" t="s">
        <v>71</v>
      </c>
      <c r="B13" s="205" t="s">
        <v>67</v>
      </c>
      <c r="C13" s="257">
        <v>2</v>
      </c>
      <c r="D13" s="258">
        <v>34660</v>
      </c>
      <c r="E13" s="259">
        <f t="shared" si="0"/>
        <v>69320</v>
      </c>
    </row>
    <row r="14" spans="1:5" x14ac:dyDescent="0.2">
      <c r="A14" s="254" t="s">
        <v>72</v>
      </c>
      <c r="B14" s="205" t="s">
        <v>67</v>
      </c>
      <c r="C14" s="257">
        <v>25</v>
      </c>
      <c r="D14" s="258">
        <v>1800</v>
      </c>
      <c r="E14" s="259">
        <f t="shared" si="0"/>
        <v>45000</v>
      </c>
    </row>
    <row r="15" spans="1:5" x14ac:dyDescent="0.2">
      <c r="A15" s="254" t="s">
        <v>73</v>
      </c>
      <c r="B15" s="205" t="s">
        <v>67</v>
      </c>
      <c r="C15" s="257">
        <v>9</v>
      </c>
      <c r="D15" s="258">
        <v>137600</v>
      </c>
      <c r="E15" s="259">
        <f t="shared" si="0"/>
        <v>1238400</v>
      </c>
    </row>
    <row r="16" spans="1:5" x14ac:dyDescent="0.2">
      <c r="A16" s="254" t="s">
        <v>85</v>
      </c>
      <c r="B16" s="205" t="s">
        <v>135</v>
      </c>
      <c r="C16" s="257">
        <v>30</v>
      </c>
      <c r="D16" s="258">
        <v>1100</v>
      </c>
      <c r="E16" s="259">
        <f t="shared" si="0"/>
        <v>33000</v>
      </c>
    </row>
    <row r="17" spans="1:6" x14ac:dyDescent="0.2">
      <c r="A17" s="254" t="s">
        <v>149</v>
      </c>
      <c r="B17" s="205" t="s">
        <v>66</v>
      </c>
      <c r="C17" s="257">
        <v>60</v>
      </c>
      <c r="D17" s="258">
        <v>1435</v>
      </c>
      <c r="E17" s="259">
        <f t="shared" si="0"/>
        <v>86100</v>
      </c>
    </row>
    <row r="18" spans="1:6" x14ac:dyDescent="0.2">
      <c r="A18" s="254" t="s">
        <v>150</v>
      </c>
      <c r="B18" s="205" t="s">
        <v>67</v>
      </c>
      <c r="C18" s="257">
        <v>12</v>
      </c>
      <c r="D18" s="258">
        <v>2800</v>
      </c>
      <c r="E18" s="259">
        <f t="shared" si="0"/>
        <v>33600</v>
      </c>
    </row>
    <row r="19" spans="1:6" x14ac:dyDescent="0.2">
      <c r="A19" s="254" t="s">
        <v>129</v>
      </c>
      <c r="B19" s="256" t="s">
        <v>67</v>
      </c>
      <c r="C19" s="257">
        <v>10</v>
      </c>
      <c r="D19" s="260">
        <v>6500</v>
      </c>
      <c r="E19" s="259">
        <f t="shared" si="0"/>
        <v>65000</v>
      </c>
    </row>
    <row r="20" spans="1:6" x14ac:dyDescent="0.2">
      <c r="A20" s="261" t="s">
        <v>77</v>
      </c>
      <c r="B20" s="261"/>
      <c r="C20" s="262"/>
      <c r="D20" s="263"/>
      <c r="E20" s="264">
        <f>SUM(E9:E19)</f>
        <v>2128225</v>
      </c>
    </row>
    <row r="21" spans="1:6" x14ac:dyDescent="0.2">
      <c r="A21" s="265" t="s">
        <v>74</v>
      </c>
      <c r="B21" s="255"/>
      <c r="C21" s="257">
        <v>2</v>
      </c>
      <c r="D21" s="266"/>
      <c r="E21" s="259" t="s">
        <v>2</v>
      </c>
    </row>
    <row r="22" spans="1:6" x14ac:dyDescent="0.2">
      <c r="A22" s="261" t="s">
        <v>78</v>
      </c>
      <c r="B22" s="261" t="s">
        <v>75</v>
      </c>
      <c r="C22" s="267"/>
      <c r="D22" s="268"/>
      <c r="E22" s="269">
        <v>1064113</v>
      </c>
    </row>
    <row r="23" spans="1:6" ht="13.5" thickBot="1" x14ac:dyDescent="0.25">
      <c r="A23" s="270"/>
      <c r="B23" s="271"/>
      <c r="C23" s="272"/>
      <c r="D23" s="266"/>
      <c r="E23" s="273"/>
    </row>
    <row r="24" spans="1:6" x14ac:dyDescent="0.2">
      <c r="A24" s="608" t="s">
        <v>83</v>
      </c>
      <c r="B24" s="609"/>
      <c r="C24" s="609"/>
      <c r="D24" s="609"/>
      <c r="E24" s="610"/>
    </row>
    <row r="25" spans="1:6" ht="13.5" thickBot="1" x14ac:dyDescent="0.25">
      <c r="A25" s="611"/>
      <c r="B25" s="612"/>
      <c r="C25" s="612"/>
      <c r="D25" s="612"/>
      <c r="E25" s="613"/>
    </row>
    <row r="26" spans="1:6" x14ac:dyDescent="0.2">
      <c r="A26" s="588" t="s">
        <v>143</v>
      </c>
      <c r="B26" s="589"/>
      <c r="C26" s="589"/>
      <c r="D26" s="589"/>
      <c r="E26" s="590"/>
    </row>
    <row r="27" spans="1:6" x14ac:dyDescent="0.2">
      <c r="A27" s="591"/>
      <c r="B27" s="592"/>
      <c r="C27" s="592"/>
      <c r="D27" s="592"/>
      <c r="E27" s="593"/>
      <c r="F27" s="3"/>
    </row>
    <row r="28" spans="1:6" x14ac:dyDescent="0.2">
      <c r="A28" s="274" t="s">
        <v>144</v>
      </c>
      <c r="B28" s="275" t="s">
        <v>76</v>
      </c>
      <c r="C28" s="276">
        <v>1</v>
      </c>
      <c r="D28" s="277">
        <f>+'A Prestacional'!$C$9*2.5</f>
        <v>47225</v>
      </c>
      <c r="E28" s="278">
        <f>+C28*D28</f>
        <v>47225</v>
      </c>
      <c r="F28" s="3"/>
    </row>
    <row r="29" spans="1:6" x14ac:dyDescent="0.2">
      <c r="A29" s="254" t="s">
        <v>145</v>
      </c>
      <c r="B29" s="205" t="s">
        <v>76</v>
      </c>
      <c r="C29" s="279">
        <v>1</v>
      </c>
      <c r="D29" s="266">
        <f>+'A Prestacional'!$C$9*1.5</f>
        <v>28335</v>
      </c>
      <c r="E29" s="278">
        <f>+C29*D29</f>
        <v>28335</v>
      </c>
      <c r="F29" s="3"/>
    </row>
    <row r="30" spans="1:6" x14ac:dyDescent="0.2">
      <c r="A30" s="254" t="s">
        <v>130</v>
      </c>
      <c r="B30" s="205" t="s">
        <v>76</v>
      </c>
      <c r="C30" s="279">
        <v>0.1</v>
      </c>
      <c r="D30" s="266">
        <f>+'A Prestacional'!$C$9*2.7</f>
        <v>51003</v>
      </c>
      <c r="E30" s="278">
        <f>+C30*D30</f>
        <v>5100.3</v>
      </c>
    </row>
    <row r="31" spans="1:6" x14ac:dyDescent="0.2">
      <c r="A31" s="280" t="s">
        <v>132</v>
      </c>
      <c r="B31" s="281" t="s">
        <v>76</v>
      </c>
      <c r="C31" s="262">
        <v>0.75</v>
      </c>
      <c r="D31" s="263">
        <f>SUM(E28:E30)</f>
        <v>80660.3</v>
      </c>
      <c r="E31" s="278">
        <f>+C31*D31</f>
        <v>60495.225000000006</v>
      </c>
    </row>
    <row r="32" spans="1:6" x14ac:dyDescent="0.2">
      <c r="A32" s="282" t="s">
        <v>131</v>
      </c>
      <c r="B32" s="283"/>
      <c r="C32" s="283"/>
      <c r="D32" s="284"/>
      <c r="E32" s="285">
        <f>SUM(E28:E31)</f>
        <v>141155.52500000002</v>
      </c>
    </row>
    <row r="33" spans="1:5" x14ac:dyDescent="0.2">
      <c r="A33" s="282" t="s">
        <v>1</v>
      </c>
      <c r="B33" s="283"/>
      <c r="C33" s="283"/>
      <c r="D33" s="284"/>
      <c r="E33" s="285">
        <f>+E32/8</f>
        <v>17644.440625000003</v>
      </c>
    </row>
    <row r="35" spans="1:5" x14ac:dyDescent="0.2">
      <c r="A35" s="594" t="s">
        <v>133</v>
      </c>
      <c r="B35" s="595"/>
      <c r="C35" s="595"/>
      <c r="D35" s="595"/>
      <c r="E35" s="596"/>
    </row>
    <row r="36" spans="1:5" x14ac:dyDescent="0.2">
      <c r="A36" s="591"/>
      <c r="B36" s="592"/>
      <c r="C36" s="592"/>
      <c r="D36" s="592"/>
      <c r="E36" s="593"/>
    </row>
    <row r="37" spans="1:5" x14ac:dyDescent="0.2">
      <c r="A37" s="274" t="s">
        <v>144</v>
      </c>
      <c r="B37" s="275" t="s">
        <v>76</v>
      </c>
      <c r="C37" s="276">
        <v>1</v>
      </c>
      <c r="D37" s="277">
        <f>+D28</f>
        <v>47225</v>
      </c>
      <c r="E37" s="278">
        <f>+C37*D37</f>
        <v>47225</v>
      </c>
    </row>
    <row r="38" spans="1:5" x14ac:dyDescent="0.2">
      <c r="A38" s="254" t="s">
        <v>145</v>
      </c>
      <c r="B38" s="205" t="s">
        <v>76</v>
      </c>
      <c r="C38" s="279">
        <v>2</v>
      </c>
      <c r="D38" s="266">
        <f>+D29</f>
        <v>28335</v>
      </c>
      <c r="E38" s="278">
        <f>+C38*D38</f>
        <v>56670</v>
      </c>
    </row>
    <row r="39" spans="1:5" x14ac:dyDescent="0.2">
      <c r="A39" s="254" t="s">
        <v>130</v>
      </c>
      <c r="B39" s="205" t="s">
        <v>76</v>
      </c>
      <c r="C39" s="279">
        <v>0.05</v>
      </c>
      <c r="D39" s="266">
        <f>+D30</f>
        <v>51003</v>
      </c>
      <c r="E39" s="278">
        <f>+C39*D39</f>
        <v>2550.15</v>
      </c>
    </row>
    <row r="40" spans="1:5" x14ac:dyDescent="0.2">
      <c r="A40" s="280" t="s">
        <v>132</v>
      </c>
      <c r="B40" s="281" t="s">
        <v>76</v>
      </c>
      <c r="C40" s="262">
        <f>+C31</f>
        <v>0.75</v>
      </c>
      <c r="D40" s="263">
        <f>SUM(E37:E39)</f>
        <v>106445.15</v>
      </c>
      <c r="E40" s="278">
        <f>+C40*D40</f>
        <v>79833.862499999988</v>
      </c>
    </row>
    <row r="41" spans="1:5" x14ac:dyDescent="0.2">
      <c r="A41" s="282" t="s">
        <v>131</v>
      </c>
      <c r="B41" s="283"/>
      <c r="C41" s="283"/>
      <c r="D41" s="284"/>
      <c r="E41" s="285">
        <f>SUM(E37:E40)</f>
        <v>186279.01249999998</v>
      </c>
    </row>
    <row r="42" spans="1:5" x14ac:dyDescent="0.2">
      <c r="A42" s="282" t="s">
        <v>1</v>
      </c>
      <c r="B42" s="283"/>
      <c r="C42" s="283"/>
      <c r="D42" s="284"/>
      <c r="E42" s="285">
        <f>+E41/8</f>
        <v>23284.876562499998</v>
      </c>
    </row>
    <row r="44" spans="1:5" x14ac:dyDescent="0.2">
      <c r="A44" s="594" t="s">
        <v>134</v>
      </c>
      <c r="B44" s="595"/>
      <c r="C44" s="595"/>
      <c r="D44" s="595"/>
      <c r="E44" s="596"/>
    </row>
    <row r="45" spans="1:5" x14ac:dyDescent="0.2">
      <c r="A45" s="591"/>
      <c r="B45" s="592"/>
      <c r="C45" s="592"/>
      <c r="D45" s="592"/>
      <c r="E45" s="593"/>
    </row>
    <row r="46" spans="1:5" x14ac:dyDescent="0.2">
      <c r="A46" s="254" t="s">
        <v>144</v>
      </c>
      <c r="B46" s="205" t="s">
        <v>76</v>
      </c>
      <c r="C46" s="286">
        <v>2</v>
      </c>
      <c r="D46" s="259">
        <f>+D37</f>
        <v>47225</v>
      </c>
      <c r="E46" s="287">
        <f>+C46*D46</f>
        <v>94450</v>
      </c>
    </row>
    <row r="47" spans="1:5" x14ac:dyDescent="0.2">
      <c r="A47" s="254" t="s">
        <v>145</v>
      </c>
      <c r="B47" s="205" t="s">
        <v>76</v>
      </c>
      <c r="C47" s="286">
        <v>3</v>
      </c>
      <c r="D47" s="259">
        <f>+D38</f>
        <v>28335</v>
      </c>
      <c r="E47" s="287">
        <f>+C47*D47</f>
        <v>85005</v>
      </c>
    </row>
    <row r="48" spans="1:5" x14ac:dyDescent="0.2">
      <c r="A48" s="254" t="s">
        <v>130</v>
      </c>
      <c r="B48" s="205" t="s">
        <v>76</v>
      </c>
      <c r="C48" s="286">
        <v>0.1</v>
      </c>
      <c r="D48" s="288">
        <f>+D39</f>
        <v>51003</v>
      </c>
      <c r="E48" s="287">
        <f>+C48*D48</f>
        <v>5100.3</v>
      </c>
    </row>
    <row r="49" spans="1:21" x14ac:dyDescent="0.2">
      <c r="A49" s="280" t="s">
        <v>132</v>
      </c>
      <c r="B49" s="281" t="s">
        <v>76</v>
      </c>
      <c r="C49" s="289">
        <f>+C40</f>
        <v>0.75</v>
      </c>
      <c r="D49" s="287">
        <f>SUM(E46:E48)</f>
        <v>184555.3</v>
      </c>
      <c r="E49" s="287">
        <f>+C49*D49</f>
        <v>138416.47499999998</v>
      </c>
    </row>
    <row r="50" spans="1:21" x14ac:dyDescent="0.2">
      <c r="A50" s="282" t="s">
        <v>131</v>
      </c>
      <c r="B50" s="283"/>
      <c r="C50" s="283"/>
      <c r="D50" s="284"/>
      <c r="E50" s="285">
        <f>SUM(E46:E49)</f>
        <v>322971.77499999997</v>
      </c>
    </row>
    <row r="51" spans="1:21" x14ac:dyDescent="0.2">
      <c r="A51" s="282" t="s">
        <v>1</v>
      </c>
      <c r="B51" s="283"/>
      <c r="C51" s="283"/>
      <c r="D51" s="284"/>
      <c r="E51" s="285">
        <f>+E50/8</f>
        <v>40371.471874999996</v>
      </c>
    </row>
    <row r="52" spans="1:21" ht="12.75" customHeight="1" x14ac:dyDescent="0.2">
      <c r="G52" s="571" t="s">
        <v>375</v>
      </c>
      <c r="H52" s="571"/>
      <c r="I52" s="571"/>
      <c r="J52" s="571"/>
      <c r="K52" s="571"/>
      <c r="L52" s="571"/>
      <c r="M52" s="571"/>
    </row>
    <row r="53" spans="1:21" ht="12.75" customHeight="1" x14ac:dyDescent="0.2">
      <c r="A53" s="594" t="s">
        <v>86</v>
      </c>
      <c r="B53" s="595"/>
      <c r="C53" s="595"/>
      <c r="D53" s="595"/>
      <c r="E53" s="596"/>
      <c r="G53" s="571"/>
      <c r="H53" s="571"/>
      <c r="I53" s="571"/>
      <c r="J53" s="571"/>
      <c r="K53" s="571"/>
      <c r="L53" s="571"/>
      <c r="M53" s="571"/>
    </row>
    <row r="54" spans="1:21" x14ac:dyDescent="0.2">
      <c r="A54" s="597"/>
      <c r="B54" s="598"/>
      <c r="C54" s="598"/>
      <c r="D54" s="598"/>
      <c r="E54" s="599"/>
      <c r="G54" s="571"/>
      <c r="H54" s="571"/>
      <c r="I54" s="571"/>
      <c r="J54" s="571"/>
      <c r="K54" s="571"/>
      <c r="L54" s="571"/>
      <c r="M54" s="571"/>
    </row>
    <row r="55" spans="1:21" ht="15" x14ac:dyDescent="0.25">
      <c r="A55" s="274" t="s">
        <v>144</v>
      </c>
      <c r="B55" s="275" t="s">
        <v>76</v>
      </c>
      <c r="C55" s="276">
        <v>0</v>
      </c>
      <c r="D55" s="277">
        <f>+D46</f>
        <v>47225</v>
      </c>
      <c r="E55" s="278">
        <f>+C55*D55</f>
        <v>0</v>
      </c>
      <c r="G55" s="572" t="s">
        <v>362</v>
      </c>
      <c r="H55" s="573"/>
      <c r="I55" s="451" t="s">
        <v>364</v>
      </c>
      <c r="J55" s="451" t="s">
        <v>366</v>
      </c>
      <c r="K55" s="451" t="s">
        <v>368</v>
      </c>
      <c r="L55" s="574" t="s">
        <v>370</v>
      </c>
      <c r="M55" s="569" t="s">
        <v>382</v>
      </c>
    </row>
    <row r="56" spans="1:21" ht="15" x14ac:dyDescent="0.25">
      <c r="A56" s="254" t="s">
        <v>145</v>
      </c>
      <c r="B56" s="205" t="s">
        <v>76</v>
      </c>
      <c r="C56" s="279">
        <v>4</v>
      </c>
      <c r="D56" s="266">
        <f>+D47</f>
        <v>28335</v>
      </c>
      <c r="E56" s="278">
        <f>+C56*D56</f>
        <v>113340</v>
      </c>
      <c r="G56" s="455" t="s">
        <v>363</v>
      </c>
      <c r="H56" s="455" t="s">
        <v>216</v>
      </c>
      <c r="I56" s="455" t="s">
        <v>365</v>
      </c>
      <c r="J56" s="458" t="s">
        <v>367</v>
      </c>
      <c r="K56" s="455" t="s">
        <v>369</v>
      </c>
      <c r="L56" s="575"/>
      <c r="M56" s="570"/>
    </row>
    <row r="57" spans="1:21" ht="15" x14ac:dyDescent="0.25">
      <c r="A57" s="254" t="s">
        <v>130</v>
      </c>
      <c r="B57" s="205" t="s">
        <v>76</v>
      </c>
      <c r="C57" s="279">
        <v>0.03</v>
      </c>
      <c r="D57" s="266">
        <f>+D48</f>
        <v>51003</v>
      </c>
      <c r="E57" s="278">
        <f>+C57*D57</f>
        <v>1530.09</v>
      </c>
      <c r="G57" s="472" t="s">
        <v>376</v>
      </c>
      <c r="H57" s="472" t="s">
        <v>377</v>
      </c>
      <c r="I57" s="280">
        <v>23</v>
      </c>
      <c r="J57" s="280">
        <v>22.39</v>
      </c>
      <c r="K57" s="280">
        <v>18</v>
      </c>
      <c r="L57" s="474">
        <f>+I57/6</f>
        <v>3.8333333333333335</v>
      </c>
      <c r="M57" s="280" t="s">
        <v>383</v>
      </c>
    </row>
    <row r="58" spans="1:21" ht="15" x14ac:dyDescent="0.25">
      <c r="A58" s="280" t="s">
        <v>132</v>
      </c>
      <c r="B58" s="281" t="s">
        <v>76</v>
      </c>
      <c r="C58" s="262">
        <f>+C49</f>
        <v>0.75</v>
      </c>
      <c r="D58" s="263">
        <f>SUM(E55:E57)</f>
        <v>114870.09</v>
      </c>
      <c r="E58" s="278">
        <f>+C58*D58</f>
        <v>86152.567500000005</v>
      </c>
      <c r="G58" s="472" t="s">
        <v>378</v>
      </c>
      <c r="H58" s="472" t="s">
        <v>379</v>
      </c>
      <c r="I58" s="280">
        <v>6</v>
      </c>
      <c r="J58" s="280">
        <v>27.5</v>
      </c>
      <c r="K58" s="280">
        <v>36</v>
      </c>
      <c r="L58" s="456">
        <f>+I58/6</f>
        <v>1</v>
      </c>
      <c r="M58" s="280" t="s">
        <v>384</v>
      </c>
    </row>
    <row r="59" spans="1:21" ht="15" x14ac:dyDescent="0.25">
      <c r="A59" s="282" t="s">
        <v>131</v>
      </c>
      <c r="B59" s="283"/>
      <c r="C59" s="283"/>
      <c r="D59" s="284"/>
      <c r="E59" s="285">
        <f>SUM(E55:E58)</f>
        <v>201022.6575</v>
      </c>
      <c r="G59" s="468" t="s">
        <v>380</v>
      </c>
      <c r="H59" s="469" t="s">
        <v>381</v>
      </c>
      <c r="I59" s="468">
        <v>20.5</v>
      </c>
      <c r="J59" s="468">
        <v>25.37</v>
      </c>
      <c r="K59" s="468">
        <v>36</v>
      </c>
      <c r="L59" s="440">
        <f>+I59/6</f>
        <v>3.4166666666666665</v>
      </c>
      <c r="M59" s="280" t="s">
        <v>384</v>
      </c>
      <c r="O59" s="438"/>
      <c r="P59" s="439"/>
      <c r="Q59" s="438"/>
      <c r="R59" s="438"/>
      <c r="S59" s="438"/>
      <c r="T59" s="438"/>
    </row>
    <row r="60" spans="1:21" ht="15" x14ac:dyDescent="0.25">
      <c r="A60" s="282" t="s">
        <v>1</v>
      </c>
      <c r="B60" s="283"/>
      <c r="C60" s="283"/>
      <c r="D60" s="284"/>
      <c r="E60" s="285">
        <f>+E59/8</f>
        <v>25127.8321875</v>
      </c>
      <c r="G60" s="192"/>
      <c r="H60" s="468"/>
      <c r="I60" s="468"/>
      <c r="J60" s="468"/>
      <c r="K60" s="468"/>
      <c r="L60" s="442"/>
      <c r="O60" s="192"/>
      <c r="P60" s="438"/>
      <c r="Q60" s="439"/>
      <c r="R60" s="438"/>
      <c r="S60" s="438"/>
      <c r="T60" s="438"/>
      <c r="U60" s="438"/>
    </row>
    <row r="61" spans="1:21" ht="15" x14ac:dyDescent="0.25">
      <c r="G61" s="440">
        <f>+SUMIF($F$2:$F$44,"=10",$D$2:$D$44)</f>
        <v>0</v>
      </c>
      <c r="H61" s="614" t="s">
        <v>210</v>
      </c>
      <c r="I61" s="614"/>
      <c r="J61" s="441" t="s">
        <v>211</v>
      </c>
      <c r="K61" s="441" t="s">
        <v>211</v>
      </c>
      <c r="L61" s="191">
        <f>+I61/6</f>
        <v>0</v>
      </c>
      <c r="M61" s="477">
        <f>SUM(M57:M59)</f>
        <v>0</v>
      </c>
      <c r="O61" s="440">
        <f>+SUMIF($F$2:$F$44,"=10",$D$2:$D$44)</f>
        <v>0</v>
      </c>
      <c r="P61" s="192"/>
      <c r="Q61" s="438"/>
      <c r="R61" s="438"/>
      <c r="S61" s="438"/>
      <c r="T61" s="438"/>
      <c r="U61" s="438"/>
    </row>
    <row r="62" spans="1:21" ht="15" x14ac:dyDescent="0.25">
      <c r="A62" s="594" t="s">
        <v>84</v>
      </c>
      <c r="B62" s="595"/>
      <c r="C62" s="595"/>
      <c r="D62" s="595"/>
      <c r="E62" s="596"/>
      <c r="G62" s="464">
        <f ca="1">+SUMIF($F$2:$F$54,"=12",$D$2:$D$44)</f>
        <v>0</v>
      </c>
      <c r="H62" s="465" t="s">
        <v>212</v>
      </c>
      <c r="I62" s="466" t="s">
        <v>174</v>
      </c>
      <c r="J62" s="467" t="s">
        <v>213</v>
      </c>
      <c r="K62" s="467" t="s">
        <v>214</v>
      </c>
      <c r="L62" s="467" t="s">
        <v>215</v>
      </c>
      <c r="O62" s="440">
        <f ca="1">+SUMIF($F$2:$F$54,"=12",$D$2:$D$44)</f>
        <v>0</v>
      </c>
      <c r="P62" s="438"/>
      <c r="Q62" s="439"/>
      <c r="R62" s="438"/>
      <c r="S62" s="438"/>
      <c r="T62" s="438"/>
      <c r="U62" s="438"/>
    </row>
    <row r="63" spans="1:21" ht="15" x14ac:dyDescent="0.25">
      <c r="A63" s="591"/>
      <c r="B63" s="592"/>
      <c r="C63" s="592"/>
      <c r="D63" s="592"/>
      <c r="E63" s="593"/>
      <c r="G63" s="440">
        <f>+SUMIF($F$2:$F$44,"=14",$D$2:$D$44)</f>
        <v>0</v>
      </c>
      <c r="H63" s="192">
        <v>6</v>
      </c>
      <c r="I63" s="443">
        <v>0.6</v>
      </c>
      <c r="J63" s="192">
        <v>10</v>
      </c>
      <c r="K63" s="442">
        <v>250</v>
      </c>
      <c r="L63" s="444">
        <f>(((K63/1000)^2)/4)*PI()</f>
        <v>4.9087385212340517E-2</v>
      </c>
      <c r="O63" s="440">
        <f>+SUMIF($F$2:$F$44,"=14",$D$2:$D$44)</f>
        <v>0</v>
      </c>
      <c r="P63" s="192"/>
      <c r="Q63" s="438"/>
      <c r="R63" s="438"/>
      <c r="S63" s="438"/>
      <c r="T63" s="438"/>
      <c r="U63" s="438"/>
    </row>
    <row r="64" spans="1:21" ht="15" x14ac:dyDescent="0.25">
      <c r="A64" s="274" t="s">
        <v>144</v>
      </c>
      <c r="B64" s="275" t="s">
        <v>76</v>
      </c>
      <c r="C64" s="276">
        <v>0</v>
      </c>
      <c r="D64" s="290">
        <f>+D55</f>
        <v>47225</v>
      </c>
      <c r="E64" s="278">
        <f>+C64*D64</f>
        <v>0</v>
      </c>
      <c r="G64" s="440">
        <f ca="1">+SUMIF($F$2:$F$54,"=16",$D$2:$D$44)</f>
        <v>0</v>
      </c>
      <c r="H64" s="192">
        <v>10</v>
      </c>
      <c r="I64" s="443" t="e">
        <f>+#REF!</f>
        <v>#REF!</v>
      </c>
      <c r="J64" s="192">
        <v>12</v>
      </c>
      <c r="K64" s="442">
        <v>315</v>
      </c>
      <c r="L64" s="444">
        <f>(((K64/1000)^2)/4)*PI()</f>
        <v>7.793113276311181E-2</v>
      </c>
      <c r="O64" s="440">
        <f ca="1">+SUMIF($F$2:$F$54,"=16",$D$2:$D$44)</f>
        <v>0</v>
      </c>
      <c r="P64" s="440">
        <f>+SUMIF($F$2:$F$44,"=14",$D$2:$D$44)</f>
        <v>0</v>
      </c>
      <c r="Q64" s="192">
        <v>6</v>
      </c>
      <c r="R64" s="443">
        <v>0.6</v>
      </c>
      <c r="S64" s="192">
        <v>10</v>
      </c>
      <c r="T64" s="442">
        <v>250</v>
      </c>
      <c r="U64" s="444">
        <f>(((T64/1000)^2)/4)*PI()</f>
        <v>4.9087385212340517E-2</v>
      </c>
    </row>
    <row r="65" spans="1:21" ht="15" x14ac:dyDescent="0.25">
      <c r="A65" s="254" t="s">
        <v>145</v>
      </c>
      <c r="B65" s="205" t="s">
        <v>76</v>
      </c>
      <c r="C65" s="279">
        <v>3</v>
      </c>
      <c r="D65" s="291">
        <f>+D56</f>
        <v>28335</v>
      </c>
      <c r="E65" s="278">
        <f>+C65*D65</f>
        <v>85005</v>
      </c>
      <c r="G65" s="440">
        <f>+SUMIF($F$2:$F$44,"=18",$D$2:$D$44)</f>
        <v>0</v>
      </c>
      <c r="H65" s="192">
        <v>12</v>
      </c>
      <c r="I65" s="445">
        <f>+D1</f>
        <v>0</v>
      </c>
      <c r="J65" s="192">
        <v>14</v>
      </c>
      <c r="K65" s="442">
        <v>355</v>
      </c>
      <c r="L65" s="444">
        <f>(((K65/1000)^2)/4)*PI()</f>
        <v>9.8979803542163416E-2</v>
      </c>
      <c r="O65" s="440">
        <f>+SUMIF($F$2:$F$44,"=18",$D$2:$D$44)</f>
        <v>0</v>
      </c>
      <c r="P65" s="440">
        <f ca="1">+SUMIF($F$2:$F$54,"=16",$D$2:$D$44)</f>
        <v>0</v>
      </c>
      <c r="Q65" s="192">
        <v>10</v>
      </c>
      <c r="R65" s="443" t="e">
        <f>+#REF!</f>
        <v>#REF!</v>
      </c>
      <c r="S65" s="192">
        <v>12</v>
      </c>
      <c r="T65" s="442">
        <v>315</v>
      </c>
      <c r="U65" s="444">
        <f>(((T65/1000)^2)/4)*PI()</f>
        <v>7.793113276311181E-2</v>
      </c>
    </row>
    <row r="66" spans="1:21" ht="15" x14ac:dyDescent="0.25">
      <c r="A66" s="254" t="s">
        <v>130</v>
      </c>
      <c r="B66" s="205" t="s">
        <v>76</v>
      </c>
      <c r="C66" s="279">
        <v>0</v>
      </c>
      <c r="D66" s="266">
        <f>+D57</f>
        <v>51003</v>
      </c>
      <c r="E66" s="278">
        <f>+C66*D66</f>
        <v>0</v>
      </c>
      <c r="G66" s="440" t="s">
        <v>371</v>
      </c>
      <c r="H66" s="446">
        <v>14</v>
      </c>
      <c r="I66" s="447">
        <f>+D10</f>
        <v>16200</v>
      </c>
      <c r="J66" s="192" t="s">
        <v>372</v>
      </c>
      <c r="K66" s="442">
        <v>400</v>
      </c>
      <c r="L66" s="444">
        <f>(((K66/1000)^2)/4)*PI()</f>
        <v>0.12566370614359174</v>
      </c>
      <c r="O66" s="440">
        <f>+SUMIF($F$2:$F$44,"=20",$D$2:$D$44)</f>
        <v>0</v>
      </c>
      <c r="P66" s="440">
        <f>+SUMIF($F$2:$F$44,"=18",$D$2:$D$44)</f>
        <v>0</v>
      </c>
      <c r="Q66" s="192">
        <v>12</v>
      </c>
      <c r="R66" s="445">
        <f>+M2</f>
        <v>0</v>
      </c>
      <c r="S66" s="192">
        <v>14</v>
      </c>
      <c r="T66" s="442">
        <v>355</v>
      </c>
      <c r="U66" s="444">
        <f>(((T66/1000)^2)/4)*PI()</f>
        <v>9.8979803542163416E-2</v>
      </c>
    </row>
    <row r="67" spans="1:21" ht="15" x14ac:dyDescent="0.25">
      <c r="A67" s="280" t="s">
        <v>132</v>
      </c>
      <c r="B67" s="281" t="s">
        <v>76</v>
      </c>
      <c r="C67" s="262">
        <f>+C58</f>
        <v>0.75</v>
      </c>
      <c r="D67" s="263">
        <f>SUM(E64:E66)</f>
        <v>85005</v>
      </c>
      <c r="E67" s="278">
        <f>+C67*D67</f>
        <v>63753.75</v>
      </c>
      <c r="G67" s="440">
        <f ca="1">+SUMIF($F$2:$F$54,"=24",$D$2:$D$44)</f>
        <v>0</v>
      </c>
      <c r="H67" s="192">
        <v>16</v>
      </c>
      <c r="I67" s="445">
        <f>+D2</f>
        <v>0</v>
      </c>
      <c r="J67" s="192">
        <v>18</v>
      </c>
      <c r="K67" s="442">
        <v>450</v>
      </c>
      <c r="L67" s="444">
        <f>(((K67/1000)^2)/4)*PI()</f>
        <v>0.15904312808798329</v>
      </c>
      <c r="O67" s="440">
        <f ca="1">+SUMIF($F$2:$F$54,"=24",$D$2:$D$44)</f>
        <v>0</v>
      </c>
      <c r="P67" s="440">
        <f>+SUMIF($F$2:$F$44,"=20",$D$2:$D$44)</f>
        <v>0</v>
      </c>
      <c r="Q67" s="446">
        <v>14</v>
      </c>
      <c r="R67" s="447">
        <f>+M11</f>
        <v>0</v>
      </c>
      <c r="S67" s="192">
        <v>16</v>
      </c>
      <c r="T67" s="442">
        <v>400</v>
      </c>
      <c r="U67" s="444">
        <f>(((T67/1000)^2)/4)*PI()</f>
        <v>0.12566370614359174</v>
      </c>
    </row>
    <row r="68" spans="1:21" ht="15" x14ac:dyDescent="0.25">
      <c r="A68" s="282" t="s">
        <v>131</v>
      </c>
      <c r="B68" s="283"/>
      <c r="C68" s="283"/>
      <c r="D68" s="284"/>
      <c r="E68" s="285">
        <f>SUM(E64:E67)</f>
        <v>148758.75</v>
      </c>
      <c r="G68" s="440" t="s">
        <v>373</v>
      </c>
      <c r="H68" s="192">
        <v>18</v>
      </c>
      <c r="I68" s="445" t="s">
        <v>374</v>
      </c>
      <c r="J68" s="192">
        <v>20</v>
      </c>
      <c r="K68" s="442"/>
      <c r="L68" s="444"/>
      <c r="O68" s="440">
        <f ca="1">+SUMIF($F$2:$F$54,"=39",$D$2:$D$44)</f>
        <v>0</v>
      </c>
      <c r="P68" s="440">
        <f ca="1">+SUMIF($F$2:$F$54,"=24",$D$2:$D$44)</f>
        <v>0</v>
      </c>
      <c r="Q68" s="192">
        <v>16</v>
      </c>
      <c r="R68" s="445">
        <f>+M3</f>
        <v>0</v>
      </c>
      <c r="S68" s="192">
        <v>18</v>
      </c>
      <c r="T68" s="442">
        <v>450</v>
      </c>
      <c r="U68" s="444">
        <f>(((T68/1000)^2)/4)*PI()</f>
        <v>0.15904312808798329</v>
      </c>
    </row>
    <row r="69" spans="1:21" ht="15" x14ac:dyDescent="0.25">
      <c r="A69" s="282" t="s">
        <v>1</v>
      </c>
      <c r="B69" s="283"/>
      <c r="C69" s="283"/>
      <c r="D69" s="284"/>
      <c r="E69" s="285">
        <f>+E68/8</f>
        <v>18594.84375</v>
      </c>
      <c r="G69" s="440">
        <f>+SUMIF($F$2:$F$44,"=20",$D$2:$D$44)</f>
        <v>0</v>
      </c>
      <c r="H69" s="446">
        <v>14</v>
      </c>
      <c r="I69" s="447">
        <f>+D13</f>
        <v>34660</v>
      </c>
      <c r="J69" s="192">
        <v>16</v>
      </c>
      <c r="K69" s="442">
        <v>400</v>
      </c>
      <c r="L69" s="444">
        <f>(((K69/1000)^2)/4)*PI()</f>
        <v>0.12566370614359174</v>
      </c>
      <c r="P69" s="440">
        <f ca="1">+SUMIF($F$2:$F$54,"=39",$D$2:$D$44)</f>
        <v>0</v>
      </c>
      <c r="Q69" s="192">
        <v>18</v>
      </c>
      <c r="R69" s="445">
        <f>+M18</f>
        <v>0</v>
      </c>
      <c r="S69" s="192">
        <v>20</v>
      </c>
      <c r="T69" s="442"/>
      <c r="U69" s="444"/>
    </row>
    <row r="70" spans="1:21" ht="15" x14ac:dyDescent="0.25">
      <c r="G70" s="440">
        <f ca="1">+SUMIF($F$2:$F$54,"=24",$D$2:$D$44)</f>
        <v>0</v>
      </c>
      <c r="H70" s="192">
        <v>16</v>
      </c>
      <c r="I70" s="445">
        <f>+D5</f>
        <v>0</v>
      </c>
      <c r="J70" s="192">
        <v>18</v>
      </c>
      <c r="K70" s="442">
        <v>450</v>
      </c>
      <c r="L70" s="444">
        <f>(((K70/1000)^2)/4)*PI()</f>
        <v>0.15904312808798329</v>
      </c>
    </row>
    <row r="71" spans="1:21" ht="15" x14ac:dyDescent="0.25">
      <c r="A71" s="594" t="s">
        <v>87</v>
      </c>
      <c r="B71" s="595"/>
      <c r="C71" s="595"/>
      <c r="D71" s="595"/>
      <c r="E71" s="596"/>
      <c r="G71" s="440"/>
      <c r="H71" s="192"/>
      <c r="I71" s="445"/>
      <c r="J71" s="192">
        <v>20</v>
      </c>
      <c r="K71" s="442"/>
      <c r="L71" s="444"/>
    </row>
    <row r="72" spans="1:21" x14ac:dyDescent="0.2">
      <c r="A72" s="591"/>
      <c r="B72" s="592"/>
      <c r="C72" s="592"/>
      <c r="D72" s="592"/>
      <c r="E72" s="593"/>
    </row>
    <row r="73" spans="1:21" x14ac:dyDescent="0.2">
      <c r="A73" s="274" t="s">
        <v>144</v>
      </c>
      <c r="B73" s="275" t="s">
        <v>76</v>
      </c>
      <c r="C73" s="276">
        <v>0</v>
      </c>
      <c r="D73" s="290">
        <f>+D64</f>
        <v>47225</v>
      </c>
      <c r="E73" s="278">
        <f>+C73*D73</f>
        <v>0</v>
      </c>
    </row>
    <row r="74" spans="1:21" x14ac:dyDescent="0.2">
      <c r="A74" s="254" t="s">
        <v>145</v>
      </c>
      <c r="B74" s="205" t="s">
        <v>76</v>
      </c>
      <c r="C74" s="279">
        <v>6</v>
      </c>
      <c r="D74" s="266">
        <f>+D65</f>
        <v>28335</v>
      </c>
      <c r="E74" s="278">
        <f>+C74*D74</f>
        <v>170010</v>
      </c>
    </row>
    <row r="75" spans="1:21" x14ac:dyDescent="0.2">
      <c r="A75" s="254" t="s">
        <v>130</v>
      </c>
      <c r="B75" s="205" t="s">
        <v>76</v>
      </c>
      <c r="C75" s="279">
        <v>0.1</v>
      </c>
      <c r="D75" s="266">
        <f>+D66</f>
        <v>51003</v>
      </c>
      <c r="E75" s="278">
        <f>+C75*D75</f>
        <v>5100.3</v>
      </c>
    </row>
    <row r="76" spans="1:21" x14ac:dyDescent="0.2">
      <c r="A76" s="280" t="s">
        <v>132</v>
      </c>
      <c r="B76" s="281" t="s">
        <v>76</v>
      </c>
      <c r="C76" s="262">
        <f>+C67</f>
        <v>0.75</v>
      </c>
      <c r="D76" s="263">
        <f>SUM(E73:E75)</f>
        <v>175110.3</v>
      </c>
      <c r="E76" s="278">
        <f>+C76*D76</f>
        <v>131332.72499999998</v>
      </c>
    </row>
    <row r="77" spans="1:21" x14ac:dyDescent="0.2">
      <c r="A77" s="282" t="s">
        <v>131</v>
      </c>
      <c r="B77" s="283"/>
      <c r="C77" s="283"/>
      <c r="D77" s="284"/>
      <c r="E77" s="285">
        <f>SUM(E73:E76)</f>
        <v>306443.02499999997</v>
      </c>
    </row>
    <row r="78" spans="1:21" x14ac:dyDescent="0.2">
      <c r="A78" s="282" t="s">
        <v>1</v>
      </c>
      <c r="B78" s="283"/>
      <c r="C78" s="283"/>
      <c r="D78" s="284"/>
      <c r="E78" s="285">
        <f>+E77/8</f>
        <v>38305.378124999996</v>
      </c>
    </row>
    <row r="80" spans="1:21" x14ac:dyDescent="0.2">
      <c r="A80" s="594" t="s">
        <v>79</v>
      </c>
      <c r="B80" s="595"/>
      <c r="C80" s="595"/>
      <c r="D80" s="595"/>
      <c r="E80" s="596"/>
    </row>
    <row r="81" spans="1:5" x14ac:dyDescent="0.2">
      <c r="A81" s="591"/>
      <c r="B81" s="592"/>
      <c r="C81" s="592"/>
      <c r="D81" s="592"/>
      <c r="E81" s="593"/>
    </row>
    <row r="82" spans="1:5" x14ac:dyDescent="0.2">
      <c r="A82" s="274" t="s">
        <v>144</v>
      </c>
      <c r="B82" s="275" t="s">
        <v>76</v>
      </c>
      <c r="C82" s="276">
        <v>1</v>
      </c>
      <c r="D82" s="277">
        <f>+D73</f>
        <v>47225</v>
      </c>
      <c r="E82" s="278">
        <f>+C82*D82</f>
        <v>47225</v>
      </c>
    </row>
    <row r="83" spans="1:5" x14ac:dyDescent="0.2">
      <c r="A83" s="254" t="s">
        <v>145</v>
      </c>
      <c r="B83" s="205" t="s">
        <v>76</v>
      </c>
      <c r="C83" s="279">
        <v>8</v>
      </c>
      <c r="D83" s="266">
        <f>+D74</f>
        <v>28335</v>
      </c>
      <c r="E83" s="278">
        <f>+C83*D83</f>
        <v>226680</v>
      </c>
    </row>
    <row r="84" spans="1:5" x14ac:dyDescent="0.2">
      <c r="A84" s="254" t="s">
        <v>130</v>
      </c>
      <c r="B84" s="205" t="s">
        <v>76</v>
      </c>
      <c r="C84" s="279">
        <v>0.1</v>
      </c>
      <c r="D84" s="266">
        <f>+D75</f>
        <v>51003</v>
      </c>
      <c r="E84" s="278">
        <f>+C84*D84</f>
        <v>5100.3</v>
      </c>
    </row>
    <row r="85" spans="1:5" x14ac:dyDescent="0.2">
      <c r="A85" s="280" t="s">
        <v>132</v>
      </c>
      <c r="B85" s="281" t="s">
        <v>76</v>
      </c>
      <c r="C85" s="262">
        <f>+C76</f>
        <v>0.75</v>
      </c>
      <c r="D85" s="263">
        <f>SUM(E82:E84)</f>
        <v>279005.3</v>
      </c>
      <c r="E85" s="278">
        <f>+C85*D85</f>
        <v>209253.97499999998</v>
      </c>
    </row>
    <row r="86" spans="1:5" x14ac:dyDescent="0.2">
      <c r="A86" s="282" t="s">
        <v>131</v>
      </c>
      <c r="B86" s="283"/>
      <c r="C86" s="283"/>
      <c r="D86" s="284"/>
      <c r="E86" s="285">
        <f>SUM(E82:E85)</f>
        <v>488259.27499999997</v>
      </c>
    </row>
    <row r="87" spans="1:5" x14ac:dyDescent="0.2">
      <c r="A87" s="282" t="s">
        <v>1</v>
      </c>
      <c r="B87" s="283"/>
      <c r="C87" s="283"/>
      <c r="D87" s="284"/>
      <c r="E87" s="285">
        <f>+E86/8</f>
        <v>61032.409374999996</v>
      </c>
    </row>
    <row r="89" spans="1:5" x14ac:dyDescent="0.2">
      <c r="A89" s="594" t="s">
        <v>4</v>
      </c>
      <c r="B89" s="595"/>
      <c r="C89" s="595"/>
      <c r="D89" s="595"/>
      <c r="E89" s="596"/>
    </row>
    <row r="90" spans="1:5" x14ac:dyDescent="0.2">
      <c r="A90" s="591"/>
      <c r="B90" s="592"/>
      <c r="C90" s="592"/>
      <c r="D90" s="592"/>
      <c r="E90" s="593"/>
    </row>
    <row r="91" spans="1:5" x14ac:dyDescent="0.2">
      <c r="A91" s="274" t="s">
        <v>144</v>
      </c>
      <c r="B91" s="275" t="s">
        <v>76</v>
      </c>
      <c r="C91" s="276">
        <v>1</v>
      </c>
      <c r="D91" s="277">
        <f>+D82</f>
        <v>47225</v>
      </c>
      <c r="E91" s="278">
        <f>+C91*D91</f>
        <v>47225</v>
      </c>
    </row>
    <row r="92" spans="1:5" x14ac:dyDescent="0.2">
      <c r="A92" s="254" t="s">
        <v>145</v>
      </c>
      <c r="B92" s="205" t="s">
        <v>76</v>
      </c>
      <c r="C92" s="279">
        <v>1</v>
      </c>
      <c r="D92" s="266">
        <f>+D83</f>
        <v>28335</v>
      </c>
      <c r="E92" s="278">
        <f>+C92*D92</f>
        <v>28335</v>
      </c>
    </row>
    <row r="93" spans="1:5" x14ac:dyDescent="0.2">
      <c r="A93" s="254" t="s">
        <v>130</v>
      </c>
      <c r="B93" s="205" t="s">
        <v>76</v>
      </c>
      <c r="C93" s="279">
        <v>0.05</v>
      </c>
      <c r="D93" s="266">
        <f>+D84</f>
        <v>51003</v>
      </c>
      <c r="E93" s="278">
        <f>+C93*D93</f>
        <v>2550.15</v>
      </c>
    </row>
    <row r="94" spans="1:5" x14ac:dyDescent="0.2">
      <c r="A94" s="280" t="s">
        <v>132</v>
      </c>
      <c r="B94" s="281" t="s">
        <v>76</v>
      </c>
      <c r="C94" s="262">
        <f>+C85</f>
        <v>0.75</v>
      </c>
      <c r="D94" s="263">
        <f>SUM(E91:E93)</f>
        <v>78110.149999999994</v>
      </c>
      <c r="E94" s="287">
        <f>+C94*D94</f>
        <v>58582.612499999996</v>
      </c>
    </row>
    <row r="95" spans="1:5" x14ac:dyDescent="0.2">
      <c r="A95" s="282" t="s">
        <v>131</v>
      </c>
      <c r="B95" s="283"/>
      <c r="C95" s="283"/>
      <c r="D95" s="284"/>
      <c r="E95" s="285">
        <f>SUM(E91:E94)</f>
        <v>136692.76249999998</v>
      </c>
    </row>
    <row r="96" spans="1:5" x14ac:dyDescent="0.2">
      <c r="A96" s="282" t="s">
        <v>1</v>
      </c>
      <c r="B96" s="283"/>
      <c r="C96" s="283"/>
      <c r="D96" s="284"/>
      <c r="E96" s="285">
        <f>+E95/8</f>
        <v>17086.595312499998</v>
      </c>
    </row>
    <row r="98" spans="1:5" x14ac:dyDescent="0.2">
      <c r="A98" s="594" t="s">
        <v>147</v>
      </c>
      <c r="B98" s="595"/>
      <c r="C98" s="595"/>
      <c r="D98" s="595"/>
      <c r="E98" s="596"/>
    </row>
    <row r="99" spans="1:5" x14ac:dyDescent="0.2">
      <c r="A99" s="591"/>
      <c r="B99" s="592"/>
      <c r="C99" s="592"/>
      <c r="D99" s="592"/>
      <c r="E99" s="593"/>
    </row>
    <row r="100" spans="1:5" x14ac:dyDescent="0.2">
      <c r="A100" s="274" t="s">
        <v>144</v>
      </c>
      <c r="B100" s="275" t="s">
        <v>76</v>
      </c>
      <c r="C100" s="276">
        <v>1</v>
      </c>
      <c r="D100" s="277">
        <f>+D91</f>
        <v>47225</v>
      </c>
      <c r="E100" s="278">
        <f>+C100*D100</f>
        <v>47225</v>
      </c>
    </row>
    <row r="101" spans="1:5" x14ac:dyDescent="0.2">
      <c r="A101" s="254" t="s">
        <v>145</v>
      </c>
      <c r="B101" s="205" t="s">
        <v>76</v>
      </c>
      <c r="C101" s="279">
        <v>4</v>
      </c>
      <c r="D101" s="266">
        <f>+D92</f>
        <v>28335</v>
      </c>
      <c r="E101" s="278">
        <f>+C101*D101</f>
        <v>113340</v>
      </c>
    </row>
    <row r="102" spans="1:5" x14ac:dyDescent="0.2">
      <c r="A102" s="254" t="s">
        <v>130</v>
      </c>
      <c r="B102" s="205" t="s">
        <v>76</v>
      </c>
      <c r="C102" s="279">
        <v>0.1</v>
      </c>
      <c r="D102" s="266">
        <f>+D93</f>
        <v>51003</v>
      </c>
      <c r="E102" s="278">
        <f>+C102*D102</f>
        <v>5100.3</v>
      </c>
    </row>
    <row r="103" spans="1:5" x14ac:dyDescent="0.2">
      <c r="A103" s="280" t="s">
        <v>132</v>
      </c>
      <c r="B103" s="281" t="s">
        <v>76</v>
      </c>
      <c r="C103" s="262">
        <f>+C94</f>
        <v>0.75</v>
      </c>
      <c r="D103" s="263">
        <f>SUM(E100:E102)</f>
        <v>165665.29999999999</v>
      </c>
      <c r="E103" s="287">
        <f>+C103*D103</f>
        <v>124248.97499999999</v>
      </c>
    </row>
    <row r="104" spans="1:5" x14ac:dyDescent="0.2">
      <c r="A104" s="282" t="s">
        <v>131</v>
      </c>
      <c r="B104" s="283"/>
      <c r="C104" s="283"/>
      <c r="D104" s="284"/>
      <c r="E104" s="285">
        <f>SUM(E100:E103)</f>
        <v>289914.27499999997</v>
      </c>
    </row>
    <row r="105" spans="1:5" x14ac:dyDescent="0.2">
      <c r="A105" s="282" t="s">
        <v>1</v>
      </c>
      <c r="B105" s="283"/>
      <c r="C105" s="283"/>
      <c r="D105" s="284"/>
      <c r="E105" s="285">
        <f>+E104/8</f>
        <v>36239.284374999996</v>
      </c>
    </row>
    <row r="107" spans="1:5" x14ac:dyDescent="0.2">
      <c r="A107" s="594" t="s">
        <v>148</v>
      </c>
      <c r="B107" s="595"/>
      <c r="C107" s="595"/>
      <c r="D107" s="595"/>
      <c r="E107" s="596"/>
    </row>
    <row r="108" spans="1:5" x14ac:dyDescent="0.2">
      <c r="A108" s="591"/>
      <c r="B108" s="592"/>
      <c r="C108" s="592"/>
      <c r="D108" s="592"/>
      <c r="E108" s="593"/>
    </row>
    <row r="109" spans="1:5" x14ac:dyDescent="0.2">
      <c r="A109" s="274" t="s">
        <v>144</v>
      </c>
      <c r="B109" s="275" t="s">
        <v>76</v>
      </c>
      <c r="C109" s="276">
        <v>2</v>
      </c>
      <c r="D109" s="277">
        <f>+D100</f>
        <v>47225</v>
      </c>
      <c r="E109" s="278">
        <f>+C109*D109</f>
        <v>94450</v>
      </c>
    </row>
    <row r="110" spans="1:5" x14ac:dyDescent="0.2">
      <c r="A110" s="254" t="s">
        <v>145</v>
      </c>
      <c r="B110" s="205" t="s">
        <v>76</v>
      </c>
      <c r="C110" s="279">
        <v>6</v>
      </c>
      <c r="D110" s="266">
        <f>+D101</f>
        <v>28335</v>
      </c>
      <c r="E110" s="278">
        <f>+C110*D110</f>
        <v>170010</v>
      </c>
    </row>
    <row r="111" spans="1:5" x14ac:dyDescent="0.2">
      <c r="A111" s="254" t="s">
        <v>130</v>
      </c>
      <c r="B111" s="205" t="s">
        <v>76</v>
      </c>
      <c r="C111" s="279">
        <v>0.1</v>
      </c>
      <c r="D111" s="266">
        <f>+D102</f>
        <v>51003</v>
      </c>
      <c r="E111" s="278">
        <f>+C111*D111</f>
        <v>5100.3</v>
      </c>
    </row>
    <row r="112" spans="1:5" x14ac:dyDescent="0.2">
      <c r="A112" s="280" t="s">
        <v>132</v>
      </c>
      <c r="B112" s="281" t="s">
        <v>76</v>
      </c>
      <c r="C112" s="262">
        <f>+C103</f>
        <v>0.75</v>
      </c>
      <c r="D112" s="263">
        <f>SUM(E109:E111)</f>
        <v>269560.3</v>
      </c>
      <c r="E112" s="287">
        <f>+C112*D112</f>
        <v>202170.22499999998</v>
      </c>
    </row>
    <row r="113" spans="1:5" x14ac:dyDescent="0.2">
      <c r="A113" s="282" t="s">
        <v>131</v>
      </c>
      <c r="B113" s="283"/>
      <c r="C113" s="283"/>
      <c r="D113" s="284"/>
      <c r="E113" s="285">
        <f>SUM(E109:E112)</f>
        <v>471730.52499999997</v>
      </c>
    </row>
    <row r="114" spans="1:5" x14ac:dyDescent="0.2">
      <c r="A114" s="282" t="s">
        <v>1</v>
      </c>
      <c r="B114" s="283"/>
      <c r="C114" s="283"/>
      <c r="D114" s="284"/>
      <c r="E114" s="285">
        <f>+E113/8</f>
        <v>58966.315624999996</v>
      </c>
    </row>
    <row r="116" spans="1:5" x14ac:dyDescent="0.2">
      <c r="A116" s="594" t="s">
        <v>126</v>
      </c>
      <c r="B116" s="595"/>
      <c r="C116" s="595"/>
      <c r="D116" s="595"/>
      <c r="E116" s="596"/>
    </row>
    <row r="117" spans="1:5" x14ac:dyDescent="0.2">
      <c r="A117" s="591"/>
      <c r="B117" s="592"/>
      <c r="C117" s="592"/>
      <c r="D117" s="592"/>
      <c r="E117" s="593"/>
    </row>
    <row r="118" spans="1:5" x14ac:dyDescent="0.2">
      <c r="A118" s="274" t="s">
        <v>144</v>
      </c>
      <c r="B118" s="275" t="s">
        <v>76</v>
      </c>
      <c r="C118" s="276">
        <v>5</v>
      </c>
      <c r="D118" s="277">
        <f>+D109</f>
        <v>47225</v>
      </c>
      <c r="E118" s="278">
        <f>+C118*D118</f>
        <v>236125</v>
      </c>
    </row>
    <row r="119" spans="1:5" x14ac:dyDescent="0.2">
      <c r="A119" s="254" t="s">
        <v>145</v>
      </c>
      <c r="B119" s="205" t="s">
        <v>76</v>
      </c>
      <c r="C119" s="279">
        <v>14</v>
      </c>
      <c r="D119" s="266">
        <f>+D110</f>
        <v>28335</v>
      </c>
      <c r="E119" s="278">
        <f>+C119*D119</f>
        <v>396690</v>
      </c>
    </row>
    <row r="120" spans="1:5" x14ac:dyDescent="0.2">
      <c r="A120" s="254" t="s">
        <v>130</v>
      </c>
      <c r="B120" s="205" t="s">
        <v>76</v>
      </c>
      <c r="C120" s="279">
        <v>0.1</v>
      </c>
      <c r="D120" s="266">
        <f>+D111</f>
        <v>51003</v>
      </c>
      <c r="E120" s="278">
        <f>+C120*D120</f>
        <v>5100.3</v>
      </c>
    </row>
    <row r="121" spans="1:5" x14ac:dyDescent="0.2">
      <c r="A121" s="280" t="s">
        <v>132</v>
      </c>
      <c r="B121" s="281" t="s">
        <v>76</v>
      </c>
      <c r="C121" s="262">
        <f>+C112</f>
        <v>0.75</v>
      </c>
      <c r="D121" s="263">
        <f>SUM(E118:E120)</f>
        <v>637915.30000000005</v>
      </c>
      <c r="E121" s="287">
        <f>+C121*D121</f>
        <v>478436.47500000003</v>
      </c>
    </row>
    <row r="122" spans="1:5" x14ac:dyDescent="0.2">
      <c r="A122" s="282" t="s">
        <v>131</v>
      </c>
      <c r="B122" s="283"/>
      <c r="C122" s="283"/>
      <c r="D122" s="284"/>
      <c r="E122" s="285">
        <f>SUM(E118:E121)</f>
        <v>1116351.7750000001</v>
      </c>
    </row>
    <row r="123" spans="1:5" x14ac:dyDescent="0.2">
      <c r="A123" s="282" t="s">
        <v>1</v>
      </c>
      <c r="B123" s="283"/>
      <c r="C123" s="283"/>
      <c r="D123" s="284"/>
      <c r="E123" s="285">
        <f>+E122/8</f>
        <v>139543.97187500002</v>
      </c>
    </row>
    <row r="125" spans="1:5" x14ac:dyDescent="0.2">
      <c r="A125" s="594" t="s">
        <v>127</v>
      </c>
      <c r="B125" s="595"/>
      <c r="C125" s="595"/>
      <c r="D125" s="595"/>
      <c r="E125" s="596"/>
    </row>
    <row r="126" spans="1:5" x14ac:dyDescent="0.2">
      <c r="A126" s="591"/>
      <c r="B126" s="592"/>
      <c r="C126" s="592"/>
      <c r="D126" s="592"/>
      <c r="E126" s="593"/>
    </row>
    <row r="127" spans="1:5" x14ac:dyDescent="0.2">
      <c r="A127" s="274" t="s">
        <v>144</v>
      </c>
      <c r="B127" s="275" t="s">
        <v>76</v>
      </c>
      <c r="C127" s="276">
        <v>2</v>
      </c>
      <c r="D127" s="277">
        <f>+D118</f>
        <v>47225</v>
      </c>
      <c r="E127" s="278">
        <f>+C127*D127</f>
        <v>94450</v>
      </c>
    </row>
    <row r="128" spans="1:5" x14ac:dyDescent="0.2">
      <c r="A128" s="254" t="s">
        <v>145</v>
      </c>
      <c r="B128" s="205" t="s">
        <v>76</v>
      </c>
      <c r="C128" s="279">
        <v>5</v>
      </c>
      <c r="D128" s="266">
        <f>+D119</f>
        <v>28335</v>
      </c>
      <c r="E128" s="278">
        <f>+C128*D128</f>
        <v>141675</v>
      </c>
    </row>
    <row r="129" spans="1:5" x14ac:dyDescent="0.2">
      <c r="A129" s="254" t="s">
        <v>130</v>
      </c>
      <c r="B129" s="205" t="s">
        <v>76</v>
      </c>
      <c r="C129" s="279">
        <v>0.1</v>
      </c>
      <c r="D129" s="266">
        <f>+D120</f>
        <v>51003</v>
      </c>
      <c r="E129" s="278">
        <f>+C129*D129</f>
        <v>5100.3</v>
      </c>
    </row>
    <row r="130" spans="1:5" x14ac:dyDescent="0.2">
      <c r="A130" s="280" t="s">
        <v>132</v>
      </c>
      <c r="B130" s="281" t="s">
        <v>76</v>
      </c>
      <c r="C130" s="262">
        <f>+C121</f>
        <v>0.75</v>
      </c>
      <c r="D130" s="263">
        <f>SUM(E127:E129)</f>
        <v>241225.3</v>
      </c>
      <c r="E130" s="278">
        <f>+C130*D130</f>
        <v>180918.97499999998</v>
      </c>
    </row>
    <row r="131" spans="1:5" x14ac:dyDescent="0.2">
      <c r="A131" s="282" t="s">
        <v>131</v>
      </c>
      <c r="B131" s="283"/>
      <c r="C131" s="283"/>
      <c r="D131" s="284"/>
      <c r="E131" s="264">
        <f>SUM(E127:E130)</f>
        <v>422144.27499999997</v>
      </c>
    </row>
    <row r="132" spans="1:5" x14ac:dyDescent="0.2">
      <c r="A132" s="282" t="s">
        <v>1</v>
      </c>
      <c r="B132" s="283"/>
      <c r="C132" s="283"/>
      <c r="D132" s="284"/>
      <c r="E132" s="285">
        <f>+E131/8</f>
        <v>52768.034374999996</v>
      </c>
    </row>
    <row r="134" spans="1:5" x14ac:dyDescent="0.2">
      <c r="A134" s="594" t="s">
        <v>128</v>
      </c>
      <c r="B134" s="595"/>
      <c r="C134" s="595"/>
      <c r="D134" s="595"/>
      <c r="E134" s="596"/>
    </row>
    <row r="135" spans="1:5" x14ac:dyDescent="0.2">
      <c r="A135" s="591"/>
      <c r="B135" s="592"/>
      <c r="C135" s="592"/>
      <c r="D135" s="592"/>
      <c r="E135" s="593"/>
    </row>
    <row r="136" spans="1:5" x14ac:dyDescent="0.2">
      <c r="A136" s="274" t="s">
        <v>144</v>
      </c>
      <c r="B136" s="275" t="s">
        <v>76</v>
      </c>
      <c r="C136" s="276">
        <v>2</v>
      </c>
      <c r="D136" s="277">
        <f>+D127</f>
        <v>47225</v>
      </c>
      <c r="E136" s="278">
        <f>+C136*D136</f>
        <v>94450</v>
      </c>
    </row>
    <row r="137" spans="1:5" x14ac:dyDescent="0.2">
      <c r="A137" s="254" t="s">
        <v>145</v>
      </c>
      <c r="B137" s="205" t="s">
        <v>76</v>
      </c>
      <c r="C137" s="279">
        <v>10</v>
      </c>
      <c r="D137" s="266">
        <f>+D128</f>
        <v>28335</v>
      </c>
      <c r="E137" s="278">
        <f>+C137*D137</f>
        <v>283350</v>
      </c>
    </row>
    <row r="138" spans="1:5" x14ac:dyDescent="0.2">
      <c r="A138" s="254" t="s">
        <v>130</v>
      </c>
      <c r="B138" s="205" t="s">
        <v>76</v>
      </c>
      <c r="C138" s="279">
        <v>0.1</v>
      </c>
      <c r="D138" s="266">
        <f>+D129</f>
        <v>51003</v>
      </c>
      <c r="E138" s="278">
        <f>+C138*D138</f>
        <v>5100.3</v>
      </c>
    </row>
    <row r="139" spans="1:5" x14ac:dyDescent="0.2">
      <c r="A139" s="280" t="s">
        <v>132</v>
      </c>
      <c r="B139" s="281" t="s">
        <v>76</v>
      </c>
      <c r="C139" s="262">
        <f>+C130</f>
        <v>0.75</v>
      </c>
      <c r="D139" s="263">
        <f>SUM(E136:E138)</f>
        <v>382900.3</v>
      </c>
      <c r="E139" s="287">
        <f>+C139*D139</f>
        <v>287175.22499999998</v>
      </c>
    </row>
    <row r="140" spans="1:5" x14ac:dyDescent="0.2">
      <c r="A140" s="282" t="s">
        <v>131</v>
      </c>
      <c r="B140" s="283"/>
      <c r="C140" s="283"/>
      <c r="D140" s="284"/>
      <c r="E140" s="285">
        <f>SUM(E136:E139)</f>
        <v>670075.52499999991</v>
      </c>
    </row>
    <row r="141" spans="1:5" x14ac:dyDescent="0.2">
      <c r="A141" s="282" t="s">
        <v>1</v>
      </c>
      <c r="B141" s="283"/>
      <c r="C141" s="283"/>
      <c r="D141" s="284"/>
      <c r="E141" s="285">
        <f>+E140/8</f>
        <v>83759.440624999988</v>
      </c>
    </row>
    <row r="143" spans="1:5" x14ac:dyDescent="0.2">
      <c r="A143" s="594" t="s">
        <v>146</v>
      </c>
      <c r="B143" s="595"/>
      <c r="C143" s="595"/>
      <c r="D143" s="595"/>
      <c r="E143" s="596"/>
    </row>
    <row r="144" spans="1:5" x14ac:dyDescent="0.2">
      <c r="A144" s="591"/>
      <c r="B144" s="592"/>
      <c r="C144" s="592"/>
      <c r="D144" s="592"/>
      <c r="E144" s="593"/>
    </row>
    <row r="145" spans="1:6" x14ac:dyDescent="0.2">
      <c r="A145" s="274" t="s">
        <v>144</v>
      </c>
      <c r="B145" s="275" t="s">
        <v>76</v>
      </c>
      <c r="C145" s="276">
        <v>2</v>
      </c>
      <c r="D145" s="277">
        <f>+D136</f>
        <v>47225</v>
      </c>
      <c r="E145" s="278">
        <f>+C145*D145</f>
        <v>94450</v>
      </c>
    </row>
    <row r="146" spans="1:6" x14ac:dyDescent="0.2">
      <c r="A146" s="254" t="s">
        <v>145</v>
      </c>
      <c r="B146" s="205" t="s">
        <v>76</v>
      </c>
      <c r="C146" s="279">
        <v>4</v>
      </c>
      <c r="D146" s="266">
        <f>+D137</f>
        <v>28335</v>
      </c>
      <c r="E146" s="278">
        <f>+C146*D146</f>
        <v>113340</v>
      </c>
    </row>
    <row r="147" spans="1:6" x14ac:dyDescent="0.2">
      <c r="A147" s="254" t="s">
        <v>130</v>
      </c>
      <c r="B147" s="205" t="s">
        <v>76</v>
      </c>
      <c r="C147" s="279">
        <v>0.1</v>
      </c>
      <c r="D147" s="266">
        <f>+D138</f>
        <v>51003</v>
      </c>
      <c r="E147" s="278">
        <f>+C147*D147</f>
        <v>5100.3</v>
      </c>
    </row>
    <row r="148" spans="1:6" x14ac:dyDescent="0.2">
      <c r="A148" s="280" t="s">
        <v>132</v>
      </c>
      <c r="B148" s="281" t="s">
        <v>76</v>
      </c>
      <c r="C148" s="262">
        <f>+C139</f>
        <v>0.75</v>
      </c>
      <c r="D148" s="263">
        <f>SUM(E145:E147)</f>
        <v>212890.3</v>
      </c>
      <c r="E148" s="287">
        <f>+C148*D148</f>
        <v>159667.72499999998</v>
      </c>
    </row>
    <row r="149" spans="1:6" x14ac:dyDescent="0.2">
      <c r="A149" s="282" t="s">
        <v>131</v>
      </c>
      <c r="B149" s="283"/>
      <c r="C149" s="283"/>
      <c r="D149" s="284"/>
      <c r="E149" s="285">
        <f>SUM(E145:E148)</f>
        <v>372558.02499999997</v>
      </c>
      <c r="F149" s="292"/>
    </row>
    <row r="150" spans="1:6" x14ac:dyDescent="0.2">
      <c r="A150" s="282" t="s">
        <v>1</v>
      </c>
      <c r="B150" s="283"/>
      <c r="C150" s="283"/>
      <c r="D150" s="284"/>
      <c r="E150" s="285">
        <f>+E149/8</f>
        <v>46569.753124999996</v>
      </c>
      <c r="F150" s="292"/>
    </row>
    <row r="153" spans="1:6" x14ac:dyDescent="0.2">
      <c r="A153" s="261" t="s">
        <v>81</v>
      </c>
      <c r="B153" s="293" t="s">
        <v>141</v>
      </c>
      <c r="C153" s="294" t="s">
        <v>142</v>
      </c>
      <c r="D153" s="293" t="s">
        <v>88</v>
      </c>
      <c r="E153" s="295"/>
    </row>
    <row r="154" spans="1:6" x14ac:dyDescent="0.2">
      <c r="A154" s="255"/>
      <c r="B154" s="256"/>
      <c r="C154" s="205"/>
      <c r="D154" s="256"/>
      <c r="E154" s="296"/>
    </row>
    <row r="155" spans="1:6" x14ac:dyDescent="0.2">
      <c r="A155" s="255"/>
      <c r="B155" s="256"/>
      <c r="C155" s="205"/>
      <c r="D155" s="256"/>
      <c r="E155" s="296"/>
    </row>
    <row r="156" spans="1:6" x14ac:dyDescent="0.2">
      <c r="A156" s="255"/>
      <c r="B156" s="256"/>
      <c r="C156" s="205"/>
      <c r="D156" s="256"/>
      <c r="E156" s="296"/>
    </row>
    <row r="157" spans="1:6" x14ac:dyDescent="0.2">
      <c r="A157" s="255"/>
      <c r="B157" s="256"/>
      <c r="C157" s="205"/>
      <c r="D157" s="256"/>
      <c r="E157" s="296"/>
    </row>
    <row r="158" spans="1:6" x14ac:dyDescent="0.2">
      <c r="A158" s="297" t="s">
        <v>136</v>
      </c>
      <c r="B158" s="254">
        <v>21.87</v>
      </c>
      <c r="C158" s="253">
        <v>86.72</v>
      </c>
      <c r="D158" s="254">
        <v>129.94</v>
      </c>
      <c r="E158" s="296">
        <v>79.510000000000005</v>
      </c>
    </row>
    <row r="159" spans="1:6" x14ac:dyDescent="0.2">
      <c r="A159" s="297" t="s">
        <v>137</v>
      </c>
      <c r="B159" s="254">
        <v>144.47</v>
      </c>
      <c r="C159" s="253">
        <v>489.08</v>
      </c>
      <c r="D159" s="254">
        <v>538.27</v>
      </c>
      <c r="E159" s="296"/>
    </row>
    <row r="160" spans="1:6" x14ac:dyDescent="0.2">
      <c r="A160" s="297" t="s">
        <v>138</v>
      </c>
      <c r="B160" s="254">
        <v>188.1</v>
      </c>
      <c r="C160" s="253">
        <v>416.58</v>
      </c>
      <c r="D160" s="254">
        <v>362.43</v>
      </c>
      <c r="E160" s="296">
        <v>322.37</v>
      </c>
    </row>
    <row r="161" spans="1:10" x14ac:dyDescent="0.2">
      <c r="A161" s="297" t="s">
        <v>139</v>
      </c>
      <c r="B161" s="254">
        <v>29.76</v>
      </c>
      <c r="C161" s="253">
        <v>77.64</v>
      </c>
      <c r="D161" s="254">
        <v>96.35</v>
      </c>
      <c r="E161" s="296"/>
    </row>
    <row r="162" spans="1:10" x14ac:dyDescent="0.2">
      <c r="A162" s="297" t="s">
        <v>140</v>
      </c>
      <c r="B162" s="254">
        <v>95.66</v>
      </c>
      <c r="C162" s="253">
        <v>487.16</v>
      </c>
      <c r="D162" s="254">
        <v>376.44</v>
      </c>
      <c r="E162" s="296"/>
    </row>
    <row r="163" spans="1:10" x14ac:dyDescent="0.2">
      <c r="A163" s="298" t="s">
        <v>82</v>
      </c>
      <c r="B163" s="280">
        <v>479.86</v>
      </c>
      <c r="C163" s="299">
        <v>1557.18</v>
      </c>
      <c r="D163" s="280">
        <v>1503.43</v>
      </c>
      <c r="E163" s="295">
        <f>SUM(B163:D163)</f>
        <v>3540.4700000000003</v>
      </c>
    </row>
    <row r="164" spans="1:10" x14ac:dyDescent="0.2">
      <c r="A164" s="300" t="s">
        <v>80</v>
      </c>
      <c r="B164" s="287">
        <f>+$E$22/B163</f>
        <v>2217.5488684199559</v>
      </c>
      <c r="C164" s="263">
        <f>+$E$22/C163</f>
        <v>683.35902079399943</v>
      </c>
      <c r="D164" s="287">
        <f>+$E$22/D163</f>
        <v>707.79018644033977</v>
      </c>
      <c r="E164" s="301">
        <f>+ROUND(((B163*B164)+(C163*C164)+(D163*D164))/E163,0)</f>
        <v>902</v>
      </c>
    </row>
    <row r="165" spans="1:10" x14ac:dyDescent="0.2">
      <c r="A165" s="302" t="s">
        <v>89</v>
      </c>
      <c r="G165" s="303"/>
      <c r="H165" s="303"/>
      <c r="I165" s="303"/>
      <c r="J165" s="295"/>
    </row>
  </sheetData>
  <mergeCells count="24">
    <mergeCell ref="H61:I61"/>
    <mergeCell ref="G55:H55"/>
    <mergeCell ref="L55:L56"/>
    <mergeCell ref="A143:E144"/>
    <mergeCell ref="A89:E90"/>
    <mergeCell ref="A98:E99"/>
    <mergeCell ref="A107:E108"/>
    <mergeCell ref="A116:E117"/>
    <mergeCell ref="A125:E126"/>
    <mergeCell ref="A134:E135"/>
    <mergeCell ref="A80:E81"/>
    <mergeCell ref="A71:E72"/>
    <mergeCell ref="A62:E63"/>
    <mergeCell ref="A1:E1"/>
    <mergeCell ref="A3:E3"/>
    <mergeCell ref="A4:E4"/>
    <mergeCell ref="A7:E8"/>
    <mergeCell ref="A24:E25"/>
    <mergeCell ref="M55:M56"/>
    <mergeCell ref="G52:M54"/>
    <mergeCell ref="A26:E27"/>
    <mergeCell ref="A35:E36"/>
    <mergeCell ref="A44:E45"/>
    <mergeCell ref="A53:E54"/>
  </mergeCells>
  <pageMargins left="0.75" right="0.75" top="1" bottom="1" header="0" footer="0"/>
  <pageSetup orientation="portrait" r:id="rId1"/>
  <headerFooter alignWithMargins="0"/>
  <rowBreaks count="2" manualBreakCount="2">
    <brk id="97" max="4" man="1"/>
    <brk id="142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view="pageBreakPreview" zoomScale="60" workbookViewId="0">
      <selection activeCell="M75" sqref="M75"/>
    </sheetView>
  </sheetViews>
  <sheetFormatPr baseColWidth="10" defaultRowHeight="12.75" x14ac:dyDescent="0.2"/>
  <cols>
    <col min="1" max="1" width="23.85546875" style="305" bestFit="1" customWidth="1"/>
    <col min="2" max="2" width="7.42578125" style="305" bestFit="1" customWidth="1"/>
    <col min="3" max="3" width="9.28515625" style="305" bestFit="1" customWidth="1"/>
    <col min="4" max="4" width="13.5703125" style="305" bestFit="1" customWidth="1"/>
    <col min="5" max="5" width="14.7109375" style="305" bestFit="1" customWidth="1"/>
    <col min="6" max="16384" width="11.42578125" style="305"/>
  </cols>
  <sheetData>
    <row r="1" spans="1:11" ht="15" x14ac:dyDescent="0.25">
      <c r="A1" s="618" t="s">
        <v>161</v>
      </c>
      <c r="B1" s="618"/>
      <c r="C1" s="618"/>
      <c r="D1" s="618"/>
      <c r="E1" s="618"/>
      <c r="F1" s="304"/>
    </row>
    <row r="2" spans="1:11" x14ac:dyDescent="0.2">
      <c r="A2" s="619"/>
      <c r="B2" s="619"/>
      <c r="C2" s="619"/>
      <c r="D2" s="619"/>
      <c r="E2" s="620"/>
      <c r="F2" s="304"/>
    </row>
    <row r="3" spans="1:11" ht="15" x14ac:dyDescent="0.25">
      <c r="A3" s="618" t="s">
        <v>90</v>
      </c>
      <c r="B3" s="618"/>
      <c r="C3" s="618"/>
      <c r="D3" s="618"/>
      <c r="E3" s="618"/>
      <c r="F3" s="304"/>
    </row>
    <row r="4" spans="1:11" x14ac:dyDescent="0.2">
      <c r="A4" s="621"/>
      <c r="B4" s="621"/>
      <c r="C4" s="621"/>
      <c r="D4" s="621"/>
      <c r="E4" s="621"/>
      <c r="F4" s="304"/>
    </row>
    <row r="5" spans="1:11" ht="13.5" thickBot="1" x14ac:dyDescent="0.25"/>
    <row r="6" spans="1:11" ht="13.5" thickBot="1" x14ac:dyDescent="0.25">
      <c r="A6" s="622" t="s">
        <v>91</v>
      </c>
      <c r="B6" s="623"/>
      <c r="C6" s="623"/>
      <c r="D6" s="623"/>
      <c r="E6" s="624"/>
    </row>
    <row r="7" spans="1:11" ht="13.5" thickBot="1" x14ac:dyDescent="0.25">
      <c r="A7" s="306" t="s">
        <v>92</v>
      </c>
      <c r="B7" s="307" t="s">
        <v>93</v>
      </c>
      <c r="C7" s="307" t="s">
        <v>94</v>
      </c>
      <c r="D7" s="307" t="s">
        <v>95</v>
      </c>
      <c r="E7" s="308" t="s">
        <v>96</v>
      </c>
    </row>
    <row r="8" spans="1:11" x14ac:dyDescent="0.2">
      <c r="A8" s="309" t="s">
        <v>97</v>
      </c>
      <c r="B8" s="310" t="s">
        <v>98</v>
      </c>
      <c r="C8" s="311">
        <v>210</v>
      </c>
      <c r="D8" s="312" t="e">
        <f>#REF!</f>
        <v>#REF!</v>
      </c>
      <c r="E8" s="313" t="e">
        <f>ROUND(C8*D8,0)</f>
        <v>#REF!</v>
      </c>
    </row>
    <row r="9" spans="1:11" x14ac:dyDescent="0.2">
      <c r="A9" s="314" t="s">
        <v>99</v>
      </c>
      <c r="B9" s="315" t="s">
        <v>100</v>
      </c>
      <c r="C9" s="316">
        <v>0.5</v>
      </c>
      <c r="D9" s="317">
        <v>50000</v>
      </c>
      <c r="E9" s="318">
        <f>ROUND(C9*D9,0)</f>
        <v>25000</v>
      </c>
    </row>
    <row r="10" spans="1:11" x14ac:dyDescent="0.2">
      <c r="A10" s="314" t="s">
        <v>101</v>
      </c>
      <c r="B10" s="315" t="s">
        <v>100</v>
      </c>
      <c r="C10" s="316">
        <v>1</v>
      </c>
      <c r="D10" s="317">
        <v>50000</v>
      </c>
      <c r="E10" s="318">
        <f>ROUND(C10*D10,0)</f>
        <v>50000</v>
      </c>
    </row>
    <row r="11" spans="1:11" ht="13.5" thickBot="1" x14ac:dyDescent="0.25">
      <c r="A11" s="240" t="s">
        <v>102</v>
      </c>
      <c r="B11" s="319" t="s">
        <v>100</v>
      </c>
      <c r="C11" s="257">
        <v>0.16</v>
      </c>
      <c r="D11" s="320">
        <f>+[1]ValorMateriales!E40</f>
        <v>1065</v>
      </c>
      <c r="E11" s="321">
        <f>ROUND(C11*D11,0)</f>
        <v>170</v>
      </c>
    </row>
    <row r="12" spans="1:11" ht="13.5" thickBot="1" x14ac:dyDescent="0.25">
      <c r="A12" s="322" t="s">
        <v>103</v>
      </c>
      <c r="B12" s="323"/>
      <c r="C12" s="323"/>
      <c r="D12" s="324"/>
      <c r="E12" s="325" t="e">
        <f>SUM(E8:E11)</f>
        <v>#REF!</v>
      </c>
    </row>
    <row r="13" spans="1:11" ht="13.5" thickBot="1" x14ac:dyDescent="0.25"/>
    <row r="14" spans="1:11" ht="13.5" thickBot="1" x14ac:dyDescent="0.25">
      <c r="A14" s="622" t="s">
        <v>163</v>
      </c>
      <c r="B14" s="623"/>
      <c r="C14" s="623"/>
      <c r="D14" s="623"/>
      <c r="E14" s="624"/>
      <c r="G14" s="622" t="s">
        <v>104</v>
      </c>
      <c r="H14" s="623"/>
      <c r="I14" s="623"/>
      <c r="J14" s="623"/>
      <c r="K14" s="624"/>
    </row>
    <row r="15" spans="1:11" ht="13.5" thickBot="1" x14ac:dyDescent="0.25">
      <c r="A15" s="306" t="s">
        <v>92</v>
      </c>
      <c r="B15" s="307" t="s">
        <v>93</v>
      </c>
      <c r="C15" s="307" t="s">
        <v>94</v>
      </c>
      <c r="D15" s="307" t="s">
        <v>95</v>
      </c>
      <c r="E15" s="308" t="s">
        <v>96</v>
      </c>
      <c r="G15" s="306" t="s">
        <v>92</v>
      </c>
      <c r="H15" s="307" t="s">
        <v>93</v>
      </c>
      <c r="I15" s="307" t="s">
        <v>94</v>
      </c>
      <c r="J15" s="307" t="s">
        <v>95</v>
      </c>
      <c r="K15" s="308" t="s">
        <v>96</v>
      </c>
    </row>
    <row r="16" spans="1:11" x14ac:dyDescent="0.2">
      <c r="A16" s="309" t="s">
        <v>97</v>
      </c>
      <c r="B16" s="326" t="s">
        <v>98</v>
      </c>
      <c r="C16" s="327">
        <v>390</v>
      </c>
      <c r="D16" s="328" t="e">
        <f>+D8</f>
        <v>#REF!</v>
      </c>
      <c r="E16" s="329" t="e">
        <f t="shared" ref="E16:E23" si="0">ROUND(C16*D16,0)</f>
        <v>#REF!</v>
      </c>
      <c r="G16" s="309" t="s">
        <v>97</v>
      </c>
      <c r="H16" s="326" t="s">
        <v>98</v>
      </c>
      <c r="I16" s="327">
        <v>390</v>
      </c>
      <c r="J16" s="328">
        <v>620</v>
      </c>
      <c r="K16" s="329">
        <f t="shared" ref="K16:K23" si="1">ROUND(I16*J16,0)</f>
        <v>241800</v>
      </c>
    </row>
    <row r="17" spans="1:11" x14ac:dyDescent="0.2">
      <c r="A17" s="314" t="s">
        <v>105</v>
      </c>
      <c r="B17" s="330" t="s">
        <v>100</v>
      </c>
      <c r="C17" s="331">
        <v>0.42</v>
      </c>
      <c r="D17" s="332">
        <v>54000</v>
      </c>
      <c r="E17" s="333">
        <f t="shared" si="0"/>
        <v>22680</v>
      </c>
      <c r="G17" s="314" t="s">
        <v>105</v>
      </c>
      <c r="H17" s="330" t="s">
        <v>100</v>
      </c>
      <c r="I17" s="331">
        <v>0.42</v>
      </c>
      <c r="J17" s="332">
        <v>54000</v>
      </c>
      <c r="K17" s="333">
        <f t="shared" si="1"/>
        <v>22680</v>
      </c>
    </row>
    <row r="18" spans="1:11" x14ac:dyDescent="0.2">
      <c r="A18" s="314" t="s">
        <v>106</v>
      </c>
      <c r="B18" s="330" t="s">
        <v>100</v>
      </c>
      <c r="C18" s="331">
        <v>0.81</v>
      </c>
      <c r="D18" s="332">
        <v>60000</v>
      </c>
      <c r="E18" s="333">
        <f t="shared" si="0"/>
        <v>48600</v>
      </c>
      <c r="G18" s="314" t="s">
        <v>106</v>
      </c>
      <c r="H18" s="330" t="s">
        <v>100</v>
      </c>
      <c r="I18" s="331">
        <v>0.81</v>
      </c>
      <c r="J18" s="332">
        <v>60000</v>
      </c>
      <c r="K18" s="333">
        <f t="shared" si="1"/>
        <v>48600</v>
      </c>
    </row>
    <row r="19" spans="1:11" x14ac:dyDescent="0.2">
      <c r="A19" s="240" t="s">
        <v>102</v>
      </c>
      <c r="B19" s="334" t="s">
        <v>100</v>
      </c>
      <c r="C19" s="335">
        <v>0.17</v>
      </c>
      <c r="D19" s="336">
        <f>+D11</f>
        <v>1065</v>
      </c>
      <c r="E19" s="337">
        <f t="shared" si="0"/>
        <v>181</v>
      </c>
      <c r="G19" s="240" t="s">
        <v>102</v>
      </c>
      <c r="H19" s="334" t="s">
        <v>100</v>
      </c>
      <c r="I19" s="335">
        <v>0.17</v>
      </c>
      <c r="J19" s="336">
        <v>1065</v>
      </c>
      <c r="K19" s="337">
        <f t="shared" si="1"/>
        <v>181</v>
      </c>
    </row>
    <row r="20" spans="1:11" x14ac:dyDescent="0.2">
      <c r="A20" s="240" t="s">
        <v>107</v>
      </c>
      <c r="B20" s="334" t="s">
        <v>76</v>
      </c>
      <c r="C20" s="335">
        <v>0.13</v>
      </c>
      <c r="D20" s="336">
        <f>+'A Mano de Obra'!E59</f>
        <v>201022.6575</v>
      </c>
      <c r="E20" s="337">
        <f t="shared" si="0"/>
        <v>26133</v>
      </c>
      <c r="G20" s="240" t="s">
        <v>107</v>
      </c>
      <c r="H20" s="334" t="s">
        <v>76</v>
      </c>
      <c r="I20" s="335">
        <v>0.13</v>
      </c>
      <c r="J20" s="336">
        <v>116937</v>
      </c>
      <c r="K20" s="337">
        <f t="shared" si="1"/>
        <v>15202</v>
      </c>
    </row>
    <row r="21" spans="1:11" x14ac:dyDescent="0.2">
      <c r="A21" s="240" t="s">
        <v>108</v>
      </c>
      <c r="B21" s="334" t="s">
        <v>76</v>
      </c>
      <c r="C21" s="335">
        <v>0.16</v>
      </c>
      <c r="D21" s="336">
        <f>+[1]ValorMateriales!E108</f>
        <v>27839.999999999996</v>
      </c>
      <c r="E21" s="337">
        <f t="shared" si="0"/>
        <v>4454</v>
      </c>
      <c r="G21" s="240" t="s">
        <v>108</v>
      </c>
      <c r="H21" s="334" t="s">
        <v>76</v>
      </c>
      <c r="I21" s="335">
        <v>0.16</v>
      </c>
      <c r="J21" s="336">
        <v>27840</v>
      </c>
      <c r="K21" s="337">
        <f t="shared" si="1"/>
        <v>4454</v>
      </c>
    </row>
    <row r="22" spans="1:11" x14ac:dyDescent="0.2">
      <c r="A22" s="240" t="s">
        <v>109</v>
      </c>
      <c r="B22" s="334" t="s">
        <v>75</v>
      </c>
      <c r="C22" s="335">
        <v>1</v>
      </c>
      <c r="D22" s="336">
        <v>10000</v>
      </c>
      <c r="E22" s="337">
        <f t="shared" si="0"/>
        <v>10000</v>
      </c>
      <c r="G22" s="240" t="s">
        <v>109</v>
      </c>
      <c r="H22" s="334" t="s">
        <v>75</v>
      </c>
      <c r="I22" s="335">
        <v>1</v>
      </c>
      <c r="J22" s="336">
        <v>10000</v>
      </c>
      <c r="K22" s="337">
        <f t="shared" si="1"/>
        <v>10000</v>
      </c>
    </row>
    <row r="23" spans="1:11" ht="13.5" thickBot="1" x14ac:dyDescent="0.25">
      <c r="A23" s="240" t="s">
        <v>110</v>
      </c>
      <c r="B23" s="338" t="s">
        <v>75</v>
      </c>
      <c r="C23" s="339">
        <v>1</v>
      </c>
      <c r="D23" s="340">
        <v>1500</v>
      </c>
      <c r="E23" s="337">
        <f t="shared" si="0"/>
        <v>1500</v>
      </c>
      <c r="G23" s="240" t="s">
        <v>110</v>
      </c>
      <c r="H23" s="338" t="s">
        <v>75</v>
      </c>
      <c r="I23" s="339">
        <v>1</v>
      </c>
      <c r="J23" s="340">
        <v>1500</v>
      </c>
      <c r="K23" s="337">
        <f t="shared" si="1"/>
        <v>1500</v>
      </c>
    </row>
    <row r="24" spans="1:11" ht="13.5" thickBot="1" x14ac:dyDescent="0.25">
      <c r="A24" s="322" t="s">
        <v>103</v>
      </c>
      <c r="B24" s="323"/>
      <c r="C24" s="323"/>
      <c r="D24" s="324"/>
      <c r="E24" s="325" t="e">
        <f>SUM(E16:E23)</f>
        <v>#REF!</v>
      </c>
      <c r="G24" s="322" t="s">
        <v>103</v>
      </c>
      <c r="H24" s="323"/>
      <c r="I24" s="323"/>
      <c r="J24" s="324"/>
      <c r="K24" s="325">
        <f>SUM(K16:K23)</f>
        <v>344417</v>
      </c>
    </row>
    <row r="25" spans="1:11" ht="13.5" thickBot="1" x14ac:dyDescent="0.25"/>
    <row r="26" spans="1:11" ht="13.5" thickBot="1" x14ac:dyDescent="0.25">
      <c r="A26" s="627" t="s">
        <v>111</v>
      </c>
      <c r="B26" s="628"/>
      <c r="C26" s="628"/>
      <c r="D26" s="628"/>
      <c r="E26" s="629"/>
    </row>
    <row r="27" spans="1:11" ht="13.5" thickBot="1" x14ac:dyDescent="0.25">
      <c r="A27" s="306" t="s">
        <v>92</v>
      </c>
      <c r="B27" s="307" t="s">
        <v>93</v>
      </c>
      <c r="C27" s="307" t="s">
        <v>94</v>
      </c>
      <c r="D27" s="307" t="s">
        <v>95</v>
      </c>
      <c r="E27" s="308" t="s">
        <v>96</v>
      </c>
    </row>
    <row r="28" spans="1:11" x14ac:dyDescent="0.2">
      <c r="A28" s="341" t="s">
        <v>97</v>
      </c>
      <c r="B28" s="342" t="s">
        <v>98</v>
      </c>
      <c r="C28" s="343">
        <v>408</v>
      </c>
      <c r="D28" s="344" t="e">
        <f t="shared" ref="D28:D33" si="2">+D16</f>
        <v>#REF!</v>
      </c>
      <c r="E28" s="345" t="e">
        <f t="shared" ref="E28:E35" si="3">ROUND(C28*D28,0)</f>
        <v>#REF!</v>
      </c>
    </row>
    <row r="29" spans="1:11" x14ac:dyDescent="0.2">
      <c r="A29" s="314" t="s">
        <v>105</v>
      </c>
      <c r="B29" s="330" t="s">
        <v>100</v>
      </c>
      <c r="C29" s="331">
        <v>0.41</v>
      </c>
      <c r="D29" s="332">
        <f t="shared" si="2"/>
        <v>54000</v>
      </c>
      <c r="E29" s="333">
        <f t="shared" si="3"/>
        <v>22140</v>
      </c>
    </row>
    <row r="30" spans="1:11" x14ac:dyDescent="0.2">
      <c r="A30" s="314" t="s">
        <v>106</v>
      </c>
      <c r="B30" s="330" t="s">
        <v>100</v>
      </c>
      <c r="C30" s="331">
        <v>0.8</v>
      </c>
      <c r="D30" s="332">
        <f t="shared" si="2"/>
        <v>60000</v>
      </c>
      <c r="E30" s="333">
        <f t="shared" si="3"/>
        <v>48000</v>
      </c>
    </row>
    <row r="31" spans="1:11" x14ac:dyDescent="0.2">
      <c r="A31" s="240" t="s">
        <v>102</v>
      </c>
      <c r="B31" s="334" t="s">
        <v>100</v>
      </c>
      <c r="C31" s="335">
        <v>0.17</v>
      </c>
      <c r="D31" s="336">
        <f t="shared" si="2"/>
        <v>1065</v>
      </c>
      <c r="E31" s="337">
        <f t="shared" si="3"/>
        <v>181</v>
      </c>
    </row>
    <row r="32" spans="1:11" x14ac:dyDescent="0.2">
      <c r="A32" s="240" t="s">
        <v>107</v>
      </c>
      <c r="B32" s="334" t="s">
        <v>76</v>
      </c>
      <c r="C32" s="335">
        <v>0.16</v>
      </c>
      <c r="D32" s="336">
        <f>+'A Mano de Obra'!E59</f>
        <v>201022.6575</v>
      </c>
      <c r="E32" s="337">
        <f t="shared" si="3"/>
        <v>32164</v>
      </c>
    </row>
    <row r="33" spans="1:5" x14ac:dyDescent="0.2">
      <c r="A33" s="240" t="s">
        <v>108</v>
      </c>
      <c r="B33" s="334" t="s">
        <v>76</v>
      </c>
      <c r="C33" s="335">
        <v>0.16</v>
      </c>
      <c r="D33" s="336">
        <f t="shared" si="2"/>
        <v>27839.999999999996</v>
      </c>
      <c r="E33" s="337">
        <f t="shared" si="3"/>
        <v>4454</v>
      </c>
    </row>
    <row r="34" spans="1:5" x14ac:dyDescent="0.2">
      <c r="A34" s="240" t="s">
        <v>109</v>
      </c>
      <c r="B34" s="334" t="s">
        <v>75</v>
      </c>
      <c r="C34" s="335">
        <v>1</v>
      </c>
      <c r="D34" s="336">
        <v>10000</v>
      </c>
      <c r="E34" s="337">
        <f t="shared" si="3"/>
        <v>10000</v>
      </c>
    </row>
    <row r="35" spans="1:5" ht="13.5" thickBot="1" x14ac:dyDescent="0.25">
      <c r="A35" s="240" t="s">
        <v>110</v>
      </c>
      <c r="B35" s="338" t="s">
        <v>75</v>
      </c>
      <c r="C35" s="339">
        <v>1</v>
      </c>
      <c r="D35" s="340">
        <v>1500</v>
      </c>
      <c r="E35" s="337">
        <f t="shared" si="3"/>
        <v>1500</v>
      </c>
    </row>
    <row r="36" spans="1:5" ht="13.5" thickBot="1" x14ac:dyDescent="0.25">
      <c r="A36" s="322" t="s">
        <v>103</v>
      </c>
      <c r="B36" s="323"/>
      <c r="C36" s="323"/>
      <c r="D36" s="324"/>
      <c r="E36" s="325" t="e">
        <f>SUM(E28:E35)</f>
        <v>#REF!</v>
      </c>
    </row>
    <row r="37" spans="1:5" ht="13.5" thickBot="1" x14ac:dyDescent="0.25"/>
    <row r="38" spans="1:5" ht="13.5" thickBot="1" x14ac:dyDescent="0.25">
      <c r="A38" s="627" t="s">
        <v>112</v>
      </c>
      <c r="B38" s="628"/>
      <c r="C38" s="628"/>
      <c r="D38" s="628"/>
      <c r="E38" s="629"/>
    </row>
    <row r="39" spans="1:5" ht="13.5" thickBot="1" x14ac:dyDescent="0.25">
      <c r="A39" s="306" t="s">
        <v>92</v>
      </c>
      <c r="B39" s="307" t="s">
        <v>93</v>
      </c>
      <c r="C39" s="307" t="s">
        <v>94</v>
      </c>
      <c r="D39" s="307" t="s">
        <v>95</v>
      </c>
      <c r="E39" s="308" t="s">
        <v>96</v>
      </c>
    </row>
    <row r="40" spans="1:5" x14ac:dyDescent="0.2">
      <c r="A40" s="346" t="s">
        <v>97</v>
      </c>
      <c r="B40" s="347" t="s">
        <v>98</v>
      </c>
      <c r="C40" s="348">
        <v>350</v>
      </c>
      <c r="D40" s="312" t="e">
        <f>+D8</f>
        <v>#REF!</v>
      </c>
      <c r="E40" s="313" t="e">
        <f>ROUND(C40*D40,0)</f>
        <v>#REF!</v>
      </c>
    </row>
    <row r="41" spans="1:5" x14ac:dyDescent="0.2">
      <c r="A41" s="349" t="s">
        <v>99</v>
      </c>
      <c r="B41" s="350" t="s">
        <v>100</v>
      </c>
      <c r="C41" s="351">
        <v>0.56000000000000005</v>
      </c>
      <c r="D41" s="317">
        <f>+D9</f>
        <v>50000</v>
      </c>
      <c r="E41" s="318">
        <f>ROUND(C41*D41,0)</f>
        <v>28000</v>
      </c>
    </row>
    <row r="42" spans="1:5" x14ac:dyDescent="0.2">
      <c r="A42" s="349" t="s">
        <v>101</v>
      </c>
      <c r="B42" s="350" t="s">
        <v>100</v>
      </c>
      <c r="C42" s="351">
        <v>0.88</v>
      </c>
      <c r="D42" s="317">
        <f>+D10</f>
        <v>50000</v>
      </c>
      <c r="E42" s="318">
        <f>ROUND(C42*D42,0)</f>
        <v>44000</v>
      </c>
    </row>
    <row r="43" spans="1:5" ht="13.5" thickBot="1" x14ac:dyDescent="0.25">
      <c r="A43" s="352" t="s">
        <v>102</v>
      </c>
      <c r="B43" s="353" t="s">
        <v>100</v>
      </c>
      <c r="C43" s="354">
        <v>0.17</v>
      </c>
      <c r="D43" s="320">
        <f>+D11</f>
        <v>1065</v>
      </c>
      <c r="E43" s="321">
        <f>ROUND(C43*D43,0)</f>
        <v>181</v>
      </c>
    </row>
    <row r="44" spans="1:5" ht="13.5" thickBot="1" x14ac:dyDescent="0.25">
      <c r="A44" s="322" t="s">
        <v>103</v>
      </c>
      <c r="B44" s="323"/>
      <c r="C44" s="323"/>
      <c r="D44" s="324"/>
      <c r="E44" s="325" t="e">
        <f>SUM(E40:E43)</f>
        <v>#REF!</v>
      </c>
    </row>
    <row r="46" spans="1:5" ht="13.5" thickBot="1" x14ac:dyDescent="0.25"/>
    <row r="47" spans="1:5" ht="13.5" thickBot="1" x14ac:dyDescent="0.25">
      <c r="A47" s="627" t="s">
        <v>113</v>
      </c>
      <c r="B47" s="628"/>
      <c r="C47" s="628"/>
      <c r="D47" s="628"/>
      <c r="E47" s="629"/>
    </row>
    <row r="48" spans="1:5" ht="13.5" thickBot="1" x14ac:dyDescent="0.25">
      <c r="A48" s="306" t="s">
        <v>92</v>
      </c>
      <c r="B48" s="307" t="s">
        <v>93</v>
      </c>
      <c r="C48" s="307" t="s">
        <v>94</v>
      </c>
      <c r="D48" s="307" t="s">
        <v>95</v>
      </c>
      <c r="E48" s="308" t="s">
        <v>96</v>
      </c>
    </row>
    <row r="49" spans="1:21" x14ac:dyDescent="0.2">
      <c r="A49" s="240" t="s">
        <v>97</v>
      </c>
      <c r="B49" s="319" t="s">
        <v>98</v>
      </c>
      <c r="C49" s="257">
        <v>450</v>
      </c>
      <c r="D49" s="320" t="e">
        <f>+D8</f>
        <v>#REF!</v>
      </c>
      <c r="E49" s="321" t="e">
        <f>ROUND(C49*D49,0)</f>
        <v>#REF!</v>
      </c>
    </row>
    <row r="50" spans="1:21" x14ac:dyDescent="0.2">
      <c r="A50" s="314" t="s">
        <v>99</v>
      </c>
      <c r="B50" s="315" t="s">
        <v>100</v>
      </c>
      <c r="C50" s="316">
        <v>0.56000000000000005</v>
      </c>
      <c r="D50" s="317">
        <f>+D9</f>
        <v>50000</v>
      </c>
      <c r="E50" s="318">
        <f>ROUND(C50*D50,0)</f>
        <v>28000</v>
      </c>
    </row>
    <row r="51" spans="1:21" x14ac:dyDescent="0.2">
      <c r="A51" s="314" t="s">
        <v>101</v>
      </c>
      <c r="B51" s="315" t="s">
        <v>100</v>
      </c>
      <c r="C51" s="316">
        <v>0.67</v>
      </c>
      <c r="D51" s="317">
        <f>+D10</f>
        <v>50000</v>
      </c>
      <c r="E51" s="318">
        <f>ROUND(C51*D51,0)</f>
        <v>33500</v>
      </c>
    </row>
    <row r="52" spans="1:21" ht="13.5" customHeight="1" thickBot="1" x14ac:dyDescent="0.25">
      <c r="A52" s="240" t="s">
        <v>102</v>
      </c>
      <c r="B52" s="319" t="s">
        <v>100</v>
      </c>
      <c r="C52" s="257">
        <v>0.17</v>
      </c>
      <c r="D52" s="320">
        <f>+D11</f>
        <v>1065</v>
      </c>
      <c r="E52" s="321">
        <f>ROUND(C52*D52,0)</f>
        <v>181</v>
      </c>
      <c r="G52" s="617" t="s">
        <v>375</v>
      </c>
      <c r="H52" s="617"/>
      <c r="I52" s="617"/>
      <c r="J52" s="617"/>
      <c r="K52" s="617"/>
      <c r="L52" s="617"/>
      <c r="M52" s="617"/>
    </row>
    <row r="53" spans="1:21" ht="13.5" thickBot="1" x14ac:dyDescent="0.25">
      <c r="A53" s="322" t="s">
        <v>103</v>
      </c>
      <c r="B53" s="323"/>
      <c r="C53" s="323"/>
      <c r="D53" s="324"/>
      <c r="E53" s="325" t="e">
        <f>SUM(E49:E52)</f>
        <v>#REF!</v>
      </c>
      <c r="G53" s="617"/>
      <c r="H53" s="617"/>
      <c r="I53" s="617"/>
      <c r="J53" s="617"/>
      <c r="K53" s="617"/>
      <c r="L53" s="617"/>
      <c r="M53" s="617"/>
    </row>
    <row r="54" spans="1:21" ht="13.5" thickBot="1" x14ac:dyDescent="0.25">
      <c r="G54" s="617"/>
      <c r="H54" s="617"/>
      <c r="I54" s="617"/>
      <c r="J54" s="617"/>
      <c r="K54" s="617"/>
      <c r="L54" s="617"/>
      <c r="M54" s="617"/>
    </row>
    <row r="55" spans="1:21" ht="15.75" thickBot="1" x14ac:dyDescent="0.3">
      <c r="A55" s="627" t="s">
        <v>114</v>
      </c>
      <c r="B55" s="628"/>
      <c r="C55" s="628"/>
      <c r="D55" s="628"/>
      <c r="E55" s="629"/>
      <c r="G55" s="630" t="s">
        <v>362</v>
      </c>
      <c r="H55" s="631"/>
      <c r="I55" s="449" t="s">
        <v>364</v>
      </c>
      <c r="J55" s="449" t="s">
        <v>366</v>
      </c>
      <c r="K55" s="449" t="s">
        <v>368</v>
      </c>
      <c r="L55" s="625" t="s">
        <v>370</v>
      </c>
      <c r="M55" s="615" t="s">
        <v>382</v>
      </c>
    </row>
    <row r="56" spans="1:21" ht="15.75" thickBot="1" x14ac:dyDescent="0.3">
      <c r="A56" s="306" t="s">
        <v>92</v>
      </c>
      <c r="B56" s="307" t="s">
        <v>93</v>
      </c>
      <c r="C56" s="307" t="s">
        <v>94</v>
      </c>
      <c r="D56" s="307" t="s">
        <v>95</v>
      </c>
      <c r="E56" s="308" t="s">
        <v>96</v>
      </c>
      <c r="G56" s="453" t="s">
        <v>363</v>
      </c>
      <c r="H56" s="453" t="s">
        <v>216</v>
      </c>
      <c r="I56" s="453" t="s">
        <v>365</v>
      </c>
      <c r="J56" s="457" t="s">
        <v>367</v>
      </c>
      <c r="K56" s="453" t="s">
        <v>369</v>
      </c>
      <c r="L56" s="626"/>
      <c r="M56" s="616"/>
    </row>
    <row r="57" spans="1:21" ht="15" x14ac:dyDescent="0.25">
      <c r="A57" s="355" t="s">
        <v>97</v>
      </c>
      <c r="B57" s="310" t="s">
        <v>98</v>
      </c>
      <c r="C57" s="311">
        <v>230</v>
      </c>
      <c r="D57" s="312" t="e">
        <f>+D49</f>
        <v>#REF!</v>
      </c>
      <c r="E57" s="356" t="e">
        <f>ROUND(C57*D57,0)</f>
        <v>#REF!</v>
      </c>
      <c r="G57" s="471" t="s">
        <v>376</v>
      </c>
      <c r="H57" s="471" t="s">
        <v>377</v>
      </c>
      <c r="I57" s="450">
        <v>23</v>
      </c>
      <c r="J57" s="450">
        <v>22.39</v>
      </c>
      <c r="K57" s="450">
        <v>18</v>
      </c>
      <c r="L57" s="473">
        <f>+I57/6</f>
        <v>3.8333333333333335</v>
      </c>
      <c r="M57" s="450" t="s">
        <v>383</v>
      </c>
    </row>
    <row r="58" spans="1:21" ht="15" x14ac:dyDescent="0.25">
      <c r="A58" s="357" t="s">
        <v>99</v>
      </c>
      <c r="B58" s="315" t="s">
        <v>100</v>
      </c>
      <c r="C58" s="316">
        <v>0.55500000000000005</v>
      </c>
      <c r="D58" s="317">
        <f>+D50</f>
        <v>50000</v>
      </c>
      <c r="E58" s="358">
        <f>ROUND(C58*D58,0)</f>
        <v>27750</v>
      </c>
      <c r="G58" s="471" t="s">
        <v>378</v>
      </c>
      <c r="H58" s="471" t="s">
        <v>379</v>
      </c>
      <c r="I58" s="450">
        <v>6</v>
      </c>
      <c r="J58" s="450">
        <v>27.5</v>
      </c>
      <c r="K58" s="450">
        <v>36</v>
      </c>
      <c r="L58" s="454">
        <f>+I58/6</f>
        <v>1</v>
      </c>
      <c r="M58" s="450" t="s">
        <v>384</v>
      </c>
    </row>
    <row r="59" spans="1:21" ht="13.5" thickBot="1" x14ac:dyDescent="0.25">
      <c r="A59" s="357" t="s">
        <v>101</v>
      </c>
      <c r="B59" s="315" t="s">
        <v>100</v>
      </c>
      <c r="C59" s="316">
        <v>0.92</v>
      </c>
      <c r="D59" s="317">
        <f>+D51</f>
        <v>50000</v>
      </c>
      <c r="E59" s="358">
        <f>ROUND(C59*D59,0)</f>
        <v>46000</v>
      </c>
      <c r="G59" s="199" t="s">
        <v>380</v>
      </c>
      <c r="H59" s="452" t="s">
        <v>381</v>
      </c>
      <c r="I59" s="199">
        <v>20.5</v>
      </c>
      <c r="J59" s="199">
        <v>25.37</v>
      </c>
      <c r="K59" s="199">
        <v>36</v>
      </c>
      <c r="L59" s="475">
        <f>+I59/6</f>
        <v>3.4166666666666665</v>
      </c>
      <c r="M59" s="450" t="s">
        <v>384</v>
      </c>
      <c r="O59" s="428"/>
      <c r="P59" s="429"/>
      <c r="Q59" s="430">
        <f>SUM(Q55:Q58)</f>
        <v>0</v>
      </c>
      <c r="R59" s="430">
        <f>SUM(R55:R58)</f>
        <v>0</v>
      </c>
      <c r="S59" s="430">
        <f>SUM(S55:S58)</f>
        <v>0</v>
      </c>
      <c r="T59" s="430">
        <f>SUM(T55:T58)</f>
        <v>0</v>
      </c>
    </row>
    <row r="60" spans="1:21" ht="13.5" thickBot="1" x14ac:dyDescent="0.25">
      <c r="A60" s="240" t="s">
        <v>102</v>
      </c>
      <c r="B60" s="319" t="s">
        <v>100</v>
      </c>
      <c r="C60" s="257">
        <v>0.13</v>
      </c>
      <c r="D60" s="320">
        <f>+D52</f>
        <v>1065</v>
      </c>
      <c r="E60" s="321">
        <f>ROUND(C60*D60,0)</f>
        <v>138</v>
      </c>
      <c r="G60" s="199"/>
      <c r="H60" s="452"/>
      <c r="I60" s="199"/>
      <c r="J60" s="199"/>
      <c r="K60" s="199"/>
      <c r="L60" s="470"/>
      <c r="O60" s="428"/>
      <c r="P60" s="428"/>
      <c r="Q60" s="429"/>
      <c r="R60" s="430">
        <f>SUM(R56:R59)</f>
        <v>0</v>
      </c>
      <c r="S60" s="430">
        <f>SUM(S56:S59)</f>
        <v>0</v>
      </c>
      <c r="T60" s="430">
        <f>SUM(T56:T59)</f>
        <v>0</v>
      </c>
      <c r="U60" s="430">
        <f>SUM(U56:U59)</f>
        <v>0</v>
      </c>
    </row>
    <row r="61" spans="1:21" ht="13.5" thickBot="1" x14ac:dyDescent="0.25">
      <c r="A61" s="322" t="s">
        <v>103</v>
      </c>
      <c r="B61" s="323"/>
      <c r="C61" s="323"/>
      <c r="D61" s="324"/>
      <c r="E61" s="325" t="e">
        <f>SUM(E57:E60)</f>
        <v>#REF!</v>
      </c>
      <c r="G61" s="199"/>
      <c r="H61" s="452"/>
      <c r="I61" s="199"/>
      <c r="J61" s="199"/>
      <c r="K61" s="199"/>
      <c r="L61" s="470">
        <f>+I61/6</f>
        <v>0</v>
      </c>
      <c r="M61" s="476">
        <f>SUM(M57:M59)</f>
        <v>0</v>
      </c>
      <c r="O61" s="428"/>
      <c r="P61" s="428"/>
      <c r="Q61" s="429"/>
      <c r="R61" s="431"/>
      <c r="S61" s="431"/>
      <c r="T61" s="431"/>
      <c r="U61" s="431"/>
    </row>
    <row r="62" spans="1:21" ht="13.5" thickBot="1" x14ac:dyDescent="0.25">
      <c r="G62" s="459" t="s">
        <v>157</v>
      </c>
      <c r="H62" s="429"/>
      <c r="I62" s="460" t="s">
        <v>153</v>
      </c>
      <c r="J62" s="461" t="s">
        <v>154</v>
      </c>
      <c r="K62" s="462" t="s">
        <v>155</v>
      </c>
      <c r="L62" s="463" t="s">
        <v>156</v>
      </c>
      <c r="O62" s="432" t="s">
        <v>157</v>
      </c>
      <c r="P62" s="428"/>
      <c r="Q62" s="429"/>
      <c r="R62" s="430">
        <f>SUM(R58:R61)</f>
        <v>0</v>
      </c>
      <c r="S62" s="430">
        <f>SUM(S58:S61)</f>
        <v>0</v>
      </c>
      <c r="T62" s="430">
        <f>SUM(T58:T61)</f>
        <v>0</v>
      </c>
      <c r="U62" s="430">
        <f>SUM(U58:U61)</f>
        <v>0</v>
      </c>
    </row>
    <row r="63" spans="1:21" ht="15" thickBot="1" x14ac:dyDescent="0.25">
      <c r="A63" s="627" t="s">
        <v>115</v>
      </c>
      <c r="B63" s="628"/>
      <c r="C63" s="628"/>
      <c r="D63" s="628"/>
      <c r="E63" s="629"/>
      <c r="G63" s="433" t="e">
        <f>SUM(I69:L69,0)</f>
        <v>#N/A</v>
      </c>
      <c r="H63" s="429"/>
      <c r="I63" s="193" t="e">
        <f>+I69</f>
        <v>#N/A</v>
      </c>
      <c r="J63" s="193">
        <f>+J69</f>
        <v>0</v>
      </c>
      <c r="K63" s="193">
        <f>+K69</f>
        <v>0</v>
      </c>
      <c r="L63" s="193">
        <f>+L69</f>
        <v>0</v>
      </c>
      <c r="O63" s="433" t="e">
        <f>SUM(Q69:T69,0)</f>
        <v>#N/A</v>
      </c>
      <c r="P63" s="428"/>
      <c r="Q63" s="429"/>
      <c r="R63" s="431"/>
      <c r="S63" s="431"/>
      <c r="T63" s="431"/>
      <c r="U63" s="431"/>
    </row>
    <row r="64" spans="1:21" ht="15" thickBot="1" x14ac:dyDescent="0.25">
      <c r="A64" s="306" t="s">
        <v>92</v>
      </c>
      <c r="B64" s="307" t="s">
        <v>93</v>
      </c>
      <c r="C64" s="307" t="s">
        <v>94</v>
      </c>
      <c r="D64" s="307" t="s">
        <v>95</v>
      </c>
      <c r="E64" s="308" t="s">
        <v>96</v>
      </c>
      <c r="G64" s="200" t="s">
        <v>152</v>
      </c>
      <c r="H64" s="201" t="s">
        <v>94</v>
      </c>
      <c r="I64" s="202" t="s">
        <v>153</v>
      </c>
      <c r="J64" s="200" t="s">
        <v>154</v>
      </c>
      <c r="K64" s="203" t="s">
        <v>155</v>
      </c>
      <c r="L64" s="204" t="s">
        <v>156</v>
      </c>
      <c r="O64" s="200" t="s">
        <v>152</v>
      </c>
      <c r="P64" s="433">
        <f>SUM(R70:U70,0)</f>
        <v>0</v>
      </c>
      <c r="Q64" s="429"/>
      <c r="R64" s="193">
        <f>+R70</f>
        <v>0</v>
      </c>
      <c r="S64" s="193">
        <f>+S70</f>
        <v>0</v>
      </c>
      <c r="T64" s="193">
        <f>+T70</f>
        <v>0</v>
      </c>
      <c r="U64" s="193">
        <f>+U70</f>
        <v>0</v>
      </c>
    </row>
    <row r="65" spans="1:21" ht="13.5" thickBot="1" x14ac:dyDescent="0.25">
      <c r="A65" s="355" t="s">
        <v>97</v>
      </c>
      <c r="B65" s="310" t="s">
        <v>98</v>
      </c>
      <c r="C65" s="311">
        <v>300</v>
      </c>
      <c r="D65" s="312" t="e">
        <f>+D8</f>
        <v>#REF!</v>
      </c>
      <c r="E65" s="356" t="e">
        <f>ROUND(C65*D65,0)</f>
        <v>#REF!</v>
      </c>
      <c r="G65" s="196" t="e">
        <f>VLOOKUP(D65,'[2]V Materiales'!C:F,4,0)</f>
        <v>#REF!</v>
      </c>
      <c r="H65" s="195">
        <v>1</v>
      </c>
      <c r="I65" s="206" t="e">
        <f>+ROUND(G65*H65,0)</f>
        <v>#REF!</v>
      </c>
      <c r="J65" s="196">
        <v>0</v>
      </c>
      <c r="K65" s="196">
        <v>0</v>
      </c>
      <c r="L65" s="197">
        <v>0</v>
      </c>
      <c r="O65" s="196" t="e">
        <f>VLOOKUP(L65,'[2]V Materiales'!K:N,4,0)</f>
        <v>#N/A</v>
      </c>
      <c r="P65" s="200" t="s">
        <v>152</v>
      </c>
      <c r="Q65" s="201" t="s">
        <v>94</v>
      </c>
      <c r="R65" s="202" t="s">
        <v>153</v>
      </c>
      <c r="S65" s="200" t="s">
        <v>154</v>
      </c>
      <c r="T65" s="203" t="s">
        <v>155</v>
      </c>
      <c r="U65" s="204" t="s">
        <v>156</v>
      </c>
    </row>
    <row r="66" spans="1:21" x14ac:dyDescent="0.2">
      <c r="A66" s="357" t="s">
        <v>99</v>
      </c>
      <c r="B66" s="315" t="s">
        <v>100</v>
      </c>
      <c r="C66" s="316">
        <v>0.72</v>
      </c>
      <c r="D66" s="317">
        <f>+D9</f>
        <v>50000</v>
      </c>
      <c r="E66" s="358">
        <f>ROUND(C66*D66,0)</f>
        <v>36000</v>
      </c>
      <c r="G66" s="199" t="s">
        <v>371</v>
      </c>
      <c r="H66" s="198">
        <v>0.91</v>
      </c>
      <c r="I66" s="434" t="e">
        <f>+H66*G66</f>
        <v>#VALUE!</v>
      </c>
      <c r="J66" s="199" t="s">
        <v>372</v>
      </c>
      <c r="K66" s="199">
        <v>0</v>
      </c>
      <c r="L66" s="435">
        <v>0</v>
      </c>
      <c r="O66" s="199" t="e">
        <f>VLOOKUP(L66,'[2]V Materiales'!K:N,4,0)</f>
        <v>#N/A</v>
      </c>
      <c r="P66" s="196" t="e">
        <f>VLOOKUP(M66,'[2]V Materiales'!L:O,4,0)</f>
        <v>#N/A</v>
      </c>
      <c r="Q66" s="195">
        <v>1</v>
      </c>
      <c r="R66" s="206" t="e">
        <f>+ROUND(P66*Q66,0)</f>
        <v>#N/A</v>
      </c>
      <c r="S66" s="196">
        <v>0</v>
      </c>
      <c r="T66" s="196">
        <v>0</v>
      </c>
      <c r="U66" s="197">
        <v>0</v>
      </c>
    </row>
    <row r="67" spans="1:21" x14ac:dyDescent="0.2">
      <c r="A67" s="357" t="s">
        <v>101</v>
      </c>
      <c r="B67" s="315" t="s">
        <v>100</v>
      </c>
      <c r="C67" s="316">
        <v>0.72</v>
      </c>
      <c r="D67" s="317">
        <f>+D10</f>
        <v>50000</v>
      </c>
      <c r="E67" s="358">
        <f>ROUND(C67*D67,0)</f>
        <v>36000</v>
      </c>
      <c r="G67" s="199" t="e">
        <f>VLOOKUP(D67,'[2]V Materiales'!C:F,4,0)</f>
        <v>#N/A</v>
      </c>
      <c r="H67" s="198">
        <v>0.22600000000000001</v>
      </c>
      <c r="I67" s="434">
        <v>0</v>
      </c>
      <c r="J67" s="199" t="e">
        <f>+H67*G67</f>
        <v>#N/A</v>
      </c>
      <c r="K67" s="199">
        <v>0</v>
      </c>
      <c r="L67" s="435">
        <v>0</v>
      </c>
      <c r="O67" s="199" t="e">
        <f>VLOOKUP(L67,'[2]V Materiales'!K:N,4,0)</f>
        <v>#N/A</v>
      </c>
      <c r="P67" s="199" t="e">
        <f>VLOOKUP(M67,'[2]V Materiales'!L:O,4,0)</f>
        <v>#N/A</v>
      </c>
      <c r="Q67" s="198">
        <v>0.91</v>
      </c>
      <c r="R67" s="434" t="e">
        <f>+Q67*P67</f>
        <v>#N/A</v>
      </c>
      <c r="S67" s="199">
        <v>0</v>
      </c>
      <c r="T67" s="199">
        <v>0</v>
      </c>
      <c r="U67" s="435">
        <v>0</v>
      </c>
    </row>
    <row r="68" spans="1:21" ht="13.5" thickBot="1" x14ac:dyDescent="0.25">
      <c r="A68" s="240" t="s">
        <v>102</v>
      </c>
      <c r="B68" s="319" t="s">
        <v>100</v>
      </c>
      <c r="C68" s="257">
        <v>0.14499999999999999</v>
      </c>
      <c r="D68" s="320">
        <f>+D11</f>
        <v>1065</v>
      </c>
      <c r="E68" s="321">
        <f>ROUND(C68*D68,0)</f>
        <v>154</v>
      </c>
      <c r="G68" s="207" t="s">
        <v>373</v>
      </c>
      <c r="H68" s="194">
        <v>0.88</v>
      </c>
      <c r="I68" s="436" t="s">
        <v>374</v>
      </c>
      <c r="J68" s="207">
        <v>0</v>
      </c>
      <c r="K68" s="207" t="e">
        <f>+H68*G68</f>
        <v>#VALUE!</v>
      </c>
      <c r="L68" s="437">
        <v>0</v>
      </c>
      <c r="O68" s="207" t="e">
        <f>VLOOKUP(L68,'[2]V Materiales'!K:N,4,0)</f>
        <v>#N/A</v>
      </c>
      <c r="P68" s="199" t="e">
        <f>VLOOKUP(M68,'[2]V Materiales'!L:O,4,0)</f>
        <v>#N/A</v>
      </c>
      <c r="Q68" s="198">
        <v>0.22600000000000001</v>
      </c>
      <c r="R68" s="434">
        <v>0</v>
      </c>
      <c r="S68" s="199" t="e">
        <f>+Q68*P68</f>
        <v>#N/A</v>
      </c>
      <c r="T68" s="199">
        <v>0</v>
      </c>
      <c r="U68" s="435">
        <v>0</v>
      </c>
    </row>
    <row r="69" spans="1:21" ht="13.5" thickBot="1" x14ac:dyDescent="0.25">
      <c r="A69" s="322" t="s">
        <v>103</v>
      </c>
      <c r="B69" s="323"/>
      <c r="C69" s="323"/>
      <c r="D69" s="324"/>
      <c r="E69" s="325" t="e">
        <f>SUM(E65:E68)</f>
        <v>#REF!</v>
      </c>
      <c r="G69" s="199" t="e">
        <f>VLOOKUP(D69,'[2]V Materiales'!C:F,4,0)</f>
        <v>#N/A</v>
      </c>
      <c r="H69" s="198">
        <v>0.91</v>
      </c>
      <c r="I69" s="434" t="e">
        <f>+H69*G69</f>
        <v>#N/A</v>
      </c>
      <c r="J69" s="199">
        <v>0</v>
      </c>
      <c r="K69" s="199">
        <v>0</v>
      </c>
      <c r="L69" s="435">
        <v>0</v>
      </c>
      <c r="P69" s="207" t="e">
        <f>VLOOKUP(M69,'[2]V Materiales'!L:O,4,0)</f>
        <v>#N/A</v>
      </c>
      <c r="Q69" s="194">
        <v>0.88</v>
      </c>
      <c r="R69" s="436">
        <v>0</v>
      </c>
      <c r="S69" s="207">
        <v>0</v>
      </c>
      <c r="T69" s="207" t="e">
        <f>+Q69*P69</f>
        <v>#N/A</v>
      </c>
      <c r="U69" s="437">
        <v>0</v>
      </c>
    </row>
    <row r="70" spans="1:21" x14ac:dyDescent="0.2">
      <c r="G70" s="199" t="e">
        <f>VLOOKUP(D70,'[2]V Materiales'!C:F,4,0)</f>
        <v>#N/A</v>
      </c>
      <c r="H70" s="198">
        <v>0.22600000000000001</v>
      </c>
      <c r="I70" s="434">
        <v>0</v>
      </c>
      <c r="J70" s="199" t="e">
        <f>+H70*G70</f>
        <v>#N/A</v>
      </c>
      <c r="K70" s="199">
        <v>0</v>
      </c>
      <c r="L70" s="435">
        <v>0</v>
      </c>
    </row>
    <row r="71" spans="1:21" ht="13.5" thickBot="1" x14ac:dyDescent="0.25">
      <c r="G71" s="207"/>
      <c r="H71" s="194"/>
      <c r="I71" s="436"/>
      <c r="J71" s="207">
        <v>0</v>
      </c>
      <c r="K71" s="207">
        <f>+H71*G71</f>
        <v>0</v>
      </c>
      <c r="L71" s="437">
        <v>0</v>
      </c>
    </row>
    <row r="72" spans="1:21" ht="13.5" thickBot="1" x14ac:dyDescent="0.25">
      <c r="A72" s="627" t="s">
        <v>116</v>
      </c>
      <c r="B72" s="628"/>
      <c r="C72" s="628"/>
      <c r="D72" s="628"/>
      <c r="E72" s="629"/>
    </row>
    <row r="73" spans="1:21" ht="13.5" thickBot="1" x14ac:dyDescent="0.25">
      <c r="A73" s="306" t="s">
        <v>92</v>
      </c>
      <c r="B73" s="307" t="s">
        <v>93</v>
      </c>
      <c r="C73" s="307" t="s">
        <v>94</v>
      </c>
      <c r="D73" s="307" t="s">
        <v>95</v>
      </c>
      <c r="E73" s="308" t="s">
        <v>96</v>
      </c>
    </row>
    <row r="74" spans="1:21" x14ac:dyDescent="0.2">
      <c r="A74" s="309" t="s">
        <v>117</v>
      </c>
      <c r="B74" s="310" t="s">
        <v>100</v>
      </c>
      <c r="C74" s="311">
        <v>0.75</v>
      </c>
      <c r="D74" s="312" t="e">
        <f>+E44</f>
        <v>#REF!</v>
      </c>
      <c r="E74" s="313" t="e">
        <f>ROUND(C74*D74,0)</f>
        <v>#REF!</v>
      </c>
    </row>
    <row r="75" spans="1:21" ht="13.5" thickBot="1" x14ac:dyDescent="0.25">
      <c r="A75" s="314" t="s">
        <v>118</v>
      </c>
      <c r="B75" s="315" t="s">
        <v>100</v>
      </c>
      <c r="C75" s="316">
        <v>0.5</v>
      </c>
      <c r="D75" s="317">
        <v>50000</v>
      </c>
      <c r="E75" s="318">
        <f>ROUND(C75*D75,0)</f>
        <v>25000</v>
      </c>
    </row>
    <row r="76" spans="1:21" ht="13.5" thickBot="1" x14ac:dyDescent="0.25">
      <c r="A76" s="322" t="s">
        <v>103</v>
      </c>
      <c r="B76" s="323"/>
      <c r="C76" s="323"/>
      <c r="D76" s="324"/>
      <c r="E76" s="325" t="e">
        <f>SUM(E74:E75)</f>
        <v>#REF!</v>
      </c>
    </row>
    <row r="77" spans="1:21" ht="13.5" thickBot="1" x14ac:dyDescent="0.25"/>
    <row r="78" spans="1:21" ht="13.5" thickBot="1" x14ac:dyDescent="0.25">
      <c r="A78" s="627" t="s">
        <v>119</v>
      </c>
      <c r="B78" s="628"/>
      <c r="C78" s="628"/>
      <c r="D78" s="628"/>
      <c r="E78" s="629"/>
    </row>
    <row r="79" spans="1:21" ht="13.5" thickBot="1" x14ac:dyDescent="0.25">
      <c r="A79" s="306" t="s">
        <v>92</v>
      </c>
      <c r="B79" s="307" t="s">
        <v>93</v>
      </c>
      <c r="C79" s="307" t="s">
        <v>94</v>
      </c>
      <c r="D79" s="307" t="s">
        <v>95</v>
      </c>
      <c r="E79" s="308" t="s">
        <v>96</v>
      </c>
    </row>
    <row r="80" spans="1:21" x14ac:dyDescent="0.2">
      <c r="A80" s="346" t="s">
        <v>97</v>
      </c>
      <c r="B80" s="347" t="s">
        <v>98</v>
      </c>
      <c r="C80" s="348">
        <v>420</v>
      </c>
      <c r="D80" s="312" t="e">
        <f>+D65</f>
        <v>#REF!</v>
      </c>
      <c r="E80" s="313" t="e">
        <f>ROUND(C80*D80,0)</f>
        <v>#REF!</v>
      </c>
    </row>
    <row r="81" spans="1:5" x14ac:dyDescent="0.2">
      <c r="A81" s="349" t="s">
        <v>99</v>
      </c>
      <c r="B81" s="350" t="s">
        <v>100</v>
      </c>
      <c r="C81" s="351">
        <v>0.67</v>
      </c>
      <c r="D81" s="317">
        <f>+D66</f>
        <v>50000</v>
      </c>
      <c r="E81" s="318">
        <f>ROUND(C81*D81,0)</f>
        <v>33500</v>
      </c>
    </row>
    <row r="82" spans="1:5" x14ac:dyDescent="0.2">
      <c r="A82" s="349" t="s">
        <v>101</v>
      </c>
      <c r="B82" s="350" t="s">
        <v>100</v>
      </c>
      <c r="C82" s="351">
        <v>0.67</v>
      </c>
      <c r="D82" s="317">
        <f>+D67</f>
        <v>50000</v>
      </c>
      <c r="E82" s="318">
        <f>ROUND(C82*D82,0)</f>
        <v>33500</v>
      </c>
    </row>
    <row r="83" spans="1:5" ht="13.5" thickBot="1" x14ac:dyDescent="0.25">
      <c r="A83" s="352" t="s">
        <v>102</v>
      </c>
      <c r="B83" s="353" t="s">
        <v>100</v>
      </c>
      <c r="C83" s="354">
        <v>0.18</v>
      </c>
      <c r="D83" s="320">
        <f>+D68</f>
        <v>1065</v>
      </c>
      <c r="E83" s="321">
        <f>ROUND(C83*D83,0)</f>
        <v>192</v>
      </c>
    </row>
    <row r="84" spans="1:5" ht="13.5" thickBot="1" x14ac:dyDescent="0.25">
      <c r="A84" s="322" t="s">
        <v>103</v>
      </c>
      <c r="B84" s="323"/>
      <c r="C84" s="323"/>
      <c r="D84" s="324"/>
      <c r="E84" s="325" t="e">
        <f>SUM(E80:E83)</f>
        <v>#REF!</v>
      </c>
    </row>
    <row r="85" spans="1:5" ht="13.5" thickBot="1" x14ac:dyDescent="0.25"/>
    <row r="86" spans="1:5" ht="13.5" thickBot="1" x14ac:dyDescent="0.25">
      <c r="A86" s="627" t="s">
        <v>120</v>
      </c>
      <c r="B86" s="628"/>
      <c r="C86" s="628"/>
      <c r="D86" s="628"/>
      <c r="E86" s="629"/>
    </row>
    <row r="87" spans="1:5" ht="13.5" thickBot="1" x14ac:dyDescent="0.25">
      <c r="A87" s="306" t="s">
        <v>92</v>
      </c>
      <c r="B87" s="307" t="s">
        <v>93</v>
      </c>
      <c r="C87" s="307" t="s">
        <v>94</v>
      </c>
      <c r="D87" s="307" t="s">
        <v>95</v>
      </c>
      <c r="E87" s="308" t="s">
        <v>96</v>
      </c>
    </row>
    <row r="88" spans="1:5" x14ac:dyDescent="0.2">
      <c r="A88" s="309" t="s">
        <v>97</v>
      </c>
      <c r="B88" s="310" t="s">
        <v>98</v>
      </c>
      <c r="C88" s="311">
        <v>454</v>
      </c>
      <c r="D88" s="312" t="e">
        <f>+D8</f>
        <v>#REF!</v>
      </c>
      <c r="E88" s="313" t="e">
        <f>ROUND(C88*D88,0)</f>
        <v>#REF!</v>
      </c>
    </row>
    <row r="89" spans="1:5" x14ac:dyDescent="0.2">
      <c r="A89" s="314" t="s">
        <v>99</v>
      </c>
      <c r="B89" s="315" t="s">
        <v>100</v>
      </c>
      <c r="C89" s="316">
        <v>1.0900000000000001</v>
      </c>
      <c r="D89" s="317">
        <f>+D9</f>
        <v>50000</v>
      </c>
      <c r="E89" s="318">
        <f>ROUND(C89*D89,0)</f>
        <v>54500</v>
      </c>
    </row>
    <row r="90" spans="1:5" x14ac:dyDescent="0.2">
      <c r="A90" s="359" t="s">
        <v>102</v>
      </c>
      <c r="B90" s="360" t="s">
        <v>100</v>
      </c>
      <c r="C90" s="361">
        <v>0.19</v>
      </c>
      <c r="D90" s="362">
        <f>+D11</f>
        <v>1065</v>
      </c>
      <c r="E90" s="363">
        <f>ROUND(C90*D90,0)</f>
        <v>202</v>
      </c>
    </row>
    <row r="91" spans="1:5" ht="13.5" thickBot="1" x14ac:dyDescent="0.25">
      <c r="A91" s="364" t="s">
        <v>103</v>
      </c>
      <c r="B91" s="365"/>
      <c r="C91" s="365"/>
      <c r="D91" s="366"/>
      <c r="E91" s="367" t="e">
        <f>SUM(E88:E90)</f>
        <v>#REF!</v>
      </c>
    </row>
    <row r="93" spans="1:5" ht="13.5" thickBot="1" x14ac:dyDescent="0.25"/>
    <row r="94" spans="1:5" ht="13.5" thickBot="1" x14ac:dyDescent="0.25">
      <c r="A94" s="627" t="s">
        <v>121</v>
      </c>
      <c r="B94" s="628"/>
      <c r="C94" s="628"/>
      <c r="D94" s="628"/>
      <c r="E94" s="629"/>
    </row>
    <row r="95" spans="1:5" ht="13.5" thickBot="1" x14ac:dyDescent="0.25">
      <c r="A95" s="306" t="s">
        <v>92</v>
      </c>
      <c r="B95" s="307" t="s">
        <v>93</v>
      </c>
      <c r="C95" s="307" t="s">
        <v>94</v>
      </c>
      <c r="D95" s="307" t="s">
        <v>95</v>
      </c>
      <c r="E95" s="308" t="s">
        <v>96</v>
      </c>
    </row>
    <row r="96" spans="1:5" x14ac:dyDescent="0.2">
      <c r="A96" s="309" t="s">
        <v>97</v>
      </c>
      <c r="B96" s="310" t="s">
        <v>98</v>
      </c>
      <c r="C96" s="311">
        <v>610</v>
      </c>
      <c r="D96" s="312" t="e">
        <f>+D16</f>
        <v>#REF!</v>
      </c>
      <c r="E96" s="313" t="e">
        <f>ROUND(C96*D96,0)</f>
        <v>#REF!</v>
      </c>
    </row>
    <row r="97" spans="1:5" x14ac:dyDescent="0.2">
      <c r="A97" s="314" t="s">
        <v>99</v>
      </c>
      <c r="B97" s="315" t="s">
        <v>100</v>
      </c>
      <c r="C97" s="316">
        <v>0.97</v>
      </c>
      <c r="D97" s="317">
        <f>+D89</f>
        <v>50000</v>
      </c>
      <c r="E97" s="318">
        <f>ROUND(C97*D97,0)</f>
        <v>48500</v>
      </c>
    </row>
    <row r="98" spans="1:5" x14ac:dyDescent="0.2">
      <c r="A98" s="359" t="s">
        <v>102</v>
      </c>
      <c r="B98" s="360" t="s">
        <v>100</v>
      </c>
      <c r="C98" s="361">
        <v>0.19</v>
      </c>
      <c r="D98" s="362">
        <f>+D90</f>
        <v>1065</v>
      </c>
      <c r="E98" s="363">
        <f>ROUND(C98*D98,0)</f>
        <v>202</v>
      </c>
    </row>
    <row r="99" spans="1:5" ht="13.5" thickBot="1" x14ac:dyDescent="0.25">
      <c r="A99" s="364" t="s">
        <v>103</v>
      </c>
      <c r="B99" s="365"/>
      <c r="C99" s="365"/>
      <c r="D99" s="366"/>
      <c r="E99" s="367" t="e">
        <f>SUM(E96:E98)</f>
        <v>#REF!</v>
      </c>
    </row>
    <row r="101" spans="1:5" ht="13.5" thickBot="1" x14ac:dyDescent="0.25"/>
    <row r="102" spans="1:5" ht="13.5" thickBot="1" x14ac:dyDescent="0.25">
      <c r="A102" s="627" t="s">
        <v>122</v>
      </c>
      <c r="B102" s="628"/>
      <c r="C102" s="628"/>
      <c r="D102" s="628"/>
      <c r="E102" s="629"/>
    </row>
    <row r="103" spans="1:5" ht="13.5" thickBot="1" x14ac:dyDescent="0.25">
      <c r="A103" s="306" t="s">
        <v>92</v>
      </c>
      <c r="B103" s="307" t="s">
        <v>93</v>
      </c>
      <c r="C103" s="307" t="s">
        <v>94</v>
      </c>
      <c r="D103" s="307" t="s">
        <v>95</v>
      </c>
      <c r="E103" s="308" t="s">
        <v>96</v>
      </c>
    </row>
    <row r="104" spans="1:5" x14ac:dyDescent="0.2">
      <c r="A104" s="309" t="s">
        <v>97</v>
      </c>
      <c r="B104" s="310" t="s">
        <v>98</v>
      </c>
      <c r="C104" s="311">
        <v>302</v>
      </c>
      <c r="D104" s="312" t="e">
        <f>+D96</f>
        <v>#REF!</v>
      </c>
      <c r="E104" s="313" t="e">
        <f>ROUND(C104*D104,0)</f>
        <v>#REF!</v>
      </c>
    </row>
    <row r="105" spans="1:5" x14ac:dyDescent="0.2">
      <c r="A105" s="314" t="s">
        <v>99</v>
      </c>
      <c r="B105" s="315" t="s">
        <v>100</v>
      </c>
      <c r="C105" s="316">
        <v>1.2</v>
      </c>
      <c r="D105" s="317">
        <f>+D97</f>
        <v>50000</v>
      </c>
      <c r="E105" s="318">
        <f>ROUND(C105*D105,0)</f>
        <v>60000</v>
      </c>
    </row>
    <row r="106" spans="1:5" x14ac:dyDescent="0.2">
      <c r="A106" s="359" t="s">
        <v>102</v>
      </c>
      <c r="B106" s="360" t="s">
        <v>100</v>
      </c>
      <c r="C106" s="361">
        <v>0.16</v>
      </c>
      <c r="D106" s="362">
        <f>+D98</f>
        <v>1065</v>
      </c>
      <c r="E106" s="363">
        <f>ROUND(C106*D106,0)</f>
        <v>170</v>
      </c>
    </row>
    <row r="107" spans="1:5" ht="13.5" thickBot="1" x14ac:dyDescent="0.25">
      <c r="A107" s="364" t="s">
        <v>103</v>
      </c>
      <c r="B107" s="365"/>
      <c r="C107" s="365"/>
      <c r="D107" s="366"/>
      <c r="E107" s="367" t="e">
        <f>SUM(E104:E106)</f>
        <v>#REF!</v>
      </c>
    </row>
  </sheetData>
  <mergeCells count="21">
    <mergeCell ref="A94:E94"/>
    <mergeCell ref="A102:E102"/>
    <mergeCell ref="G14:K14"/>
    <mergeCell ref="A26:E26"/>
    <mergeCell ref="A38:E38"/>
    <mergeCell ref="A47:E47"/>
    <mergeCell ref="A55:E55"/>
    <mergeCell ref="G55:H55"/>
    <mergeCell ref="A63:E63"/>
    <mergeCell ref="A14:E14"/>
    <mergeCell ref="A72:E72"/>
    <mergeCell ref="A78:E78"/>
    <mergeCell ref="A86:E86"/>
    <mergeCell ref="M55:M56"/>
    <mergeCell ref="G52:M54"/>
    <mergeCell ref="A1:E1"/>
    <mergeCell ref="A2:E2"/>
    <mergeCell ref="A3:E3"/>
    <mergeCell ref="A4:E4"/>
    <mergeCell ref="A6:E6"/>
    <mergeCell ref="L55:L56"/>
  </mergeCells>
  <pageMargins left="0.75" right="0.75" top="1" bottom="1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Análisis Precios Básicos</vt:lpstr>
      <vt:lpstr>A.I.U sum</vt:lpstr>
      <vt:lpstr>Hoja13</vt:lpstr>
      <vt:lpstr>Cotas</vt:lpstr>
      <vt:lpstr>A Prestacional</vt:lpstr>
      <vt:lpstr>A Mano de Obra</vt:lpstr>
      <vt:lpstr>Hoja2</vt:lpstr>
      <vt:lpstr>A Precios Básicos</vt:lpstr>
      <vt:lpstr>Hoja1</vt:lpstr>
      <vt:lpstr>Formato Oferta Economica</vt:lpstr>
      <vt:lpstr>'A Mano de Obra'!Área_de_impresión</vt:lpstr>
      <vt:lpstr>Hoja13!Área_de_impresión</vt:lpstr>
    </vt:vector>
  </TitlesOfParts>
  <Company>Aguas de Manizales S.A E.S.P.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lfarbelaez</dc:creator>
  <cp:lastModifiedBy>LILIANA MESA BARRERA</cp:lastModifiedBy>
  <cp:lastPrinted>2016-12-05T14:30:23Z</cp:lastPrinted>
  <dcterms:created xsi:type="dcterms:W3CDTF">2009-05-22T15:55:35Z</dcterms:created>
  <dcterms:modified xsi:type="dcterms:W3CDTF">2017-03-22T16:49:45Z</dcterms:modified>
</cp:coreProperties>
</file>