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critorio\"/>
    </mc:Choice>
  </mc:AlternateContent>
  <workbookProtection workbookAlgorithmName="SHA-512" workbookHashValue="TsxRII2RfSMWPe79M85QCBVaSYhDEMak0+scVof2fNE3w8jl4kiRZPXLoW3gzGRS3paLGbOp+GHp9cOn/NDIWw==" workbookSaltValue="uqa6GR+o5X1ReD1vzQGNYg==" workbookSpinCount="100000" lockStructure="1"/>
  <bookViews>
    <workbookView xWindow="240" yWindow="210" windowWidth="19320" windowHeight="7935" tabRatio="733"/>
  </bookViews>
  <sheets>
    <sheet name="RESUMEN " sheetId="17" r:id="rId1"/>
    <sheet name="FINDETER - ALCANTARILLADO" sheetId="10" r:id="rId2"/>
    <sheet name="FINDETER PTAR 1" sheetId="8" r:id="rId3"/>
    <sheet name="FINDETER - PTAR 2" sheetId="11" r:id="rId4"/>
    <sheet name="FINDETER - PTAR 3" sheetId="12" r:id="rId5"/>
    <sheet name="5,1" sheetId="13" r:id="rId6"/>
    <sheet name="5,2" sheetId="14" r:id="rId7"/>
    <sheet name="5,3" sheetId="15" r:id="rId8"/>
    <sheet name="5,4" sheetId="16" r:id="rId9"/>
  </sheets>
  <definedNames>
    <definedName name="_xlnm.Print_Area" localSheetId="5">'5,1'!$B$1:$G$15</definedName>
    <definedName name="_xlnm.Print_Area" localSheetId="6">'5,2'!$A$1:$G$51</definedName>
    <definedName name="_xlnm.Print_Area" localSheetId="7">'5,3'!$A$1:$G$41</definedName>
    <definedName name="_xlnm.Print_Area" localSheetId="8">'5,4'!$A$1:$G$42</definedName>
    <definedName name="_xlnm.Print_Area" localSheetId="1">'FINDETER - ALCANTARILLADO'!$A$1:$G$116</definedName>
    <definedName name="_xlnm.Print_Area" localSheetId="3">'FINDETER - PTAR 2'!$B$1:$G$242</definedName>
    <definedName name="_xlnm.Print_Area" localSheetId="4">'FINDETER - PTAR 3'!$B$1:$G$240</definedName>
    <definedName name="_xlnm.Print_Area" localSheetId="2">'FINDETER PTAR 1'!$A$1:$G$303</definedName>
    <definedName name="_xlnm.Print_Area" localSheetId="0">'RESUMEN '!$B$1:$G$31</definedName>
  </definedNames>
  <calcPr calcId="152511"/>
</workbook>
</file>

<file path=xl/calcChain.xml><?xml version="1.0" encoding="utf-8"?>
<calcChain xmlns="http://schemas.openxmlformats.org/spreadsheetml/2006/main">
  <c r="G13" i="17" l="1"/>
  <c r="G14" i="17"/>
  <c r="G12" i="17" l="1"/>
  <c r="G27" i="17" l="1"/>
  <c r="G28" i="17" s="1"/>
  <c r="G29" i="17" l="1"/>
  <c r="G36" i="16"/>
  <c r="G35" i="16"/>
  <c r="G34" i="16"/>
  <c r="G33" i="16"/>
  <c r="G27" i="16"/>
  <c r="G29" i="16" s="1"/>
  <c r="G21" i="16"/>
  <c r="G20" i="16"/>
  <c r="G14" i="16"/>
  <c r="G13" i="16"/>
  <c r="G7" i="16"/>
  <c r="G9" i="16" s="1"/>
  <c r="G23" i="16" l="1"/>
  <c r="G16" i="16"/>
  <c r="G15" i="17"/>
  <c r="G38" i="16"/>
  <c r="G40" i="16"/>
  <c r="G41" i="16" s="1"/>
  <c r="G42" i="16" s="1"/>
  <c r="G31" i="17" l="1"/>
  <c r="G35" i="15"/>
  <c r="G37" i="15" s="1"/>
  <c r="G29" i="15"/>
  <c r="G28" i="15"/>
  <c r="G31" i="15" s="1"/>
  <c r="G22" i="15"/>
  <c r="G21" i="15"/>
  <c r="G20" i="15"/>
  <c r="G14" i="15"/>
  <c r="G13" i="15"/>
  <c r="G16" i="15" s="1"/>
  <c r="G7" i="15"/>
  <c r="G9" i="15" s="1"/>
  <c r="G24" i="15" l="1"/>
  <c r="G39" i="15" s="1"/>
  <c r="G40" i="15" l="1"/>
  <c r="G41" i="15" s="1"/>
  <c r="G45" i="14" l="1"/>
  <c r="G44" i="14"/>
  <c r="G43" i="14"/>
  <c r="G42" i="14"/>
  <c r="G47" i="14" l="1"/>
  <c r="G8" i="14"/>
  <c r="G15" i="14"/>
  <c r="G23" i="14"/>
  <c r="G7" i="14"/>
  <c r="G21" i="14"/>
  <c r="G29" i="14"/>
  <c r="G30" i="14"/>
  <c r="G14" i="14"/>
  <c r="G22" i="14"/>
  <c r="G36" i="14"/>
  <c r="G38" i="14" s="1"/>
  <c r="G25" i="14" l="1"/>
  <c r="G17" i="14"/>
  <c r="G10" i="14"/>
  <c r="G32" i="14"/>
  <c r="G49" i="14" l="1"/>
  <c r="G50" i="14" s="1"/>
  <c r="G51" i="14" s="1"/>
  <c r="G9" i="13"/>
  <c r="G8" i="13"/>
  <c r="G7" i="13"/>
  <c r="G11" i="13" l="1"/>
  <c r="G13" i="13" s="1"/>
  <c r="G14" i="13"/>
  <c r="G15" i="13" s="1"/>
  <c r="G232" i="12" l="1"/>
  <c r="G228" i="12"/>
  <c r="G206" i="12"/>
  <c r="G195" i="12"/>
  <c r="G175" i="12"/>
  <c r="G159" i="12"/>
  <c r="G143" i="12"/>
  <c r="G127" i="12"/>
  <c r="G118" i="12"/>
  <c r="G114" i="12"/>
  <c r="G110" i="12"/>
  <c r="G106" i="12"/>
  <c r="G102" i="12"/>
  <c r="G88" i="12"/>
  <c r="G72" i="12"/>
  <c r="G57" i="12"/>
  <c r="G53" i="12"/>
  <c r="G49" i="12"/>
  <c r="G45" i="12"/>
  <c r="G41" i="12"/>
  <c r="G37" i="12"/>
  <c r="G16" i="12"/>
  <c r="G12" i="12"/>
  <c r="G8" i="12"/>
  <c r="G11" i="12" l="1"/>
  <c r="G28" i="12"/>
  <c r="G44" i="12"/>
  <c r="G52" i="12"/>
  <c r="G65" i="12"/>
  <c r="G83" i="12"/>
  <c r="G87" i="12"/>
  <c r="G94" i="12"/>
  <c r="G105" i="12"/>
  <c r="G113" i="12"/>
  <c r="G129" i="12"/>
  <c r="G136" i="12"/>
  <c r="G154" i="12"/>
  <c r="G7" i="12"/>
  <c r="G15" i="12"/>
  <c r="G23" i="12"/>
  <c r="G26" i="12"/>
  <c r="G40" i="12"/>
  <c r="G48" i="12"/>
  <c r="G56" i="12"/>
  <c r="G67" i="12"/>
  <c r="G71" i="12"/>
  <c r="G74" i="12"/>
  <c r="G78" i="12"/>
  <c r="G81" i="12"/>
  <c r="G85" i="12"/>
  <c r="G92" i="12"/>
  <c r="G101" i="12"/>
  <c r="G109" i="12"/>
  <c r="G117" i="12"/>
  <c r="G131" i="12"/>
  <c r="G138" i="12"/>
  <c r="G142" i="12"/>
  <c r="G145" i="12"/>
  <c r="G149" i="12"/>
  <c r="G152" i="12"/>
  <c r="G156" i="12"/>
  <c r="G163" i="12"/>
  <c r="G170" i="12"/>
  <c r="G174" i="12"/>
  <c r="G177" i="12"/>
  <c r="G181" i="12"/>
  <c r="G184" i="12"/>
  <c r="G198" i="12"/>
  <c r="G210" i="12"/>
  <c r="G217" i="12"/>
  <c r="G231" i="12"/>
  <c r="G10" i="12"/>
  <c r="G13" i="12"/>
  <c r="G24" i="12"/>
  <c r="G27" i="12"/>
  <c r="G35" i="12"/>
  <c r="G38" i="12"/>
  <c r="G43" i="12"/>
  <c r="G46" i="12"/>
  <c r="G51" i="12"/>
  <c r="G54" i="12"/>
  <c r="G64" i="12"/>
  <c r="G68" i="12"/>
  <c r="G75" i="12"/>
  <c r="G79" i="12"/>
  <c r="G82" i="12"/>
  <c r="G86" i="12"/>
  <c r="G89" i="12"/>
  <c r="G93" i="12"/>
  <c r="G104" i="12"/>
  <c r="G107" i="12"/>
  <c r="G112" i="12"/>
  <c r="G115" i="12"/>
  <c r="G120" i="12"/>
  <c r="G128" i="12"/>
  <c r="G132" i="12"/>
  <c r="G135" i="12"/>
  <c r="G139" i="12"/>
  <c r="G146" i="12"/>
  <c r="G150" i="12"/>
  <c r="G153" i="12"/>
  <c r="G157" i="12"/>
  <c r="G160" i="12"/>
  <c r="G164" i="12"/>
  <c r="G167" i="12"/>
  <c r="G171" i="12"/>
  <c r="G178" i="12"/>
  <c r="G182" i="12"/>
  <c r="G185" i="12"/>
  <c r="G193" i="12"/>
  <c r="G196" i="12"/>
  <c r="G204" i="12"/>
  <c r="G207" i="12"/>
  <c r="G211" i="12"/>
  <c r="G214" i="12"/>
  <c r="G218" i="12"/>
  <c r="G226" i="12"/>
  <c r="G229" i="12"/>
  <c r="G36" i="12"/>
  <c r="G69" i="12"/>
  <c r="G76" i="12"/>
  <c r="G90" i="12"/>
  <c r="G121" i="12"/>
  <c r="G133" i="12"/>
  <c r="G140" i="12"/>
  <c r="G147" i="12"/>
  <c r="G158" i="12"/>
  <c r="G161" i="12"/>
  <c r="G165" i="12"/>
  <c r="G168" i="12"/>
  <c r="G172" i="12"/>
  <c r="G179" i="12"/>
  <c r="G186" i="12"/>
  <c r="G194" i="12"/>
  <c r="G205" i="12"/>
  <c r="G208" i="12"/>
  <c r="G212" i="12"/>
  <c r="G215" i="12"/>
  <c r="G219" i="12"/>
  <c r="G227" i="12"/>
  <c r="G9" i="12"/>
  <c r="G14" i="12"/>
  <c r="G22" i="12"/>
  <c r="G25" i="12"/>
  <c r="G34" i="12"/>
  <c r="G39" i="12"/>
  <c r="G42" i="12"/>
  <c r="G47" i="12"/>
  <c r="G50" i="12"/>
  <c r="G55" i="12"/>
  <c r="G58" i="12"/>
  <c r="G66" i="12"/>
  <c r="G70" i="12"/>
  <c r="G73" i="12"/>
  <c r="G77" i="12"/>
  <c r="G80" i="12"/>
  <c r="G84" i="12"/>
  <c r="G91" i="12"/>
  <c r="G95" i="12"/>
  <c r="G103" i="12"/>
  <c r="G108" i="12"/>
  <c r="G111" i="12"/>
  <c r="G116" i="12"/>
  <c r="G119" i="12"/>
  <c r="G130" i="12"/>
  <c r="G134" i="12"/>
  <c r="G137" i="12"/>
  <c r="G141" i="12"/>
  <c r="G144" i="12"/>
  <c r="G148" i="12"/>
  <c r="G151" i="12"/>
  <c r="G155" i="12"/>
  <c r="G162" i="12"/>
  <c r="G166" i="12"/>
  <c r="G169" i="12"/>
  <c r="G173" i="12"/>
  <c r="G176" i="12"/>
  <c r="G180" i="12"/>
  <c r="G183" i="12"/>
  <c r="G192" i="12"/>
  <c r="G197" i="12"/>
  <c r="G209" i="12"/>
  <c r="G213" i="12"/>
  <c r="G216" i="12"/>
  <c r="G225" i="12"/>
  <c r="G230" i="12"/>
  <c r="G233" i="12"/>
  <c r="G221" i="12" l="1"/>
  <c r="G60" i="12"/>
  <c r="G235" i="12"/>
  <c r="G200" i="12"/>
  <c r="G97" i="12"/>
  <c r="G188" i="12"/>
  <c r="G123" i="12"/>
  <c r="G30" i="12"/>
  <c r="G18" i="12"/>
  <c r="G237" i="12" l="1"/>
  <c r="G239" i="12" s="1"/>
  <c r="G235" i="11"/>
  <c r="G234" i="11"/>
  <c r="G233" i="11"/>
  <c r="G232" i="11"/>
  <c r="G231" i="11"/>
  <c r="G230" i="11"/>
  <c r="G229" i="11"/>
  <c r="G228" i="11"/>
  <c r="G227" i="11"/>
  <c r="G220" i="11"/>
  <c r="G219" i="11"/>
  <c r="G216" i="11"/>
  <c r="G215" i="11"/>
  <c r="G187" i="11"/>
  <c r="G181" i="11"/>
  <c r="G178" i="11"/>
  <c r="G177" i="11"/>
  <c r="G174" i="11"/>
  <c r="G173" i="11"/>
  <c r="G170" i="11"/>
  <c r="G169" i="11"/>
  <c r="G166" i="11"/>
  <c r="G165" i="11"/>
  <c r="G162" i="11"/>
  <c r="G161" i="11"/>
  <c r="G154" i="11"/>
  <c r="G151" i="11"/>
  <c r="G150" i="11"/>
  <c r="G147" i="11"/>
  <c r="G146" i="11"/>
  <c r="G143" i="11"/>
  <c r="G142" i="11"/>
  <c r="G139" i="11"/>
  <c r="G138" i="11"/>
  <c r="G135" i="11"/>
  <c r="G134" i="11"/>
  <c r="G24" i="11"/>
  <c r="G23" i="11"/>
  <c r="G22" i="11"/>
  <c r="G21" i="11"/>
  <c r="G20" i="11"/>
  <c r="G19" i="11"/>
  <c r="G18" i="11"/>
  <c r="G13" i="11"/>
  <c r="G12" i="11"/>
  <c r="G11" i="11"/>
  <c r="G10" i="11"/>
  <c r="G9" i="11"/>
  <c r="G8" i="11"/>
  <c r="G7" i="11"/>
  <c r="G6" i="11"/>
  <c r="G238" i="12" l="1"/>
  <c r="G26" i="11"/>
  <c r="G160" i="11"/>
  <c r="G164" i="11"/>
  <c r="G168" i="11"/>
  <c r="G172" i="11"/>
  <c r="G176" i="11"/>
  <c r="G180" i="11"/>
  <c r="G240" i="12"/>
  <c r="G159" i="11"/>
  <c r="G163" i="11"/>
  <c r="G167" i="11"/>
  <c r="G171" i="11"/>
  <c r="G175" i="11"/>
  <c r="G179" i="11"/>
  <c r="G64" i="11"/>
  <c r="G39" i="11"/>
  <c r="G92" i="11"/>
  <c r="G105" i="11"/>
  <c r="G121" i="11"/>
  <c r="G237" i="11"/>
  <c r="G101" i="11"/>
  <c r="G117" i="11"/>
  <c r="G15" i="11"/>
  <c r="G35" i="11"/>
  <c r="G60" i="11"/>
  <c r="G31" i="11"/>
  <c r="G47" i="11"/>
  <c r="G56" i="11"/>
  <c r="G72" i="11"/>
  <c r="G113" i="11"/>
  <c r="G129" i="11"/>
  <c r="G205" i="11"/>
  <c r="G43" i="11"/>
  <c r="G68" i="11"/>
  <c r="G109" i="11"/>
  <c r="G125" i="11"/>
  <c r="G191" i="11"/>
  <c r="G201" i="11"/>
  <c r="G74" i="11"/>
  <c r="G76" i="11"/>
  <c r="G78" i="11"/>
  <c r="G80" i="11"/>
  <c r="G82" i="11"/>
  <c r="G84" i="11"/>
  <c r="G86" i="11"/>
  <c r="G88" i="11"/>
  <c r="G90" i="11"/>
  <c r="G30" i="11"/>
  <c r="G34" i="11"/>
  <c r="G38" i="11"/>
  <c r="G42" i="11"/>
  <c r="G46" i="11"/>
  <c r="G50" i="11"/>
  <c r="G55" i="11"/>
  <c r="G59" i="11"/>
  <c r="G63" i="11"/>
  <c r="G67" i="11"/>
  <c r="G71" i="11"/>
  <c r="G100" i="11"/>
  <c r="G104" i="11"/>
  <c r="G108" i="11"/>
  <c r="G112" i="11"/>
  <c r="G116" i="11"/>
  <c r="G120" i="11"/>
  <c r="G124" i="11"/>
  <c r="G128" i="11"/>
  <c r="G189" i="11"/>
  <c r="G193" i="11"/>
  <c r="G200" i="11"/>
  <c r="G204" i="11"/>
  <c r="G208" i="11"/>
  <c r="G217" i="11"/>
  <c r="G221" i="11"/>
  <c r="G29" i="11"/>
  <c r="G33" i="11"/>
  <c r="G37" i="11"/>
  <c r="G41" i="11"/>
  <c r="G45" i="11"/>
  <c r="G49" i="11"/>
  <c r="G58" i="11"/>
  <c r="G62" i="11"/>
  <c r="G66" i="11"/>
  <c r="G70" i="11"/>
  <c r="G73" i="11"/>
  <c r="G75" i="11"/>
  <c r="G77" i="11"/>
  <c r="G79" i="11"/>
  <c r="G81" i="11"/>
  <c r="G83" i="11"/>
  <c r="G85" i="11"/>
  <c r="G87" i="11"/>
  <c r="G89" i="11"/>
  <c r="G91" i="11"/>
  <c r="G136" i="11"/>
  <c r="G140" i="11"/>
  <c r="G144" i="11"/>
  <c r="G148" i="11"/>
  <c r="G152" i="11"/>
  <c r="G214" i="11"/>
  <c r="G218" i="11"/>
  <c r="G32" i="11"/>
  <c r="G36" i="11"/>
  <c r="G40" i="11"/>
  <c r="G44" i="11"/>
  <c r="G48" i="11"/>
  <c r="G57" i="11"/>
  <c r="G61" i="11"/>
  <c r="G65" i="11"/>
  <c r="G69" i="11"/>
  <c r="G99" i="11"/>
  <c r="G103" i="11"/>
  <c r="G107" i="11"/>
  <c r="G111" i="11"/>
  <c r="G115" i="11"/>
  <c r="G119" i="11"/>
  <c r="G123" i="11"/>
  <c r="G127" i="11"/>
  <c r="G137" i="11"/>
  <c r="G141" i="11"/>
  <c r="G145" i="11"/>
  <c r="G149" i="11"/>
  <c r="G153" i="11"/>
  <c r="G190" i="11"/>
  <c r="G199" i="11"/>
  <c r="G203" i="11"/>
  <c r="G207" i="11"/>
  <c r="G93" i="11"/>
  <c r="G98" i="11"/>
  <c r="G102" i="11"/>
  <c r="G106" i="11"/>
  <c r="G110" i="11"/>
  <c r="G114" i="11"/>
  <c r="G118" i="11"/>
  <c r="G122" i="11"/>
  <c r="G126" i="11"/>
  <c r="G188" i="11"/>
  <c r="G192" i="11"/>
  <c r="G202" i="11"/>
  <c r="G206" i="11"/>
  <c r="G183" i="11" l="1"/>
  <c r="G195" i="11"/>
  <c r="G223" i="11"/>
  <c r="G156" i="11"/>
  <c r="G131" i="11"/>
  <c r="G52" i="11"/>
  <c r="G210" i="11"/>
  <c r="G95" i="11"/>
  <c r="G239" i="11" l="1"/>
  <c r="G241" i="11" l="1"/>
  <c r="G240" i="11"/>
  <c r="G242" i="11" l="1"/>
  <c r="G17" i="10"/>
  <c r="E18" i="10"/>
  <c r="G18" i="10"/>
  <c r="G23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65" i="10"/>
  <c r="G74" i="10"/>
  <c r="G76" i="10"/>
  <c r="G78" i="10"/>
  <c r="G84" i="10"/>
  <c r="E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5" i="10"/>
  <c r="G106" i="10"/>
  <c r="G107" i="10"/>
  <c r="G108" i="10"/>
  <c r="G109" i="10"/>
  <c r="G73" i="10" l="1"/>
  <c r="G66" i="10"/>
  <c r="G64" i="10"/>
  <c r="G62" i="10"/>
  <c r="G21" i="10"/>
  <c r="G19" i="10"/>
  <c r="G77" i="10"/>
  <c r="G67" i="10"/>
  <c r="G63" i="10"/>
  <c r="G22" i="10"/>
  <c r="G43" i="10"/>
  <c r="G75" i="10"/>
  <c r="G24" i="10"/>
  <c r="G20" i="10"/>
  <c r="G56" i="10"/>
  <c r="G54" i="10"/>
  <c r="G52" i="10"/>
  <c r="G50" i="10"/>
  <c r="G48" i="10"/>
  <c r="G11" i="10"/>
  <c r="G9" i="10"/>
  <c r="G111" i="10"/>
  <c r="G85" i="10"/>
  <c r="G101" i="10" s="1"/>
  <c r="G55" i="10"/>
  <c r="G53" i="10"/>
  <c r="G51" i="10"/>
  <c r="G49" i="10"/>
  <c r="G47" i="10"/>
  <c r="G10" i="10"/>
  <c r="G69" i="10" l="1"/>
  <c r="G80" i="10"/>
  <c r="G26" i="10"/>
  <c r="G58" i="10"/>
  <c r="G13" i="10"/>
  <c r="G113" i="10" l="1"/>
  <c r="G114" i="10" l="1"/>
  <c r="G115" i="10"/>
  <c r="G116" i="10" l="1"/>
  <c r="G281" i="8"/>
  <c r="G276" i="8"/>
  <c r="G273" i="8"/>
  <c r="G265" i="8"/>
  <c r="G261" i="8"/>
  <c r="G257" i="8"/>
  <c r="G253" i="8"/>
  <c r="G162" i="8"/>
  <c r="G157" i="8"/>
  <c r="G154" i="8"/>
  <c r="G153" i="8"/>
  <c r="G150" i="8"/>
  <c r="G142" i="8"/>
  <c r="G138" i="8"/>
  <c r="G134" i="8"/>
  <c r="G130" i="8"/>
  <c r="G126" i="8"/>
  <c r="G123" i="8"/>
  <c r="G122" i="8"/>
  <c r="G118" i="8"/>
  <c r="G115" i="8"/>
  <c r="G112" i="8"/>
  <c r="G111" i="8"/>
  <c r="G92" i="8"/>
  <c r="G29" i="8"/>
  <c r="G28" i="8"/>
  <c r="G27" i="8"/>
  <c r="G26" i="8"/>
  <c r="G25" i="8"/>
  <c r="G24" i="8"/>
  <c r="G23" i="8"/>
  <c r="G17" i="8"/>
  <c r="G15" i="8"/>
  <c r="G14" i="8"/>
  <c r="G12" i="8"/>
  <c r="G11" i="8"/>
  <c r="G10" i="8"/>
  <c r="G9" i="8"/>
  <c r="G8" i="8"/>
  <c r="G7" i="8"/>
  <c r="G215" i="8" l="1"/>
  <c r="G50" i="8"/>
  <c r="G244" i="8"/>
  <c r="G80" i="8"/>
  <c r="G191" i="8"/>
  <c r="G231" i="8"/>
  <c r="G96" i="8"/>
  <c r="G175" i="8"/>
  <c r="G183" i="8"/>
  <c r="G207" i="8"/>
  <c r="G199" i="8"/>
  <c r="G223" i="8"/>
  <c r="G119" i="8"/>
  <c r="G290" i="8"/>
  <c r="G179" i="8"/>
  <c r="G195" i="8"/>
  <c r="G211" i="8"/>
  <c r="G227" i="8"/>
  <c r="G187" i="8"/>
  <c r="G203" i="8"/>
  <c r="G219" i="8"/>
  <c r="G294" i="8"/>
  <c r="G13" i="8"/>
  <c r="G72" i="8"/>
  <c r="G109" i="8"/>
  <c r="G113" i="8"/>
  <c r="G139" i="8"/>
  <c r="G161" i="8"/>
  <c r="G174" i="8"/>
  <c r="G190" i="8"/>
  <c r="G206" i="8"/>
  <c r="G222" i="8"/>
  <c r="G46" i="8"/>
  <c r="G58" i="8"/>
  <c r="G110" i="8"/>
  <c r="G114" i="8"/>
  <c r="G166" i="8"/>
  <c r="G186" i="8"/>
  <c r="G202" i="8"/>
  <c r="G218" i="8"/>
  <c r="G258" i="8"/>
  <c r="G293" i="8"/>
  <c r="G31" i="8"/>
  <c r="G76" i="8"/>
  <c r="G88" i="8"/>
  <c r="G182" i="8"/>
  <c r="G198" i="8"/>
  <c r="G214" i="8"/>
  <c r="G230" i="8"/>
  <c r="G280" i="8"/>
  <c r="G289" i="8"/>
  <c r="G16" i="8"/>
  <c r="G42" i="8"/>
  <c r="G178" i="8"/>
  <c r="G194" i="8"/>
  <c r="G210" i="8"/>
  <c r="G226" i="8"/>
  <c r="G135" i="8"/>
  <c r="G149" i="8"/>
  <c r="G158" i="8"/>
  <c r="G254" i="8"/>
  <c r="G277" i="8"/>
  <c r="G131" i="8"/>
  <c r="G165" i="8"/>
  <c r="G177" i="8"/>
  <c r="G181" i="8"/>
  <c r="G185" i="8"/>
  <c r="G189" i="8"/>
  <c r="G193" i="8"/>
  <c r="G197" i="8"/>
  <c r="G201" i="8"/>
  <c r="G205" i="8"/>
  <c r="G209" i="8"/>
  <c r="G213" i="8"/>
  <c r="G217" i="8"/>
  <c r="G221" i="8"/>
  <c r="G225" i="8"/>
  <c r="G229" i="8"/>
  <c r="G233" i="8"/>
  <c r="G240" i="8"/>
  <c r="G266" i="8"/>
  <c r="G288" i="8"/>
  <c r="G292" i="8"/>
  <c r="G296" i="8"/>
  <c r="G38" i="8"/>
  <c r="G54" i="8"/>
  <c r="G68" i="8"/>
  <c r="G84" i="8"/>
  <c r="G100" i="8"/>
  <c r="G127" i="8"/>
  <c r="G143" i="8"/>
  <c r="G176" i="8"/>
  <c r="G180" i="8"/>
  <c r="G184" i="8"/>
  <c r="G188" i="8"/>
  <c r="G192" i="8"/>
  <c r="G196" i="8"/>
  <c r="G200" i="8"/>
  <c r="G204" i="8"/>
  <c r="G208" i="8"/>
  <c r="G212" i="8"/>
  <c r="G216" i="8"/>
  <c r="G220" i="8"/>
  <c r="G224" i="8"/>
  <c r="G228" i="8"/>
  <c r="G232" i="8"/>
  <c r="G262" i="8"/>
  <c r="G291" i="8"/>
  <c r="G295" i="8"/>
  <c r="G103" i="8"/>
  <c r="G37" i="8"/>
  <c r="G41" i="8"/>
  <c r="G45" i="8"/>
  <c r="G49" i="8"/>
  <c r="G53" i="8"/>
  <c r="G57" i="8"/>
  <c r="G67" i="8"/>
  <c r="G71" i="8"/>
  <c r="G75" i="8"/>
  <c r="G79" i="8"/>
  <c r="G83" i="8"/>
  <c r="G87" i="8"/>
  <c r="G91" i="8"/>
  <c r="G95" i="8"/>
  <c r="G99" i="8"/>
  <c r="G151" i="8"/>
  <c r="G155" i="8"/>
  <c r="G159" i="8"/>
  <c r="G163" i="8"/>
  <c r="G167" i="8"/>
  <c r="G239" i="8"/>
  <c r="G243" i="8"/>
  <c r="G274" i="8"/>
  <c r="G278" i="8"/>
  <c r="G282" i="8"/>
  <c r="G36" i="8"/>
  <c r="G40" i="8"/>
  <c r="G44" i="8"/>
  <c r="G48" i="8"/>
  <c r="G52" i="8"/>
  <c r="G56" i="8"/>
  <c r="G66" i="8"/>
  <c r="G70" i="8"/>
  <c r="G74" i="8"/>
  <c r="G78" i="8"/>
  <c r="G82" i="8"/>
  <c r="G86" i="8"/>
  <c r="G90" i="8"/>
  <c r="G94" i="8"/>
  <c r="G98" i="8"/>
  <c r="G102" i="8"/>
  <c r="G117" i="8"/>
  <c r="G121" i="8"/>
  <c r="G125" i="8"/>
  <c r="G129" i="8"/>
  <c r="G133" i="8"/>
  <c r="G137" i="8"/>
  <c r="G141" i="8"/>
  <c r="G152" i="8"/>
  <c r="G156" i="8"/>
  <c r="G160" i="8"/>
  <c r="G164" i="8"/>
  <c r="G168" i="8"/>
  <c r="G252" i="8"/>
  <c r="G256" i="8"/>
  <c r="G260" i="8"/>
  <c r="G264" i="8"/>
  <c r="G275" i="8"/>
  <c r="G279" i="8"/>
  <c r="G35" i="8"/>
  <c r="G39" i="8"/>
  <c r="G43" i="8"/>
  <c r="G47" i="8"/>
  <c r="G51" i="8"/>
  <c r="G55" i="8"/>
  <c r="G59" i="8"/>
  <c r="G65" i="8"/>
  <c r="G69" i="8"/>
  <c r="G73" i="8"/>
  <c r="G77" i="8"/>
  <c r="G81" i="8"/>
  <c r="G85" i="8"/>
  <c r="G89" i="8"/>
  <c r="G93" i="8"/>
  <c r="G97" i="8"/>
  <c r="G101" i="8"/>
  <c r="G242" i="8"/>
  <c r="G116" i="8"/>
  <c r="G120" i="8"/>
  <c r="G124" i="8"/>
  <c r="G128" i="8"/>
  <c r="G132" i="8"/>
  <c r="G136" i="8"/>
  <c r="G140" i="8"/>
  <c r="G241" i="8"/>
  <c r="G245" i="8"/>
  <c r="G251" i="8"/>
  <c r="G255" i="8"/>
  <c r="G259" i="8"/>
  <c r="G263" i="8"/>
  <c r="G267" i="8"/>
  <c r="G298" i="8" l="1"/>
  <c r="G19" i="8"/>
  <c r="G170" i="8"/>
  <c r="G145" i="8"/>
  <c r="G235" i="8"/>
  <c r="G105" i="8"/>
  <c r="G247" i="8"/>
  <c r="G269" i="8"/>
  <c r="G61" i="8"/>
  <c r="G284" i="8"/>
  <c r="G300" i="8" l="1"/>
  <c r="G302" i="8" l="1"/>
  <c r="G303" i="8" l="1"/>
</calcChain>
</file>

<file path=xl/sharedStrings.xml><?xml version="1.0" encoding="utf-8"?>
<sst xmlns="http://schemas.openxmlformats.org/spreadsheetml/2006/main" count="3318" uniqueCount="953">
  <si>
    <t>2014.1-S</t>
  </si>
  <si>
    <t>CD</t>
  </si>
  <si>
    <t>.</t>
  </si>
  <si>
    <t>ENCAB</t>
  </si>
  <si>
    <t>ITEM</t>
  </si>
  <si>
    <t>DESCRIPCION</t>
  </si>
  <si>
    <t>CAP</t>
  </si>
  <si>
    <t>1.0</t>
  </si>
  <si>
    <t>CAMARA DE ALIVIO</t>
  </si>
  <si>
    <t>COD</t>
  </si>
  <si>
    <t>020705-1P</t>
  </si>
  <si>
    <t>1.1</t>
  </si>
  <si>
    <t>020706-2P</t>
  </si>
  <si>
    <t>1.2</t>
  </si>
  <si>
    <t>STCAP</t>
  </si>
  <si>
    <t>2.0</t>
  </si>
  <si>
    <t>OPTIMIZACION MODULO EXISTENTE</t>
  </si>
  <si>
    <t>110303-3P</t>
  </si>
  <si>
    <t>2.1</t>
  </si>
  <si>
    <t>110305-4P</t>
  </si>
  <si>
    <t>2.2</t>
  </si>
  <si>
    <t>3.0</t>
  </si>
  <si>
    <t>CONSTRUCCION MODULO NUEVO</t>
  </si>
  <si>
    <t>110303-5P</t>
  </si>
  <si>
    <t>3.1</t>
  </si>
  <si>
    <t>110305-6P</t>
  </si>
  <si>
    <t>3.2</t>
  </si>
  <si>
    <t>020706-7P</t>
  </si>
  <si>
    <t>3.3</t>
  </si>
  <si>
    <t>4.0</t>
  </si>
  <si>
    <t>LECHOS DE SECADO</t>
  </si>
  <si>
    <t>110303-8P</t>
  </si>
  <si>
    <t>4.1</t>
  </si>
  <si>
    <t>110305-9P</t>
  </si>
  <si>
    <t>4.2</t>
  </si>
  <si>
    <t>5.0</t>
  </si>
  <si>
    <t>PISCINA DE LAVADO</t>
  </si>
  <si>
    <t>5.1</t>
  </si>
  <si>
    <t>CASETA DE OPERACIÓN</t>
  </si>
  <si>
    <t>SUBTTL</t>
  </si>
  <si>
    <t>TTLCD</t>
  </si>
  <si>
    <t>TOTAL COSTOS DIRECTOS</t>
  </si>
  <si>
    <t>ADM</t>
  </si>
  <si>
    <t>ADMINISTRACION</t>
  </si>
  <si>
    <t>IMPR</t>
  </si>
  <si>
    <t>UTL</t>
  </si>
  <si>
    <t>TTLAIU</t>
  </si>
  <si>
    <t>IVA</t>
  </si>
  <si>
    <t>IVA SOBRE LA UTILIDAD</t>
  </si>
  <si>
    <t>TTLPPTO</t>
  </si>
  <si>
    <t>OPTIMIZACION ALCANTARILLADO</t>
  </si>
  <si>
    <t>PRELIMINARES</t>
  </si>
  <si>
    <t>DEMOLICIONES Y ROTURAS</t>
  </si>
  <si>
    <t>INSTALACION TUBERIAS ALCANTARILLADO</t>
  </si>
  <si>
    <t>OPTIMIZACION DE CAMARAS</t>
  </si>
  <si>
    <t>CONSTRUCCION CAMARAS NUEVAS</t>
  </si>
  <si>
    <t>CAMARAS DE CAIDA</t>
  </si>
  <si>
    <t>DOMICILIARIAS</t>
  </si>
  <si>
    <t>RESTITUCION DE RASANTES</t>
  </si>
  <si>
    <t>1.3</t>
  </si>
  <si>
    <t>1.4</t>
  </si>
  <si>
    <t>1.5</t>
  </si>
  <si>
    <t>1.8</t>
  </si>
  <si>
    <t>1.6</t>
  </si>
  <si>
    <t>1.7</t>
  </si>
  <si>
    <t>OPTIMIZACION PTAR 1</t>
  </si>
  <si>
    <t>OPTIMIZACION TRATAMIENTO PRELIMINAR</t>
  </si>
  <si>
    <t>CERRAMIENTO</t>
  </si>
  <si>
    <t>ILUMINACION INTERNA Y DISPOSITIVOS ELECTRICOS - CASETA</t>
  </si>
  <si>
    <t>MEDIA TENSION Y TRANSFORMADOR DE MT A BT</t>
  </si>
  <si>
    <t>ILUMINACION EXTERIOR</t>
  </si>
  <si>
    <t>2.3</t>
  </si>
  <si>
    <t>2.4</t>
  </si>
  <si>
    <t>2.5</t>
  </si>
  <si>
    <t>2.6</t>
  </si>
  <si>
    <t>2.7</t>
  </si>
  <si>
    <t>2.8</t>
  </si>
  <si>
    <t>OPTIMIZACION PTAR 3</t>
  </si>
  <si>
    <t>OPTIMIZACION PTAR 2</t>
  </si>
  <si>
    <t>3.4</t>
  </si>
  <si>
    <t>3.5</t>
  </si>
  <si>
    <t>3.6</t>
  </si>
  <si>
    <t>3.7</t>
  </si>
  <si>
    <t>3.8</t>
  </si>
  <si>
    <t>3.9</t>
  </si>
  <si>
    <t>3.10</t>
  </si>
  <si>
    <t>4.3</t>
  </si>
  <si>
    <t>4.4</t>
  </si>
  <si>
    <t>4.5</t>
  </si>
  <si>
    <t>4.6</t>
  </si>
  <si>
    <t>4.7</t>
  </si>
  <si>
    <t>4.8</t>
  </si>
  <si>
    <t>4.9</t>
  </si>
  <si>
    <t>SUMINISTROS</t>
  </si>
  <si>
    <t>SUMINISTROS OPTIMIZACION PTAR 1</t>
  </si>
  <si>
    <t>SUMINISTROS OPTIMIZACION ALCANTARILLADO</t>
  </si>
  <si>
    <t>SUMINISTROS OPTIMIZACION PTAR 2</t>
  </si>
  <si>
    <t>SUMINISTROS OPTIMIZACION PTAR 3</t>
  </si>
  <si>
    <t>5.2</t>
  </si>
  <si>
    <t>5.3</t>
  </si>
  <si>
    <t>5.4</t>
  </si>
  <si>
    <t>SUBTOTAL SUMINISTROS</t>
  </si>
  <si>
    <t>TOTAL COSTOS DIRECTOS - OBRA CIVIL</t>
  </si>
  <si>
    <t>TOTAL COSTOS OBRA CIVIL</t>
  </si>
  <si>
    <t>TOTAL COSTOS SUMINISTROS</t>
  </si>
  <si>
    <t>CASETA TABLERO ELECTRICO</t>
  </si>
  <si>
    <t>3.11</t>
  </si>
  <si>
    <t>PRESUPUESTO ESTIMADO</t>
  </si>
  <si>
    <t>UNIDAD</t>
  </si>
  <si>
    <t>CANTIDAD</t>
  </si>
  <si>
    <t>VALOR UNITARIO</t>
  </si>
  <si>
    <t>VALOR TOTAL</t>
  </si>
  <si>
    <t>010106-218P</t>
  </si>
  <si>
    <t>LOCALIZACION-REPLANTEO TUBERIAS</t>
  </si>
  <si>
    <t>ML</t>
  </si>
  <si>
    <t>100602-219P</t>
  </si>
  <si>
    <t>EXCAVACION EN TIERRA EN SECO A MANO PARA INSTALACION DE TUBERIA</t>
  </si>
  <si>
    <t>M3</t>
  </si>
  <si>
    <t>010216-225P</t>
  </si>
  <si>
    <t>ENCAMADO EN GRAVA TRITURADA 3/8" PARA TUBERIA DE ALC.</t>
  </si>
  <si>
    <t>010222-226P</t>
  </si>
  <si>
    <t>RELLENO ROCA MUERTA COMPACTADO CON PISON DE MANO</t>
  </si>
  <si>
    <t>100605-221P</t>
  </si>
  <si>
    <t>RELLENO MANUAL CON MATERIAL DE SITIO</t>
  </si>
  <si>
    <t>100607-222P</t>
  </si>
  <si>
    <t>RETIRO SOBRANTES MANUAL-VOLQUETA &lt;=10KM.</t>
  </si>
  <si>
    <t>G228P</t>
  </si>
  <si>
    <t>ADECUACION CAMARA DE ALIVIO ACTUAL PTAR 1</t>
  </si>
  <si>
    <t>UND</t>
  </si>
  <si>
    <t>020404-227P</t>
  </si>
  <si>
    <t>CAMARA DE ALIVIO PTAR 1</t>
  </si>
  <si>
    <t>020403</t>
  </si>
  <si>
    <t>1.9</t>
  </si>
  <si>
    <t>CAMARA INSPECCION TIPO B H=0.00-1.50 MTS</t>
  </si>
  <si>
    <t>G72P-224P</t>
  </si>
  <si>
    <t>1.10</t>
  </si>
  <si>
    <t>INSTALACION TUBERIA PVC NTC 3722-3 S8 6"</t>
  </si>
  <si>
    <t>G72P-223P</t>
  </si>
  <si>
    <t>1.11</t>
  </si>
  <si>
    <t>INSTALACION TUBERIA PVC NTC 3722-3 S8 8"</t>
  </si>
  <si>
    <t>SUBTOTAL CAMARA DE ALIVIO</t>
  </si>
  <si>
    <t>G34P</t>
  </si>
  <si>
    <t>RETIRO DE COMPONENTES METALICOS DEL TRATAMIENTO PRELIMINAR (2 REJILLAS + 2 BANDEJAS + 2 VERTEDEROS). INCLUYE DISPOSICION</t>
  </si>
  <si>
    <t>G2P</t>
  </si>
  <si>
    <t>SUMINISTRO E INST. REJILLA ACERO INOX. L=0,93 M A=0,50 M, BARRA D=1" SEPARADA 22 MM, INCLUYE ANGULOS Y SOPORTE</t>
  </si>
  <si>
    <t>G2P-3P</t>
  </si>
  <si>
    <t>SUMINISTRO E INST. BANDEJA EN LAMINA INOX. DE 1/8" CON REFUERZOS EN ANGULO DE 1"x1/8", PERFORACIONES DE 1/2" SEPARADAS 1"</t>
  </si>
  <si>
    <t>G4P</t>
  </si>
  <si>
    <t>SUMINISTRO E INST. VERTEDERO TRIANGULAR 60° EN LAMINA INOX DE 3/16" CON REFUERZOS EN ANGULO</t>
  </si>
  <si>
    <t>G5P</t>
  </si>
  <si>
    <t>SUMINISTRO E INST. COMPUERTA DESLIZANTE EN LAMINA INOX. DE 3/16" CON MANIJA</t>
  </si>
  <si>
    <t>G6P</t>
  </si>
  <si>
    <t>SUMINISTRO E INST. COMPUERTA GUILLOTINA DN 6" OPERADA CON RUEDA DE MANEJO O DADO OPERACION EN ACERO INOX.</t>
  </si>
  <si>
    <t>G7P</t>
  </si>
  <si>
    <t>SUMINISTRO E INST. REGLETA ACRILICA 5 MM PARA LECTURA DE CAUDALES</t>
  </si>
  <si>
    <t>SUBTOTAL OPTIMIZACION TRATAMIENTO PRELIMINAR</t>
  </si>
  <si>
    <t>010106-9P</t>
  </si>
  <si>
    <t>100602-10P</t>
  </si>
  <si>
    <t>110901-11P</t>
  </si>
  <si>
    <t>BASE EN ARENA PARA CIMENTACION DE TUBERIA</t>
  </si>
  <si>
    <t>100605-25P</t>
  </si>
  <si>
    <t>100607-12P</t>
  </si>
  <si>
    <t>110107-175P</t>
  </si>
  <si>
    <t>CAJA INSPECCION 80x80 CM [CONCRETO]. INCLUYE TAPA E=12 CM</t>
  </si>
  <si>
    <t>110117-176P</t>
  </si>
  <si>
    <t>CAJA PARA VALVULAS 140x90 CM [CONCRETO]. INCLUYE TAPA E=12 CM</t>
  </si>
  <si>
    <t>110111-177P</t>
  </si>
  <si>
    <t>CAJA PARA VALVULAS 270x90 CM [CONCRETO]. INCLUYE TAPA E=12 CM</t>
  </si>
  <si>
    <t>110303-30P</t>
  </si>
  <si>
    <t>INSTALACION TUBERIA SANITARIA 4"</t>
  </si>
  <si>
    <t>G32P</t>
  </si>
  <si>
    <t>PERFORACION E INST. TUBERIA SANITARIA 4", ORIFICIOS 1"</t>
  </si>
  <si>
    <t>110305-33P</t>
  </si>
  <si>
    <t>INSTALACION TUBERIA SANITARIA 6"</t>
  </si>
  <si>
    <t>G37P</t>
  </si>
  <si>
    <t>3.12</t>
  </si>
  <si>
    <t>SUMINISTRO E INSTALACION CODO SANITARIO PVC 45 CC 4"</t>
  </si>
  <si>
    <t>G37P-38P</t>
  </si>
  <si>
    <t>3.13</t>
  </si>
  <si>
    <t>SUMINISTRO E INSTALACION CODO SANITARIO PVC 90 CC 4"</t>
  </si>
  <si>
    <t>G37P-39P</t>
  </si>
  <si>
    <t>3.14</t>
  </si>
  <si>
    <t>SUMINISTRO E INSTALACION TEE SANITARIA PVC SENCILLA 4"</t>
  </si>
  <si>
    <t>G37P-42P</t>
  </si>
  <si>
    <t>3.15</t>
  </si>
  <si>
    <t>SUMINISTRO E INSTALACION YEE SANITARIA PVC SENCILLA 4"</t>
  </si>
  <si>
    <t>G37P-41P</t>
  </si>
  <si>
    <t>3.16</t>
  </si>
  <si>
    <t>SUMINISTRO E INSTALACION ADAPTADOR DE LIMPIEZA SANITARIO PVC 4"</t>
  </si>
  <si>
    <t>G37P-46P</t>
  </si>
  <si>
    <t>3.17</t>
  </si>
  <si>
    <t>SUMINISTRO E INSTALACION UNION SENCILLA PVC SANITARIA 6"</t>
  </si>
  <si>
    <t>G37P-172P</t>
  </si>
  <si>
    <t>3.18</t>
  </si>
  <si>
    <t>SUMINISTRO E INSTALACION ADAPTADOR DE LIMPIEZA SANITARIO PVC 6"</t>
  </si>
  <si>
    <t>G37P-43P</t>
  </si>
  <si>
    <t>3.19</t>
  </si>
  <si>
    <t>SUMINISTRO E INSTALACION YEE SANITARIA REDUCIDA PVC 6x4"</t>
  </si>
  <si>
    <t>G44P</t>
  </si>
  <si>
    <t>3.20</t>
  </si>
  <si>
    <t>SUMINISTRO E INST. PASAMURO EN HD, D=4", L=0,40 M. INCLUYE ROTURA, REPARACION DE MURO CON GROUT EPOXICO DE ALTO DESEMPEÑO E IMPERMEABILIZACION</t>
  </si>
  <si>
    <t>040556-35P</t>
  </si>
  <si>
    <t>3.21</t>
  </si>
  <si>
    <t>SUMINISTRO E INST. VALVULA MARIPOSA TIPO WAFFER DE 4" BxB EN HIERRO. INCLUYE ACCESORIOS</t>
  </si>
  <si>
    <t>G47P</t>
  </si>
  <si>
    <t>3.22</t>
  </si>
  <si>
    <t>RETIRO Y DISPOSICION DE LODO DE TANQUES SEPTICOS MANUAL-VOLQUETA &lt;=10KM. INCLUYE EXTRACCION CON MOTOBOMBA</t>
  </si>
  <si>
    <t>100607-18P</t>
  </si>
  <si>
    <t>3.23</t>
  </si>
  <si>
    <t>RETIRO Y DISPOSICION DE LECHO DE FILTROS ANAEROBIOS MANUAL-VOLQUETA &lt;=10KM.</t>
  </si>
  <si>
    <t>G19P</t>
  </si>
  <si>
    <t>3.24</t>
  </si>
  <si>
    <t>SUMINISTRO Y COLOCACION DE RELLENO PLASTICO TIPO FLOR EN MATERIAL PP NEGRO PARA FILTRO ANAEROBIO</t>
  </si>
  <si>
    <t>310105</t>
  </si>
  <si>
    <t>3.25</t>
  </si>
  <si>
    <t>LIMPIEZA GENERAL</t>
  </si>
  <si>
    <t>M2</t>
  </si>
  <si>
    <t>SUBTOTAL OPTIMIZACION MODULO EXISTENTE</t>
  </si>
  <si>
    <t>010106-20P</t>
  </si>
  <si>
    <t>100113-21P</t>
  </si>
  <si>
    <t>LOCALIZACION-REPLANTEO ESTRUCTURAS</t>
  </si>
  <si>
    <t>100108-22P</t>
  </si>
  <si>
    <t>DESCAPOTE MANUAL MAS RETIRO H= 0.20 M</t>
  </si>
  <si>
    <t>100602-23P</t>
  </si>
  <si>
    <t>EXCAVACION EN TIERRA EN SECO A MANO PARA CONSTRUCCION DE ESTRUCTURA MODULO</t>
  </si>
  <si>
    <t>100602-50P</t>
  </si>
  <si>
    <t>110901-52P</t>
  </si>
  <si>
    <t>100605-53P</t>
  </si>
  <si>
    <t>100607-54P</t>
  </si>
  <si>
    <t>120222</t>
  </si>
  <si>
    <t>SOLADO ESPESOR E=0.07M 2000 PSI 14 MPA</t>
  </si>
  <si>
    <t>131306-56P</t>
  </si>
  <si>
    <t>4.10</t>
  </si>
  <si>
    <t>LOSA FONDO EN CONCRETO 4000 PSI - 28 MPa IMPERMEABILIZADO, INCLUYE CINTA PVC - MODULO NUEVO</t>
  </si>
  <si>
    <t>131304-57P</t>
  </si>
  <si>
    <t>4.11</t>
  </si>
  <si>
    <t>MUROS EN CONCRETO 4000 PSI - 28 MPa IMPERMEABILIZADO - MODULO NUEVO</t>
  </si>
  <si>
    <t>130704-58P</t>
  </si>
  <si>
    <t>4.12</t>
  </si>
  <si>
    <t>LOSA SUPERIOR E=0.15 M EN CONCRETO 4000 PSI - 28 MPa - MODULO NUEVO</t>
  </si>
  <si>
    <t>110107-178P</t>
  </si>
  <si>
    <t>4.13</t>
  </si>
  <si>
    <t>110117-179P</t>
  </si>
  <si>
    <t>4.14</t>
  </si>
  <si>
    <t>120213-61P</t>
  </si>
  <si>
    <t>4.15</t>
  </si>
  <si>
    <t>ZAPATA CONCRETO 4000 PSI - 28 MPa - SOPORTE TUBERIA AFLUENTE A MODULO NUEVO</t>
  </si>
  <si>
    <t>130206-62P</t>
  </si>
  <si>
    <t>4.16</t>
  </si>
  <si>
    <t>COLUMNA CONCRETO 4000 PSI - 28 MPa - SOPORTE TUBERIA AFLUENTE A MODULO NUEVO</t>
  </si>
  <si>
    <t>G63P</t>
  </si>
  <si>
    <t>4.17</t>
  </si>
  <si>
    <t>ACERO REFUERZO FLEJADO 60000 PSI - 420 MPa</t>
  </si>
  <si>
    <t>KLS</t>
  </si>
  <si>
    <t>110303-64P</t>
  </si>
  <si>
    <t>4.18</t>
  </si>
  <si>
    <t>G32P-65P</t>
  </si>
  <si>
    <t>4.19</t>
  </si>
  <si>
    <t>110305-66P</t>
  </si>
  <si>
    <t>4.20</t>
  </si>
  <si>
    <t>G72P</t>
  </si>
  <si>
    <t>4.21</t>
  </si>
  <si>
    <t>INSTALACION TUBERIA PVC NTC 3722-3 S8 8" - TUBERIA AFLUENTE A MODULO NUEVO</t>
  </si>
  <si>
    <t>G37P-76P</t>
  </si>
  <si>
    <t>4.22</t>
  </si>
  <si>
    <t>G37P-78P</t>
  </si>
  <si>
    <t>4.23</t>
  </si>
  <si>
    <t>G37P-80P</t>
  </si>
  <si>
    <t>4.24</t>
  </si>
  <si>
    <t>G37P-69P</t>
  </si>
  <si>
    <t>4.25</t>
  </si>
  <si>
    <t>G37P-81P</t>
  </si>
  <si>
    <t>4.26</t>
  </si>
  <si>
    <t>SUMINISTRO E INSTALACION CODO SANITARIO PVC 90 CC 6"</t>
  </si>
  <si>
    <t>G37P-82P</t>
  </si>
  <si>
    <t>4.27</t>
  </si>
  <si>
    <t>SUMINISTRO E INSTALACION TEE SANITARIA PVC SENCILLA 6"</t>
  </si>
  <si>
    <t>G37P-83P</t>
  </si>
  <si>
    <t>4.28</t>
  </si>
  <si>
    <t>G37P-79P</t>
  </si>
  <si>
    <t>4.29</t>
  </si>
  <si>
    <t>G72P-91P</t>
  </si>
  <si>
    <t>4.30</t>
  </si>
  <si>
    <t>SUMINISTRO E INST. UNION PVC NTC 3722-3 8"</t>
  </si>
  <si>
    <t>G72P-90P</t>
  </si>
  <si>
    <t>4.31</t>
  </si>
  <si>
    <t>SUMINISTRO E INST. CODO 45 CxC PVC NTC 3722-3 8"</t>
  </si>
  <si>
    <t>G73P</t>
  </si>
  <si>
    <t>4.32</t>
  </si>
  <si>
    <t>SUMINISTRO E INST. DUCTO VENTILACION PVC SANITARIA 3". INCLUYE PASAMURO, CODOS DE 90 Y TAPON DE PRUEBA PERFORADO</t>
  </si>
  <si>
    <t>G44P-92P</t>
  </si>
  <si>
    <t>4.33</t>
  </si>
  <si>
    <t>SUMINISTRO E INST. PASAMURO EN HD, D=4", L=0,40 M</t>
  </si>
  <si>
    <t>G44P-93P</t>
  </si>
  <si>
    <t>4.34</t>
  </si>
  <si>
    <t>SUMINISTRO E INST. PASAMURO EN HD, D=6", L=0,45 M</t>
  </si>
  <si>
    <t>G44P-94P</t>
  </si>
  <si>
    <t>4.35</t>
  </si>
  <si>
    <t>SUMINISTRO E INST. PASAMURO EN HD, D=8", L=0,45 M</t>
  </si>
  <si>
    <t>040556-84P</t>
  </si>
  <si>
    <t>4.36</t>
  </si>
  <si>
    <t>040556-95P</t>
  </si>
  <si>
    <t>4.37</t>
  </si>
  <si>
    <t>SUMINISTRO E INST. VALVULA MARIPOSA TIPO WAFFER DE 6" BxB EN HIERRO. INCLUYE ACCESORIOS</t>
  </si>
  <si>
    <t>G19P-85P</t>
  </si>
  <si>
    <t>4.38</t>
  </si>
  <si>
    <t>310105-86P</t>
  </si>
  <si>
    <t>4.39</t>
  </si>
  <si>
    <t>SUBTOTAL CONSTRUCCION MODULO NUEVO</t>
  </si>
  <si>
    <t>010106-101P</t>
  </si>
  <si>
    <t>100113-102P</t>
  </si>
  <si>
    <t>100108-103P</t>
  </si>
  <si>
    <t>100602-104P</t>
  </si>
  <si>
    <t>EXCAVACION EN TIERRA EN SECO A MANO PARA CONSTRUCCION DE ESTRUCTURA LECHOS</t>
  </si>
  <si>
    <t>100602-105P</t>
  </si>
  <si>
    <t>5.5</t>
  </si>
  <si>
    <t>110901-106P</t>
  </si>
  <si>
    <t>5.6</t>
  </si>
  <si>
    <t>100605-107P</t>
  </si>
  <si>
    <t>5.7</t>
  </si>
  <si>
    <t>100607-108P</t>
  </si>
  <si>
    <t>5.8</t>
  </si>
  <si>
    <t>120222-109P</t>
  </si>
  <si>
    <t>5.9</t>
  </si>
  <si>
    <t>131306-110P</t>
  </si>
  <si>
    <t>5.10</t>
  </si>
  <si>
    <t>LOSA FONDO EN CONCRETO 4000 PSI - 28 MPa IMPERMEABILIZADO, INCLUYE CINTA PVC - LECHOS SECADO</t>
  </si>
  <si>
    <t>131304-111P</t>
  </si>
  <si>
    <t>5.11</t>
  </si>
  <si>
    <t>MUROS EN CONCRETO 4000 PSI - 28 MPa IMPERMEABILIZADO - LECHOS SECADO</t>
  </si>
  <si>
    <t>130206-183P</t>
  </si>
  <si>
    <t>5.12</t>
  </si>
  <si>
    <t>COLUMNA CONCRETO 4000 PSI - ESTRUCTURA CUBIERTA</t>
  </si>
  <si>
    <t>130413-182P</t>
  </si>
  <si>
    <t>5.13</t>
  </si>
  <si>
    <t>VIGA CONCRETO AEREA 4000 PSI - ESTRUCTURA CUBIERTA</t>
  </si>
  <si>
    <t>G63P-112P</t>
  </si>
  <si>
    <t>5.14</t>
  </si>
  <si>
    <t>180202-180P</t>
  </si>
  <si>
    <t>5.15</t>
  </si>
  <si>
    <t>ENTRAMADO TEJA FIBRA</t>
  </si>
  <si>
    <t>180631</t>
  </si>
  <si>
    <t>5.16</t>
  </si>
  <si>
    <t>CABALLETE TEJA FIBRO CEMENTO FIJO</t>
  </si>
  <si>
    <t>180625</t>
  </si>
  <si>
    <t>5.17</t>
  </si>
  <si>
    <t>SUMINISTRO E INSTALACION TEJA FIBRO CEMENTO</t>
  </si>
  <si>
    <t>G114P</t>
  </si>
  <si>
    <t>5.18</t>
  </si>
  <si>
    <t>SUMINISTRO E INST. COMPUERTA PARA RETIRO DE LODOS SECOS</t>
  </si>
  <si>
    <t>110303-115P</t>
  </si>
  <si>
    <t>5.19</t>
  </si>
  <si>
    <t>G32P-116P</t>
  </si>
  <si>
    <t>5.20</t>
  </si>
  <si>
    <t>PERFORACION E INST. TUBERIA SANITARIA 4", ORIFICIOS 1/4"</t>
  </si>
  <si>
    <t>110305-117P</t>
  </si>
  <si>
    <t>5.21</t>
  </si>
  <si>
    <t>G37P-118P</t>
  </si>
  <si>
    <t>5.22</t>
  </si>
  <si>
    <t>G37P-173P</t>
  </si>
  <si>
    <t>5.23</t>
  </si>
  <si>
    <t>G37P-119P</t>
  </si>
  <si>
    <t>5.24</t>
  </si>
  <si>
    <t>G37P-120P</t>
  </si>
  <si>
    <t>5.25</t>
  </si>
  <si>
    <t>G37P-124P</t>
  </si>
  <si>
    <t>5.26</t>
  </si>
  <si>
    <t>G37P-121P</t>
  </si>
  <si>
    <t>5.27</t>
  </si>
  <si>
    <t>SUMINISTRO E INSTALACION CODO SANITARIO PVC 45 CC 6"</t>
  </si>
  <si>
    <t>G37P-123P</t>
  </si>
  <si>
    <t>5.28</t>
  </si>
  <si>
    <t>SUMINISTRO E INSTALACION TEE SANITARIA REDUCIDA PVC 6x4"</t>
  </si>
  <si>
    <t>G37P-125P</t>
  </si>
  <si>
    <t>5.29</t>
  </si>
  <si>
    <t>G44P-126P</t>
  </si>
  <si>
    <t>5.30</t>
  </si>
  <si>
    <t>040556-127P</t>
  </si>
  <si>
    <t>5.31</t>
  </si>
  <si>
    <t>G131P</t>
  </si>
  <si>
    <t>5.32</t>
  </si>
  <si>
    <t>CAPA DE LADRILLO PARA COBERTURA DE MEDIO FILTRANTE DE LECHOS DE SECADO. SEPARACION 2.5 CM</t>
  </si>
  <si>
    <t>110901-129P</t>
  </si>
  <si>
    <t>5.33</t>
  </si>
  <si>
    <t>ARENA 0.75 MM PARA MEDIO FILTRANTE DE LECHOS DE SECADO. INCLUYE SUMINISTRO, ACARREO Y COLOCACION</t>
  </si>
  <si>
    <t>110901-130P</t>
  </si>
  <si>
    <t>5.34</t>
  </si>
  <si>
    <t>GRAVA 3/8" PARA MEDIO FILTRANTE DE LECHOS DE SECADO. INCLUYE SUMINISTRO, ACARREO Y COLOCACION</t>
  </si>
  <si>
    <t>310105-128P</t>
  </si>
  <si>
    <t>5.35</t>
  </si>
  <si>
    <t>SUBTOTAL LECHOS DE SECADO</t>
  </si>
  <si>
    <t>6.0</t>
  </si>
  <si>
    <t>010106-132P</t>
  </si>
  <si>
    <t>6.1</t>
  </si>
  <si>
    <t>100113-133P</t>
  </si>
  <si>
    <t>6.2</t>
  </si>
  <si>
    <t>100108-134P</t>
  </si>
  <si>
    <t>6.3</t>
  </si>
  <si>
    <t>100602-135P</t>
  </si>
  <si>
    <t>6.4</t>
  </si>
  <si>
    <t>EXCAVACION EN TIERRA EN SECO A MANO PARA CONSTRUCCION DE ESTRUCTURA PISCINA</t>
  </si>
  <si>
    <t>100602-136P</t>
  </si>
  <si>
    <t>6.5</t>
  </si>
  <si>
    <t>110901-137P</t>
  </si>
  <si>
    <t>6.6</t>
  </si>
  <si>
    <t>100605-138P</t>
  </si>
  <si>
    <t>6.7</t>
  </si>
  <si>
    <t>100607-139P</t>
  </si>
  <si>
    <t>6.8</t>
  </si>
  <si>
    <t>120222-140P</t>
  </si>
  <si>
    <t>6.9</t>
  </si>
  <si>
    <t>131306-141P</t>
  </si>
  <si>
    <t>6.10</t>
  </si>
  <si>
    <t>LOSA FONDO EN CONCRETO 4000 PSI - 28 MPa IMPERMEABILIZADO, INCLUYE CINTA PVC - PISCINA LAVADO</t>
  </si>
  <si>
    <t>131304-142P</t>
  </si>
  <si>
    <t>6.11</t>
  </si>
  <si>
    <t>MUROS EN CONCRETO 4000 PSI - 28 MPa IMPERMEABILIZADO - PISCINA LAVADO</t>
  </si>
  <si>
    <t>110107-185P</t>
  </si>
  <si>
    <t>6.12</t>
  </si>
  <si>
    <t>CAJA PARA VALVULAS 100x60 CM [CONCRETO]. INCLUYE TAPA E=12 CM</t>
  </si>
  <si>
    <t>G63P-144P</t>
  </si>
  <si>
    <t>6.13</t>
  </si>
  <si>
    <t>110305-145P</t>
  </si>
  <si>
    <t>6.14</t>
  </si>
  <si>
    <t>G37P-146P</t>
  </si>
  <si>
    <t>6.15</t>
  </si>
  <si>
    <t>G37P-147P</t>
  </si>
  <si>
    <t>6.16</t>
  </si>
  <si>
    <t>G37P-149P</t>
  </si>
  <si>
    <t>6.17</t>
  </si>
  <si>
    <t xml:space="preserve">SUMINISTRO E INSTALACION YEE SENCILLA PVC SANITARIA 6" </t>
  </si>
  <si>
    <t>G44P-150P</t>
  </si>
  <si>
    <t>6.18</t>
  </si>
  <si>
    <t>040556-151P</t>
  </si>
  <si>
    <t>6.19</t>
  </si>
  <si>
    <t>310105-152P</t>
  </si>
  <si>
    <t>6.20</t>
  </si>
  <si>
    <t>SUBTOTAL PISCINA DE LAVADO</t>
  </si>
  <si>
    <t>7.0</t>
  </si>
  <si>
    <t>100113</t>
  </si>
  <si>
    <t>7.1</t>
  </si>
  <si>
    <t>LOCALIZACION-REPLANTEO OBRA ARQUITECTON.</t>
  </si>
  <si>
    <t>100108-153P</t>
  </si>
  <si>
    <t>7.2</t>
  </si>
  <si>
    <t>100602-154P</t>
  </si>
  <si>
    <t>7.3</t>
  </si>
  <si>
    <t>EXCAVACION EN TIERRA EN SECO A MANO</t>
  </si>
  <si>
    <t>010219</t>
  </si>
  <si>
    <t>7.4</t>
  </si>
  <si>
    <t>RELLENO ROCA MUERTA COMPACTADO-SALTARIN</t>
  </si>
  <si>
    <t>100607-155P</t>
  </si>
  <si>
    <t>7.5</t>
  </si>
  <si>
    <t>120301-156P</t>
  </si>
  <si>
    <t>7.6</t>
  </si>
  <si>
    <t>VIGA CIMIENTACION EN CONCRETO 3000 PSI</t>
  </si>
  <si>
    <t>120201</t>
  </si>
  <si>
    <t>7.7</t>
  </si>
  <si>
    <t>CONCRETO CICLOPEO 3000 PSI RELAC.60C/40P</t>
  </si>
  <si>
    <t>200127-157P</t>
  </si>
  <si>
    <t>7.8</t>
  </si>
  <si>
    <t>LOSA CONTRAPISO EN CONCRETO 3000 PSI E=10 CM - CASETA OPERACION</t>
  </si>
  <si>
    <t>130204</t>
  </si>
  <si>
    <t>7.9</t>
  </si>
  <si>
    <t>COLUMNA CONCRETO 3000 PSI</t>
  </si>
  <si>
    <t>130413</t>
  </si>
  <si>
    <t>7.10</t>
  </si>
  <si>
    <t>VIGA CONCRETO AEREA 3000 PSI</t>
  </si>
  <si>
    <t>200127-158P</t>
  </si>
  <si>
    <t>7.11</t>
  </si>
  <si>
    <t>LOSA EN CONCRETO 3000 PSI E=10 CM - SOPORTE TANQUE ALMACENAMIENTO</t>
  </si>
  <si>
    <t>G162P</t>
  </si>
  <si>
    <t>7.12</t>
  </si>
  <si>
    <t>MORTERO PARA RELLENO DE MAMPOSTERIA</t>
  </si>
  <si>
    <t>190110-188P</t>
  </si>
  <si>
    <t>7.13</t>
  </si>
  <si>
    <t>REPELLO MURO 1:4 PARA BAÑO Y MESON DE LAB.</t>
  </si>
  <si>
    <t>130108</t>
  </si>
  <si>
    <t>7.14</t>
  </si>
  <si>
    <t>MALLA ELECTROSOLDADA U-84</t>
  </si>
  <si>
    <t>G63P-163P</t>
  </si>
  <si>
    <t>7.15</t>
  </si>
  <si>
    <t>140217</t>
  </si>
  <si>
    <t>7.16</t>
  </si>
  <si>
    <t>MURO LAD.SOGA LIMPIO 2C</t>
  </si>
  <si>
    <t>220122-164P</t>
  </si>
  <si>
    <t>7.17</t>
  </si>
  <si>
    <t>MARCO LAM. 1.51-2.0 M CAL.20 PEST S/LUCE. INCLUYE ANTICORROSIVO Y PINTURA</t>
  </si>
  <si>
    <t>G165P</t>
  </si>
  <si>
    <t>7.18</t>
  </si>
  <si>
    <t>SUMINISTRO E INST. PUERTA P-1 0.98M X 2.10M. INCLUYE ANTICORROSIVO Y PINTURA</t>
  </si>
  <si>
    <t>G165P-166P</t>
  </si>
  <si>
    <t>7.19</t>
  </si>
  <si>
    <t>SUMINISTRO E INST. PUERTA P-2 1.02M X 2.10M. INCLUYE ANTICORROSIVO Y PINTURA</t>
  </si>
  <si>
    <t>G165P-167P</t>
  </si>
  <si>
    <t>7.20</t>
  </si>
  <si>
    <t>SUMINISTRO E INST. PUERTA P-3 0.77M X 2.10M. INCLUYE ANTICORROSIVO Y PINTURA</t>
  </si>
  <si>
    <t>G165P-168P</t>
  </si>
  <si>
    <t>7.21</t>
  </si>
  <si>
    <t>SUMINISTRO E INST. PUERTA P-4 0.65M X 2.10M. INCLUYE ANTICORROSIVO Y PINTURA</t>
  </si>
  <si>
    <t>220172-170P</t>
  </si>
  <si>
    <t>7.22</t>
  </si>
  <si>
    <t>SUMINISTRO E INST. VENTANA LAM.VIDRIO SENCILLA CAL.20 COR. INCLUYE ANTICORROSIVO Y PINTURA</t>
  </si>
  <si>
    <t>200101</t>
  </si>
  <si>
    <t>7.23</t>
  </si>
  <si>
    <t>ALISTADO PISO 4 CM</t>
  </si>
  <si>
    <t>200313-187P</t>
  </si>
  <si>
    <t>7.24</t>
  </si>
  <si>
    <t>TABLETA GRESS 10X20 ROMANA PARA PISO DE DEPOSITO 1, DEPOSITO 2, OFICINA Y EXTERIOR</t>
  </si>
  <si>
    <t>200222-171P</t>
  </si>
  <si>
    <t>7.25</t>
  </si>
  <si>
    <t>CERAMICA BLANCA 32.60-35.00X32.60-35.00 TRAF.4 PARA PISO DE LABORATORIO</t>
  </si>
  <si>
    <t>200821</t>
  </si>
  <si>
    <t>7.26</t>
  </si>
  <si>
    <t>GUARDAESCOBA GRESS H=10CM</t>
  </si>
  <si>
    <t>190506-189P</t>
  </si>
  <si>
    <t>7.27</t>
  </si>
  <si>
    <t>ENCHAPE CERAMICA 20X15 PARA PISO Y MUROS DE BAÑO Y MESON DE LAB.</t>
  </si>
  <si>
    <t>250203</t>
  </si>
  <si>
    <t>7.28</t>
  </si>
  <si>
    <t>PIRAGUA PLASTICA</t>
  </si>
  <si>
    <t>180202</t>
  </si>
  <si>
    <t>7.29</t>
  </si>
  <si>
    <t>180631-186P</t>
  </si>
  <si>
    <t>7.30</t>
  </si>
  <si>
    <t>180624</t>
  </si>
  <si>
    <t>7.31</t>
  </si>
  <si>
    <t>TEJA FIBRO CEMENTO # 6</t>
  </si>
  <si>
    <t>250427</t>
  </si>
  <si>
    <t>7.32</t>
  </si>
  <si>
    <t>SANITARIO CORONET ALFA COMPLETO</t>
  </si>
  <si>
    <t>250441</t>
  </si>
  <si>
    <t>7.33</t>
  </si>
  <si>
    <t>LAVAMANOS COLGAR LINEA MEDIA</t>
  </si>
  <si>
    <t>250708</t>
  </si>
  <si>
    <t>7.34</t>
  </si>
  <si>
    <t>LAVAPLATOS A.INOX. 50X100CM ESCURRIDERO</t>
  </si>
  <si>
    <t>160505-190P</t>
  </si>
  <si>
    <t>7.35</t>
  </si>
  <si>
    <t>INSTALACION TUBERIA PVC 1/2"</t>
  </si>
  <si>
    <t>160506-191P</t>
  </si>
  <si>
    <t>7.36</t>
  </si>
  <si>
    <t>INSTALACION TUBERIA PVC 3/4"</t>
  </si>
  <si>
    <t>160141-197P</t>
  </si>
  <si>
    <t>7.37</t>
  </si>
  <si>
    <t>SUMINISTRO E INSTALACION UNION PRESION PVC 1/2"</t>
  </si>
  <si>
    <t>160110-194P</t>
  </si>
  <si>
    <t>7.38</t>
  </si>
  <si>
    <t>SUMINISTRO E INSTALACION CODO 90 PRESION PVC 1/2"</t>
  </si>
  <si>
    <t>160111-195P</t>
  </si>
  <si>
    <t>7.39</t>
  </si>
  <si>
    <t>SUMINISTRO E INSTALACION CODO 90 PRESION PVC 3/4"</t>
  </si>
  <si>
    <t>160129-196P</t>
  </si>
  <si>
    <t>7.40</t>
  </si>
  <si>
    <t>SUMINISTRO E INSTALACION TEE PRESION PVC 1/2"</t>
  </si>
  <si>
    <t>160148-198P</t>
  </si>
  <si>
    <t>7.41</t>
  </si>
  <si>
    <t>SUMINISTRO E INSTALACION ADAPTADOR HEMBRA PVC PRESION 1/2"</t>
  </si>
  <si>
    <t>160148-199P</t>
  </si>
  <si>
    <t>7.42</t>
  </si>
  <si>
    <t>SUMINISTRO E INSTALACION ADAPTADOR HEMBRA PVC PRESION 3/4"</t>
  </si>
  <si>
    <t>160151-200P</t>
  </si>
  <si>
    <t>7.43</t>
  </si>
  <si>
    <t>SUMINISTRO E INSTALACION ADAPTADOR MACHO PVC PRESION 1/2"</t>
  </si>
  <si>
    <t>160150-201P</t>
  </si>
  <si>
    <t>7.44</t>
  </si>
  <si>
    <t>SUMINISTRO E INSTALACION REDUCCION 3/4"x1/2" PVC PRESION</t>
  </si>
  <si>
    <t>160645-202P</t>
  </si>
  <si>
    <t>7.45</t>
  </si>
  <si>
    <t>SUMINISTRO E INSTALACION VALVULA CORTINA 1/2" - 250 PSI</t>
  </si>
  <si>
    <t>160646-203P</t>
  </si>
  <si>
    <t>7.46</t>
  </si>
  <si>
    <t>SUMINISTRO E INSTALACION VALVULA CORTINA 3/4" - 250 PSI</t>
  </si>
  <si>
    <t>250527-214P</t>
  </si>
  <si>
    <t>7.47</t>
  </si>
  <si>
    <t>SUMINISTRO E INSTALACION LLAVE TERMINAL CROMADA LIVIANA</t>
  </si>
  <si>
    <t>110301-204P</t>
  </si>
  <si>
    <t>7.48</t>
  </si>
  <si>
    <t>INSTALACION TUBERIA PVC 2" SANITARIA</t>
  </si>
  <si>
    <t>110303-205P</t>
  </si>
  <si>
    <t>7.49</t>
  </si>
  <si>
    <t>INSTALACION TUBERIA PVC 4" SANITARIA</t>
  </si>
  <si>
    <t>G206P</t>
  </si>
  <si>
    <t>7.50</t>
  </si>
  <si>
    <t>SUMINISTRO E INSTALACION CODO SANITARIO PVC 90 CE 2"</t>
  </si>
  <si>
    <t>G206P-207P</t>
  </si>
  <si>
    <t>7.51</t>
  </si>
  <si>
    <t>SUMINISTRO E INSTALACION CODO SANITARIO PVC 90 CC 2"</t>
  </si>
  <si>
    <t>G206P-209P</t>
  </si>
  <si>
    <t>7.52</t>
  </si>
  <si>
    <t>SUMINISTRO E INSTALACION TEE SANITARIA PVC SENCILLA 2"</t>
  </si>
  <si>
    <t>G206P-210P</t>
  </si>
  <si>
    <t>7.53</t>
  </si>
  <si>
    <t>SUMINISTRO E INSTALACION YEE SANITARIA PVC SENCILLA 2"</t>
  </si>
  <si>
    <t>G206P-212P</t>
  </si>
  <si>
    <t>7.54</t>
  </si>
  <si>
    <t>SUMINISTRO E INSTALACION SIFON SANITARIO PVC 2"</t>
  </si>
  <si>
    <t>250611-211P</t>
  </si>
  <si>
    <t>7.55</t>
  </si>
  <si>
    <t>SUMINISTRO E INSTALACION REJILLA 3"X2" ALUMINIO</t>
  </si>
  <si>
    <t>G206P-208P</t>
  </si>
  <si>
    <t>7.56</t>
  </si>
  <si>
    <t>G37P-213P</t>
  </si>
  <si>
    <t>7.57</t>
  </si>
  <si>
    <t>G37P-215P</t>
  </si>
  <si>
    <t>7.58</t>
  </si>
  <si>
    <t>SUMINISTRO E INSTALACION REDUCCION SANITARIA 4"x2"</t>
  </si>
  <si>
    <t>161003-217P</t>
  </si>
  <si>
    <t>7.59</t>
  </si>
  <si>
    <t>SUMINISTRO E INST. TANQUE AGUA 500 LTS EN PLASTICO</t>
  </si>
  <si>
    <t>310105-216P</t>
  </si>
  <si>
    <t>7.60</t>
  </si>
  <si>
    <t>SUBTOTAL CASETA DE OPERACIÓN</t>
  </si>
  <si>
    <t>8.0</t>
  </si>
  <si>
    <t>010114-274P</t>
  </si>
  <si>
    <t>8.1</t>
  </si>
  <si>
    <t>LOCALIZACION-REPLANTEO CERRAMIENTO</t>
  </si>
  <si>
    <t>100602-275P</t>
  </si>
  <si>
    <t>8.2</t>
  </si>
  <si>
    <t>100605-276P</t>
  </si>
  <si>
    <t>8.3</t>
  </si>
  <si>
    <t>100607-277P</t>
  </si>
  <si>
    <t>8.4</t>
  </si>
  <si>
    <t>120301-280P</t>
  </si>
  <si>
    <t>8.5</t>
  </si>
  <si>
    <t>VIGA 0.20x0.20 M EN CONCRETO 3000 PSI - CIMENTACION CERRAMIENTO</t>
  </si>
  <si>
    <t>G273P</t>
  </si>
  <si>
    <t>8.6</t>
  </si>
  <si>
    <t>CERRAMIENTO EN TUBERIA GALV. D=2", MURO A LA VISTA, MALLA ESLABONADA EN ANGULOS. INCLUYE MACHONES EN CONCRETO DE 3000 PSI Y PINTURA TRANSPARENTE PROTECTORA</t>
  </si>
  <si>
    <t>G281P</t>
  </si>
  <si>
    <t>8.7</t>
  </si>
  <si>
    <t>PUERTA EN TUBERIA GALV. D= 2" Y MALLA ESLABONADA PARA CERRAMIENTO 2.50 Mx4.0 M. INCLUYE MANIJA, PASADOR, ANTICORROSIVO Y PINTURA</t>
  </si>
  <si>
    <t>SUBTOTAL CERRAMIENTO</t>
  </si>
  <si>
    <t>9.0</t>
  </si>
  <si>
    <t>G230P</t>
  </si>
  <si>
    <t>9.1</t>
  </si>
  <si>
    <t>EQUIPO DE MEDIDA EN BAJA TENSION 50 A</t>
  </si>
  <si>
    <t>G232P</t>
  </si>
  <si>
    <t>9.2</t>
  </si>
  <si>
    <t>TABLERO DE DISTRIBUCION TIPO TD2 PARA 18 CIRCUITOS 220V-19,7A</t>
  </si>
  <si>
    <t>G233P</t>
  </si>
  <si>
    <t>9.3</t>
  </si>
  <si>
    <t>BREAKERS PARA PROTECCION DE TABLEROS</t>
  </si>
  <si>
    <t>G234P</t>
  </si>
  <si>
    <t>9.4</t>
  </si>
  <si>
    <t>INTERRUPTOR TRIPOLAR INDUSTRIAL 3X50A</t>
  </si>
  <si>
    <t>G235P</t>
  </si>
  <si>
    <t>9.5</t>
  </si>
  <si>
    <t>CONMUTADOR SELECTOR 3X63A</t>
  </si>
  <si>
    <t>G236P</t>
  </si>
  <si>
    <t>9.6</t>
  </si>
  <si>
    <t>CONDUCTOR DESNUDO 2 AWG (PUESTA A TIERRA)</t>
  </si>
  <si>
    <t>G237P</t>
  </si>
  <si>
    <t>9.7</t>
  </si>
  <si>
    <t>CONDUCTOR DESNUDO 8 AWG (PUESTA A TIERRA)</t>
  </si>
  <si>
    <t>G238P</t>
  </si>
  <si>
    <t>9.8</t>
  </si>
  <si>
    <t>CABLE DESDE TRANSFORMADOR A TABLERO DE DISTRIBUCION TD1 4X10 AWG THW</t>
  </si>
  <si>
    <t>G239P</t>
  </si>
  <si>
    <t>9.9</t>
  </si>
  <si>
    <t>LAMPARA FLUORESCENTE DE 2X28 W</t>
  </si>
  <si>
    <t>G239P-243P</t>
  </si>
  <si>
    <t>9.10</t>
  </si>
  <si>
    <t>LAMPARA FLUORESCENTE DE 1X28 W</t>
  </si>
  <si>
    <t>G244P</t>
  </si>
  <si>
    <t>9.11</t>
  </si>
  <si>
    <t>LAMPARA TIPO TORTUGA</t>
  </si>
  <si>
    <t>G245P</t>
  </si>
  <si>
    <t>9.12</t>
  </si>
  <si>
    <t>LAMPARA INCANDESCENTE DE 60 W</t>
  </si>
  <si>
    <t>G246P</t>
  </si>
  <si>
    <t>9.13</t>
  </si>
  <si>
    <t xml:space="preserve">TOMA DOBLE MONOFASICA DE 20 AMPERIOS CON POLO PUESTA A TIERRA </t>
  </si>
  <si>
    <t>G246P-248P</t>
  </si>
  <si>
    <t>9.14</t>
  </si>
  <si>
    <t>TOMA DOBLE MONOFASICA CON PROTECCION (TIPO GFCI)</t>
  </si>
  <si>
    <t>G246P-249P</t>
  </si>
  <si>
    <t>9.15</t>
  </si>
  <si>
    <t>TOMA BIFASICA DE 20 AMPERIOS</t>
  </si>
  <si>
    <t>G250P</t>
  </si>
  <si>
    <t>9.16</t>
  </si>
  <si>
    <t>VARILLA DE PUESTA A TIERRA D5/8" L=1.2M</t>
  </si>
  <si>
    <t>G251P</t>
  </si>
  <si>
    <t>9.17</t>
  </si>
  <si>
    <t>CAJA DE INSPECCION AP274</t>
  </si>
  <si>
    <t>SUBTOTAL ILUMINACION INTERNA Y DISPOSITIVOS ELECTRICOS - CASETA</t>
  </si>
  <si>
    <t>10.0</t>
  </si>
  <si>
    <t>G252P</t>
  </si>
  <si>
    <t>10.1</t>
  </si>
  <si>
    <t>CABLE DE MEDIA TENSION 4 ACSR</t>
  </si>
  <si>
    <t>060614-253P</t>
  </si>
  <si>
    <t>10.2</t>
  </si>
  <si>
    <t>POSTE CONCRETO 12 M TIPO LINEA [510 KG CARGA ROTURA]</t>
  </si>
  <si>
    <t>060616-255P</t>
  </si>
  <si>
    <t>10.3</t>
  </si>
  <si>
    <t>POSTE CONCRETO 12 M TIPO LINEA [750 KG CARGA DE ROTURA]</t>
  </si>
  <si>
    <t>060628-256P</t>
  </si>
  <si>
    <t>10.4</t>
  </si>
  <si>
    <t>POSTE CONCRETO 12 M TIPO LINEA [1050 KG CARGA DE ROTURA]</t>
  </si>
  <si>
    <t>G257P</t>
  </si>
  <si>
    <t>10.5</t>
  </si>
  <si>
    <t>TRANSFORMADOR 15 KVA 13200/220/127</t>
  </si>
  <si>
    <t>G259P-261P</t>
  </si>
  <si>
    <t>10.6</t>
  </si>
  <si>
    <t>LA 202 CIRCUITO PRIMARIO SENCILLO CONSTRUCCION TANGENCIAL</t>
  </si>
  <si>
    <t>G259P-262P</t>
  </si>
  <si>
    <t>10.7</t>
  </si>
  <si>
    <t>LA 206 CIRCUITO PRIMARIO SENCILLO CAMBIO DE ANGULO A 90 GRADOS, CON RETENCION HORIZONTAL</t>
  </si>
  <si>
    <t>G259P-260P</t>
  </si>
  <si>
    <t>10.8</t>
  </si>
  <si>
    <t>LA 209 CIRCUITO PRIMARIO SENCILLO DERIVACION A 90 CON RETENCION INFERIOR</t>
  </si>
  <si>
    <t>G259P-263P</t>
  </si>
  <si>
    <t>10.9</t>
  </si>
  <si>
    <t>LA 203 CIRCUITO PRIMARIO SENCILLO CONSTRUCCION TANGENCIAL EN ANGULO</t>
  </si>
  <si>
    <t>G259P</t>
  </si>
  <si>
    <t>10.10</t>
  </si>
  <si>
    <t>LA 218 CIRCUITO PRIMARIO SENCILLO TERMINAL CON DERIVACION LARGA DE CABLE + TRANSFORMADOR</t>
  </si>
  <si>
    <t>SUBTOTAL MEDIA TENSION Y TRANSFORMADOR DE MT A BT</t>
  </si>
  <si>
    <t>11.0</t>
  </si>
  <si>
    <t>G264P</t>
  </si>
  <si>
    <t>11.1</t>
  </si>
  <si>
    <t>REFLECTOR DE SODIO 70W</t>
  </si>
  <si>
    <t>G265P</t>
  </si>
  <si>
    <t>11.2</t>
  </si>
  <si>
    <t>POSTE DE CONCRETO TIPO RECTO 10 M PARA ALUMBRADO PUBLICO</t>
  </si>
  <si>
    <t>G266P</t>
  </si>
  <si>
    <t>11.3</t>
  </si>
  <si>
    <t>CABLE 1x12 AWG THW</t>
  </si>
  <si>
    <t>G267P</t>
  </si>
  <si>
    <t>11.4</t>
  </si>
  <si>
    <t>CABLE 1X10 AWG THW</t>
  </si>
  <si>
    <t>G268P</t>
  </si>
  <si>
    <t>11.5</t>
  </si>
  <si>
    <t>CONDUCTOR 1X12 AWG DESNUDO</t>
  </si>
  <si>
    <t>G268P-269P</t>
  </si>
  <si>
    <t>11.6</t>
  </si>
  <si>
    <t>CONDUCTOR 1X10 AWG DESNUDO</t>
  </si>
  <si>
    <t>G251P-270P</t>
  </si>
  <si>
    <t>11.7</t>
  </si>
  <si>
    <t>G271P</t>
  </si>
  <si>
    <t>11.8</t>
  </si>
  <si>
    <t>CANALIZACION 2 D2" - CRUCE ZONA VERDE</t>
  </si>
  <si>
    <t>G271P-272P</t>
  </si>
  <si>
    <t>11.9</t>
  </si>
  <si>
    <t>CANALIZACION 1 D2" - CRUCE ZONA VERDE</t>
  </si>
  <si>
    <t>SUBTOTAL ILUMINACION EXTERIOR</t>
  </si>
  <si>
    <t xml:space="preserve">TOTAL COSTO DIRECTO OBRA CIVIL : </t>
  </si>
  <si>
    <t>AIU</t>
  </si>
  <si>
    <t xml:space="preserve">IVA SOBRE LA UTILIDAD (16%): </t>
  </si>
  <si>
    <t xml:space="preserve">PRESUPUESTO ESTIMADO  - OBRA CIVIL : </t>
  </si>
  <si>
    <t xml:space="preserve"> PRESUPUESTO ESTIMADO  - OBRA CIVIL : </t>
  </si>
  <si>
    <t>VALOR TOTAL PRESUPUESTO</t>
  </si>
  <si>
    <t>SUBTOTAL RESTITUCION DE RASANTES</t>
  </si>
  <si>
    <t>G60P</t>
  </si>
  <si>
    <t>PAVIMENTO CONCRETO RIGIDO MR=40, E=0.15 M. INCLUYE JUNTA BAK</t>
  </si>
  <si>
    <t>080304-58P</t>
  </si>
  <si>
    <t>BASE COMPACTADA MATERIAL GRANULAR TRITURADO. INCLUYE ACARREO 10 KM</t>
  </si>
  <si>
    <t>080201-57P</t>
  </si>
  <si>
    <t>REPARACION DE RASANTES EN AFIRMADO</t>
  </si>
  <si>
    <t>080614-56P</t>
  </si>
  <si>
    <t>COLOCACION PRADO EXISTENTE</t>
  </si>
  <si>
    <t>300219</t>
  </si>
  <si>
    <t>SUBTOTAL DOMICILIARIAS</t>
  </si>
  <si>
    <t>RETIRO DE MATERIAL DE EXCAVACION CON CARGUE EN VOLQUETA A MAQUINA &lt;=10 KM</t>
  </si>
  <si>
    <t>RELLENO CON MATERIAL SELECCIONADO DE LA EXCAVACION COMPACTADO CON RANA EN CAPAS DE 0.30 M AL 90% PM</t>
  </si>
  <si>
    <t>KIT SILLA YEE PVC 8"X6" PARA ALCANTARILLADO DOBLE PARED NTC 3722-3</t>
  </si>
  <si>
    <t>UNION SANITARIA PVC 6"</t>
  </si>
  <si>
    <t>CAJA INSPECCION 60x60 CM [CONCRETO]. INCLUYE TAPA E=12 CM</t>
  </si>
  <si>
    <t>EXCAVACION EN TIERRA EN SECO A MANO PROFUNDIDAD DE 0.00 A 2.00 M - ZANJA ACOMETIDA</t>
  </si>
  <si>
    <t>EXCAVACION EN TIERRA EN SECO A MANO PROFUNDIDAD DE 0.00 A 2.00 M - CAJAS</t>
  </si>
  <si>
    <t>DEMOLICION PAVIMENTO CONCRETO E=20 CM. INCLUYE CARGUE MANUAL Y RETIRO DE ESCOMBROS HASTA 20 KM</t>
  </si>
  <si>
    <t>G62P</t>
  </si>
  <si>
    <t>CORTE DE PAVIMENTO RIGIDO CON CORTADORA AUTOPROPULSADA</t>
  </si>
  <si>
    <t>110105-61P</t>
  </si>
  <si>
    <t>SUBTOTAL CAMARAS DE CAIDA</t>
  </si>
  <si>
    <t>CAMARA DE CAIDA PZ-101. INCLUYE ACCESORIOS, LOSA Y TAPA</t>
  </si>
  <si>
    <t>020423-55P</t>
  </si>
  <si>
    <t>CAMARA DE CAIDA PZ-74. INCLUYE ACCESORIOS, LOSA Y TAPA</t>
  </si>
  <si>
    <t>020417-54P</t>
  </si>
  <si>
    <t>CAMARA DE CAIDA PZ-40. INCLUYE ACCESORIOS, LOSA Y TAPA</t>
  </si>
  <si>
    <t>020418-51P</t>
  </si>
  <si>
    <t>CAMARA DE CAIDA PZ-37. INCLUYE ACCESORIOS, LOSA Y TAPA</t>
  </si>
  <si>
    <t>020418-52P</t>
  </si>
  <si>
    <t>010209-50P</t>
  </si>
  <si>
    <t>EXCAVACION A MAQUINA EN SECO EN MATERIAL COMUN PROFUNDIDAD DE 2.01 A 3.00 M - CAMARAS DE CAIDA</t>
  </si>
  <si>
    <t>G22P-49P</t>
  </si>
  <si>
    <t>SUBTOTAL CONSTRUCCION CAMARAS NUEVAS</t>
  </si>
  <si>
    <t>CAMARA DE INSPECCION TIPO B, ALTURA DE CILINDRO DE 2.51 A 3.00 M. INCLUYE LOSA Y TAPA</t>
  </si>
  <si>
    <t>020417-48P</t>
  </si>
  <si>
    <t>CAMARA DE INSPECCION TIPO B, ALTURA DE CILINDRO DE 1.51 A 2.00 M. INCLUYE LOSA Y TAPA</t>
  </si>
  <si>
    <t>020404-46P</t>
  </si>
  <si>
    <t>CAMARA DE INSPECCION TIPO B, CON ALTURA DE CILINDRO HASTA 1.50 M. INCLUYE LOSA Y TAPA</t>
  </si>
  <si>
    <t>020403-45P</t>
  </si>
  <si>
    <t>010209-44P</t>
  </si>
  <si>
    <t>EXCAVACION A MAQUINA EN SECO EN MATERIAL COMUN PROFUNDIDAD DE 2.01 A 3.00 M - CAMARAS NUEVAS</t>
  </si>
  <si>
    <t>G22P-43P</t>
  </si>
  <si>
    <t>EXCAVACION EN TIERRA EN SECO A MANO PROFUNDIDAD DE 0.00 A 2.00 M - CAMARAS NUEVAS</t>
  </si>
  <si>
    <t>100601-42P</t>
  </si>
  <si>
    <t>SUBTOTAL OPTIMIZACION DE CAMARAS</t>
  </si>
  <si>
    <t>REPARACION EN MURO DE CAMARAS PARA EMPATE CON TUBERIAS OPTIMIZADAS. CAMARAS: PZ-3, PZ-13, PZ-14, PZ-18, PZ-25, PZ-35, PZ-63, PZ-75, PZ-76, PZ-97, PZ-98, PZ-105, PZ-109, PZ-118, PZ-139</t>
  </si>
  <si>
    <t>IM0617-41P</t>
  </si>
  <si>
    <t>020417-34P</t>
  </si>
  <si>
    <t>CAMARA DE INSPECCION TIPO B, ALTURA DE CILINDRO DE 2.01 A 2.50 M. INCLUYE LOSA Y TAPA</t>
  </si>
  <si>
    <t>020418-33P</t>
  </si>
  <si>
    <t>020404-32P</t>
  </si>
  <si>
    <t>020403-31P</t>
  </si>
  <si>
    <t>010209-40P</t>
  </si>
  <si>
    <t>IM0611-39P</t>
  </si>
  <si>
    <t>EXCAVACION A MAQUINA EN SECO EN MATERIAL COMUN PROFUNDIDAD MAYOR A 3.00 M - OPTIMIZACION CAMARAS</t>
  </si>
  <si>
    <t>G22P-38P</t>
  </si>
  <si>
    <t>EXCAVACION A MAQUINA EN SECO EN MATERIAL COMUN PROFUNDIDAD DE 2.01 A 3.00 M - OPTIMIZACION CAMARAS</t>
  </si>
  <si>
    <t>G22P-37P</t>
  </si>
  <si>
    <t>EXCAVACION EN TIERRA EN SECO A MANO PROFUNDIDAD DE 0.00 A 2.00 M - OPTIMIZACION CAMARAS</t>
  </si>
  <si>
    <t>100601-36P</t>
  </si>
  <si>
    <t>SUBTOTAL INSTALACION TUBERIAS ALCANTARILLADO</t>
  </si>
  <si>
    <t>INSTALACION TUBERIA PVC NTC 3722-3 S8 8". INCLUYE TRANSPORTE</t>
  </si>
  <si>
    <t>020706-13P</t>
  </si>
  <si>
    <t>INSTALACION TUBERIA PVC NTC 3722-3 S8 6". INCLUYE TRANSPORTE</t>
  </si>
  <si>
    <t>020705-12P</t>
  </si>
  <si>
    <t>EXTRACCION DE TUBERIA EXISTENTE DE 8". INCLUYE RETIRO</t>
  </si>
  <si>
    <t>010110-10P</t>
  </si>
  <si>
    <t>EXTRACCION DE TUBERIA EXISTENTE DE 6". INCLUYE RETIRO</t>
  </si>
  <si>
    <t>010110-11P</t>
  </si>
  <si>
    <t>ENTIBADO TIPO EC-2 CON PERFILES METALICOS, 3 USOS</t>
  </si>
  <si>
    <t>100603-25P</t>
  </si>
  <si>
    <t>010209-27P</t>
  </si>
  <si>
    <t>100618-30P</t>
  </si>
  <si>
    <t>IM0611</t>
  </si>
  <si>
    <t>IM0613</t>
  </si>
  <si>
    <t>EXCAVACION A MAQUINA EN SECO EN MATERIAL COMUN PROFUNDIDAD MAYOR A 3.00 M - ZANJAS</t>
  </si>
  <si>
    <t>G22P-24P</t>
  </si>
  <si>
    <t>EXCAVACION A MAQUINA EN SECO EN MATERIAL COMUN PROFUNDIDAD DE 2.01 A 3.00 M - ZANJAS</t>
  </si>
  <si>
    <t>G22P</t>
  </si>
  <si>
    <t>EXCAVACION EN TIERRA EN SECO A MANO PROFUNDIDAD DE 0.00 A 2.00 M - ZANJAS</t>
  </si>
  <si>
    <t>100601-6P</t>
  </si>
  <si>
    <t>SUBTOTAL DEMOLICIONES Y ROTURAS</t>
  </si>
  <si>
    <t>DEMOLICION CAMARAS TIPO B ALTURA DE CILINDRO DE 3.01 M A 3.50 M. INCLUYE RETIRO DE ESCOMBROS HASTA 20 KM</t>
  </si>
  <si>
    <t>010103-35P</t>
  </si>
  <si>
    <t>DEMOLICION CAMARAS TIPO B ALTURA DE CILINDRO DE 2.51 M A 3.00 M. INCLUYE RETIRO DE ESCOMBROS HASTA 20 KM</t>
  </si>
  <si>
    <t>010103-21P</t>
  </si>
  <si>
    <t>DEMOLICION CAMARAS TIPO B ALTURA DE CILINDRO DE 2.01 M A 2.50 M. INCLUYE RETIRO DE ESCOMBROS HASTA 20 KM</t>
  </si>
  <si>
    <t>010103-20P</t>
  </si>
  <si>
    <t>DEMOLICION CAMARAS TIPO B ALTURA DE CILINDRO DE 1.51 M A 2.00 M. INCLUYE RETIRO DE ESCOMBROS HASTA 20 KM</t>
  </si>
  <si>
    <t>010103-5P</t>
  </si>
  <si>
    <t>DEMOLICION CAMARAS TIPO B ALTURA DE CILINDRO DE 1.01 M A 1.50 M. INCLUYE RETIRO DE ESCOMBROS HASTA 20 KM</t>
  </si>
  <si>
    <t>010103-18P</t>
  </si>
  <si>
    <t>DEMOLICION CAMARAS TIPO B ALTURA DE CILINDRO DE 0.50 M A 1.00 M. INCLUYE RETIRO DE ESCOMBROS HASTA 20 KM</t>
  </si>
  <si>
    <t>010103-19P</t>
  </si>
  <si>
    <t>081003-4P</t>
  </si>
  <si>
    <t>G3P</t>
  </si>
  <si>
    <t>SUBTOTAL PRELIMINARES</t>
  </si>
  <si>
    <t>100108-2P</t>
  </si>
  <si>
    <t>CERRAMIENTO TELA FIB.TEJIDA H=2.10M-BORD</t>
  </si>
  <si>
    <t>100119</t>
  </si>
  <si>
    <t>LOCALIZACION-REPLANTEO RED ALCANTARILLADO</t>
  </si>
  <si>
    <t>010106-1P</t>
  </si>
  <si>
    <t>IM0618-282P</t>
  </si>
  <si>
    <t>DEMOLICION CAMARA DE ALIVIO EXISTENTE. INCLUYE RETIRO DE ESCOMBROS HASTA 20 KM</t>
  </si>
  <si>
    <t>CAMARA DE ALIVIO PTAR 2</t>
  </si>
  <si>
    <t>IM0619</t>
  </si>
  <si>
    <t>G283P</t>
  </si>
  <si>
    <t>SUMINISTRO E INSTALACION BUJE PVC SANITARIA 6X4"</t>
  </si>
  <si>
    <t>G283P-284P</t>
  </si>
  <si>
    <t>G44P-285P</t>
  </si>
  <si>
    <t>040556-286P</t>
  </si>
  <si>
    <t>6.21</t>
  </si>
  <si>
    <t>DESCAPOTE MANUAL MAS RETIRO H= 0.20 MTS</t>
  </si>
  <si>
    <t>VIGA CIMENTACION EN CONCRETO 3000 PSI</t>
  </si>
  <si>
    <t>LOSA CONTRAPISO EN CONCRETO 3000 PSI E=10 CM - CASETA ELECTRICA</t>
  </si>
  <si>
    <t>ANDEN CONCRETO 10CM 3000 PSI</t>
  </si>
  <si>
    <t>SUMINISTRO E INST. PUERTA 0.85M X 2.10M. INCLUYE ANTICORROSIVO Y PINTURA</t>
  </si>
  <si>
    <t>TABLETA GRESS 10X20 ROMANA PARA PISO CASETA</t>
  </si>
  <si>
    <t>SUBTOTAL CASETA TABLERO ELECTRICO</t>
  </si>
  <si>
    <t>ILUMINACION INTERNA Y DISPOSITIVOS ELECTRICOS - CASETA TABLERO ELÉCTRICO</t>
  </si>
  <si>
    <t>SUBTOTAL ILUMINACION INTERNA Y DISPOSITIVOS ELECTRICOS - CASETA TABLERO ELÉCTRICO</t>
  </si>
  <si>
    <t>ADECUACION CAMARA DE ALIVIO ACTUAL PTAR 3</t>
  </si>
  <si>
    <t>CAMARA DE ALIVIO PTAR 3</t>
  </si>
  <si>
    <t>100602-283P</t>
  </si>
  <si>
    <t>EXCAVACION EN TIERRA EN SECO A MANO PARA CONSTRUCCION DE CAMARAS DE INSPECCION</t>
  </si>
  <si>
    <t>110113-284P</t>
  </si>
  <si>
    <t>CAJA INSPECCION 120x120 CM [CONCRETO]. INCLUYE TAPA E=12 CM</t>
  </si>
  <si>
    <t>G37P-285P</t>
  </si>
  <si>
    <t>IM0621</t>
  </si>
  <si>
    <t>IM0622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</si>
  <si>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</si>
  <si>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</si>
  <si>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</si>
  <si>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</si>
  <si>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</si>
  <si>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</si>
  <si>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</si>
  <si>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</si>
  <si>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</si>
  <si>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</si>
  <si>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</si>
  <si>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</si>
  <si>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</si>
  <si>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</si>
  <si>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</si>
  <si>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</si>
  <si>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</si>
  <si>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</si>
  <si>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</si>
  <si>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</si>
  <si>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</si>
  <si>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</si>
  <si>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</si>
  <si>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</si>
  <si>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</si>
  <si>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</si>
  <si>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6.48</t>
  </si>
  <si>
    <t>6.49</t>
  </si>
  <si>
    <t>6.50</t>
  </si>
  <si>
    <t>6.51</t>
  </si>
  <si>
    <t>6.52</t>
  </si>
  <si>
    <t>6.53</t>
  </si>
  <si>
    <t>6.54</t>
  </si>
  <si>
    <t>6.55</t>
  </si>
  <si>
    <t>6.56</t>
  </si>
  <si>
    <t>6.57</t>
  </si>
  <si>
    <t>6.58</t>
  </si>
  <si>
    <t>6.59</t>
  </si>
  <si>
    <t>6.60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</si>
  <si>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</si>
  <si>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</si>
  <si>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</si>
  <si>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</si>
  <si>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</si>
  <si>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</si>
  <si>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</si>
  <si>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</si>
  <si>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</si>
  <si>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TUBERIAS ALCANTARILLADO</t>
  </si>
  <si>
    <t>TUBERIA PVC 6" NTC 3722-3 S8</t>
  </si>
  <si>
    <t>TUBERIA PVC 8" NTC 3722-3S8</t>
  </si>
  <si>
    <t>TUBERIA PVC SANITARIA 6" NTC 1087</t>
  </si>
  <si>
    <t>SUBTOTAL TUBERIAS ALCANTARILLADO</t>
  </si>
  <si>
    <t>TOTAL COSTOS DIRECTS</t>
  </si>
  <si>
    <t>TUBERIA PVC 8" NTC 3722-3 S8</t>
  </si>
  <si>
    <t>TUBERIA PVC SANITARIA 4" NTC 1087</t>
  </si>
  <si>
    <t>110305-10P</t>
  </si>
  <si>
    <t>160505-13P</t>
  </si>
  <si>
    <t>TUBERIA PVC PRESION 1/2" RDE 9 NTC 382</t>
  </si>
  <si>
    <t>160506-14P</t>
  </si>
  <si>
    <t>TUBERIA PVC PRESION 3/4" RDE 11 NTC 382</t>
  </si>
  <si>
    <t>110301-11P</t>
  </si>
  <si>
    <t>TUBERIA PVC SANITARIA 2" NTC 1087</t>
  </si>
  <si>
    <t>110303-12P</t>
  </si>
  <si>
    <t>OPTIMIZACION ALCANTARILLADO - COSTO DIRECTO</t>
  </si>
  <si>
    <t>OPTIMIZACION PTAR 1 - COSTO DIRECTO</t>
  </si>
  <si>
    <t>OPTIMIZACION PTAR 2 - COSTO DIRECTO</t>
  </si>
  <si>
    <t>OPTIMIZACION PTAR 3 - COSTO DIRECTO</t>
  </si>
  <si>
    <t>OBRA CIVIL</t>
  </si>
  <si>
    <t>TOTAL PRESUPUESTO ESTIMADO - (OBRA CIVIL + SUMINISTROS):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</si>
</sst>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&quot;$&quot;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2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8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u val="singleAccounting"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1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353">
    <xf numFmtId="0" fontId="0" fillId="0" borderId="0" xfId="0"/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0" borderId="0" xfId="0" applyFill="1" applyAlignment="1" applyProtection="1">
      <alignment vertical="top"/>
    </xf>
    <xf numFmtId="0" fontId="0" fillId="3" borderId="10" xfId="0" applyFill="1" applyBorder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protection hidden="1"/>
    </xf>
    <xf numFmtId="0" fontId="5" fillId="0" borderId="0" xfId="0" applyFont="1" applyProtection="1">
      <protection locked="0"/>
    </xf>
    <xf numFmtId="0" fontId="5" fillId="0" borderId="0" xfId="0" applyFont="1" applyFill="1" applyBorder="1" applyAlignment="1" applyProtection="1">
      <alignment vertical="top"/>
    </xf>
    <xf numFmtId="0" fontId="6" fillId="6" borderId="26" xfId="4" applyNumberFormat="1" applyFont="1" applyFill="1" applyBorder="1" applyAlignment="1" applyProtection="1">
      <alignment horizontal="center" vertical="center" wrapText="1"/>
    </xf>
    <xf numFmtId="0" fontId="6" fillId="6" borderId="9" xfId="4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vertical="top"/>
    </xf>
    <xf numFmtId="0" fontId="5" fillId="3" borderId="10" xfId="0" applyFont="1" applyFill="1" applyBorder="1" applyAlignment="1" applyProtection="1">
      <alignment horizontal="center" vertical="top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5" fillId="0" borderId="1" xfId="0" quotePrefix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3" borderId="3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top"/>
      <protection locked="0"/>
    </xf>
    <xf numFmtId="0" fontId="7" fillId="0" borderId="0" xfId="0" applyFont="1" applyBorder="1" applyProtection="1">
      <protection hidden="1"/>
    </xf>
    <xf numFmtId="0" fontId="6" fillId="0" borderId="0" xfId="0" applyFont="1" applyBorder="1" applyAlignment="1" applyProtection="1">
      <alignment horizontal="right"/>
      <protection hidden="1"/>
    </xf>
    <xf numFmtId="165" fontId="8" fillId="0" borderId="0" xfId="0" applyNumberFormat="1" applyFont="1" applyBorder="1" applyAlignment="1" applyProtection="1">
      <alignment horizontal="right"/>
      <protection hidden="1"/>
    </xf>
    <xf numFmtId="0" fontId="5" fillId="0" borderId="0" xfId="0" applyFont="1"/>
    <xf numFmtId="0" fontId="5" fillId="0" borderId="0" xfId="0" applyFont="1" applyBorder="1"/>
    <xf numFmtId="165" fontId="5" fillId="0" borderId="0" xfId="0" applyNumberFormat="1" applyFont="1" applyBorder="1" applyProtection="1">
      <protection hidden="1"/>
    </xf>
    <xf numFmtId="0" fontId="5" fillId="0" borderId="15" xfId="0" applyFont="1" applyFill="1" applyBorder="1" applyProtection="1"/>
    <xf numFmtId="0" fontId="5" fillId="0" borderId="0" xfId="0" applyFont="1" applyBorder="1" applyProtection="1">
      <protection locked="0"/>
    </xf>
    <xf numFmtId="0" fontId="5" fillId="0" borderId="0" xfId="0" applyFont="1" applyFill="1" applyBorder="1" applyProtection="1"/>
    <xf numFmtId="0" fontId="5" fillId="2" borderId="12" xfId="0" applyFont="1" applyFill="1" applyBorder="1" applyAlignment="1" applyProtection="1">
      <alignment horizontal="center" vertical="top"/>
      <protection locked="0"/>
    </xf>
    <xf numFmtId="0" fontId="5" fillId="3" borderId="32" xfId="0" applyFont="1" applyFill="1" applyBorder="1" applyAlignment="1" applyProtection="1">
      <alignment horizontal="center" vertical="top"/>
      <protection locked="0"/>
    </xf>
    <xf numFmtId="0" fontId="5" fillId="0" borderId="1" xfId="0" quotePrefix="1" applyFont="1" applyFill="1" applyBorder="1" applyAlignment="1" applyProtection="1">
      <alignment horizontal="center" vertical="top"/>
      <protection hidden="1"/>
    </xf>
    <xf numFmtId="0" fontId="4" fillId="0" borderId="0" xfId="0" applyFont="1" applyProtection="1">
      <protection locked="0"/>
    </xf>
    <xf numFmtId="0" fontId="5" fillId="2" borderId="45" xfId="0" applyFont="1" applyFill="1" applyBorder="1" applyAlignment="1" applyProtection="1">
      <alignment horizontal="center" vertical="top"/>
      <protection locked="0"/>
    </xf>
    <xf numFmtId="0" fontId="5" fillId="3" borderId="46" xfId="0" applyFont="1" applyFill="1" applyBorder="1" applyAlignment="1" applyProtection="1">
      <alignment horizontal="center" vertical="top"/>
      <protection locked="0"/>
    </xf>
    <xf numFmtId="0" fontId="5" fillId="0" borderId="25" xfId="0" applyFont="1" applyFill="1" applyBorder="1" applyAlignment="1" applyProtection="1">
      <alignment horizontal="center" vertical="top"/>
      <protection hidden="1"/>
    </xf>
    <xf numFmtId="0" fontId="5" fillId="0" borderId="25" xfId="0" quotePrefix="1" applyFont="1" applyFill="1" applyBorder="1" applyAlignment="1" applyProtection="1">
      <alignment horizontal="center" vertical="top"/>
      <protection hidden="1"/>
    </xf>
    <xf numFmtId="0" fontId="5" fillId="2" borderId="47" xfId="0" applyFont="1" applyFill="1" applyBorder="1" applyAlignment="1" applyProtection="1">
      <alignment horizontal="center" vertical="top"/>
      <protection locked="0"/>
    </xf>
    <xf numFmtId="0" fontId="5" fillId="3" borderId="48" xfId="0" applyFont="1" applyFill="1" applyBorder="1" applyAlignment="1" applyProtection="1">
      <alignment horizontal="center" vertical="top"/>
      <protection locked="0"/>
    </xf>
    <xf numFmtId="0" fontId="5" fillId="0" borderId="19" xfId="0" applyFont="1" applyFill="1" applyBorder="1" applyAlignment="1" applyProtection="1">
      <alignment vertical="top"/>
      <protection locked="0"/>
    </xf>
    <xf numFmtId="0" fontId="4" fillId="2" borderId="49" xfId="0" applyFont="1" applyFill="1" applyBorder="1" applyAlignment="1" applyProtection="1">
      <alignment horizontal="center" vertical="top"/>
      <protection locked="0"/>
    </xf>
    <xf numFmtId="0" fontId="4" fillId="3" borderId="48" xfId="0" applyFont="1" applyFill="1" applyBorder="1" applyAlignment="1" applyProtection="1">
      <alignment horizontal="center" vertical="top"/>
      <protection locked="0"/>
    </xf>
    <xf numFmtId="0" fontId="5" fillId="0" borderId="19" xfId="0" applyFont="1" applyFill="1" applyBorder="1" applyAlignment="1" applyProtection="1">
      <alignment vertical="top"/>
    </xf>
    <xf numFmtId="0" fontId="5" fillId="0" borderId="2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49" xfId="0" applyFont="1" applyFill="1" applyBorder="1" applyAlignment="1" applyProtection="1">
      <alignment horizontal="center" vertical="top"/>
      <protection locked="0"/>
    </xf>
    <xf numFmtId="0" fontId="0" fillId="3" borderId="0" xfId="0" applyFill="1" applyBorder="1" applyAlignment="1" applyProtection="1">
      <alignment horizontal="center" vertical="top"/>
      <protection locked="0"/>
    </xf>
    <xf numFmtId="166" fontId="6" fillId="5" borderId="36" xfId="4" applyNumberFormat="1" applyFont="1" applyFill="1" applyBorder="1" applyAlignment="1" applyProtection="1">
      <alignment vertical="center"/>
    </xf>
    <xf numFmtId="0" fontId="6" fillId="5" borderId="26" xfId="4" applyNumberFormat="1" applyFont="1" applyFill="1" applyBorder="1" applyAlignment="1" applyProtection="1">
      <alignment horizontal="center" vertical="center"/>
    </xf>
    <xf numFmtId="166" fontId="6" fillId="5" borderId="21" xfId="4" applyNumberFormat="1" applyFont="1" applyFill="1" applyBorder="1" applyAlignment="1" applyProtection="1">
      <alignment vertical="center"/>
    </xf>
    <xf numFmtId="166" fontId="12" fillId="5" borderId="56" xfId="4" applyNumberFormat="1" applyFont="1" applyFill="1" applyBorder="1" applyAlignment="1" applyProtection="1">
      <alignment vertical="center"/>
    </xf>
    <xf numFmtId="0" fontId="6" fillId="6" borderId="21" xfId="4" applyNumberFormat="1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/>
    </xf>
    <xf numFmtId="0" fontId="10" fillId="2" borderId="19" xfId="0" applyFont="1" applyFill="1" applyBorder="1" applyAlignment="1" applyProtection="1">
      <alignment horizontal="center"/>
    </xf>
    <xf numFmtId="0" fontId="7" fillId="0" borderId="19" xfId="0" applyFont="1" applyFill="1" applyBorder="1" applyAlignment="1" applyProtection="1">
      <alignment vertical="top"/>
    </xf>
    <xf numFmtId="0" fontId="7" fillId="3" borderId="48" xfId="0" applyFont="1" applyFill="1" applyBorder="1" applyAlignment="1" applyProtection="1">
      <alignment horizontal="center" vertical="top"/>
      <protection locked="0"/>
    </xf>
    <xf numFmtId="0" fontId="7" fillId="2" borderId="47" xfId="0" applyFont="1" applyFill="1" applyBorder="1" applyAlignment="1" applyProtection="1">
      <alignment horizontal="center" vertical="top"/>
      <protection locked="0"/>
    </xf>
    <xf numFmtId="0" fontId="7" fillId="0" borderId="25" xfId="0" quotePrefix="1" applyFont="1" applyFill="1" applyBorder="1" applyAlignment="1" applyProtection="1">
      <alignment horizontal="center" vertical="top"/>
      <protection hidden="1"/>
    </xf>
    <xf numFmtId="0" fontId="7" fillId="3" borderId="46" xfId="0" applyFont="1" applyFill="1" applyBorder="1" applyAlignment="1" applyProtection="1">
      <alignment horizontal="center" vertical="top"/>
      <protection locked="0"/>
    </xf>
    <xf numFmtId="0" fontId="7" fillId="2" borderId="49" xfId="0" applyFont="1" applyFill="1" applyBorder="1" applyAlignment="1" applyProtection="1">
      <alignment horizontal="center" vertical="top"/>
      <protection locked="0"/>
    </xf>
    <xf numFmtId="0" fontId="7" fillId="0" borderId="19" xfId="0" applyFont="1" applyFill="1" applyBorder="1" applyAlignment="1" applyProtection="1">
      <alignment vertical="top"/>
      <protection locked="0"/>
    </xf>
    <xf numFmtId="0" fontId="8" fillId="2" borderId="19" xfId="0" applyFont="1" applyFill="1" applyBorder="1" applyAlignment="1" applyProtection="1">
      <alignment horizontal="center"/>
    </xf>
    <xf numFmtId="0" fontId="8" fillId="2" borderId="57" xfId="0" applyFont="1" applyFill="1" applyBorder="1" applyAlignment="1" applyProtection="1">
      <alignment horizontal="center"/>
    </xf>
    <xf numFmtId="0" fontId="5" fillId="0" borderId="19" xfId="0" quotePrefix="1" applyFont="1" applyFill="1" applyBorder="1" applyAlignment="1" applyProtection="1">
      <alignment horizontal="center" vertical="top"/>
      <protection hidden="1"/>
    </xf>
    <xf numFmtId="0" fontId="2" fillId="2" borderId="19" xfId="0" applyFont="1" applyFill="1" applyBorder="1" applyAlignment="1" applyProtection="1">
      <alignment horizontal="center"/>
    </xf>
    <xf numFmtId="0" fontId="2" fillId="2" borderId="57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vertical="top"/>
    </xf>
    <xf numFmtId="0" fontId="5" fillId="2" borderId="19" xfId="0" applyFont="1" applyFill="1" applyBorder="1" applyAlignment="1" applyProtection="1">
      <alignment vertical="top"/>
    </xf>
    <xf numFmtId="0" fontId="6" fillId="7" borderId="22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165" fontId="6" fillId="0" borderId="6" xfId="1" applyNumberFormat="1" applyFont="1" applyFill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vertical="top"/>
    </xf>
    <xf numFmtId="0" fontId="7" fillId="0" borderId="5" xfId="0" applyFont="1" applyBorder="1" applyAlignment="1" applyProtection="1">
      <alignment vertical="top" wrapText="1"/>
    </xf>
    <xf numFmtId="0" fontId="7" fillId="0" borderId="5" xfId="0" applyFont="1" applyBorder="1" applyAlignment="1" applyProtection="1">
      <alignment horizontal="center" vertical="top"/>
    </xf>
    <xf numFmtId="0" fontId="7" fillId="0" borderId="5" xfId="0" applyFont="1" applyBorder="1" applyAlignment="1" applyProtection="1">
      <alignment horizontal="right" vertical="top"/>
    </xf>
    <xf numFmtId="0" fontId="7" fillId="0" borderId="5" xfId="0" applyFont="1" applyBorder="1" applyAlignment="1" applyProtection="1">
      <alignment vertical="top"/>
    </xf>
    <xf numFmtId="165" fontId="7" fillId="0" borderId="28" xfId="1" applyNumberFormat="1" applyFont="1" applyBorder="1" applyAlignment="1" applyProtection="1">
      <alignment vertical="top"/>
    </xf>
    <xf numFmtId="0" fontId="6" fillId="4" borderId="26" xfId="0" applyFont="1" applyFill="1" applyBorder="1" applyAlignment="1" applyProtection="1">
      <alignment horizontal="center" vertical="top" wrapText="1"/>
    </xf>
    <xf numFmtId="0" fontId="6" fillId="4" borderId="9" xfId="0" applyFont="1" applyFill="1" applyBorder="1" applyAlignment="1" applyProtection="1">
      <alignment vertical="top"/>
    </xf>
    <xf numFmtId="0" fontId="6" fillId="4" borderId="9" xfId="0" applyFont="1" applyFill="1" applyBorder="1" applyAlignment="1" applyProtection="1">
      <alignment vertical="top" wrapText="1"/>
    </xf>
    <xf numFmtId="44" fontId="6" fillId="4" borderId="21" xfId="3" applyFont="1" applyFill="1" applyBorder="1" applyAlignment="1" applyProtection="1">
      <alignment horizontal="right" vertical="top" wrapText="1"/>
    </xf>
    <xf numFmtId="0" fontId="8" fillId="0" borderId="29" xfId="0" applyFont="1" applyBorder="1" applyAlignment="1" applyProtection="1">
      <alignment horizontal="center" vertical="top"/>
    </xf>
    <xf numFmtId="0" fontId="8" fillId="0" borderId="30" xfId="0" applyFont="1" applyBorder="1" applyAlignment="1" applyProtection="1">
      <alignment vertical="top" wrapText="1"/>
    </xf>
    <xf numFmtId="0" fontId="7" fillId="0" borderId="30" xfId="0" applyFont="1" applyBorder="1" applyAlignment="1" applyProtection="1">
      <alignment horizontal="center" vertical="top"/>
    </xf>
    <xf numFmtId="0" fontId="7" fillId="0" borderId="30" xfId="0" applyFont="1" applyBorder="1" applyAlignment="1" applyProtection="1">
      <alignment horizontal="right" vertical="top"/>
    </xf>
    <xf numFmtId="165" fontId="7" fillId="0" borderId="30" xfId="1" applyNumberFormat="1" applyFont="1" applyBorder="1" applyAlignment="1" applyProtection="1">
      <alignment horizontal="right" vertical="top"/>
    </xf>
    <xf numFmtId="165" fontId="7" fillId="0" borderId="31" xfId="1" applyNumberFormat="1" applyFont="1" applyBorder="1" applyAlignment="1" applyProtection="1">
      <alignment horizontal="right" vertical="top"/>
    </xf>
    <xf numFmtId="49" fontId="8" fillId="0" borderId="26" xfId="0" applyNumberFormat="1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horizontal="center" vertical="center"/>
    </xf>
    <xf numFmtId="2" fontId="7" fillId="0" borderId="9" xfId="0" applyNumberFormat="1" applyFont="1" applyBorder="1" applyAlignment="1" applyProtection="1">
      <alignment horizontal="right" vertical="center"/>
    </xf>
    <xf numFmtId="166" fontId="7" fillId="0" borderId="9" xfId="1" applyNumberFormat="1" applyFont="1" applyBorder="1" applyAlignment="1" applyProtection="1">
      <alignment horizontal="right" vertical="center"/>
    </xf>
    <xf numFmtId="166" fontId="7" fillId="0" borderId="21" xfId="1" applyNumberFormat="1" applyFont="1" applyBorder="1" applyAlignment="1" applyProtection="1">
      <alignment horizontal="right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vertical="center" wrapText="1"/>
    </xf>
    <xf numFmtId="0" fontId="7" fillId="0" borderId="13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right" vertical="center"/>
    </xf>
    <xf numFmtId="165" fontId="7" fillId="0" borderId="13" xfId="1" applyNumberFormat="1" applyFont="1" applyBorder="1" applyAlignment="1" applyProtection="1">
      <alignment horizontal="right" vertical="center"/>
    </xf>
    <xf numFmtId="165" fontId="7" fillId="0" borderId="6" xfId="1" applyNumberFormat="1" applyFont="1" applyBorder="1" applyAlignment="1" applyProtection="1">
      <alignment horizontal="right" vertical="center"/>
    </xf>
    <xf numFmtId="0" fontId="8" fillId="4" borderId="26" xfId="0" applyFont="1" applyFill="1" applyBorder="1" applyAlignment="1" applyProtection="1">
      <alignment horizontal="center" vertical="center"/>
    </xf>
    <xf numFmtId="44" fontId="6" fillId="4" borderId="21" xfId="3" applyFont="1" applyFill="1" applyBorder="1" applyAlignment="1" applyProtection="1">
      <alignment horizontal="right" vertical="center"/>
    </xf>
    <xf numFmtId="0" fontId="7" fillId="0" borderId="27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right" vertical="center"/>
    </xf>
    <xf numFmtId="0" fontId="7" fillId="0" borderId="5" xfId="0" applyFont="1" applyBorder="1" applyAlignment="1" applyProtection="1">
      <alignment vertical="center"/>
    </xf>
    <xf numFmtId="43" fontId="7" fillId="0" borderId="28" xfId="1" applyFont="1" applyBorder="1" applyAlignment="1" applyProtection="1">
      <alignment vertical="center"/>
    </xf>
    <xf numFmtId="0" fontId="8" fillId="0" borderId="2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right" vertical="center"/>
    </xf>
    <xf numFmtId="165" fontId="7" fillId="0" borderId="9" xfId="1" applyNumberFormat="1" applyFont="1" applyBorder="1" applyAlignment="1" applyProtection="1">
      <alignment horizontal="right" vertical="center"/>
    </xf>
    <xf numFmtId="165" fontId="7" fillId="0" borderId="21" xfId="1" applyNumberFormat="1" applyFont="1" applyBorder="1" applyAlignment="1" applyProtection="1">
      <alignment horizontal="right" vertical="center"/>
    </xf>
    <xf numFmtId="164" fontId="6" fillId="4" borderId="21" xfId="1" applyNumberFormat="1" applyFont="1" applyFill="1" applyBorder="1" applyAlignment="1" applyProtection="1">
      <alignment horizontal="right" vertical="center"/>
    </xf>
    <xf numFmtId="0" fontId="7" fillId="0" borderId="9" xfId="0" applyFont="1" applyBorder="1" applyAlignment="1" applyProtection="1">
      <alignment vertical="center" wrapText="1"/>
    </xf>
    <xf numFmtId="2" fontId="8" fillId="0" borderId="9" xfId="0" applyNumberFormat="1" applyFont="1" applyBorder="1" applyAlignment="1" applyProtection="1">
      <alignment horizontal="right" vertical="center"/>
    </xf>
    <xf numFmtId="0" fontId="7" fillId="0" borderId="9" xfId="0" applyFont="1" applyFill="1" applyBorder="1" applyAlignment="1" applyProtection="1">
      <alignment horizontal="center" vertical="center"/>
    </xf>
    <xf numFmtId="0" fontId="8" fillId="4" borderId="25" xfId="0" applyFont="1" applyFill="1" applyBorder="1" applyAlignment="1" applyProtection="1">
      <alignment vertical="center"/>
    </xf>
    <xf numFmtId="0" fontId="8" fillId="4" borderId="1" xfId="0" applyFont="1" applyFill="1" applyBorder="1" applyAlignment="1" applyProtection="1">
      <alignment vertical="center"/>
    </xf>
    <xf numFmtId="0" fontId="7" fillId="4" borderId="14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right" vertical="center"/>
    </xf>
    <xf numFmtId="165" fontId="6" fillId="4" borderId="9" xfId="1" applyNumberFormat="1" applyFont="1" applyFill="1" applyBorder="1" applyAlignment="1" applyProtection="1">
      <alignment horizontal="right" vertical="center"/>
    </xf>
    <xf numFmtId="0" fontId="8" fillId="4" borderId="1" xfId="0" applyFont="1" applyFill="1" applyBorder="1" applyAlignment="1" applyProtection="1">
      <alignment vertical="center" wrapText="1"/>
    </xf>
    <xf numFmtId="0" fontId="7" fillId="4" borderId="13" xfId="0" applyFont="1" applyFill="1" applyBorder="1" applyAlignment="1" applyProtection="1">
      <alignment horizontal="center" vertical="center"/>
    </xf>
    <xf numFmtId="0" fontId="7" fillId="4" borderId="14" xfId="0" applyFont="1" applyFill="1" applyBorder="1" applyAlignment="1" applyProtection="1">
      <alignment horizontal="right" vertical="center"/>
    </xf>
    <xf numFmtId="0" fontId="8" fillId="4" borderId="9" xfId="0" applyFont="1" applyFill="1" applyBorder="1" applyAlignment="1" applyProtection="1">
      <alignment vertical="center" wrapText="1"/>
    </xf>
    <xf numFmtId="0" fontId="7" fillId="4" borderId="9" xfId="0" applyFont="1" applyFill="1" applyBorder="1" applyAlignment="1" applyProtection="1">
      <alignment horizontal="center" vertical="center"/>
    </xf>
    <xf numFmtId="0" fontId="8" fillId="4" borderId="34" xfId="0" applyFont="1" applyFill="1" applyBorder="1" applyAlignment="1" applyProtection="1">
      <alignment horizontal="center" vertical="center"/>
    </xf>
    <xf numFmtId="0" fontId="8" fillId="4" borderId="35" xfId="0" applyFont="1" applyFill="1" applyBorder="1" applyAlignment="1" applyProtection="1">
      <alignment vertical="center" wrapText="1"/>
    </xf>
    <xf numFmtId="0" fontId="7" fillId="4" borderId="35" xfId="0" applyFont="1" applyFill="1" applyBorder="1" applyAlignment="1" applyProtection="1">
      <alignment horizontal="center" vertical="center"/>
    </xf>
    <xf numFmtId="0" fontId="7" fillId="4" borderId="35" xfId="0" applyFont="1" applyFill="1" applyBorder="1" applyAlignment="1" applyProtection="1">
      <alignment horizontal="right" vertical="center"/>
    </xf>
    <xf numFmtId="165" fontId="6" fillId="4" borderId="35" xfId="1" applyNumberFormat="1" applyFont="1" applyFill="1" applyBorder="1" applyAlignment="1" applyProtection="1">
      <alignment horizontal="right" vertical="center"/>
    </xf>
    <xf numFmtId="164" fontId="6" fillId="4" borderId="36" xfId="1" applyNumberFormat="1" applyFont="1" applyFill="1" applyBorder="1" applyAlignment="1" applyProtection="1">
      <alignment horizontal="right" vertical="center"/>
    </xf>
    <xf numFmtId="0" fontId="7" fillId="0" borderId="2" xfId="0" applyFont="1" applyBorder="1" applyAlignment="1" applyProtection="1">
      <alignment vertical="top"/>
    </xf>
    <xf numFmtId="0" fontId="7" fillId="0" borderId="3" xfId="0" applyFont="1" applyBorder="1" applyAlignment="1" applyProtection="1">
      <alignment vertical="top" wrapText="1"/>
    </xf>
    <xf numFmtId="0" fontId="7" fillId="0" borderId="3" xfId="0" applyFont="1" applyBorder="1" applyAlignment="1" applyProtection="1">
      <alignment horizontal="right" vertical="top"/>
    </xf>
    <xf numFmtId="0" fontId="7" fillId="0" borderId="3" xfId="0" applyFont="1" applyBorder="1" applyAlignment="1" applyProtection="1">
      <alignment vertical="top"/>
    </xf>
    <xf numFmtId="165" fontId="7" fillId="0" borderId="4" xfId="1" applyNumberFormat="1" applyFont="1" applyBorder="1" applyAlignment="1" applyProtection="1">
      <alignment vertical="top"/>
    </xf>
    <xf numFmtId="166" fontId="6" fillId="0" borderId="24" xfId="1" applyNumberFormat="1" applyFont="1" applyBorder="1" applyAlignment="1" applyProtection="1">
      <alignment vertical="top"/>
    </xf>
    <xf numFmtId="166" fontId="6" fillId="4" borderId="36" xfId="0" applyNumberFormat="1" applyFont="1" applyFill="1" applyBorder="1" applyAlignment="1" applyProtection="1">
      <alignment horizontal="right"/>
    </xf>
    <xf numFmtId="0" fontId="7" fillId="0" borderId="26" xfId="0" applyFont="1" applyBorder="1" applyAlignment="1" applyProtection="1"/>
    <xf numFmtId="0" fontId="7" fillId="0" borderId="9" xfId="0" applyFont="1" applyBorder="1" applyAlignment="1" applyProtection="1"/>
    <xf numFmtId="0" fontId="6" fillId="0" borderId="9" xfId="0" applyFont="1" applyBorder="1" applyAlignment="1" applyProtection="1">
      <alignment horizontal="right" vertical="center"/>
    </xf>
    <xf numFmtId="10" fontId="6" fillId="0" borderId="9" xfId="0" applyNumberFormat="1" applyFont="1" applyBorder="1" applyAlignment="1" applyProtection="1">
      <alignment horizontal="center" vertical="center"/>
    </xf>
    <xf numFmtId="0" fontId="7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165" fontId="8" fillId="0" borderId="0" xfId="0" applyNumberFormat="1" applyFont="1" applyBorder="1" applyAlignment="1" applyProtection="1">
      <alignment horizontal="right"/>
    </xf>
    <xf numFmtId="164" fontId="7" fillId="0" borderId="21" xfId="1" applyNumberFormat="1" applyFont="1" applyBorder="1" applyProtection="1"/>
    <xf numFmtId="0" fontId="6" fillId="7" borderId="26" xfId="0" applyFont="1" applyFill="1" applyBorder="1" applyAlignment="1" applyProtection="1">
      <alignment horizontal="center" vertical="center"/>
    </xf>
    <xf numFmtId="165" fontId="7" fillId="0" borderId="28" xfId="1" applyNumberFormat="1" applyFont="1" applyBorder="1" applyAlignment="1" applyProtection="1">
      <alignment vertical="center"/>
    </xf>
    <xf numFmtId="0" fontId="6" fillId="4" borderId="26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vertical="center"/>
    </xf>
    <xf numFmtId="0" fontId="6" fillId="4" borderId="9" xfId="0" applyFont="1" applyFill="1" applyBorder="1" applyAlignment="1" applyProtection="1">
      <alignment vertical="center" wrapText="1"/>
    </xf>
    <xf numFmtId="4" fontId="6" fillId="4" borderId="21" xfId="0" applyNumberFormat="1" applyFont="1" applyFill="1" applyBorder="1" applyAlignment="1" applyProtection="1">
      <alignment horizontal="right" vertical="center" wrapText="1"/>
    </xf>
    <xf numFmtId="166" fontId="6" fillId="4" borderId="21" xfId="1" applyNumberFormat="1" applyFont="1" applyFill="1" applyBorder="1" applyAlignment="1" applyProtection="1">
      <alignment horizontal="right" vertical="center"/>
    </xf>
    <xf numFmtId="166" fontId="6" fillId="4" borderId="9" xfId="0" applyNumberFormat="1" applyFont="1" applyFill="1" applyBorder="1" applyAlignment="1" applyProtection="1">
      <alignment vertical="center" wrapText="1"/>
    </xf>
    <xf numFmtId="166" fontId="6" fillId="4" borderId="21" xfId="0" applyNumberFormat="1" applyFont="1" applyFill="1" applyBorder="1" applyAlignment="1" applyProtection="1">
      <alignment horizontal="right" vertical="center" wrapText="1"/>
    </xf>
    <xf numFmtId="0" fontId="8" fillId="0" borderId="9" xfId="0" applyFont="1" applyFill="1" applyBorder="1" applyAlignment="1" applyProtection="1">
      <alignment vertical="center" wrapText="1"/>
    </xf>
    <xf numFmtId="0" fontId="8" fillId="4" borderId="34" xfId="0" applyFont="1" applyFill="1" applyBorder="1" applyAlignment="1" applyProtection="1">
      <alignment horizontal="center" vertical="top"/>
    </xf>
    <xf numFmtId="166" fontId="6" fillId="4" borderId="36" xfId="1" applyNumberFormat="1" applyFont="1" applyFill="1" applyBorder="1" applyAlignment="1" applyProtection="1">
      <alignment horizontal="right" vertical="top"/>
    </xf>
    <xf numFmtId="0" fontId="7" fillId="0" borderId="19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166" fontId="6" fillId="0" borderId="0" xfId="0" applyNumberFormat="1" applyFont="1" applyFill="1" applyBorder="1" applyAlignment="1" applyProtection="1">
      <alignment horizontal="right" vertical="center"/>
    </xf>
    <xf numFmtId="166" fontId="6" fillId="0" borderId="33" xfId="1" applyNumberFormat="1" applyFont="1" applyFill="1" applyBorder="1" applyAlignment="1" applyProtection="1">
      <alignment horizontal="right" vertical="center"/>
    </xf>
    <xf numFmtId="166" fontId="6" fillId="0" borderId="50" xfId="1" applyNumberFormat="1" applyFont="1" applyBorder="1" applyAlignment="1" applyProtection="1">
      <alignment vertical="top"/>
    </xf>
    <xf numFmtId="166" fontId="6" fillId="0" borderId="43" xfId="1" applyNumberFormat="1" applyFont="1" applyBorder="1" applyProtection="1"/>
    <xf numFmtId="166" fontId="6" fillId="0" borderId="42" xfId="1" applyNumberFormat="1" applyFont="1" applyBorder="1" applyProtection="1"/>
    <xf numFmtId="166" fontId="6" fillId="4" borderId="8" xfId="0" applyNumberFormat="1" applyFont="1" applyFill="1" applyBorder="1" applyAlignment="1" applyProtection="1">
      <alignment horizontal="right"/>
    </xf>
    <xf numFmtId="0" fontId="5" fillId="3" borderId="48" xfId="0" applyFont="1" applyFill="1" applyBorder="1" applyAlignment="1" applyProtection="1">
      <alignment horizontal="center" vertical="top"/>
    </xf>
    <xf numFmtId="0" fontId="5" fillId="2" borderId="47" xfId="0" applyFont="1" applyFill="1" applyBorder="1" applyAlignment="1" applyProtection="1">
      <alignment horizontal="center" vertical="top"/>
    </xf>
    <xf numFmtId="0" fontId="5" fillId="0" borderId="25" xfId="0" quotePrefix="1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3" borderId="46" xfId="0" applyFont="1" applyFill="1" applyBorder="1" applyAlignment="1" applyProtection="1">
      <alignment horizontal="center" vertical="center"/>
    </xf>
    <xf numFmtId="0" fontId="5" fillId="2" borderId="49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vertical="center"/>
    </xf>
    <xf numFmtId="0" fontId="5" fillId="2" borderId="47" xfId="0" applyFont="1" applyFill="1" applyBorder="1" applyAlignment="1" applyProtection="1">
      <alignment horizontal="center" vertical="center"/>
    </xf>
    <xf numFmtId="44" fontId="6" fillId="4" borderId="21" xfId="3" applyFont="1" applyFill="1" applyBorder="1" applyAlignment="1" applyProtection="1">
      <alignment horizontal="right" vertical="center" wrapText="1"/>
    </xf>
    <xf numFmtId="166" fontId="7" fillId="0" borderId="9" xfId="0" applyNumberFormat="1" applyFont="1" applyBorder="1" applyAlignment="1" applyProtection="1">
      <alignment horizontal="right" vertical="center"/>
    </xf>
    <xf numFmtId="166" fontId="7" fillId="0" borderId="13" xfId="0" applyNumberFormat="1" applyFont="1" applyBorder="1" applyAlignment="1" applyProtection="1">
      <alignment horizontal="right" vertical="center"/>
    </xf>
    <xf numFmtId="166" fontId="7" fillId="0" borderId="13" xfId="1" applyNumberFormat="1" applyFont="1" applyBorder="1" applyAlignment="1" applyProtection="1">
      <alignment horizontal="right" vertical="center"/>
    </xf>
    <xf numFmtId="166" fontId="7" fillId="0" borderId="6" xfId="1" applyNumberFormat="1" applyFont="1" applyBorder="1" applyAlignment="1" applyProtection="1">
      <alignment horizontal="right" vertical="center"/>
    </xf>
    <xf numFmtId="166" fontId="7" fillId="4" borderId="14" xfId="0" applyNumberFormat="1" applyFont="1" applyFill="1" applyBorder="1" applyAlignment="1" applyProtection="1">
      <alignment horizontal="right" vertical="center"/>
    </xf>
    <xf numFmtId="166" fontId="6" fillId="4" borderId="9" xfId="1" applyNumberFormat="1" applyFont="1" applyFill="1" applyBorder="1" applyAlignment="1" applyProtection="1">
      <alignment horizontal="right" vertical="center"/>
    </xf>
    <xf numFmtId="166" fontId="6" fillId="4" borderId="21" xfId="3" applyNumberFormat="1" applyFont="1" applyFill="1" applyBorder="1" applyAlignment="1" applyProtection="1">
      <alignment horizontal="right" vertical="center"/>
    </xf>
    <xf numFmtId="166" fontId="7" fillId="0" borderId="5" xfId="0" applyNumberFormat="1" applyFont="1" applyBorder="1" applyAlignment="1" applyProtection="1">
      <alignment horizontal="right" vertical="center"/>
    </xf>
    <xf numFmtId="166" fontId="7" fillId="0" borderId="5" xfId="0" applyNumberFormat="1" applyFont="1" applyBorder="1" applyAlignment="1" applyProtection="1">
      <alignment vertical="center"/>
    </xf>
    <xf numFmtId="166" fontId="7" fillId="0" borderId="28" xfId="1" applyNumberFormat="1" applyFont="1" applyBorder="1" applyAlignment="1" applyProtection="1">
      <alignment vertical="center"/>
    </xf>
    <xf numFmtId="166" fontId="6" fillId="4" borderId="21" xfId="3" applyNumberFormat="1" applyFont="1" applyFill="1" applyBorder="1" applyAlignment="1" applyProtection="1">
      <alignment horizontal="right" vertical="center" wrapText="1"/>
    </xf>
    <xf numFmtId="166" fontId="7" fillId="4" borderId="9" xfId="0" applyNumberFormat="1" applyFont="1" applyFill="1" applyBorder="1" applyAlignment="1" applyProtection="1">
      <alignment horizontal="right" vertical="center"/>
    </xf>
    <xf numFmtId="166" fontId="8" fillId="0" borderId="9" xfId="0" applyNumberFormat="1" applyFont="1" applyBorder="1" applyAlignment="1" applyProtection="1">
      <alignment horizontal="right" vertical="center"/>
    </xf>
    <xf numFmtId="166" fontId="6" fillId="4" borderId="36" xfId="1" applyNumberFormat="1" applyFont="1" applyFill="1" applyBorder="1" applyAlignment="1" applyProtection="1">
      <alignment horizontal="right" vertical="center"/>
    </xf>
    <xf numFmtId="0" fontId="7" fillId="0" borderId="2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right" vertical="center"/>
    </xf>
    <xf numFmtId="0" fontId="7" fillId="0" borderId="3" xfId="0" applyFont="1" applyBorder="1" applyAlignment="1" applyProtection="1">
      <alignment vertical="center"/>
    </xf>
    <xf numFmtId="165" fontId="7" fillId="0" borderId="4" xfId="1" applyNumberFormat="1" applyFont="1" applyBorder="1" applyAlignment="1" applyProtection="1">
      <alignment vertical="center"/>
    </xf>
    <xf numFmtId="166" fontId="6" fillId="0" borderId="24" xfId="1" applyNumberFormat="1" applyFont="1" applyBorder="1" applyAlignment="1" applyProtection="1">
      <alignment vertical="center"/>
    </xf>
    <xf numFmtId="166" fontId="6" fillId="0" borderId="21" xfId="1" applyNumberFormat="1" applyFont="1" applyBorder="1" applyAlignment="1" applyProtection="1">
      <alignment vertical="center"/>
    </xf>
    <xf numFmtId="166" fontId="6" fillId="4" borderId="36" xfId="0" applyNumberFormat="1" applyFont="1" applyFill="1" applyBorder="1" applyAlignment="1" applyProtection="1">
      <alignment horizontal="right" vertical="center"/>
    </xf>
    <xf numFmtId="0" fontId="6" fillId="0" borderId="6" xfId="0" applyFont="1" applyFill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vertical="top"/>
    </xf>
    <xf numFmtId="0" fontId="7" fillId="0" borderId="28" xfId="0" applyFont="1" applyBorder="1" applyAlignment="1" applyProtection="1">
      <alignment vertical="center"/>
    </xf>
    <xf numFmtId="4" fontId="6" fillId="4" borderId="21" xfId="0" applyNumberFormat="1" applyFont="1" applyFill="1" applyBorder="1" applyAlignment="1" applyProtection="1">
      <alignment horizontal="right" vertical="top" wrapText="1"/>
    </xf>
    <xf numFmtId="0" fontId="8" fillId="0" borderId="26" xfId="0" applyFont="1" applyBorder="1" applyAlignment="1" applyProtection="1">
      <alignment horizontal="center" vertical="top"/>
    </xf>
    <xf numFmtId="0" fontId="8" fillId="0" borderId="9" xfId="0" applyFont="1" applyBorder="1" applyAlignment="1" applyProtection="1">
      <alignment vertical="top" wrapText="1"/>
    </xf>
    <xf numFmtId="0" fontId="7" fillId="0" borderId="9" xfId="0" applyFont="1" applyBorder="1" applyAlignment="1" applyProtection="1">
      <alignment horizontal="center" vertical="top"/>
    </xf>
    <xf numFmtId="0" fontId="7" fillId="0" borderId="9" xfId="0" applyFont="1" applyBorder="1" applyAlignment="1" applyProtection="1">
      <alignment horizontal="right" vertical="top"/>
    </xf>
    <xf numFmtId="165" fontId="7" fillId="0" borderId="9" xfId="1" applyNumberFormat="1" applyFont="1" applyBorder="1" applyAlignment="1" applyProtection="1">
      <alignment horizontal="right" vertical="top"/>
    </xf>
    <xf numFmtId="165" fontId="7" fillId="0" borderId="21" xfId="1" applyNumberFormat="1" applyFont="1" applyBorder="1" applyAlignment="1" applyProtection="1">
      <alignment horizontal="right" vertical="top"/>
    </xf>
    <xf numFmtId="49" fontId="8" fillId="0" borderId="26" xfId="0" applyNumberFormat="1" applyFont="1" applyBorder="1" applyAlignment="1" applyProtection="1">
      <alignment horizontal="center" vertical="top"/>
    </xf>
    <xf numFmtId="2" fontId="7" fillId="0" borderId="9" xfId="0" applyNumberFormat="1" applyFont="1" applyBorder="1" applyAlignment="1" applyProtection="1">
      <alignment horizontal="right" vertical="top"/>
    </xf>
    <xf numFmtId="166" fontId="7" fillId="0" borderId="9" xfId="1" applyNumberFormat="1" applyFont="1" applyBorder="1" applyAlignment="1" applyProtection="1">
      <alignment horizontal="right" vertical="top"/>
    </xf>
    <xf numFmtId="166" fontId="7" fillId="0" borderId="21" xfId="1" applyNumberFormat="1" applyFont="1" applyBorder="1" applyAlignment="1" applyProtection="1">
      <alignment horizontal="right" vertical="top"/>
    </xf>
    <xf numFmtId="166" fontId="7" fillId="0" borderId="9" xfId="0" applyNumberFormat="1" applyFont="1" applyBorder="1" applyAlignment="1" applyProtection="1">
      <alignment horizontal="right" vertical="top"/>
    </xf>
    <xf numFmtId="2" fontId="8" fillId="0" borderId="9" xfId="0" applyNumberFormat="1" applyFont="1" applyBorder="1" applyAlignment="1" applyProtection="1">
      <alignment horizontal="right" vertical="top"/>
    </xf>
    <xf numFmtId="0" fontId="7" fillId="0" borderId="9" xfId="0" applyFont="1" applyFill="1" applyBorder="1" applyAlignment="1" applyProtection="1">
      <alignment horizontal="center" vertical="top"/>
    </xf>
    <xf numFmtId="0" fontId="7" fillId="0" borderId="19" xfId="0" applyFont="1" applyBorder="1" applyAlignment="1" applyProtection="1">
      <alignment vertical="top"/>
    </xf>
    <xf numFmtId="0" fontId="7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right" vertical="top"/>
    </xf>
    <xf numFmtId="0" fontId="7" fillId="0" borderId="0" xfId="0" applyFont="1" applyBorder="1" applyAlignment="1" applyProtection="1">
      <alignment vertical="top"/>
    </xf>
    <xf numFmtId="165" fontId="7" fillId="0" borderId="33" xfId="1" applyNumberFormat="1" applyFont="1" applyBorder="1" applyAlignment="1" applyProtection="1">
      <alignment vertical="top"/>
    </xf>
    <xf numFmtId="0" fontId="7" fillId="0" borderId="9" xfId="0" applyFont="1" applyBorder="1" applyAlignment="1" applyProtection="1">
      <alignment vertical="top" wrapText="1"/>
    </xf>
    <xf numFmtId="0" fontId="7" fillId="0" borderId="9" xfId="0" applyFont="1" applyBorder="1" applyAlignment="1" applyProtection="1">
      <alignment vertical="top"/>
    </xf>
    <xf numFmtId="165" fontId="7" fillId="0" borderId="21" xfId="1" applyNumberFormat="1" applyFont="1" applyBorder="1" applyAlignment="1" applyProtection="1">
      <alignment vertical="top"/>
    </xf>
    <xf numFmtId="0" fontId="8" fillId="4" borderId="35" xfId="0" applyFont="1" applyFill="1" applyBorder="1" applyAlignment="1" applyProtection="1">
      <alignment vertical="top" wrapText="1"/>
    </xf>
    <xf numFmtId="0" fontId="7" fillId="4" borderId="35" xfId="0" applyFont="1" applyFill="1" applyBorder="1" applyAlignment="1" applyProtection="1">
      <alignment horizontal="center" vertical="top"/>
    </xf>
    <xf numFmtId="0" fontId="7" fillId="4" borderId="35" xfId="0" applyFont="1" applyFill="1" applyBorder="1" applyAlignment="1" applyProtection="1">
      <alignment horizontal="right" vertical="top"/>
    </xf>
    <xf numFmtId="165" fontId="6" fillId="4" borderId="35" xfId="1" applyNumberFormat="1" applyFont="1" applyFill="1" applyBorder="1" applyAlignment="1" applyProtection="1">
      <alignment horizontal="right" vertical="top"/>
    </xf>
    <xf numFmtId="166" fontId="7" fillId="0" borderId="21" xfId="1" applyNumberFormat="1" applyFont="1" applyBorder="1" applyProtection="1"/>
    <xf numFmtId="0" fontId="6" fillId="0" borderId="26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165" fontId="7" fillId="0" borderId="21" xfId="1" applyNumberFormat="1" applyFont="1" applyBorder="1" applyAlignment="1" applyProtection="1">
      <alignment vertical="center"/>
    </xf>
    <xf numFmtId="166" fontId="6" fillId="4" borderId="36" xfId="3" applyNumberFormat="1" applyFont="1" applyFill="1" applyBorder="1" applyAlignment="1" applyProtection="1">
      <alignment horizontal="right" vertical="center"/>
    </xf>
    <xf numFmtId="2" fontId="7" fillId="0" borderId="0" xfId="0" applyNumberFormat="1" applyFont="1" applyBorder="1" applyAlignment="1" applyProtection="1">
      <alignment horizontal="right" vertical="top"/>
    </xf>
    <xf numFmtId="2" fontId="7" fillId="0" borderId="0" xfId="0" applyNumberFormat="1" applyFont="1" applyBorder="1" applyAlignment="1" applyProtection="1">
      <alignment vertical="top"/>
    </xf>
    <xf numFmtId="166" fontId="7" fillId="0" borderId="33" xfId="1" applyNumberFormat="1" applyFont="1" applyBorder="1" applyAlignment="1" applyProtection="1">
      <alignment vertical="top"/>
    </xf>
    <xf numFmtId="166" fontId="6" fillId="0" borderId="44" xfId="1" applyNumberFormat="1" applyFont="1" applyBorder="1" applyAlignment="1" applyProtection="1">
      <alignment vertical="top"/>
    </xf>
    <xf numFmtId="2" fontId="7" fillId="0" borderId="13" xfId="0" applyNumberFormat="1" applyFont="1" applyBorder="1" applyAlignment="1" applyProtection="1">
      <alignment horizontal="right" vertical="center"/>
    </xf>
    <xf numFmtId="2" fontId="7" fillId="4" borderId="14" xfId="0" applyNumberFormat="1" applyFont="1" applyFill="1" applyBorder="1" applyAlignment="1" applyProtection="1">
      <alignment horizontal="right" vertical="center"/>
    </xf>
    <xf numFmtId="2" fontId="6" fillId="4" borderId="9" xfId="0" applyNumberFormat="1" applyFont="1" applyFill="1" applyBorder="1" applyAlignment="1" applyProtection="1">
      <alignment vertical="center" wrapText="1"/>
    </xf>
    <xf numFmtId="164" fontId="6" fillId="4" borderId="36" xfId="1" applyNumberFormat="1" applyFont="1" applyFill="1" applyBorder="1" applyAlignment="1" applyProtection="1">
      <alignment horizontal="right" vertical="top"/>
    </xf>
    <xf numFmtId="44" fontId="0" fillId="0" borderId="0" xfId="3" applyFont="1" applyProtection="1">
      <protection locked="0"/>
    </xf>
    <xf numFmtId="166" fontId="7" fillId="0" borderId="19" xfId="1" applyNumberFormat="1" applyFont="1" applyBorder="1" applyAlignment="1" applyProtection="1">
      <alignment horizontal="right" vertical="center"/>
      <protection locked="0"/>
    </xf>
    <xf numFmtId="44" fontId="5" fillId="0" borderId="0" xfId="3" applyFont="1" applyProtection="1">
      <protection locked="0"/>
    </xf>
    <xf numFmtId="43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0" fontId="7" fillId="0" borderId="0" xfId="0" applyFont="1" applyAlignment="1" applyProtection="1">
      <alignment vertical="top"/>
    </xf>
    <xf numFmtId="0" fontId="7" fillId="0" borderId="0" xfId="0" applyFont="1" applyAlignment="1" applyProtection="1">
      <alignment vertical="top" wrapText="1"/>
    </xf>
    <xf numFmtId="0" fontId="7" fillId="0" borderId="0" xfId="0" applyFont="1" applyAlignment="1" applyProtection="1">
      <alignment horizontal="center" vertical="top"/>
    </xf>
    <xf numFmtId="0" fontId="7" fillId="0" borderId="0" xfId="0" applyFont="1" applyAlignment="1" applyProtection="1">
      <alignment horizontal="right" vertical="top"/>
    </xf>
    <xf numFmtId="165" fontId="7" fillId="0" borderId="0" xfId="1" applyNumberFormat="1" applyFont="1" applyAlignment="1" applyProtection="1">
      <alignment vertical="top"/>
    </xf>
    <xf numFmtId="0" fontId="0" fillId="0" borderId="0" xfId="0" applyProtection="1"/>
    <xf numFmtId="0" fontId="9" fillId="0" borderId="9" xfId="0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right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top"/>
    </xf>
    <xf numFmtId="166" fontId="5" fillId="0" borderId="0" xfId="0" applyNumberFormat="1" applyFont="1" applyProtection="1">
      <protection locked="0"/>
    </xf>
    <xf numFmtId="44" fontId="0" fillId="0" borderId="0" xfId="3" applyFont="1" applyFill="1" applyProtection="1">
      <protection locked="0"/>
    </xf>
    <xf numFmtId="0" fontId="6" fillId="5" borderId="1" xfId="4" applyNumberFormat="1" applyFont="1" applyFill="1" applyBorder="1" applyAlignment="1" applyProtection="1">
      <alignment horizontal="left" vertical="center"/>
    </xf>
    <xf numFmtId="0" fontId="6" fillId="5" borderId="13" xfId="4" applyNumberFormat="1" applyFont="1" applyFill="1" applyBorder="1" applyAlignment="1" applyProtection="1">
      <alignment horizontal="left" vertical="center"/>
    </xf>
    <xf numFmtId="0" fontId="6" fillId="5" borderId="14" xfId="4" applyNumberFormat="1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center" vertical="top"/>
    </xf>
    <xf numFmtId="0" fontId="11" fillId="3" borderId="23" xfId="0" applyFont="1" applyFill="1" applyBorder="1" applyAlignment="1" applyProtection="1">
      <alignment horizontal="center" vertical="top"/>
    </xf>
    <xf numFmtId="0" fontId="11" fillId="3" borderId="24" xfId="0" applyFont="1" applyFill="1" applyBorder="1" applyAlignment="1" applyProtection="1">
      <alignment horizontal="center" vertical="top"/>
    </xf>
    <xf numFmtId="0" fontId="7" fillId="0" borderId="25" xfId="0" applyFont="1" applyBorder="1" applyAlignment="1" applyProtection="1">
      <alignment horizontal="center" vertical="top"/>
    </xf>
    <xf numFmtId="0" fontId="7" fillId="0" borderId="13" xfId="0" applyFont="1" applyBorder="1" applyAlignment="1" applyProtection="1">
      <alignment horizontal="center" vertical="top"/>
    </xf>
    <xf numFmtId="0" fontId="7" fillId="0" borderId="6" xfId="0" applyFont="1" applyBorder="1" applyAlignment="1" applyProtection="1">
      <alignment horizontal="center" vertical="top"/>
    </xf>
    <xf numFmtId="0" fontId="6" fillId="5" borderId="26" xfId="4" applyNumberFormat="1" applyFont="1" applyFill="1" applyBorder="1" applyAlignment="1" applyProtection="1">
      <alignment horizontal="right" vertical="center"/>
    </xf>
    <xf numFmtId="0" fontId="6" fillId="5" borderId="9" xfId="4" applyNumberFormat="1" applyFont="1" applyFill="1" applyBorder="1" applyAlignment="1" applyProtection="1">
      <alignment horizontal="right" vertical="center"/>
    </xf>
    <xf numFmtId="0" fontId="7" fillId="0" borderId="26" xfId="0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right" vertical="center"/>
    </xf>
    <xf numFmtId="0" fontId="6" fillId="5" borderId="34" xfId="4" applyNumberFormat="1" applyFont="1" applyFill="1" applyBorder="1" applyAlignment="1" applyProtection="1">
      <alignment horizontal="right" vertical="center"/>
    </xf>
    <xf numFmtId="0" fontId="6" fillId="5" borderId="35" xfId="4" applyNumberFormat="1" applyFont="1" applyFill="1" applyBorder="1" applyAlignment="1" applyProtection="1">
      <alignment horizontal="right" vertical="center"/>
    </xf>
    <xf numFmtId="0" fontId="6" fillId="5" borderId="9" xfId="4" applyNumberFormat="1" applyFont="1" applyFill="1" applyBorder="1" applyAlignment="1" applyProtection="1">
      <alignment horizontal="left" vertical="center"/>
    </xf>
    <xf numFmtId="0" fontId="12" fillId="5" borderId="55" xfId="4" applyNumberFormat="1" applyFont="1" applyFill="1" applyBorder="1" applyAlignment="1" applyProtection="1">
      <alignment horizontal="right" vertical="center"/>
    </xf>
    <xf numFmtId="0" fontId="12" fillId="5" borderId="54" xfId="4" applyNumberFormat="1" applyFont="1" applyFill="1" applyBorder="1" applyAlignment="1" applyProtection="1">
      <alignment horizontal="right" vertical="center"/>
    </xf>
    <xf numFmtId="49" fontId="8" fillId="8" borderId="26" xfId="0" applyNumberFormat="1" applyFont="1" applyFill="1" applyBorder="1" applyAlignment="1" applyProtection="1">
      <alignment horizontal="center" vertical="top"/>
    </xf>
    <xf numFmtId="49" fontId="8" fillId="8" borderId="9" xfId="0" applyNumberFormat="1" applyFont="1" applyFill="1" applyBorder="1" applyAlignment="1" applyProtection="1">
      <alignment horizontal="center" vertical="top"/>
    </xf>
    <xf numFmtId="49" fontId="8" fillId="8" borderId="21" xfId="0" applyNumberFormat="1" applyFont="1" applyFill="1" applyBorder="1" applyAlignment="1" applyProtection="1">
      <alignment horizontal="center" vertical="top"/>
    </xf>
    <xf numFmtId="49" fontId="8" fillId="0" borderId="26" xfId="0" applyNumberFormat="1" applyFont="1" applyBorder="1" applyAlignment="1" applyProtection="1">
      <alignment horizontal="center" vertical="top"/>
    </xf>
    <xf numFmtId="49" fontId="8" fillId="0" borderId="9" xfId="0" applyNumberFormat="1" applyFont="1" applyBorder="1" applyAlignment="1" applyProtection="1">
      <alignment horizontal="center" vertical="top"/>
    </xf>
    <xf numFmtId="49" fontId="8" fillId="0" borderId="21" xfId="0" applyNumberFormat="1" applyFont="1" applyBorder="1" applyAlignment="1" applyProtection="1">
      <alignment horizontal="center" vertical="top"/>
    </xf>
    <xf numFmtId="0" fontId="11" fillId="3" borderId="16" xfId="0" applyFont="1" applyFill="1" applyBorder="1" applyAlignment="1" applyProtection="1">
      <alignment horizontal="center" vertical="top"/>
    </xf>
    <xf numFmtId="0" fontId="11" fillId="3" borderId="17" xfId="0" applyFont="1" applyFill="1" applyBorder="1" applyAlignment="1" applyProtection="1">
      <alignment horizontal="center" vertical="top"/>
    </xf>
    <xf numFmtId="0" fontId="11" fillId="3" borderId="20" xfId="0" applyFont="1" applyFill="1" applyBorder="1" applyAlignment="1" applyProtection="1">
      <alignment horizontal="center" vertical="top"/>
    </xf>
    <xf numFmtId="0" fontId="7" fillId="0" borderId="37" xfId="0" applyFont="1" applyBorder="1" applyAlignment="1" applyProtection="1">
      <alignment horizontal="center" vertical="top"/>
    </xf>
    <xf numFmtId="0" fontId="7" fillId="0" borderId="38" xfId="0" applyFont="1" applyBorder="1" applyAlignment="1" applyProtection="1">
      <alignment horizontal="center" vertical="top"/>
    </xf>
    <xf numFmtId="0" fontId="7" fillId="0" borderId="41" xfId="0" applyFont="1" applyBorder="1" applyAlignment="1" applyProtection="1">
      <alignment horizontal="center" vertical="top"/>
    </xf>
    <xf numFmtId="0" fontId="9" fillId="0" borderId="26" xfId="0" applyFont="1" applyBorder="1" applyAlignment="1" applyProtection="1">
      <alignment horizontal="right" vertical="center"/>
    </xf>
    <xf numFmtId="0" fontId="9" fillId="0" borderId="9" xfId="0" applyFont="1" applyBorder="1" applyAlignment="1" applyProtection="1">
      <alignment horizontal="right" vertical="center"/>
    </xf>
    <xf numFmtId="0" fontId="6" fillId="5" borderId="16" xfId="4" applyNumberFormat="1" applyFont="1" applyFill="1" applyBorder="1" applyAlignment="1" applyProtection="1">
      <alignment horizontal="right" vertical="center"/>
    </xf>
    <xf numFmtId="0" fontId="6" fillId="5" borderId="17" xfId="4" applyNumberFormat="1" applyFont="1" applyFill="1" applyBorder="1" applyAlignment="1" applyProtection="1">
      <alignment horizontal="right" vertical="center"/>
    </xf>
    <xf numFmtId="0" fontId="6" fillId="5" borderId="18" xfId="4" applyNumberFormat="1" applyFont="1" applyFill="1" applyBorder="1" applyAlignment="1" applyProtection="1">
      <alignment horizontal="right" vertical="center"/>
    </xf>
    <xf numFmtId="166" fontId="6" fillId="4" borderId="1" xfId="1" applyNumberFormat="1" applyFont="1" applyFill="1" applyBorder="1" applyAlignment="1" applyProtection="1">
      <alignment horizontal="right" vertical="center"/>
    </xf>
    <xf numFmtId="166" fontId="6" fillId="4" borderId="13" xfId="1" applyNumberFormat="1" applyFont="1" applyFill="1" applyBorder="1" applyAlignment="1" applyProtection="1">
      <alignment horizontal="right" vertical="center"/>
    </xf>
    <xf numFmtId="166" fontId="6" fillId="4" borderId="14" xfId="1" applyNumberFormat="1" applyFont="1" applyFill="1" applyBorder="1" applyAlignment="1" applyProtection="1">
      <alignment horizontal="right" vertical="center"/>
    </xf>
    <xf numFmtId="166" fontId="6" fillId="4" borderId="7" xfId="1" applyNumberFormat="1" applyFont="1" applyFill="1" applyBorder="1" applyAlignment="1" applyProtection="1">
      <alignment horizontal="right" vertical="top"/>
    </xf>
    <xf numFmtId="166" fontId="6" fillId="4" borderId="51" xfId="1" applyNumberFormat="1" applyFont="1" applyFill="1" applyBorder="1" applyAlignment="1" applyProtection="1">
      <alignment horizontal="right" vertical="top"/>
    </xf>
    <xf numFmtId="166" fontId="6" fillId="4" borderId="52" xfId="1" applyNumberFormat="1" applyFont="1" applyFill="1" applyBorder="1" applyAlignment="1" applyProtection="1">
      <alignment horizontal="right" vertical="top"/>
    </xf>
    <xf numFmtId="0" fontId="6" fillId="5" borderId="22" xfId="4" applyNumberFormat="1" applyFont="1" applyFill="1" applyBorder="1" applyAlignment="1" applyProtection="1">
      <alignment horizontal="center" vertical="center"/>
    </xf>
    <xf numFmtId="0" fontId="6" fillId="5" borderId="23" xfId="4" applyNumberFormat="1" applyFont="1" applyFill="1" applyBorder="1" applyAlignment="1" applyProtection="1">
      <alignment horizontal="center" vertical="center"/>
    </xf>
    <xf numFmtId="0" fontId="6" fillId="5" borderId="24" xfId="4" applyNumberFormat="1" applyFont="1" applyFill="1" applyBorder="1" applyAlignment="1" applyProtection="1">
      <alignment horizontal="center" vertical="center"/>
    </xf>
    <xf numFmtId="0" fontId="6" fillId="7" borderId="9" xfId="0" applyFont="1" applyFill="1" applyBorder="1" applyAlignment="1" applyProtection="1">
      <alignment horizontal="center" vertical="center"/>
    </xf>
    <xf numFmtId="0" fontId="6" fillId="7" borderId="21" xfId="0" applyFont="1" applyFill="1" applyBorder="1" applyAlignment="1" applyProtection="1">
      <alignment horizontal="center" vertical="center"/>
    </xf>
    <xf numFmtId="0" fontId="6" fillId="5" borderId="37" xfId="4" applyNumberFormat="1" applyFont="1" applyFill="1" applyBorder="1" applyAlignment="1" applyProtection="1">
      <alignment horizontal="right" vertical="center"/>
    </xf>
    <xf numFmtId="0" fontId="6" fillId="5" borderId="38" xfId="4" applyNumberFormat="1" applyFont="1" applyFill="1" applyBorder="1" applyAlignment="1" applyProtection="1">
      <alignment horizontal="right" vertical="center"/>
    </xf>
    <xf numFmtId="0" fontId="6" fillId="5" borderId="39" xfId="4" applyNumberFormat="1" applyFont="1" applyFill="1" applyBorder="1" applyAlignment="1" applyProtection="1">
      <alignment horizontal="right" vertical="center"/>
    </xf>
    <xf numFmtId="0" fontId="6" fillId="7" borderId="40" xfId="0" applyFont="1" applyFill="1" applyBorder="1" applyAlignment="1" applyProtection="1">
      <alignment horizontal="center" vertical="center"/>
    </xf>
    <xf numFmtId="0" fontId="6" fillId="7" borderId="38" xfId="0" applyFont="1" applyFill="1" applyBorder="1" applyAlignment="1" applyProtection="1">
      <alignment horizontal="center" vertical="center"/>
    </xf>
    <xf numFmtId="0" fontId="6" fillId="7" borderId="41" xfId="0" applyFont="1" applyFill="1" applyBorder="1" applyAlignment="1" applyProtection="1">
      <alignment horizontal="center" vertical="center"/>
    </xf>
    <xf numFmtId="165" fontId="6" fillId="4" borderId="1" xfId="1" applyNumberFormat="1" applyFont="1" applyFill="1" applyBorder="1" applyAlignment="1" applyProtection="1">
      <alignment horizontal="right" vertical="center"/>
    </xf>
    <xf numFmtId="165" fontId="6" fillId="4" borderId="13" xfId="1" applyNumberFormat="1" applyFont="1" applyFill="1" applyBorder="1" applyAlignment="1" applyProtection="1">
      <alignment horizontal="right" vertical="center"/>
    </xf>
    <xf numFmtId="165" fontId="6" fillId="4" borderId="14" xfId="1" applyNumberFormat="1" applyFont="1" applyFill="1" applyBorder="1" applyAlignment="1" applyProtection="1">
      <alignment horizontal="right" vertical="center"/>
    </xf>
    <xf numFmtId="0" fontId="6" fillId="7" borderId="23" xfId="0" applyFont="1" applyFill="1" applyBorder="1" applyAlignment="1" applyProtection="1">
      <alignment horizontal="center" vertical="center"/>
    </xf>
    <xf numFmtId="0" fontId="6" fillId="7" borderId="24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top"/>
    </xf>
    <xf numFmtId="0" fontId="7" fillId="0" borderId="3" xfId="0" applyFont="1" applyBorder="1" applyAlignment="1" applyProtection="1">
      <alignment horizontal="center" vertical="top"/>
    </xf>
    <xf numFmtId="0" fontId="7" fillId="0" borderId="4" xfId="0" applyFont="1" applyBorder="1" applyAlignment="1" applyProtection="1">
      <alignment horizontal="center" vertical="top"/>
    </xf>
    <xf numFmtId="0" fontId="6" fillId="5" borderId="25" xfId="4" applyNumberFormat="1" applyFont="1" applyFill="1" applyBorder="1" applyAlignment="1" applyProtection="1">
      <alignment horizontal="right" vertical="center"/>
    </xf>
    <xf numFmtId="0" fontId="6" fillId="5" borderId="13" xfId="4" applyNumberFormat="1" applyFont="1" applyFill="1" applyBorder="1" applyAlignment="1" applyProtection="1">
      <alignment horizontal="right" vertical="center"/>
    </xf>
    <xf numFmtId="0" fontId="6" fillId="5" borderId="14" xfId="4" applyNumberFormat="1" applyFont="1" applyFill="1" applyBorder="1" applyAlignment="1" applyProtection="1">
      <alignment horizontal="right" vertical="center"/>
    </xf>
    <xf numFmtId="0" fontId="6" fillId="5" borderId="53" xfId="4" applyNumberFormat="1" applyFont="1" applyFill="1" applyBorder="1" applyAlignment="1" applyProtection="1">
      <alignment horizontal="right" vertical="center"/>
    </xf>
    <xf numFmtId="0" fontId="6" fillId="5" borderId="51" xfId="4" applyNumberFormat="1" applyFont="1" applyFill="1" applyBorder="1" applyAlignment="1" applyProtection="1">
      <alignment horizontal="right" vertical="center"/>
    </xf>
    <xf numFmtId="0" fontId="6" fillId="5" borderId="52" xfId="4" applyNumberFormat="1" applyFont="1" applyFill="1" applyBorder="1" applyAlignment="1" applyProtection="1">
      <alignment horizontal="right" vertical="center"/>
    </xf>
    <xf numFmtId="166" fontId="6" fillId="4" borderId="7" xfId="1" applyNumberFormat="1" applyFont="1" applyFill="1" applyBorder="1" applyAlignment="1" applyProtection="1">
      <alignment horizontal="right" vertical="center"/>
    </xf>
    <xf numFmtId="166" fontId="6" fillId="4" borderId="51" xfId="1" applyNumberFormat="1" applyFont="1" applyFill="1" applyBorder="1" applyAlignment="1" applyProtection="1">
      <alignment horizontal="right" vertical="center"/>
    </xf>
    <xf numFmtId="166" fontId="6" fillId="4" borderId="52" xfId="1" applyNumberFormat="1" applyFont="1" applyFill="1" applyBorder="1" applyAlignment="1" applyProtection="1">
      <alignment horizontal="right" vertical="center"/>
    </xf>
    <xf numFmtId="166" fontId="13" fillId="9" borderId="21" xfId="4" applyNumberFormat="1" applyFont="1" applyFill="1" applyBorder="1" applyAlignment="1" applyProtection="1">
      <alignment vertical="center"/>
    </xf>
    <xf numFmtId="164" fontId="13" fillId="9" borderId="21" xfId="1" applyNumberFormat="1" applyFont="1" applyFill="1" applyBorder="1" applyAlignment="1" applyProtection="1">
      <alignment vertical="center"/>
    </xf>
    <xf numFmtId="166" fontId="13" fillId="9" borderId="24" xfId="1" applyNumberFormat="1" applyFont="1" applyFill="1" applyBorder="1" applyAlignment="1" applyProtection="1">
      <alignment vertical="top"/>
    </xf>
    <xf numFmtId="166" fontId="13" fillId="9" borderId="21" xfId="1" applyNumberFormat="1" applyFont="1" applyFill="1" applyBorder="1" applyProtection="1"/>
    <xf numFmtId="164" fontId="15" fillId="9" borderId="21" xfId="1" applyNumberFormat="1" applyFont="1" applyFill="1" applyBorder="1" applyAlignment="1" applyProtection="1">
      <alignment horizontal="right" vertical="center"/>
    </xf>
    <xf numFmtId="166" fontId="14" fillId="9" borderId="21" xfId="1" applyNumberFormat="1" applyFont="1" applyFill="1" applyBorder="1" applyAlignment="1" applyProtection="1">
      <alignment horizontal="right" vertical="center"/>
    </xf>
    <xf numFmtId="166" fontId="14" fillId="9" borderId="9" xfId="1" applyNumberFormat="1" applyFont="1" applyFill="1" applyBorder="1" applyAlignment="1" applyProtection="1">
      <alignment horizontal="right" vertical="center"/>
    </xf>
  </cellXfs>
  <cellStyles count="5">
    <cellStyle name="Millares" xfId="1" builtinId="3"/>
    <cellStyle name="Millares 2" xfId="2"/>
    <cellStyle name="Moneda" xfId="3" builtinId="4"/>
    <cellStyle name="Normal" xfId="0" builtinId="0"/>
    <cellStyle name="Normal 2" xfId="4"/>
  </cellStyles>
  <dxfs count="84"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abSelected="1" topLeftCell="B1" zoomScaleNormal="100" zoomScaleSheetLayoutView="120" workbookViewId="0">
      <pane ySplit="1" topLeftCell="A2" activePane="bottomLeft" state="frozen"/>
      <selection activeCell="B3" sqref="B3"/>
      <selection pane="bottomLeft" activeCell="G14" sqref="G14"/>
    </sheetView>
  </sheetViews>
  <sheetFormatPr baseColWidth="10" defaultRowHeight="15" x14ac:dyDescent="0.25"/>
  <cols>
    <col min="1" max="1" width="0" hidden="1" customWidth="1"/>
    <col min="2" max="2" width="9" customWidth="1"/>
    <col min="3" max="3" width="41.5703125" customWidth="1"/>
    <col min="4" max="4" width="13.28515625" customWidth="1"/>
    <col min="5" max="5" width="7.28515625" hidden="1" customWidth="1"/>
    <col min="6" max="6" width="9.42578125" customWidth="1"/>
    <col min="7" max="7" width="22.5703125" customWidth="1"/>
    <col min="8" max="8" width="18.28515625" bestFit="1" customWidth="1"/>
    <col min="9" max="9" width="18.5703125" bestFit="1" customWidth="1"/>
    <col min="10" max="10" width="15.140625" bestFit="1" customWidth="1"/>
    <col min="69" max="71" width="0" hidden="1" customWidth="1"/>
  </cols>
  <sheetData>
    <row r="1" spans="1:10" s="2" customFormat="1" ht="14.25" customHeight="1" thickBot="1" x14ac:dyDescent="0.3">
      <c r="A1" s="4"/>
      <c r="B1" s="262"/>
      <c r="C1" s="263"/>
      <c r="D1" s="264"/>
      <c r="E1" s="265"/>
      <c r="F1" s="262"/>
      <c r="G1" s="266"/>
    </row>
    <row r="2" spans="1:10" s="2" customFormat="1" ht="14.25" customHeight="1" thickTop="1" x14ac:dyDescent="0.25">
      <c r="A2" s="4"/>
      <c r="B2" s="278" t="s">
        <v>951</v>
      </c>
      <c r="C2" s="279"/>
      <c r="D2" s="279"/>
      <c r="E2" s="279"/>
      <c r="F2" s="279"/>
      <c r="G2" s="280"/>
    </row>
    <row r="3" spans="1:10" s="2" customFormat="1" ht="9.9499999999999993" customHeight="1" thickBot="1" x14ac:dyDescent="0.3">
      <c r="A3" s="4"/>
      <c r="B3" s="281"/>
      <c r="C3" s="282"/>
      <c r="D3" s="282"/>
      <c r="E3" s="282"/>
      <c r="F3" s="282"/>
      <c r="G3" s="283"/>
    </row>
    <row r="4" spans="1:10" s="7" customFormat="1" ht="15" customHeight="1" thickBot="1" x14ac:dyDescent="0.3">
      <c r="A4" s="11" t="s">
        <v>6</v>
      </c>
      <c r="B4" s="60" t="s">
        <v>7</v>
      </c>
      <c r="C4" s="275" t="s">
        <v>947</v>
      </c>
      <c r="D4" s="276"/>
      <c r="E4" s="276"/>
      <c r="F4" s="277"/>
      <c r="G4" s="61">
        <v>374545508</v>
      </c>
      <c r="H4" s="261"/>
    </row>
    <row r="5" spans="1:10" s="7" customFormat="1" ht="9.9499999999999993" customHeight="1" thickBot="1" x14ac:dyDescent="0.3">
      <c r="A5" s="11"/>
      <c r="B5" s="281"/>
      <c r="C5" s="282"/>
      <c r="D5" s="282"/>
      <c r="E5" s="282"/>
      <c r="F5" s="282"/>
      <c r="G5" s="283"/>
    </row>
    <row r="6" spans="1:10" s="2" customFormat="1" ht="15" customHeight="1" thickBot="1" x14ac:dyDescent="0.3">
      <c r="A6" s="5" t="s">
        <v>6</v>
      </c>
      <c r="B6" s="60" t="s">
        <v>15</v>
      </c>
      <c r="C6" s="275" t="s">
        <v>948</v>
      </c>
      <c r="D6" s="276"/>
      <c r="E6" s="276"/>
      <c r="F6" s="277"/>
      <c r="G6" s="346">
        <v>492221151</v>
      </c>
      <c r="H6" s="261"/>
      <c r="I6" s="259"/>
    </row>
    <row r="7" spans="1:10" s="2" customFormat="1" ht="9.9499999999999993" customHeight="1" thickBot="1" x14ac:dyDescent="0.3">
      <c r="A7" s="5"/>
      <c r="B7" s="281"/>
      <c r="C7" s="282"/>
      <c r="D7" s="282"/>
      <c r="E7" s="282"/>
      <c r="F7" s="282"/>
      <c r="G7" s="283"/>
    </row>
    <row r="8" spans="1:10" s="2" customFormat="1" ht="15" customHeight="1" thickBot="1" x14ac:dyDescent="0.3">
      <c r="A8" s="5" t="s">
        <v>6</v>
      </c>
      <c r="B8" s="60" t="s">
        <v>21</v>
      </c>
      <c r="C8" s="275" t="s">
        <v>949</v>
      </c>
      <c r="D8" s="276"/>
      <c r="E8" s="276"/>
      <c r="F8" s="277"/>
      <c r="G8" s="61">
        <v>307930721</v>
      </c>
      <c r="H8" s="261"/>
    </row>
    <row r="9" spans="1:10" s="2" customFormat="1" ht="9.9499999999999993" customHeight="1" thickBot="1" x14ac:dyDescent="0.3">
      <c r="A9" s="5"/>
      <c r="B9" s="281"/>
      <c r="C9" s="282"/>
      <c r="D9" s="282"/>
      <c r="E9" s="282"/>
      <c r="F9" s="282"/>
      <c r="G9" s="283"/>
    </row>
    <row r="10" spans="1:10" s="2" customFormat="1" ht="15" customHeight="1" x14ac:dyDescent="0.25">
      <c r="A10" s="5" t="s">
        <v>6</v>
      </c>
      <c r="B10" s="60" t="s">
        <v>29</v>
      </c>
      <c r="C10" s="275" t="s">
        <v>950</v>
      </c>
      <c r="D10" s="276"/>
      <c r="E10" s="276"/>
      <c r="F10" s="277"/>
      <c r="G10" s="61">
        <v>247146209</v>
      </c>
      <c r="H10" s="261"/>
    </row>
    <row r="11" spans="1:10" s="2" customFormat="1" ht="9.9499999999999993" customHeight="1" x14ac:dyDescent="0.25">
      <c r="A11" s="58"/>
      <c r="B11" s="281"/>
      <c r="C11" s="282"/>
      <c r="D11" s="282"/>
      <c r="E11" s="282"/>
      <c r="F11" s="282"/>
      <c r="G11" s="283"/>
    </row>
    <row r="12" spans="1:10" s="7" customFormat="1" x14ac:dyDescent="0.25">
      <c r="A12" s="6" t="s">
        <v>39</v>
      </c>
      <c r="B12" s="284" t="s">
        <v>102</v>
      </c>
      <c r="C12" s="285"/>
      <c r="D12" s="285"/>
      <c r="E12" s="285"/>
      <c r="F12" s="285"/>
      <c r="G12" s="346">
        <f>G4+G6+G8+G10</f>
        <v>1421843589</v>
      </c>
    </row>
    <row r="13" spans="1:10" s="2" customFormat="1" x14ac:dyDescent="0.25">
      <c r="A13" s="9" t="s">
        <v>46</v>
      </c>
      <c r="B13" s="305" t="s">
        <v>746</v>
      </c>
      <c r="C13" s="306"/>
      <c r="D13" s="306"/>
      <c r="E13" s="306"/>
      <c r="F13" s="306"/>
      <c r="G13" s="347">
        <f>+'FINDETER - ALCANTARILLADO'!G114+'FINDETER PTAR 1'!G301+'FINDETER - PTAR 2'!G240+'FINDETER - PTAR 3'!G238</f>
        <v>426395909</v>
      </c>
      <c r="H13" s="261"/>
      <c r="I13" s="257"/>
      <c r="J13" s="260"/>
    </row>
    <row r="14" spans="1:10" s="2" customFormat="1" ht="15.75" customHeight="1" x14ac:dyDescent="0.25">
      <c r="A14" s="9" t="s">
        <v>47</v>
      </c>
      <c r="B14" s="151"/>
      <c r="C14" s="152"/>
      <c r="D14" s="268" t="s">
        <v>48</v>
      </c>
      <c r="E14" s="153" t="s">
        <v>48</v>
      </c>
      <c r="F14" s="154">
        <v>0.16</v>
      </c>
      <c r="G14" s="347">
        <f>+'FINDETER - ALCANTARILLADO'!G115+'FINDETER PTAR 1'!G302+'FINDETER - PTAR 2'!G241+'FINDETER - PTAR 3'!G239</f>
        <v>15924649</v>
      </c>
    </row>
    <row r="15" spans="1:10" s="2" customFormat="1" ht="15.75" thickBot="1" x14ac:dyDescent="0.3">
      <c r="A15" s="9" t="s">
        <v>49</v>
      </c>
      <c r="B15" s="288" t="s">
        <v>103</v>
      </c>
      <c r="C15" s="289"/>
      <c r="D15" s="289"/>
      <c r="E15" s="289"/>
      <c r="F15" s="289"/>
      <c r="G15" s="59">
        <f>G12+G13+G14</f>
        <v>1864164147</v>
      </c>
      <c r="H15" s="274"/>
      <c r="I15" s="257"/>
      <c r="J15" s="261"/>
    </row>
    <row r="16" spans="1:10" s="2" customFormat="1" ht="16.5" thickTop="1" thickBot="1" x14ac:dyDescent="0.3">
      <c r="A16" s="10"/>
      <c r="B16" s="155"/>
      <c r="C16" s="155"/>
      <c r="D16" s="155"/>
      <c r="E16" s="155"/>
      <c r="F16" s="156"/>
      <c r="G16" s="157">
        <v>0</v>
      </c>
    </row>
    <row r="17" spans="1:7" s="2" customFormat="1" ht="16.5" thickTop="1" thickBot="1" x14ac:dyDescent="0.3">
      <c r="A17" s="10"/>
      <c r="B17" s="299" t="s">
        <v>93</v>
      </c>
      <c r="C17" s="300"/>
      <c r="D17" s="300"/>
      <c r="E17" s="300"/>
      <c r="F17" s="300"/>
      <c r="G17" s="301"/>
    </row>
    <row r="18" spans="1:7" s="2" customFormat="1" ht="9.9499999999999993" customHeight="1" thickTop="1" x14ac:dyDescent="0.25">
      <c r="A18" s="10"/>
      <c r="B18" s="302"/>
      <c r="C18" s="303"/>
      <c r="D18" s="303"/>
      <c r="E18" s="303"/>
      <c r="F18" s="303"/>
      <c r="G18" s="304"/>
    </row>
    <row r="19" spans="1:7" s="2" customFormat="1" x14ac:dyDescent="0.25">
      <c r="A19" s="10"/>
      <c r="B19" s="60" t="s">
        <v>37</v>
      </c>
      <c r="C19" s="290" t="s">
        <v>95</v>
      </c>
      <c r="D19" s="290"/>
      <c r="E19" s="290"/>
      <c r="F19" s="290"/>
      <c r="G19" s="61">
        <v>113534327</v>
      </c>
    </row>
    <row r="20" spans="1:7" s="2" customFormat="1" ht="9.9499999999999993" customHeight="1" x14ac:dyDescent="0.25">
      <c r="A20" s="10"/>
      <c r="B20" s="296"/>
      <c r="C20" s="297"/>
      <c r="D20" s="297"/>
      <c r="E20" s="297"/>
      <c r="F20" s="297"/>
      <c r="G20" s="298"/>
    </row>
    <row r="21" spans="1:7" s="2" customFormat="1" x14ac:dyDescent="0.25">
      <c r="A21" s="10"/>
      <c r="B21" s="60" t="s">
        <v>98</v>
      </c>
      <c r="C21" s="290" t="s">
        <v>94</v>
      </c>
      <c r="D21" s="290"/>
      <c r="E21" s="290"/>
      <c r="F21" s="290"/>
      <c r="G21" s="61">
        <v>8627436</v>
      </c>
    </row>
    <row r="22" spans="1:7" s="2" customFormat="1" ht="9.9499999999999993" customHeight="1" x14ac:dyDescent="0.25">
      <c r="A22" s="10"/>
      <c r="B22" s="296"/>
      <c r="C22" s="297"/>
      <c r="D22" s="297"/>
      <c r="E22" s="297"/>
      <c r="F22" s="297"/>
      <c r="G22" s="298"/>
    </row>
    <row r="23" spans="1:7" s="2" customFormat="1" x14ac:dyDescent="0.25">
      <c r="A23" s="10"/>
      <c r="B23" s="60" t="s">
        <v>99</v>
      </c>
      <c r="C23" s="290" t="s">
        <v>96</v>
      </c>
      <c r="D23" s="290"/>
      <c r="E23" s="290"/>
      <c r="F23" s="290"/>
      <c r="G23" s="61">
        <v>4287407</v>
      </c>
    </row>
    <row r="24" spans="1:7" s="2" customFormat="1" ht="9.9499999999999993" customHeight="1" x14ac:dyDescent="0.25">
      <c r="A24" s="10"/>
      <c r="B24" s="293"/>
      <c r="C24" s="294"/>
      <c r="D24" s="294"/>
      <c r="E24" s="294"/>
      <c r="F24" s="294"/>
      <c r="G24" s="295"/>
    </row>
    <row r="25" spans="1:7" s="2" customFormat="1" x14ac:dyDescent="0.25">
      <c r="A25" s="10"/>
      <c r="B25" s="60" t="s">
        <v>100</v>
      </c>
      <c r="C25" s="290" t="s">
        <v>97</v>
      </c>
      <c r="D25" s="290"/>
      <c r="E25" s="290"/>
      <c r="F25" s="290"/>
      <c r="G25" s="61">
        <v>9373379</v>
      </c>
    </row>
    <row r="26" spans="1:7" s="2" customFormat="1" ht="9.9499999999999993" customHeight="1" x14ac:dyDescent="0.25">
      <c r="A26" s="10"/>
      <c r="B26" s="296"/>
      <c r="C26" s="297"/>
      <c r="D26" s="297"/>
      <c r="E26" s="297"/>
      <c r="F26" s="297"/>
      <c r="G26" s="298"/>
    </row>
    <row r="27" spans="1:7" s="2" customFormat="1" ht="15" customHeight="1" x14ac:dyDescent="0.25">
      <c r="A27" s="10"/>
      <c r="B27" s="284" t="s">
        <v>101</v>
      </c>
      <c r="C27" s="285"/>
      <c r="D27" s="285"/>
      <c r="E27" s="285"/>
      <c r="F27" s="285"/>
      <c r="G27" s="61">
        <f>SUM(G19:G25)</f>
        <v>135822549</v>
      </c>
    </row>
    <row r="28" spans="1:7" s="2" customFormat="1" x14ac:dyDescent="0.25">
      <c r="A28" s="10"/>
      <c r="B28" s="286" t="s">
        <v>43</v>
      </c>
      <c r="C28" s="287"/>
      <c r="D28" s="287"/>
      <c r="E28" s="287"/>
      <c r="F28" s="287"/>
      <c r="G28" s="158">
        <f>ROUND(($G$27*0.1),0)</f>
        <v>13582255</v>
      </c>
    </row>
    <row r="29" spans="1:7" s="2" customFormat="1" ht="15" customHeight="1" thickBot="1" x14ac:dyDescent="0.3">
      <c r="A29" s="10"/>
      <c r="B29" s="288" t="s">
        <v>104</v>
      </c>
      <c r="C29" s="289"/>
      <c r="D29" s="289"/>
      <c r="E29" s="289"/>
      <c r="F29" s="289"/>
      <c r="G29" s="59">
        <f>G27+G28</f>
        <v>149404804</v>
      </c>
    </row>
    <row r="30" spans="1:7" s="2" customFormat="1" ht="16.5" thickTop="1" thickBot="1" x14ac:dyDescent="0.3">
      <c r="A30" s="10"/>
      <c r="B30" s="155"/>
      <c r="C30" s="155"/>
      <c r="D30" s="155"/>
      <c r="E30" s="155"/>
      <c r="F30" s="156"/>
      <c r="G30" s="157"/>
    </row>
    <row r="31" spans="1:7" s="2" customFormat="1" ht="16.5" thickTop="1" thickBot="1" x14ac:dyDescent="0.3">
      <c r="A31" s="10"/>
      <c r="B31" s="291" t="s">
        <v>952</v>
      </c>
      <c r="C31" s="292"/>
      <c r="D31" s="292"/>
      <c r="E31" s="292"/>
      <c r="F31" s="292"/>
      <c r="G31" s="62">
        <f>G15+G29</f>
        <v>2013568951</v>
      </c>
    </row>
    <row r="32" spans="1:7" ht="15.75" thickTop="1" x14ac:dyDescent="0.25">
      <c r="B32" s="267"/>
      <c r="C32" s="267"/>
      <c r="D32" s="267"/>
      <c r="E32" s="267"/>
      <c r="F32" s="267"/>
      <c r="G32" s="267"/>
    </row>
  </sheetData>
  <sheetProtection algorithmName="SHA-512" hashValue="2f6SJpVZpBgzqEt9ffrwkg6AP4tVv9A8BB26bzo2UiZK2DuZwNyeyQvWtRhnXYP5AHtKI8oT5gL+xmV92MvQVA==" saltValue="cfVWPv5ifzzxKKdCFKx8qg==" spinCount="100000" sheet="1" objects="1" scenarios="1"/>
  <mergeCells count="27">
    <mergeCell ref="B31:F31"/>
    <mergeCell ref="B5:G5"/>
    <mergeCell ref="B7:G7"/>
    <mergeCell ref="B9:G9"/>
    <mergeCell ref="B11:G11"/>
    <mergeCell ref="B24:G24"/>
    <mergeCell ref="B22:G22"/>
    <mergeCell ref="B20:G20"/>
    <mergeCell ref="B26:G26"/>
    <mergeCell ref="C10:F10"/>
    <mergeCell ref="B27:F27"/>
    <mergeCell ref="B17:G17"/>
    <mergeCell ref="B18:G18"/>
    <mergeCell ref="C8:F8"/>
    <mergeCell ref="B15:F15"/>
    <mergeCell ref="B13:F13"/>
    <mergeCell ref="B28:F28"/>
    <mergeCell ref="B29:F29"/>
    <mergeCell ref="C19:F19"/>
    <mergeCell ref="C21:F21"/>
    <mergeCell ref="C23:F23"/>
    <mergeCell ref="C25:F25"/>
    <mergeCell ref="C6:F6"/>
    <mergeCell ref="C4:F4"/>
    <mergeCell ref="B2:G2"/>
    <mergeCell ref="B3:G3"/>
    <mergeCell ref="B12:F12"/>
  </mergeCells>
  <conditionalFormatting sqref="G30 G16">
    <cfRule type="cellIs" dxfId="83" priority="16" stopIfTrue="1" operator="notEqual">
      <formula>0</formula>
    </cfRule>
    <cfRule type="cellIs" dxfId="82" priority="17" stopIfTrue="1" operator="equal">
      <formula>0</formula>
    </cfRule>
  </conditionalFormatting>
  <pageMargins left="0.94488188976377963" right="0.43307086614173229" top="0.94488188976377963" bottom="0.55118110236220474" header="0.31496062992125984" footer="0.31496062992125984"/>
  <pageSetup scale="71" fitToHeight="3" orientation="portrait" r:id="rId1"/>
  <headerFooter>
    <oddHeader>&amp;L&amp;"Times New Roman,Cursiva"&amp;9Construcción de obras de optimización del sistema de alcantarillado del municipio de Jambaló&amp;R&amp;G</oddHeader>
    <oddFooter>&amp;R&amp;"Times New Roman,Normal"Página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showGridLines="0" topLeftCell="B88" zoomScaleNormal="100" zoomScaleSheetLayoutView="110" workbookViewId="0">
      <selection activeCell="G115" sqref="G115"/>
    </sheetView>
  </sheetViews>
  <sheetFormatPr baseColWidth="10" defaultRowHeight="14.25" x14ac:dyDescent="0.2"/>
  <cols>
    <col min="1" max="1" width="0" style="31" hidden="1" customWidth="1"/>
    <col min="2" max="2" width="9" style="31" customWidth="1"/>
    <col min="3" max="3" width="41.5703125" style="31" customWidth="1"/>
    <col min="4" max="4" width="6.140625" style="31" customWidth="1"/>
    <col min="5" max="5" width="8.5703125" style="31" customWidth="1"/>
    <col min="6" max="6" width="11.28515625" style="31" customWidth="1"/>
    <col min="7" max="7" width="13.140625" style="31" customWidth="1"/>
    <col min="8" max="36" width="11.42578125" style="31"/>
    <col min="37" max="39" width="0" style="31" hidden="1" customWidth="1"/>
    <col min="40" max="16384" width="11.42578125" style="31"/>
  </cols>
  <sheetData>
    <row r="1" spans="1:7" s="13" customFormat="1" ht="15" customHeight="1" thickTop="1" x14ac:dyDescent="0.2">
      <c r="A1" s="51"/>
      <c r="B1" s="316" t="s">
        <v>107</v>
      </c>
      <c r="C1" s="317"/>
      <c r="D1" s="317"/>
      <c r="E1" s="317"/>
      <c r="F1" s="317"/>
      <c r="G1" s="318"/>
    </row>
    <row r="2" spans="1:7" s="13" customFormat="1" ht="12" customHeight="1" x14ac:dyDescent="0.2">
      <c r="A2" s="50"/>
      <c r="B2" s="81"/>
      <c r="C2" s="82"/>
      <c r="D2" s="82"/>
      <c r="E2" s="82"/>
      <c r="F2" s="82"/>
      <c r="G2" s="83"/>
    </row>
    <row r="3" spans="1:7" s="13" customFormat="1" ht="20.100000000000001" customHeight="1" x14ac:dyDescent="0.2">
      <c r="A3" s="50"/>
      <c r="B3" s="159" t="s">
        <v>7</v>
      </c>
      <c r="C3" s="319" t="s">
        <v>50</v>
      </c>
      <c r="D3" s="319"/>
      <c r="E3" s="319"/>
      <c r="F3" s="319"/>
      <c r="G3" s="320"/>
    </row>
    <row r="4" spans="1:7" s="13" customFormat="1" ht="12" customHeight="1" x14ac:dyDescent="0.2">
      <c r="A4" s="50"/>
      <c r="B4" s="81"/>
      <c r="C4" s="82"/>
      <c r="D4" s="82"/>
      <c r="E4" s="82"/>
      <c r="F4" s="82"/>
      <c r="G4" s="83"/>
    </row>
    <row r="5" spans="1:7" s="13" customFormat="1" ht="22.5" x14ac:dyDescent="0.2">
      <c r="A5" s="50"/>
      <c r="B5" s="15" t="s">
        <v>4</v>
      </c>
      <c r="C5" s="16" t="s">
        <v>5</v>
      </c>
      <c r="D5" s="16" t="s">
        <v>108</v>
      </c>
      <c r="E5" s="16" t="s">
        <v>109</v>
      </c>
      <c r="F5" s="16" t="s">
        <v>110</v>
      </c>
      <c r="G5" s="63" t="s">
        <v>111</v>
      </c>
    </row>
    <row r="6" spans="1:7" s="13" customFormat="1" ht="14.25" customHeight="1" thickBot="1" x14ac:dyDescent="0.25">
      <c r="A6" s="50"/>
      <c r="B6" s="114"/>
      <c r="C6" s="115"/>
      <c r="D6" s="116"/>
      <c r="E6" s="117"/>
      <c r="F6" s="118"/>
      <c r="G6" s="160"/>
    </row>
    <row r="7" spans="1:7" s="40" customFormat="1" ht="12.75" customHeight="1" x14ac:dyDescent="0.2">
      <c r="A7" s="49" t="s">
        <v>6</v>
      </c>
      <c r="B7" s="161" t="s">
        <v>7</v>
      </c>
      <c r="C7" s="162" t="s">
        <v>51</v>
      </c>
      <c r="D7" s="163"/>
      <c r="E7" s="163"/>
      <c r="F7" s="163"/>
      <c r="G7" s="164"/>
    </row>
    <row r="8" spans="1:7" s="13" customFormat="1" ht="12.75" hidden="1" customHeight="1" x14ac:dyDescent="0.2">
      <c r="A8" s="45" t="s">
        <v>9</v>
      </c>
      <c r="B8" s="120"/>
      <c r="C8" s="101"/>
      <c r="D8" s="102"/>
      <c r="E8" s="121"/>
      <c r="F8" s="122"/>
      <c r="G8" s="123"/>
    </row>
    <row r="9" spans="1:7" s="13" customFormat="1" x14ac:dyDescent="0.2">
      <c r="A9" s="44" t="s">
        <v>854</v>
      </c>
      <c r="B9" s="100" t="s">
        <v>11</v>
      </c>
      <c r="C9" s="101" t="s">
        <v>853</v>
      </c>
      <c r="D9" s="102" t="s">
        <v>114</v>
      </c>
      <c r="E9" s="103">
        <v>3081.5</v>
      </c>
      <c r="F9" s="104">
        <v>1337</v>
      </c>
      <c r="G9" s="105">
        <f>ROUND(E9*F9,0)</f>
        <v>4119966</v>
      </c>
    </row>
    <row r="10" spans="1:7" s="13" customFormat="1" x14ac:dyDescent="0.2">
      <c r="A10" s="43" t="s">
        <v>852</v>
      </c>
      <c r="B10" s="100" t="s">
        <v>13</v>
      </c>
      <c r="C10" s="101" t="s">
        <v>851</v>
      </c>
      <c r="D10" s="102" t="s">
        <v>114</v>
      </c>
      <c r="E10" s="103">
        <v>1027</v>
      </c>
      <c r="F10" s="104">
        <v>7593</v>
      </c>
      <c r="G10" s="105">
        <f>ROUND(E10*F10,0)</f>
        <v>7798011</v>
      </c>
    </row>
    <row r="11" spans="1:7" s="13" customFormat="1" x14ac:dyDescent="0.2">
      <c r="A11" s="44" t="s">
        <v>850</v>
      </c>
      <c r="B11" s="100" t="s">
        <v>59</v>
      </c>
      <c r="C11" s="101" t="s">
        <v>222</v>
      </c>
      <c r="D11" s="102" t="s">
        <v>216</v>
      </c>
      <c r="E11" s="103">
        <v>390.9</v>
      </c>
      <c r="F11" s="104">
        <v>5001</v>
      </c>
      <c r="G11" s="105">
        <f>ROUND(E11*F11,0)</f>
        <v>1954891</v>
      </c>
    </row>
    <row r="12" spans="1:7" s="13" customFormat="1" ht="15" customHeight="1" x14ac:dyDescent="0.2">
      <c r="A12" s="42"/>
      <c r="B12" s="106"/>
      <c r="C12" s="107"/>
      <c r="D12" s="108"/>
      <c r="E12" s="109"/>
      <c r="F12" s="110"/>
      <c r="G12" s="111"/>
    </row>
    <row r="13" spans="1:7" s="40" customFormat="1" ht="12.75" customHeight="1" thickBot="1" x14ac:dyDescent="0.25">
      <c r="A13" s="48" t="s">
        <v>14</v>
      </c>
      <c r="B13" s="112"/>
      <c r="C13" s="310" t="s">
        <v>849</v>
      </c>
      <c r="D13" s="311"/>
      <c r="E13" s="311"/>
      <c r="F13" s="312"/>
      <c r="G13" s="165">
        <f>SUM(G9:G12)</f>
        <v>13872868</v>
      </c>
    </row>
    <row r="14" spans="1:7" s="13" customFormat="1" ht="15" customHeight="1" thickBot="1" x14ac:dyDescent="0.25">
      <c r="A14" s="47"/>
      <c r="B14" s="106"/>
      <c r="C14" s="107"/>
      <c r="D14" s="108"/>
      <c r="E14" s="109"/>
      <c r="F14" s="110"/>
      <c r="G14" s="111"/>
    </row>
    <row r="15" spans="1:7" s="40" customFormat="1" ht="12.75" customHeight="1" x14ac:dyDescent="0.2">
      <c r="A15" s="49" t="s">
        <v>6</v>
      </c>
      <c r="B15" s="161" t="s">
        <v>15</v>
      </c>
      <c r="C15" s="162" t="s">
        <v>52</v>
      </c>
      <c r="D15" s="163"/>
      <c r="E15" s="163"/>
      <c r="F15" s="166"/>
      <c r="G15" s="167"/>
    </row>
    <row r="16" spans="1:7" s="13" customFormat="1" ht="12.75" hidden="1" customHeight="1" x14ac:dyDescent="0.2">
      <c r="A16" s="45" t="s">
        <v>9</v>
      </c>
      <c r="B16" s="120"/>
      <c r="C16" s="101"/>
      <c r="D16" s="102"/>
      <c r="E16" s="121"/>
      <c r="F16" s="104"/>
      <c r="G16" s="105"/>
    </row>
    <row r="17" spans="1:7" s="13" customFormat="1" ht="22.5" x14ac:dyDescent="0.2">
      <c r="A17" s="43" t="s">
        <v>848</v>
      </c>
      <c r="B17" s="100" t="s">
        <v>18</v>
      </c>
      <c r="C17" s="101" t="s">
        <v>771</v>
      </c>
      <c r="D17" s="102" t="s">
        <v>114</v>
      </c>
      <c r="E17" s="103">
        <v>627.79999999999995</v>
      </c>
      <c r="F17" s="104">
        <v>4146</v>
      </c>
      <c r="G17" s="105">
        <f t="shared" ref="G17:G24" si="0">ROUND(E17*F17,0)</f>
        <v>2602859</v>
      </c>
    </row>
    <row r="18" spans="1:7" s="13" customFormat="1" ht="22.5" x14ac:dyDescent="0.2">
      <c r="A18" s="44" t="s">
        <v>847</v>
      </c>
      <c r="B18" s="100" t="s">
        <v>20</v>
      </c>
      <c r="C18" s="101" t="s">
        <v>769</v>
      </c>
      <c r="D18" s="102" t="s">
        <v>117</v>
      </c>
      <c r="E18" s="103">
        <f>190.9*0.2</f>
        <v>38.18</v>
      </c>
      <c r="F18" s="104">
        <v>137000</v>
      </c>
      <c r="G18" s="105">
        <f t="shared" si="0"/>
        <v>5230660</v>
      </c>
    </row>
    <row r="19" spans="1:7" s="13" customFormat="1" ht="22.5" x14ac:dyDescent="0.2">
      <c r="A19" s="44" t="s">
        <v>846</v>
      </c>
      <c r="B19" s="100" t="s">
        <v>71</v>
      </c>
      <c r="C19" s="101" t="s">
        <v>845</v>
      </c>
      <c r="D19" s="102" t="s">
        <v>128</v>
      </c>
      <c r="E19" s="103">
        <v>3</v>
      </c>
      <c r="F19" s="104">
        <v>128122</v>
      </c>
      <c r="G19" s="105">
        <f t="shared" si="0"/>
        <v>384366</v>
      </c>
    </row>
    <row r="20" spans="1:7" s="13" customFormat="1" ht="22.5" x14ac:dyDescent="0.2">
      <c r="A20" s="44" t="s">
        <v>844</v>
      </c>
      <c r="B20" s="100" t="s">
        <v>72</v>
      </c>
      <c r="C20" s="101" t="s">
        <v>843</v>
      </c>
      <c r="D20" s="102" t="s">
        <v>128</v>
      </c>
      <c r="E20" s="103">
        <v>12</v>
      </c>
      <c r="F20" s="104">
        <v>161800</v>
      </c>
      <c r="G20" s="105">
        <f t="shared" si="0"/>
        <v>1941600</v>
      </c>
    </row>
    <row r="21" spans="1:7" s="13" customFormat="1" ht="22.5" x14ac:dyDescent="0.2">
      <c r="A21" s="44" t="s">
        <v>842</v>
      </c>
      <c r="B21" s="100" t="s">
        <v>73</v>
      </c>
      <c r="C21" s="101" t="s">
        <v>841</v>
      </c>
      <c r="D21" s="102" t="s">
        <v>128</v>
      </c>
      <c r="E21" s="103">
        <v>10</v>
      </c>
      <c r="F21" s="104">
        <v>225564</v>
      </c>
      <c r="G21" s="105">
        <f t="shared" si="0"/>
        <v>2255640</v>
      </c>
    </row>
    <row r="22" spans="1:7" s="13" customFormat="1" ht="22.5" x14ac:dyDescent="0.2">
      <c r="A22" s="44" t="s">
        <v>840</v>
      </c>
      <c r="B22" s="100" t="s">
        <v>74</v>
      </c>
      <c r="C22" s="101" t="s">
        <v>839</v>
      </c>
      <c r="D22" s="102" t="s">
        <v>128</v>
      </c>
      <c r="E22" s="103">
        <v>1</v>
      </c>
      <c r="F22" s="104">
        <v>291252</v>
      </c>
      <c r="G22" s="105">
        <f t="shared" si="0"/>
        <v>291252</v>
      </c>
    </row>
    <row r="23" spans="1:7" s="13" customFormat="1" ht="22.5" x14ac:dyDescent="0.2">
      <c r="A23" s="44" t="s">
        <v>838</v>
      </c>
      <c r="B23" s="100" t="s">
        <v>75</v>
      </c>
      <c r="C23" s="101" t="s">
        <v>837</v>
      </c>
      <c r="D23" s="102" t="s">
        <v>128</v>
      </c>
      <c r="E23" s="103">
        <v>1</v>
      </c>
      <c r="F23" s="104">
        <v>353798</v>
      </c>
      <c r="G23" s="105">
        <f t="shared" si="0"/>
        <v>353798</v>
      </c>
    </row>
    <row r="24" spans="1:7" s="13" customFormat="1" ht="22.5" x14ac:dyDescent="0.2">
      <c r="A24" s="44" t="s">
        <v>836</v>
      </c>
      <c r="B24" s="100" t="s">
        <v>76</v>
      </c>
      <c r="C24" s="101" t="s">
        <v>835</v>
      </c>
      <c r="D24" s="102" t="s">
        <v>128</v>
      </c>
      <c r="E24" s="103">
        <v>2</v>
      </c>
      <c r="F24" s="104">
        <v>412430</v>
      </c>
      <c r="G24" s="105">
        <f t="shared" si="0"/>
        <v>824860</v>
      </c>
    </row>
    <row r="25" spans="1:7" s="13" customFormat="1" ht="15" customHeight="1" x14ac:dyDescent="0.2">
      <c r="A25" s="42"/>
      <c r="B25" s="106"/>
      <c r="C25" s="107"/>
      <c r="D25" s="108"/>
      <c r="E25" s="109"/>
      <c r="F25" s="110"/>
      <c r="G25" s="111"/>
    </row>
    <row r="26" spans="1:7" s="40" customFormat="1" ht="12.75" customHeight="1" thickBot="1" x14ac:dyDescent="0.25">
      <c r="A26" s="48" t="s">
        <v>14</v>
      </c>
      <c r="B26" s="112"/>
      <c r="C26" s="310" t="s">
        <v>834</v>
      </c>
      <c r="D26" s="311"/>
      <c r="E26" s="311"/>
      <c r="F26" s="312"/>
      <c r="G26" s="165">
        <f>SUM(G17:G25)</f>
        <v>13885035</v>
      </c>
    </row>
    <row r="27" spans="1:7" s="13" customFormat="1" ht="15" customHeight="1" thickBot="1" x14ac:dyDescent="0.25">
      <c r="A27" s="47"/>
      <c r="B27" s="106"/>
      <c r="C27" s="107"/>
      <c r="D27" s="108"/>
      <c r="E27" s="109"/>
      <c r="F27" s="110"/>
      <c r="G27" s="111"/>
    </row>
    <row r="28" spans="1:7" s="13" customFormat="1" ht="12.75" customHeight="1" x14ac:dyDescent="0.2">
      <c r="A28" s="46" t="s">
        <v>6</v>
      </c>
      <c r="B28" s="161" t="s">
        <v>21</v>
      </c>
      <c r="C28" s="162" t="s">
        <v>53</v>
      </c>
      <c r="D28" s="163"/>
      <c r="E28" s="163"/>
      <c r="F28" s="166"/>
      <c r="G28" s="167"/>
    </row>
    <row r="29" spans="1:7" s="13" customFormat="1" ht="12.75" hidden="1" customHeight="1" x14ac:dyDescent="0.2">
      <c r="A29" s="45" t="s">
        <v>9</v>
      </c>
      <c r="B29" s="120"/>
      <c r="C29" s="101"/>
      <c r="D29" s="102"/>
      <c r="E29" s="121"/>
      <c r="F29" s="104"/>
      <c r="G29" s="105"/>
    </row>
    <row r="30" spans="1:7" s="13" customFormat="1" ht="22.5" x14ac:dyDescent="0.2">
      <c r="A30" s="44" t="s">
        <v>833</v>
      </c>
      <c r="B30" s="100" t="s">
        <v>24</v>
      </c>
      <c r="C30" s="101" t="s">
        <v>832</v>
      </c>
      <c r="D30" s="102" t="s">
        <v>117</v>
      </c>
      <c r="E30" s="103">
        <v>2156</v>
      </c>
      <c r="F30" s="104">
        <v>13238</v>
      </c>
      <c r="G30" s="105">
        <f t="shared" ref="G30:G41" si="1">ROUND(E30*F30,0)</f>
        <v>28541128</v>
      </c>
    </row>
    <row r="31" spans="1:7" s="13" customFormat="1" ht="22.5" x14ac:dyDescent="0.2">
      <c r="A31" s="43" t="s">
        <v>831</v>
      </c>
      <c r="B31" s="100" t="s">
        <v>26</v>
      </c>
      <c r="C31" s="101" t="s">
        <v>830</v>
      </c>
      <c r="D31" s="127" t="s">
        <v>117</v>
      </c>
      <c r="E31" s="103">
        <v>467.4</v>
      </c>
      <c r="F31" s="104">
        <v>4789</v>
      </c>
      <c r="G31" s="105">
        <f t="shared" si="1"/>
        <v>2238379</v>
      </c>
    </row>
    <row r="32" spans="1:7" s="13" customFormat="1" ht="22.5" x14ac:dyDescent="0.2">
      <c r="A32" s="44" t="s">
        <v>829</v>
      </c>
      <c r="B32" s="100" t="s">
        <v>28</v>
      </c>
      <c r="C32" s="101" t="s">
        <v>828</v>
      </c>
      <c r="D32" s="102" t="s">
        <v>117</v>
      </c>
      <c r="E32" s="103">
        <v>34.1</v>
      </c>
      <c r="F32" s="104">
        <v>6471</v>
      </c>
      <c r="G32" s="105">
        <f t="shared" si="1"/>
        <v>220661</v>
      </c>
    </row>
    <row r="33" spans="1:7" s="13" customFormat="1" x14ac:dyDescent="0.2">
      <c r="A33" s="43" t="s">
        <v>827</v>
      </c>
      <c r="B33" s="100" t="s">
        <v>79</v>
      </c>
      <c r="C33" s="101" t="s">
        <v>119</v>
      </c>
      <c r="D33" s="102" t="s">
        <v>117</v>
      </c>
      <c r="E33" s="103">
        <v>456.6</v>
      </c>
      <c r="F33" s="104">
        <v>46928</v>
      </c>
      <c r="G33" s="105">
        <f t="shared" si="1"/>
        <v>21427325</v>
      </c>
    </row>
    <row r="34" spans="1:7" s="13" customFormat="1" x14ac:dyDescent="0.2">
      <c r="A34" s="43" t="s">
        <v>826</v>
      </c>
      <c r="B34" s="100" t="s">
        <v>80</v>
      </c>
      <c r="C34" s="101" t="s">
        <v>121</v>
      </c>
      <c r="D34" s="102" t="s">
        <v>117</v>
      </c>
      <c r="E34" s="103">
        <v>698</v>
      </c>
      <c r="F34" s="104">
        <v>50344</v>
      </c>
      <c r="G34" s="105">
        <f t="shared" si="1"/>
        <v>35140112</v>
      </c>
    </row>
    <row r="35" spans="1:7" s="13" customFormat="1" ht="22.5" x14ac:dyDescent="0.2">
      <c r="A35" s="44" t="s">
        <v>825</v>
      </c>
      <c r="B35" s="100" t="s">
        <v>81</v>
      </c>
      <c r="C35" s="101" t="s">
        <v>763</v>
      </c>
      <c r="D35" s="102" t="s">
        <v>117</v>
      </c>
      <c r="E35" s="103">
        <v>1363.3</v>
      </c>
      <c r="F35" s="104">
        <v>12620</v>
      </c>
      <c r="G35" s="105">
        <f t="shared" si="1"/>
        <v>17204846</v>
      </c>
    </row>
    <row r="36" spans="1:7" s="13" customFormat="1" ht="22.5" x14ac:dyDescent="0.2">
      <c r="A36" s="44" t="s">
        <v>824</v>
      </c>
      <c r="B36" s="100" t="s">
        <v>82</v>
      </c>
      <c r="C36" s="101" t="s">
        <v>762</v>
      </c>
      <c r="D36" s="102" t="s">
        <v>117</v>
      </c>
      <c r="E36" s="103">
        <v>1743.4</v>
      </c>
      <c r="F36" s="104">
        <v>16572</v>
      </c>
      <c r="G36" s="105">
        <f t="shared" si="1"/>
        <v>28891625</v>
      </c>
    </row>
    <row r="37" spans="1:7" s="13" customFormat="1" x14ac:dyDescent="0.2">
      <c r="A37" s="44" t="s">
        <v>823</v>
      </c>
      <c r="B37" s="100" t="s">
        <v>83</v>
      </c>
      <c r="C37" s="101" t="s">
        <v>822</v>
      </c>
      <c r="D37" s="102" t="s">
        <v>216</v>
      </c>
      <c r="E37" s="103">
        <v>952</v>
      </c>
      <c r="F37" s="104">
        <v>27176</v>
      </c>
      <c r="G37" s="105">
        <f t="shared" si="1"/>
        <v>25871552</v>
      </c>
    </row>
    <row r="38" spans="1:7" s="13" customFormat="1" x14ac:dyDescent="0.2">
      <c r="A38" s="44" t="s">
        <v>821</v>
      </c>
      <c r="B38" s="100" t="s">
        <v>84</v>
      </c>
      <c r="C38" s="101" t="s">
        <v>820</v>
      </c>
      <c r="D38" s="102" t="s">
        <v>114</v>
      </c>
      <c r="E38" s="103">
        <v>336</v>
      </c>
      <c r="F38" s="104">
        <v>5716</v>
      </c>
      <c r="G38" s="105">
        <f t="shared" si="1"/>
        <v>1920576</v>
      </c>
    </row>
    <row r="39" spans="1:7" s="13" customFormat="1" x14ac:dyDescent="0.2">
      <c r="A39" s="44" t="s">
        <v>819</v>
      </c>
      <c r="B39" s="100" t="s">
        <v>85</v>
      </c>
      <c r="C39" s="101" t="s">
        <v>818</v>
      </c>
      <c r="D39" s="102" t="s">
        <v>114</v>
      </c>
      <c r="E39" s="103">
        <v>700</v>
      </c>
      <c r="F39" s="104">
        <v>5716</v>
      </c>
      <c r="G39" s="105">
        <f t="shared" si="1"/>
        <v>4001200</v>
      </c>
    </row>
    <row r="40" spans="1:7" s="13" customFormat="1" ht="22.5" x14ac:dyDescent="0.2">
      <c r="A40" s="44" t="s">
        <v>817</v>
      </c>
      <c r="B40" s="100" t="s">
        <v>106</v>
      </c>
      <c r="C40" s="101" t="s">
        <v>816</v>
      </c>
      <c r="D40" s="102" t="s">
        <v>114</v>
      </c>
      <c r="E40" s="103">
        <v>2172.5</v>
      </c>
      <c r="F40" s="104">
        <v>11695</v>
      </c>
      <c r="G40" s="105">
        <f t="shared" si="1"/>
        <v>25407388</v>
      </c>
    </row>
    <row r="41" spans="1:7" s="13" customFormat="1" ht="22.5" x14ac:dyDescent="0.2">
      <c r="A41" s="44" t="s">
        <v>815</v>
      </c>
      <c r="B41" s="100" t="s">
        <v>175</v>
      </c>
      <c r="C41" s="101" t="s">
        <v>814</v>
      </c>
      <c r="D41" s="102" t="s">
        <v>114</v>
      </c>
      <c r="E41" s="103">
        <v>826.2</v>
      </c>
      <c r="F41" s="104">
        <v>15229</v>
      </c>
      <c r="G41" s="105">
        <f t="shared" si="1"/>
        <v>12582200</v>
      </c>
    </row>
    <row r="42" spans="1:7" s="13" customFormat="1" ht="15" customHeight="1" x14ac:dyDescent="0.2">
      <c r="A42" s="42"/>
      <c r="B42" s="106"/>
      <c r="C42" s="107"/>
      <c r="D42" s="108"/>
      <c r="E42" s="109"/>
      <c r="F42" s="110"/>
      <c r="G42" s="111"/>
    </row>
    <row r="43" spans="1:7" s="40" customFormat="1" ht="12.75" customHeight="1" thickBot="1" x14ac:dyDescent="0.25">
      <c r="A43" s="48" t="s">
        <v>14</v>
      </c>
      <c r="B43" s="112"/>
      <c r="C43" s="310" t="s">
        <v>813</v>
      </c>
      <c r="D43" s="311"/>
      <c r="E43" s="311"/>
      <c r="F43" s="312"/>
      <c r="G43" s="165">
        <f>SUM(G30:G42)</f>
        <v>203446992</v>
      </c>
    </row>
    <row r="44" spans="1:7" s="13" customFormat="1" ht="15" customHeight="1" thickBot="1" x14ac:dyDescent="0.25">
      <c r="A44" s="47"/>
      <c r="B44" s="106"/>
      <c r="C44" s="107"/>
      <c r="D44" s="108"/>
      <c r="E44" s="109"/>
      <c r="F44" s="110"/>
      <c r="G44" s="111"/>
    </row>
    <row r="45" spans="1:7" s="13" customFormat="1" ht="12.75" customHeight="1" x14ac:dyDescent="0.2">
      <c r="A45" s="46" t="s">
        <v>6</v>
      </c>
      <c r="B45" s="161" t="s">
        <v>29</v>
      </c>
      <c r="C45" s="162" t="s">
        <v>54</v>
      </c>
      <c r="D45" s="163"/>
      <c r="E45" s="163"/>
      <c r="F45" s="166"/>
      <c r="G45" s="167"/>
    </row>
    <row r="46" spans="1:7" s="13" customFormat="1" ht="12.75" hidden="1" customHeight="1" x14ac:dyDescent="0.2">
      <c r="A46" s="45" t="s">
        <v>9</v>
      </c>
      <c r="B46" s="120"/>
      <c r="C46" s="101"/>
      <c r="D46" s="102"/>
      <c r="E46" s="121"/>
      <c r="F46" s="104"/>
      <c r="G46" s="105"/>
    </row>
    <row r="47" spans="1:7" s="13" customFormat="1" ht="22.5" x14ac:dyDescent="0.2">
      <c r="A47" s="44" t="s">
        <v>812</v>
      </c>
      <c r="B47" s="100" t="s">
        <v>32</v>
      </c>
      <c r="C47" s="101" t="s">
        <v>811</v>
      </c>
      <c r="D47" s="102" t="s">
        <v>117</v>
      </c>
      <c r="E47" s="103">
        <v>12.3</v>
      </c>
      <c r="F47" s="104">
        <v>13238</v>
      </c>
      <c r="G47" s="105">
        <f t="shared" ref="G47:G56" si="2">ROUND(E47*F47,0)</f>
        <v>162827</v>
      </c>
    </row>
    <row r="48" spans="1:7" s="13" customFormat="1" ht="22.5" x14ac:dyDescent="0.2">
      <c r="A48" s="44" t="s">
        <v>810</v>
      </c>
      <c r="B48" s="100" t="s">
        <v>34</v>
      </c>
      <c r="C48" s="101" t="s">
        <v>809</v>
      </c>
      <c r="D48" s="102" t="s">
        <v>117</v>
      </c>
      <c r="E48" s="103">
        <v>4.0999999999999996</v>
      </c>
      <c r="F48" s="104">
        <v>4789</v>
      </c>
      <c r="G48" s="105">
        <f t="shared" si="2"/>
        <v>19635</v>
      </c>
    </row>
    <row r="49" spans="1:7" s="13" customFormat="1" ht="22.5" x14ac:dyDescent="0.2">
      <c r="A49" s="44" t="s">
        <v>808</v>
      </c>
      <c r="B49" s="100" t="s">
        <v>86</v>
      </c>
      <c r="C49" s="101" t="s">
        <v>807</v>
      </c>
      <c r="D49" s="102" t="s">
        <v>117</v>
      </c>
      <c r="E49" s="103">
        <v>2.4</v>
      </c>
      <c r="F49" s="104">
        <v>6471</v>
      </c>
      <c r="G49" s="105">
        <f t="shared" si="2"/>
        <v>15530</v>
      </c>
    </row>
    <row r="50" spans="1:7" s="13" customFormat="1" x14ac:dyDescent="0.2">
      <c r="A50" s="44" t="s">
        <v>806</v>
      </c>
      <c r="B50" s="100" t="s">
        <v>87</v>
      </c>
      <c r="C50" s="101" t="s">
        <v>121</v>
      </c>
      <c r="D50" s="102" t="s">
        <v>117</v>
      </c>
      <c r="E50" s="103">
        <v>3.9</v>
      </c>
      <c r="F50" s="104">
        <v>50344</v>
      </c>
      <c r="G50" s="105">
        <f t="shared" si="2"/>
        <v>196342</v>
      </c>
    </row>
    <row r="51" spans="1:7" s="13" customFormat="1" ht="22.5" x14ac:dyDescent="0.2">
      <c r="A51" s="44" t="s">
        <v>805</v>
      </c>
      <c r="B51" s="100" t="s">
        <v>88</v>
      </c>
      <c r="C51" s="101" t="s">
        <v>762</v>
      </c>
      <c r="D51" s="102" t="s">
        <v>117</v>
      </c>
      <c r="E51" s="103">
        <v>24.4</v>
      </c>
      <c r="F51" s="104">
        <v>16572</v>
      </c>
      <c r="G51" s="105">
        <f t="shared" si="2"/>
        <v>404357</v>
      </c>
    </row>
    <row r="52" spans="1:7" s="13" customFormat="1" ht="22.5" x14ac:dyDescent="0.2">
      <c r="A52" s="44" t="s">
        <v>804</v>
      </c>
      <c r="B52" s="100" t="s">
        <v>89</v>
      </c>
      <c r="C52" s="101" t="s">
        <v>790</v>
      </c>
      <c r="D52" s="102" t="s">
        <v>128</v>
      </c>
      <c r="E52" s="103">
        <v>4</v>
      </c>
      <c r="F52" s="104">
        <v>1027593</v>
      </c>
      <c r="G52" s="105">
        <f t="shared" si="2"/>
        <v>4110372</v>
      </c>
    </row>
    <row r="53" spans="1:7" s="13" customFormat="1" ht="22.5" x14ac:dyDescent="0.2">
      <c r="A53" s="44" t="s">
        <v>803</v>
      </c>
      <c r="B53" s="100" t="s">
        <v>90</v>
      </c>
      <c r="C53" s="101" t="s">
        <v>788</v>
      </c>
      <c r="D53" s="102" t="s">
        <v>128</v>
      </c>
      <c r="E53" s="103">
        <v>19</v>
      </c>
      <c r="F53" s="104">
        <v>1127821</v>
      </c>
      <c r="G53" s="105">
        <f t="shared" si="2"/>
        <v>21428599</v>
      </c>
    </row>
    <row r="54" spans="1:7" s="13" customFormat="1" ht="22.5" x14ac:dyDescent="0.2">
      <c r="A54" s="44" t="s">
        <v>802</v>
      </c>
      <c r="B54" s="100" t="s">
        <v>91</v>
      </c>
      <c r="C54" s="101" t="s">
        <v>801</v>
      </c>
      <c r="D54" s="102" t="s">
        <v>128</v>
      </c>
      <c r="E54" s="103">
        <v>2</v>
      </c>
      <c r="F54" s="104">
        <v>1252358</v>
      </c>
      <c r="G54" s="105">
        <f t="shared" si="2"/>
        <v>2504716</v>
      </c>
    </row>
    <row r="55" spans="1:7" s="13" customFormat="1" ht="22.5" x14ac:dyDescent="0.2">
      <c r="A55" s="44" t="s">
        <v>800</v>
      </c>
      <c r="B55" s="100" t="s">
        <v>92</v>
      </c>
      <c r="C55" s="101" t="s">
        <v>786</v>
      </c>
      <c r="D55" s="102" t="s">
        <v>128</v>
      </c>
      <c r="E55" s="103">
        <v>4</v>
      </c>
      <c r="F55" s="104">
        <v>1403063</v>
      </c>
      <c r="G55" s="105">
        <f t="shared" si="2"/>
        <v>5612252</v>
      </c>
    </row>
    <row r="56" spans="1:7" s="13" customFormat="1" ht="45" x14ac:dyDescent="0.2">
      <c r="A56" s="44" t="s">
        <v>799</v>
      </c>
      <c r="B56" s="100" t="s">
        <v>232</v>
      </c>
      <c r="C56" s="168" t="s">
        <v>798</v>
      </c>
      <c r="D56" s="102" t="s">
        <v>128</v>
      </c>
      <c r="E56" s="103">
        <v>15</v>
      </c>
      <c r="F56" s="104">
        <v>140274</v>
      </c>
      <c r="G56" s="105">
        <f t="shared" si="2"/>
        <v>2104110</v>
      </c>
    </row>
    <row r="57" spans="1:7" s="13" customFormat="1" ht="15" customHeight="1" x14ac:dyDescent="0.2">
      <c r="A57" s="42"/>
      <c r="B57" s="106"/>
      <c r="C57" s="107"/>
      <c r="D57" s="108"/>
      <c r="E57" s="109"/>
      <c r="F57" s="110"/>
      <c r="G57" s="111"/>
    </row>
    <row r="58" spans="1:7" s="40" customFormat="1" ht="12.75" customHeight="1" thickBot="1" x14ac:dyDescent="0.25">
      <c r="A58" s="48" t="s">
        <v>14</v>
      </c>
      <c r="B58" s="112"/>
      <c r="C58" s="310" t="s">
        <v>797</v>
      </c>
      <c r="D58" s="311"/>
      <c r="E58" s="311"/>
      <c r="F58" s="312"/>
      <c r="G58" s="165">
        <f>SUM(G47:G57)</f>
        <v>36558740</v>
      </c>
    </row>
    <row r="59" spans="1:7" s="13" customFormat="1" ht="15" customHeight="1" thickBot="1" x14ac:dyDescent="0.25">
      <c r="A59" s="47"/>
      <c r="B59" s="106"/>
      <c r="C59" s="107"/>
      <c r="D59" s="108"/>
      <c r="E59" s="109"/>
      <c r="F59" s="110"/>
      <c r="G59" s="111"/>
    </row>
    <row r="60" spans="1:7" s="13" customFormat="1" ht="12.75" customHeight="1" x14ac:dyDescent="0.2">
      <c r="A60" s="46" t="s">
        <v>6</v>
      </c>
      <c r="B60" s="161" t="s">
        <v>35</v>
      </c>
      <c r="C60" s="162" t="s">
        <v>55</v>
      </c>
      <c r="D60" s="163"/>
      <c r="E60" s="163"/>
      <c r="F60" s="166"/>
      <c r="G60" s="167"/>
    </row>
    <row r="61" spans="1:7" s="13" customFormat="1" ht="12.75" hidden="1" customHeight="1" x14ac:dyDescent="0.2">
      <c r="A61" s="45" t="s">
        <v>9</v>
      </c>
      <c r="B61" s="120"/>
      <c r="C61" s="101"/>
      <c r="D61" s="102"/>
      <c r="E61" s="121"/>
      <c r="F61" s="104"/>
      <c r="G61" s="105"/>
    </row>
    <row r="62" spans="1:7" s="13" customFormat="1" ht="22.5" x14ac:dyDescent="0.2">
      <c r="A62" s="44" t="s">
        <v>796</v>
      </c>
      <c r="B62" s="100" t="s">
        <v>37</v>
      </c>
      <c r="C62" s="101" t="s">
        <v>795</v>
      </c>
      <c r="D62" s="102" t="s">
        <v>117</v>
      </c>
      <c r="E62" s="103">
        <v>109.7</v>
      </c>
      <c r="F62" s="104">
        <v>13238</v>
      </c>
      <c r="G62" s="105">
        <f t="shared" ref="G62:G67" si="3">ROUND(E62*F62,0)</f>
        <v>1452209</v>
      </c>
    </row>
    <row r="63" spans="1:7" s="13" customFormat="1" ht="22.5" x14ac:dyDescent="0.2">
      <c r="A63" s="44" t="s">
        <v>794</v>
      </c>
      <c r="B63" s="100" t="s">
        <v>98</v>
      </c>
      <c r="C63" s="101" t="s">
        <v>793</v>
      </c>
      <c r="D63" s="102" t="s">
        <v>117</v>
      </c>
      <c r="E63" s="103">
        <v>6.38</v>
      </c>
      <c r="F63" s="104">
        <v>4789</v>
      </c>
      <c r="G63" s="105">
        <f t="shared" si="3"/>
        <v>30554</v>
      </c>
    </row>
    <row r="64" spans="1:7" s="13" customFormat="1" ht="22.5" x14ac:dyDescent="0.2">
      <c r="A64" s="44" t="s">
        <v>792</v>
      </c>
      <c r="B64" s="100" t="s">
        <v>99</v>
      </c>
      <c r="C64" s="101" t="s">
        <v>762</v>
      </c>
      <c r="D64" s="102" t="s">
        <v>117</v>
      </c>
      <c r="E64" s="103">
        <v>151</v>
      </c>
      <c r="F64" s="104">
        <v>16572</v>
      </c>
      <c r="G64" s="105">
        <f t="shared" si="3"/>
        <v>2502372</v>
      </c>
    </row>
    <row r="65" spans="1:7" s="13" customFormat="1" ht="22.5" x14ac:dyDescent="0.2">
      <c r="A65" s="44" t="s">
        <v>791</v>
      </c>
      <c r="B65" s="100" t="s">
        <v>100</v>
      </c>
      <c r="C65" s="101" t="s">
        <v>790</v>
      </c>
      <c r="D65" s="102" t="s">
        <v>128</v>
      </c>
      <c r="E65" s="103">
        <v>2</v>
      </c>
      <c r="F65" s="104">
        <v>1027593</v>
      </c>
      <c r="G65" s="105">
        <f t="shared" si="3"/>
        <v>2055186</v>
      </c>
    </row>
    <row r="66" spans="1:7" s="13" customFormat="1" ht="22.5" x14ac:dyDescent="0.2">
      <c r="A66" s="44" t="s">
        <v>789</v>
      </c>
      <c r="B66" s="100" t="s">
        <v>315</v>
      </c>
      <c r="C66" s="101" t="s">
        <v>788</v>
      </c>
      <c r="D66" s="102" t="s">
        <v>128</v>
      </c>
      <c r="E66" s="103">
        <v>26</v>
      </c>
      <c r="F66" s="104">
        <v>1127821</v>
      </c>
      <c r="G66" s="105">
        <f t="shared" si="3"/>
        <v>29323346</v>
      </c>
    </row>
    <row r="67" spans="1:7" s="13" customFormat="1" ht="22.5" x14ac:dyDescent="0.2">
      <c r="A67" s="44" t="s">
        <v>787</v>
      </c>
      <c r="B67" s="100" t="s">
        <v>317</v>
      </c>
      <c r="C67" s="101" t="s">
        <v>786</v>
      </c>
      <c r="D67" s="102" t="s">
        <v>128</v>
      </c>
      <c r="E67" s="103">
        <v>1</v>
      </c>
      <c r="F67" s="104">
        <v>1403063</v>
      </c>
      <c r="G67" s="105">
        <f t="shared" si="3"/>
        <v>1403063</v>
      </c>
    </row>
    <row r="68" spans="1:7" s="13" customFormat="1" ht="15" customHeight="1" x14ac:dyDescent="0.2">
      <c r="A68" s="42"/>
      <c r="B68" s="106"/>
      <c r="C68" s="107"/>
      <c r="D68" s="108"/>
      <c r="E68" s="109"/>
      <c r="F68" s="110"/>
      <c r="G68" s="111"/>
    </row>
    <row r="69" spans="1:7" s="40" customFormat="1" ht="12.75" customHeight="1" thickBot="1" x14ac:dyDescent="0.25">
      <c r="A69" s="48" t="s">
        <v>14</v>
      </c>
      <c r="B69" s="112"/>
      <c r="C69" s="310" t="s">
        <v>785</v>
      </c>
      <c r="D69" s="311"/>
      <c r="E69" s="311"/>
      <c r="F69" s="312"/>
      <c r="G69" s="165">
        <f>SUM(G62:G68)</f>
        <v>36766730</v>
      </c>
    </row>
    <row r="70" spans="1:7" s="13" customFormat="1" ht="15" customHeight="1" thickBot="1" x14ac:dyDescent="0.25">
      <c r="A70" s="47"/>
      <c r="B70" s="106"/>
      <c r="C70" s="107"/>
      <c r="D70" s="108"/>
      <c r="E70" s="109"/>
      <c r="F70" s="110"/>
      <c r="G70" s="111"/>
    </row>
    <row r="71" spans="1:7" s="13" customFormat="1" ht="12.75" customHeight="1" x14ac:dyDescent="0.2">
      <c r="A71" s="46" t="s">
        <v>6</v>
      </c>
      <c r="B71" s="161" t="s">
        <v>391</v>
      </c>
      <c r="C71" s="162" t="s">
        <v>56</v>
      </c>
      <c r="D71" s="163"/>
      <c r="E71" s="163"/>
      <c r="F71" s="166"/>
      <c r="G71" s="167"/>
    </row>
    <row r="72" spans="1:7" s="13" customFormat="1" ht="12.75" hidden="1" customHeight="1" x14ac:dyDescent="0.2">
      <c r="A72" s="45" t="s">
        <v>9</v>
      </c>
      <c r="B72" s="120"/>
      <c r="C72" s="101"/>
      <c r="D72" s="102"/>
      <c r="E72" s="121"/>
      <c r="F72" s="104"/>
      <c r="G72" s="105"/>
    </row>
    <row r="73" spans="1:7" s="13" customFormat="1" ht="22.5" x14ac:dyDescent="0.2">
      <c r="A73" s="44" t="s">
        <v>784</v>
      </c>
      <c r="B73" s="100" t="s">
        <v>393</v>
      </c>
      <c r="C73" s="101" t="s">
        <v>783</v>
      </c>
      <c r="D73" s="102" t="s">
        <v>117</v>
      </c>
      <c r="E73" s="103">
        <v>2.7</v>
      </c>
      <c r="F73" s="104">
        <v>4789</v>
      </c>
      <c r="G73" s="105">
        <f t="shared" ref="G73:G78" si="4">ROUND(E73*F73,0)</f>
        <v>12930</v>
      </c>
    </row>
    <row r="74" spans="1:7" s="13" customFormat="1" ht="22.5" x14ac:dyDescent="0.2">
      <c r="A74" s="44" t="s">
        <v>782</v>
      </c>
      <c r="B74" s="100" t="s">
        <v>395</v>
      </c>
      <c r="C74" s="101" t="s">
        <v>762</v>
      </c>
      <c r="D74" s="102" t="s">
        <v>117</v>
      </c>
      <c r="E74" s="103">
        <v>3.6</v>
      </c>
      <c r="F74" s="104">
        <v>16572</v>
      </c>
      <c r="G74" s="105">
        <f t="shared" si="4"/>
        <v>59659</v>
      </c>
    </row>
    <row r="75" spans="1:7" s="13" customFormat="1" x14ac:dyDescent="0.2">
      <c r="A75" s="44" t="s">
        <v>781</v>
      </c>
      <c r="B75" s="100" t="s">
        <v>397</v>
      </c>
      <c r="C75" s="101" t="s">
        <v>780</v>
      </c>
      <c r="D75" s="102" t="s">
        <v>128</v>
      </c>
      <c r="E75" s="103">
        <v>1</v>
      </c>
      <c r="F75" s="104">
        <v>1577870</v>
      </c>
      <c r="G75" s="105">
        <f t="shared" si="4"/>
        <v>1577870</v>
      </c>
    </row>
    <row r="76" spans="1:7" s="13" customFormat="1" x14ac:dyDescent="0.2">
      <c r="A76" s="44" t="s">
        <v>779</v>
      </c>
      <c r="B76" s="100" t="s">
        <v>399</v>
      </c>
      <c r="C76" s="101" t="s">
        <v>778</v>
      </c>
      <c r="D76" s="102" t="s">
        <v>128</v>
      </c>
      <c r="E76" s="103">
        <v>1</v>
      </c>
      <c r="F76" s="104">
        <v>1463686</v>
      </c>
      <c r="G76" s="105">
        <f t="shared" si="4"/>
        <v>1463686</v>
      </c>
    </row>
    <row r="77" spans="1:7" s="13" customFormat="1" x14ac:dyDescent="0.2">
      <c r="A77" s="44" t="s">
        <v>777</v>
      </c>
      <c r="B77" s="100" t="s">
        <v>402</v>
      </c>
      <c r="C77" s="101" t="s">
        <v>776</v>
      </c>
      <c r="D77" s="102" t="s">
        <v>128</v>
      </c>
      <c r="E77" s="103">
        <v>1</v>
      </c>
      <c r="F77" s="104">
        <v>1601435</v>
      </c>
      <c r="G77" s="105">
        <f t="shared" si="4"/>
        <v>1601435</v>
      </c>
    </row>
    <row r="78" spans="1:7" s="13" customFormat="1" ht="24" customHeight="1" x14ac:dyDescent="0.2">
      <c r="A78" s="44" t="s">
        <v>775</v>
      </c>
      <c r="B78" s="100" t="s">
        <v>404</v>
      </c>
      <c r="C78" s="101" t="s">
        <v>774</v>
      </c>
      <c r="D78" s="102" t="s">
        <v>128</v>
      </c>
      <c r="E78" s="103">
        <v>1</v>
      </c>
      <c r="F78" s="104">
        <v>1909410</v>
      </c>
      <c r="G78" s="105">
        <f t="shared" si="4"/>
        <v>1909410</v>
      </c>
    </row>
    <row r="79" spans="1:7" s="13" customFormat="1" ht="15" customHeight="1" x14ac:dyDescent="0.2">
      <c r="A79" s="42"/>
      <c r="B79" s="106"/>
      <c r="C79" s="107"/>
      <c r="D79" s="108"/>
      <c r="E79" s="109"/>
      <c r="F79" s="110"/>
      <c r="G79" s="111"/>
    </row>
    <row r="80" spans="1:7" s="40" customFormat="1" ht="12.75" customHeight="1" thickBot="1" x14ac:dyDescent="0.25">
      <c r="A80" s="48" t="s">
        <v>14</v>
      </c>
      <c r="B80" s="112"/>
      <c r="C80" s="310" t="s">
        <v>773</v>
      </c>
      <c r="D80" s="311"/>
      <c r="E80" s="311"/>
      <c r="F80" s="312"/>
      <c r="G80" s="165">
        <f>SUM(G73:G79)</f>
        <v>6624990</v>
      </c>
    </row>
    <row r="81" spans="1:7" s="13" customFormat="1" ht="15" customHeight="1" thickBot="1" x14ac:dyDescent="0.25">
      <c r="A81" s="47"/>
      <c r="B81" s="106"/>
      <c r="C81" s="107"/>
      <c r="D81" s="108"/>
      <c r="E81" s="109"/>
      <c r="F81" s="110"/>
      <c r="G81" s="111"/>
    </row>
    <row r="82" spans="1:7" s="13" customFormat="1" ht="12.75" customHeight="1" x14ac:dyDescent="0.2">
      <c r="A82" s="46" t="s">
        <v>6</v>
      </c>
      <c r="B82" s="161" t="s">
        <v>438</v>
      </c>
      <c r="C82" s="162" t="s">
        <v>57</v>
      </c>
      <c r="D82" s="163"/>
      <c r="E82" s="163"/>
      <c r="F82" s="166"/>
      <c r="G82" s="167"/>
    </row>
    <row r="83" spans="1:7" s="13" customFormat="1" ht="12.75" hidden="1" customHeight="1" x14ac:dyDescent="0.2">
      <c r="A83" s="45" t="s">
        <v>9</v>
      </c>
      <c r="B83" s="120"/>
      <c r="C83" s="101"/>
      <c r="D83" s="102"/>
      <c r="E83" s="121"/>
      <c r="F83" s="104"/>
      <c r="G83" s="105"/>
    </row>
    <row r="84" spans="1:7" s="13" customFormat="1" ht="22.5" x14ac:dyDescent="0.2">
      <c r="A84" s="44" t="s">
        <v>772</v>
      </c>
      <c r="B84" s="100" t="s">
        <v>440</v>
      </c>
      <c r="C84" s="101" t="s">
        <v>771</v>
      </c>
      <c r="D84" s="102" t="s">
        <v>114</v>
      </c>
      <c r="E84" s="103">
        <v>34.5</v>
      </c>
      <c r="F84" s="104">
        <v>4146</v>
      </c>
      <c r="G84" s="105">
        <f t="shared" ref="G84:G99" si="5">ROUND(E84*F84,0)</f>
        <v>143037</v>
      </c>
    </row>
    <row r="85" spans="1:7" s="13" customFormat="1" ht="22.5" x14ac:dyDescent="0.2">
      <c r="A85" s="43" t="s">
        <v>770</v>
      </c>
      <c r="B85" s="100" t="s">
        <v>443</v>
      </c>
      <c r="C85" s="101" t="s">
        <v>769</v>
      </c>
      <c r="D85" s="102" t="s">
        <v>117</v>
      </c>
      <c r="E85" s="103">
        <f>10.4*0.2</f>
        <v>2.08</v>
      </c>
      <c r="F85" s="104">
        <v>137000</v>
      </c>
      <c r="G85" s="105">
        <f t="shared" si="5"/>
        <v>284960</v>
      </c>
    </row>
    <row r="86" spans="1:7" s="13" customFormat="1" ht="22.5" x14ac:dyDescent="0.2">
      <c r="A86" s="43"/>
      <c r="B86" s="100" t="s">
        <v>445</v>
      </c>
      <c r="C86" s="101" t="s">
        <v>768</v>
      </c>
      <c r="D86" s="102" t="s">
        <v>117</v>
      </c>
      <c r="E86" s="103">
        <v>27.4</v>
      </c>
      <c r="F86" s="104">
        <v>13238</v>
      </c>
      <c r="G86" s="105">
        <f t="shared" si="5"/>
        <v>362721</v>
      </c>
    </row>
    <row r="87" spans="1:7" s="13" customFormat="1" ht="22.5" x14ac:dyDescent="0.2">
      <c r="A87" s="43"/>
      <c r="B87" s="100" t="s">
        <v>448</v>
      </c>
      <c r="C87" s="101" t="s">
        <v>767</v>
      </c>
      <c r="D87" s="102" t="s">
        <v>117</v>
      </c>
      <c r="E87" s="103">
        <v>142.6</v>
      </c>
      <c r="F87" s="104">
        <v>13238</v>
      </c>
      <c r="G87" s="105">
        <f t="shared" si="5"/>
        <v>1887739</v>
      </c>
    </row>
    <row r="88" spans="1:7" s="13" customFormat="1" ht="22.5" x14ac:dyDescent="0.2">
      <c r="A88" s="43"/>
      <c r="B88" s="100" t="s">
        <v>451</v>
      </c>
      <c r="C88" s="101" t="s">
        <v>766</v>
      </c>
      <c r="D88" s="102" t="s">
        <v>128</v>
      </c>
      <c r="E88" s="103">
        <v>19</v>
      </c>
      <c r="F88" s="104">
        <v>250944</v>
      </c>
      <c r="G88" s="105">
        <f t="shared" si="5"/>
        <v>4767936</v>
      </c>
    </row>
    <row r="89" spans="1:7" s="13" customFormat="1" x14ac:dyDescent="0.2">
      <c r="A89" s="43"/>
      <c r="B89" s="100" t="s">
        <v>453</v>
      </c>
      <c r="C89" s="101" t="s">
        <v>119</v>
      </c>
      <c r="D89" s="102" t="s">
        <v>117</v>
      </c>
      <c r="E89" s="103">
        <v>5.8</v>
      </c>
      <c r="F89" s="104">
        <v>46928</v>
      </c>
      <c r="G89" s="105">
        <f t="shared" si="5"/>
        <v>272182</v>
      </c>
    </row>
    <row r="90" spans="1:7" s="13" customFormat="1" x14ac:dyDescent="0.2">
      <c r="A90" s="43"/>
      <c r="B90" s="100" t="s">
        <v>456</v>
      </c>
      <c r="C90" s="101" t="s">
        <v>173</v>
      </c>
      <c r="D90" s="102" t="s">
        <v>114</v>
      </c>
      <c r="E90" s="103">
        <v>79</v>
      </c>
      <c r="F90" s="104">
        <v>5445</v>
      </c>
      <c r="G90" s="105">
        <f t="shared" si="5"/>
        <v>430155</v>
      </c>
    </row>
    <row r="91" spans="1:7" s="13" customFormat="1" x14ac:dyDescent="0.2">
      <c r="A91" s="43"/>
      <c r="B91" s="100" t="s">
        <v>459</v>
      </c>
      <c r="C91" s="101" t="s">
        <v>765</v>
      </c>
      <c r="D91" s="102" t="s">
        <v>128</v>
      </c>
      <c r="E91" s="103">
        <v>14</v>
      </c>
      <c r="F91" s="104">
        <v>28140</v>
      </c>
      <c r="G91" s="105">
        <f t="shared" si="5"/>
        <v>393960</v>
      </c>
    </row>
    <row r="92" spans="1:7" s="13" customFormat="1" ht="22.5" x14ac:dyDescent="0.2">
      <c r="A92" s="43"/>
      <c r="B92" s="100" t="s">
        <v>462</v>
      </c>
      <c r="C92" s="101" t="s">
        <v>764</v>
      </c>
      <c r="D92" s="102" t="s">
        <v>128</v>
      </c>
      <c r="E92" s="103">
        <v>19</v>
      </c>
      <c r="F92" s="104">
        <v>99642</v>
      </c>
      <c r="G92" s="105">
        <f t="shared" si="5"/>
        <v>1893198</v>
      </c>
    </row>
    <row r="93" spans="1:7" s="13" customFormat="1" x14ac:dyDescent="0.2">
      <c r="A93" s="43"/>
      <c r="B93" s="100" t="s">
        <v>465</v>
      </c>
      <c r="C93" s="101" t="s">
        <v>121</v>
      </c>
      <c r="D93" s="102" t="s">
        <v>117</v>
      </c>
      <c r="E93" s="103">
        <v>24.1</v>
      </c>
      <c r="F93" s="104">
        <v>50344</v>
      </c>
      <c r="G93" s="105">
        <f t="shared" si="5"/>
        <v>1213290</v>
      </c>
    </row>
    <row r="94" spans="1:7" s="13" customFormat="1" ht="22.5" x14ac:dyDescent="0.2">
      <c r="A94" s="43"/>
      <c r="B94" s="100" t="s">
        <v>468</v>
      </c>
      <c r="C94" s="101" t="s">
        <v>763</v>
      </c>
      <c r="D94" s="102" t="s">
        <v>117</v>
      </c>
      <c r="E94" s="103">
        <v>31.8</v>
      </c>
      <c r="F94" s="104">
        <v>12620</v>
      </c>
      <c r="G94" s="105">
        <f t="shared" si="5"/>
        <v>401316</v>
      </c>
    </row>
    <row r="95" spans="1:7" s="13" customFormat="1" x14ac:dyDescent="0.2">
      <c r="A95" s="43"/>
      <c r="B95" s="100" t="s">
        <v>471</v>
      </c>
      <c r="C95" s="101" t="s">
        <v>757</v>
      </c>
      <c r="D95" s="102" t="s">
        <v>117</v>
      </c>
      <c r="E95" s="103">
        <v>6.7</v>
      </c>
      <c r="F95" s="104">
        <v>58134</v>
      </c>
      <c r="G95" s="105">
        <f t="shared" si="5"/>
        <v>389498</v>
      </c>
    </row>
    <row r="96" spans="1:7" s="13" customFormat="1" ht="22.5" x14ac:dyDescent="0.2">
      <c r="A96" s="43"/>
      <c r="B96" s="100" t="s">
        <v>474</v>
      </c>
      <c r="C96" s="101" t="s">
        <v>755</v>
      </c>
      <c r="D96" s="102" t="s">
        <v>117</v>
      </c>
      <c r="E96" s="103">
        <v>3.8</v>
      </c>
      <c r="F96" s="104">
        <v>81372</v>
      </c>
      <c r="G96" s="105">
        <f t="shared" si="5"/>
        <v>309214</v>
      </c>
    </row>
    <row r="97" spans="1:7" s="13" customFormat="1" ht="22.5" x14ac:dyDescent="0.2">
      <c r="A97" s="43"/>
      <c r="B97" s="100" t="s">
        <v>477</v>
      </c>
      <c r="C97" s="101" t="s">
        <v>753</v>
      </c>
      <c r="D97" s="102" t="s">
        <v>216</v>
      </c>
      <c r="E97" s="103">
        <v>10.4</v>
      </c>
      <c r="F97" s="104">
        <v>76868</v>
      </c>
      <c r="G97" s="105">
        <f t="shared" si="5"/>
        <v>799427</v>
      </c>
    </row>
    <row r="98" spans="1:7" s="13" customFormat="1" x14ac:dyDescent="0.2">
      <c r="A98" s="43"/>
      <c r="B98" s="100" t="s">
        <v>480</v>
      </c>
      <c r="C98" s="101" t="s">
        <v>252</v>
      </c>
      <c r="D98" s="102" t="s">
        <v>253</v>
      </c>
      <c r="E98" s="103">
        <v>35</v>
      </c>
      <c r="F98" s="104">
        <v>3229</v>
      </c>
      <c r="G98" s="105">
        <f t="shared" si="5"/>
        <v>113015</v>
      </c>
    </row>
    <row r="99" spans="1:7" s="13" customFormat="1" ht="22.5" x14ac:dyDescent="0.2">
      <c r="A99" s="43"/>
      <c r="B99" s="100" t="s">
        <v>482</v>
      </c>
      <c r="C99" s="101" t="s">
        <v>762</v>
      </c>
      <c r="D99" s="102" t="s">
        <v>117</v>
      </c>
      <c r="E99" s="103">
        <v>100.5</v>
      </c>
      <c r="F99" s="104">
        <v>16572</v>
      </c>
      <c r="G99" s="105">
        <f t="shared" si="5"/>
        <v>1665486</v>
      </c>
    </row>
    <row r="100" spans="1:7" s="13" customFormat="1" ht="15" customHeight="1" x14ac:dyDescent="0.2">
      <c r="A100" s="42"/>
      <c r="B100" s="106"/>
      <c r="C100" s="107"/>
      <c r="D100" s="108"/>
      <c r="E100" s="109"/>
      <c r="F100" s="110"/>
      <c r="G100" s="111"/>
    </row>
    <row r="101" spans="1:7" s="40" customFormat="1" ht="12.75" customHeight="1" thickBot="1" x14ac:dyDescent="0.25">
      <c r="A101" s="48" t="s">
        <v>14</v>
      </c>
      <c r="B101" s="112"/>
      <c r="C101" s="310" t="s">
        <v>761</v>
      </c>
      <c r="D101" s="311"/>
      <c r="E101" s="311"/>
      <c r="F101" s="312"/>
      <c r="G101" s="165">
        <f>SUM(G84:G100)</f>
        <v>15327134</v>
      </c>
    </row>
    <row r="102" spans="1:7" s="13" customFormat="1" ht="15" customHeight="1" thickBot="1" x14ac:dyDescent="0.25">
      <c r="A102" s="47"/>
      <c r="B102" s="106"/>
      <c r="C102" s="107"/>
      <c r="D102" s="108"/>
      <c r="E102" s="109"/>
      <c r="F102" s="110"/>
      <c r="G102" s="111"/>
    </row>
    <row r="103" spans="1:7" s="13" customFormat="1" ht="12.75" customHeight="1" x14ac:dyDescent="0.2">
      <c r="A103" s="46" t="s">
        <v>6</v>
      </c>
      <c r="B103" s="161" t="s">
        <v>612</v>
      </c>
      <c r="C103" s="162" t="s">
        <v>58</v>
      </c>
      <c r="D103" s="163"/>
      <c r="E103" s="163"/>
      <c r="F103" s="166"/>
      <c r="G103" s="167"/>
    </row>
    <row r="104" spans="1:7" s="13" customFormat="1" ht="12.75" hidden="1" customHeight="1" x14ac:dyDescent="0.2">
      <c r="A104" s="45" t="s">
        <v>9</v>
      </c>
      <c r="B104" s="120"/>
      <c r="C104" s="101"/>
      <c r="D104" s="102"/>
      <c r="E104" s="121"/>
      <c r="F104" s="104"/>
      <c r="G104" s="105"/>
    </row>
    <row r="105" spans="1:7" s="13" customFormat="1" x14ac:dyDescent="0.2">
      <c r="A105" s="43" t="s">
        <v>760</v>
      </c>
      <c r="B105" s="100" t="s">
        <v>614</v>
      </c>
      <c r="C105" s="101" t="s">
        <v>759</v>
      </c>
      <c r="D105" s="102" t="s">
        <v>216</v>
      </c>
      <c r="E105" s="103">
        <v>390.9</v>
      </c>
      <c r="F105" s="104">
        <v>2146</v>
      </c>
      <c r="G105" s="105">
        <f>ROUND(E105*F105,0)</f>
        <v>838871</v>
      </c>
    </row>
    <row r="106" spans="1:7" s="13" customFormat="1" x14ac:dyDescent="0.2">
      <c r="A106" s="44" t="s">
        <v>758</v>
      </c>
      <c r="B106" s="100" t="s">
        <v>617</v>
      </c>
      <c r="C106" s="101" t="s">
        <v>757</v>
      </c>
      <c r="D106" s="102" t="s">
        <v>117</v>
      </c>
      <c r="E106" s="103">
        <v>497.7</v>
      </c>
      <c r="F106" s="104">
        <v>58134</v>
      </c>
      <c r="G106" s="105">
        <f>ROUND(E106*F106,0)</f>
        <v>28933292</v>
      </c>
    </row>
    <row r="107" spans="1:7" s="13" customFormat="1" ht="22.5" x14ac:dyDescent="0.2">
      <c r="A107" s="44" t="s">
        <v>756</v>
      </c>
      <c r="B107" s="100" t="s">
        <v>619</v>
      </c>
      <c r="C107" s="101" t="s">
        <v>755</v>
      </c>
      <c r="D107" s="102" t="s">
        <v>117</v>
      </c>
      <c r="E107" s="103">
        <v>61.5</v>
      </c>
      <c r="F107" s="104">
        <v>81372</v>
      </c>
      <c r="G107" s="105">
        <f>ROUND(E107*F107,0)</f>
        <v>5004378</v>
      </c>
    </row>
    <row r="108" spans="1:7" s="13" customFormat="1" ht="22.5" x14ac:dyDescent="0.2">
      <c r="A108" s="44" t="s">
        <v>754</v>
      </c>
      <c r="B108" s="100" t="s">
        <v>621</v>
      </c>
      <c r="C108" s="101" t="s">
        <v>753</v>
      </c>
      <c r="D108" s="102" t="s">
        <v>216</v>
      </c>
      <c r="E108" s="103">
        <v>170.9</v>
      </c>
      <c r="F108" s="104">
        <v>68675</v>
      </c>
      <c r="G108" s="105">
        <f>ROUND(E108*F108,0)</f>
        <v>11736558</v>
      </c>
    </row>
    <row r="109" spans="1:7" s="13" customFormat="1" x14ac:dyDescent="0.2">
      <c r="A109" s="43" t="s">
        <v>752</v>
      </c>
      <c r="B109" s="100" t="s">
        <v>623</v>
      </c>
      <c r="C109" s="101" t="s">
        <v>252</v>
      </c>
      <c r="D109" s="102" t="s">
        <v>253</v>
      </c>
      <c r="E109" s="103">
        <v>480</v>
      </c>
      <c r="F109" s="104">
        <v>3229</v>
      </c>
      <c r="G109" s="105">
        <f>ROUND(E109*F109,0)</f>
        <v>1549920</v>
      </c>
    </row>
    <row r="110" spans="1:7" s="13" customFormat="1" ht="12.75" customHeight="1" x14ac:dyDescent="0.2">
      <c r="A110" s="42"/>
      <c r="B110" s="106"/>
      <c r="C110" s="107"/>
      <c r="D110" s="108"/>
      <c r="E110" s="109"/>
      <c r="F110" s="110"/>
      <c r="G110" s="111"/>
    </row>
    <row r="111" spans="1:7" s="13" customFormat="1" ht="12.75" customHeight="1" thickBot="1" x14ac:dyDescent="0.25">
      <c r="A111" s="41" t="s">
        <v>14</v>
      </c>
      <c r="B111" s="169"/>
      <c r="C111" s="313" t="s">
        <v>751</v>
      </c>
      <c r="D111" s="314"/>
      <c r="E111" s="314"/>
      <c r="F111" s="315"/>
      <c r="G111" s="170">
        <f>SUM(G105:G110)</f>
        <v>48063019</v>
      </c>
    </row>
    <row r="112" spans="1:7" s="21" customFormat="1" ht="15" customHeight="1" thickTop="1" thickBot="1" x14ac:dyDescent="0.3">
      <c r="A112" s="6"/>
      <c r="B112" s="171"/>
      <c r="C112" s="172"/>
      <c r="D112" s="172"/>
      <c r="E112" s="172"/>
      <c r="F112" s="173"/>
      <c r="G112" s="174"/>
    </row>
    <row r="113" spans="1:7" s="13" customFormat="1" ht="15.75" thickTop="1" thickBot="1" x14ac:dyDescent="0.25">
      <c r="A113" s="8" t="s">
        <v>40</v>
      </c>
      <c r="B113" s="321" t="s">
        <v>745</v>
      </c>
      <c r="C113" s="322"/>
      <c r="D113" s="322"/>
      <c r="E113" s="322"/>
      <c r="F113" s="323"/>
      <c r="G113" s="175">
        <f>G13+G26+G43+G58+G69+G80+G101+G111</f>
        <v>374545508</v>
      </c>
    </row>
    <row r="114" spans="1:7" s="13" customFormat="1" ht="15.75" thickTop="1" thickBot="1" x14ac:dyDescent="0.25">
      <c r="A114" s="9" t="s">
        <v>46</v>
      </c>
      <c r="B114" s="321" t="s">
        <v>746</v>
      </c>
      <c r="C114" s="322"/>
      <c r="D114" s="322"/>
      <c r="E114" s="322"/>
      <c r="F114" s="323"/>
      <c r="G114" s="176">
        <f>ROUND((G113*0.3),0)</f>
        <v>112363652</v>
      </c>
    </row>
    <row r="115" spans="1:7" s="13" customFormat="1" ht="15.75" customHeight="1" thickTop="1" thickBot="1" x14ac:dyDescent="0.25">
      <c r="A115" s="9" t="s">
        <v>47</v>
      </c>
      <c r="B115" s="307" t="s">
        <v>747</v>
      </c>
      <c r="C115" s="308"/>
      <c r="D115" s="308"/>
      <c r="E115" s="308"/>
      <c r="F115" s="309"/>
      <c r="G115" s="177">
        <f>ROUND(((G113*0.07)*0.16),0)</f>
        <v>4194910</v>
      </c>
    </row>
    <row r="116" spans="1:7" s="13" customFormat="1" ht="15.75" thickTop="1" thickBot="1" x14ac:dyDescent="0.25">
      <c r="A116" s="9" t="s">
        <v>49</v>
      </c>
      <c r="B116" s="307" t="s">
        <v>748</v>
      </c>
      <c r="C116" s="308"/>
      <c r="D116" s="308"/>
      <c r="E116" s="308"/>
      <c r="F116" s="309" t="s">
        <v>749</v>
      </c>
      <c r="G116" s="178">
        <f>G113+G114+G115</f>
        <v>491104070</v>
      </c>
    </row>
    <row r="117" spans="1:7" s="13" customFormat="1" ht="15" thickTop="1" x14ac:dyDescent="0.2">
      <c r="A117" s="10"/>
      <c r="B117" s="28"/>
      <c r="C117" s="28"/>
      <c r="D117" s="28"/>
      <c r="E117" s="28"/>
      <c r="F117" s="29"/>
      <c r="G117" s="30">
        <v>0</v>
      </c>
    </row>
    <row r="118" spans="1:7" s="13" customFormat="1" x14ac:dyDescent="0.2">
      <c r="A118" s="36"/>
      <c r="B118" s="35"/>
      <c r="C118" s="35"/>
      <c r="D118" s="12"/>
      <c r="E118" s="12"/>
      <c r="F118" s="12"/>
      <c r="G118" s="33"/>
    </row>
    <row r="119" spans="1:7" s="13" customFormat="1" ht="15" thickBot="1" x14ac:dyDescent="0.25">
      <c r="A119" s="34"/>
      <c r="B119" s="12"/>
      <c r="C119" s="12"/>
      <c r="D119" s="12"/>
      <c r="E119" s="12"/>
      <c r="F119" s="12"/>
      <c r="G119" s="33"/>
    </row>
    <row r="120" spans="1:7" ht="15" thickTop="1" x14ac:dyDescent="0.2">
      <c r="B120" s="32"/>
      <c r="C120" s="32"/>
      <c r="D120" s="32"/>
      <c r="E120" s="32"/>
    </row>
  </sheetData>
  <sheetProtection algorithmName="SHA-512" hashValue="Kh+GD2L5LS580vsEcAvq4T+FXD1id2kKVKRHCLrsiEotCjOdZ/2FDJT9gwNn6rcFpxSZrrPJWWXQox6V12dT8g==" saltValue="zYo+T/hBR3XvJsyBBrur7A==" spinCount="100000" sheet="1" objects="1" scenarios="1"/>
  <mergeCells count="14">
    <mergeCell ref="B1:G1"/>
    <mergeCell ref="C3:G3"/>
    <mergeCell ref="B113:F113"/>
    <mergeCell ref="B114:F114"/>
    <mergeCell ref="B115:F115"/>
    <mergeCell ref="B116:F116"/>
    <mergeCell ref="C13:F13"/>
    <mergeCell ref="C26:F26"/>
    <mergeCell ref="C43:F43"/>
    <mergeCell ref="C58:F58"/>
    <mergeCell ref="C69:F69"/>
    <mergeCell ref="C80:F80"/>
    <mergeCell ref="C101:F101"/>
    <mergeCell ref="C111:F111"/>
  </mergeCells>
  <conditionalFormatting sqref="G116">
    <cfRule type="expression" dxfId="81" priority="9" stopIfTrue="1">
      <formula>"&gt;G29"</formula>
    </cfRule>
    <cfRule type="expression" dxfId="80" priority="10" stopIfTrue="1">
      <formula>"&lt;G29"""</formula>
    </cfRule>
  </conditionalFormatting>
  <conditionalFormatting sqref="G117">
    <cfRule type="cellIs" dxfId="79" priority="11" stopIfTrue="1" operator="notEqual">
      <formula>0</formula>
    </cfRule>
    <cfRule type="cellIs" dxfId="78" priority="12" stopIfTrue="1" operator="equal">
      <formula>0</formula>
    </cfRule>
  </conditionalFormatting>
  <conditionalFormatting sqref="B7:C7">
    <cfRule type="cellIs" dxfId="77" priority="8" operator="equal">
      <formula>"ESCRIBA AQUÍ EL NOMBRE DEL CAPITULO"</formula>
    </cfRule>
  </conditionalFormatting>
  <conditionalFormatting sqref="B28:C28">
    <cfRule type="cellIs" dxfId="76" priority="7" operator="equal">
      <formula>"ESCRIBA AQUÍ EL NOMBRE DEL CAPITULO"</formula>
    </cfRule>
  </conditionalFormatting>
  <conditionalFormatting sqref="B45:C45">
    <cfRule type="cellIs" dxfId="75" priority="6" operator="equal">
      <formula>"ESCRIBA AQUÍ EL NOMBRE DEL CAPITULO"</formula>
    </cfRule>
  </conditionalFormatting>
  <conditionalFormatting sqref="B60:C60">
    <cfRule type="cellIs" dxfId="74" priority="5" operator="equal">
      <formula>"ESCRIBA AQUÍ EL NOMBRE DEL CAPITULO"</formula>
    </cfRule>
  </conditionalFormatting>
  <conditionalFormatting sqref="B82:C82">
    <cfRule type="cellIs" dxfId="73" priority="4" operator="equal">
      <formula>"ESCRIBA AQUÍ EL NOMBRE DEL CAPITULO"</formula>
    </cfRule>
  </conditionalFormatting>
  <conditionalFormatting sqref="B103:C103">
    <cfRule type="cellIs" dxfId="72" priority="3" operator="equal">
      <formula>"ESCRIBA AQUÍ EL NOMBRE DEL CAPITULO"</formula>
    </cfRule>
  </conditionalFormatting>
  <conditionalFormatting sqref="B15:C15">
    <cfRule type="cellIs" dxfId="71" priority="2" operator="equal">
      <formula>"ESCRIBA AQUÍ EL NOMBRE DEL CAPITULO"</formula>
    </cfRule>
  </conditionalFormatting>
  <conditionalFormatting sqref="B71:C71">
    <cfRule type="cellIs" dxfId="70" priority="1" operator="equal">
      <formula>"ESCRIBA AQUÍ EL NOMBRE DEL CAPITULO"</formula>
    </cfRule>
  </conditionalFormatting>
  <pageMargins left="0.94488188976377963" right="0.43307086614173229" top="0.94488188976377963" bottom="0.55118110236220474" header="0.31496062992125984" footer="0.31496062992125984"/>
  <pageSetup scale="72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rowBreaks count="3" manualBreakCount="3">
    <brk id="35" max="8" man="1"/>
    <brk id="65" max="8" man="1"/>
    <brk id="102" max="8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4"/>
  <sheetViews>
    <sheetView showGridLines="0" topLeftCell="B282" zoomScale="90" zoomScaleNormal="90" zoomScaleSheetLayoutView="110" workbookViewId="0">
      <selection activeCell="G300" sqref="G300"/>
    </sheetView>
  </sheetViews>
  <sheetFormatPr baseColWidth="10" defaultRowHeight="14.25" x14ac:dyDescent="0.2"/>
  <cols>
    <col min="1" max="1" width="11.42578125" style="31" hidden="1" customWidth="1"/>
    <col min="2" max="2" width="7.140625" style="31" customWidth="1"/>
    <col min="3" max="3" width="40.140625" style="31" customWidth="1"/>
    <col min="4" max="4" width="9.140625" style="31" customWidth="1"/>
    <col min="5" max="5" width="11.7109375" style="31" customWidth="1"/>
    <col min="6" max="6" width="12.7109375" style="31" bestFit="1" customWidth="1"/>
    <col min="7" max="7" width="18.42578125" style="31" customWidth="1"/>
    <col min="8" max="8" width="11.42578125" style="31"/>
    <col min="9" max="9" width="18.5703125" style="31" bestFit="1" customWidth="1"/>
    <col min="10" max="10" width="11.42578125" style="31"/>
    <col min="11" max="11" width="17.140625" style="31" bestFit="1" customWidth="1"/>
    <col min="12" max="65" width="11.42578125" style="31"/>
    <col min="66" max="68" width="0" style="31" hidden="1" customWidth="1"/>
    <col min="69" max="16384" width="11.42578125" style="31"/>
  </cols>
  <sheetData>
    <row r="1" spans="1:7" s="13" customFormat="1" ht="15.75" customHeight="1" thickTop="1" x14ac:dyDescent="0.2">
      <c r="A1" s="78" t="s">
        <v>3</v>
      </c>
      <c r="B1" s="80" t="s">
        <v>15</v>
      </c>
      <c r="C1" s="324" t="s">
        <v>65</v>
      </c>
      <c r="D1" s="325"/>
      <c r="E1" s="325"/>
      <c r="F1" s="325"/>
      <c r="G1" s="326"/>
    </row>
    <row r="2" spans="1:7" s="13" customFormat="1" ht="9.75" customHeight="1" x14ac:dyDescent="0.2">
      <c r="A2" s="79"/>
      <c r="B2" s="270"/>
      <c r="C2" s="271"/>
      <c r="D2" s="271"/>
      <c r="E2" s="271"/>
      <c r="F2" s="271"/>
      <c r="G2" s="83"/>
    </row>
    <row r="3" spans="1:7" s="13" customFormat="1" ht="24" customHeight="1" x14ac:dyDescent="0.2">
      <c r="A3" s="79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63" t="s">
        <v>111</v>
      </c>
    </row>
    <row r="4" spans="1:7" s="13" customFormat="1" ht="11.25" customHeight="1" thickBot="1" x14ac:dyDescent="0.25">
      <c r="A4" s="50"/>
      <c r="B4" s="84"/>
      <c r="C4" s="85"/>
      <c r="D4" s="86"/>
      <c r="E4" s="87"/>
      <c r="F4" s="88"/>
      <c r="G4" s="89"/>
    </row>
    <row r="5" spans="1:7" s="13" customFormat="1" ht="12.75" customHeight="1" x14ac:dyDescent="0.2">
      <c r="A5" s="179" t="s">
        <v>6</v>
      </c>
      <c r="B5" s="90" t="s">
        <v>7</v>
      </c>
      <c r="C5" s="91" t="s">
        <v>8</v>
      </c>
      <c r="D5" s="92"/>
      <c r="E5" s="92"/>
      <c r="F5" s="92"/>
      <c r="G5" s="93"/>
    </row>
    <row r="6" spans="1:7" s="13" customFormat="1" ht="12.75" hidden="1" customHeight="1" x14ac:dyDescent="0.2">
      <c r="A6" s="180" t="s">
        <v>9</v>
      </c>
      <c r="B6" s="94"/>
      <c r="C6" s="95"/>
      <c r="D6" s="96"/>
      <c r="E6" s="97"/>
      <c r="F6" s="98"/>
      <c r="G6" s="99"/>
    </row>
    <row r="7" spans="1:7" s="21" customFormat="1" x14ac:dyDescent="0.25">
      <c r="A7" s="181" t="s">
        <v>112</v>
      </c>
      <c r="B7" s="100" t="s">
        <v>11</v>
      </c>
      <c r="C7" s="101" t="s">
        <v>113</v>
      </c>
      <c r="D7" s="102" t="s">
        <v>114</v>
      </c>
      <c r="E7" s="103">
        <v>13.4</v>
      </c>
      <c r="F7" s="104">
        <v>1337</v>
      </c>
      <c r="G7" s="105">
        <f>ROUND(E7*F7,0)</f>
        <v>17916</v>
      </c>
    </row>
    <row r="8" spans="1:7" s="21" customFormat="1" ht="22.5" x14ac:dyDescent="0.25">
      <c r="A8" s="181" t="s">
        <v>115</v>
      </c>
      <c r="B8" s="100" t="s">
        <v>13</v>
      </c>
      <c r="C8" s="101" t="s">
        <v>116</v>
      </c>
      <c r="D8" s="102" t="s">
        <v>117</v>
      </c>
      <c r="E8" s="103">
        <v>19.899999999999999</v>
      </c>
      <c r="F8" s="104">
        <v>13238</v>
      </c>
      <c r="G8" s="105">
        <f t="shared" ref="G8:G16" si="0">ROUND(E8*F8,0)</f>
        <v>263436</v>
      </c>
    </row>
    <row r="9" spans="1:7" s="21" customFormat="1" ht="22.5" x14ac:dyDescent="0.25">
      <c r="A9" s="181" t="s">
        <v>118</v>
      </c>
      <c r="B9" s="100" t="s">
        <v>59</v>
      </c>
      <c r="C9" s="101" t="s">
        <v>119</v>
      </c>
      <c r="D9" s="102" t="s">
        <v>117</v>
      </c>
      <c r="E9" s="103">
        <v>2.7</v>
      </c>
      <c r="F9" s="104">
        <v>46928</v>
      </c>
      <c r="G9" s="105">
        <f t="shared" si="0"/>
        <v>126706</v>
      </c>
    </row>
    <row r="10" spans="1:7" s="21" customFormat="1" ht="22.5" x14ac:dyDescent="0.25">
      <c r="A10" s="181" t="s">
        <v>120</v>
      </c>
      <c r="B10" s="100" t="s">
        <v>60</v>
      </c>
      <c r="C10" s="101" t="s">
        <v>121</v>
      </c>
      <c r="D10" s="102" t="s">
        <v>117</v>
      </c>
      <c r="E10" s="103">
        <v>4</v>
      </c>
      <c r="F10" s="104">
        <v>50344</v>
      </c>
      <c r="G10" s="105">
        <f t="shared" si="0"/>
        <v>201376</v>
      </c>
    </row>
    <row r="11" spans="1:7" s="21" customFormat="1" x14ac:dyDescent="0.25">
      <c r="A11" s="181" t="s">
        <v>122</v>
      </c>
      <c r="B11" s="100" t="s">
        <v>61</v>
      </c>
      <c r="C11" s="101" t="s">
        <v>123</v>
      </c>
      <c r="D11" s="102" t="s">
        <v>117</v>
      </c>
      <c r="E11" s="103">
        <v>8.1</v>
      </c>
      <c r="F11" s="104">
        <v>12492</v>
      </c>
      <c r="G11" s="105">
        <f t="shared" si="0"/>
        <v>101185</v>
      </c>
    </row>
    <row r="12" spans="1:7" s="21" customFormat="1" x14ac:dyDescent="0.25">
      <c r="A12" s="181" t="s">
        <v>124</v>
      </c>
      <c r="B12" s="100" t="s">
        <v>63</v>
      </c>
      <c r="C12" s="101" t="s">
        <v>125</v>
      </c>
      <c r="D12" s="102" t="s">
        <v>117</v>
      </c>
      <c r="E12" s="103">
        <v>18.3</v>
      </c>
      <c r="F12" s="104">
        <v>23611</v>
      </c>
      <c r="G12" s="105">
        <f>ROUND(E12*F12,0)</f>
        <v>432081</v>
      </c>
    </row>
    <row r="13" spans="1:7" s="21" customFormat="1" x14ac:dyDescent="0.25">
      <c r="A13" s="182" t="s">
        <v>126</v>
      </c>
      <c r="B13" s="100" t="s">
        <v>64</v>
      </c>
      <c r="C13" s="101" t="s">
        <v>127</v>
      </c>
      <c r="D13" s="102" t="s">
        <v>128</v>
      </c>
      <c r="E13" s="103">
        <v>1</v>
      </c>
      <c r="F13" s="104">
        <v>140092</v>
      </c>
      <c r="G13" s="105">
        <f t="shared" si="0"/>
        <v>140092</v>
      </c>
    </row>
    <row r="14" spans="1:7" s="21" customFormat="1" x14ac:dyDescent="0.25">
      <c r="A14" s="181" t="s">
        <v>129</v>
      </c>
      <c r="B14" s="100" t="s">
        <v>62</v>
      </c>
      <c r="C14" s="101" t="s">
        <v>130</v>
      </c>
      <c r="D14" s="102" t="s">
        <v>128</v>
      </c>
      <c r="E14" s="103">
        <v>1</v>
      </c>
      <c r="F14" s="104">
        <v>1148029</v>
      </c>
      <c r="G14" s="105">
        <f t="shared" si="0"/>
        <v>1148029</v>
      </c>
    </row>
    <row r="15" spans="1:7" s="21" customFormat="1" x14ac:dyDescent="0.25">
      <c r="A15" s="182" t="s">
        <v>131</v>
      </c>
      <c r="B15" s="100" t="s">
        <v>132</v>
      </c>
      <c r="C15" s="101" t="s">
        <v>133</v>
      </c>
      <c r="D15" s="102" t="s">
        <v>128</v>
      </c>
      <c r="E15" s="103">
        <v>1</v>
      </c>
      <c r="F15" s="104">
        <v>1027593</v>
      </c>
      <c r="G15" s="105">
        <f t="shared" si="0"/>
        <v>1027593</v>
      </c>
    </row>
    <row r="16" spans="1:7" s="21" customFormat="1" x14ac:dyDescent="0.25">
      <c r="A16" s="181" t="s">
        <v>134</v>
      </c>
      <c r="B16" s="100" t="s">
        <v>135</v>
      </c>
      <c r="C16" s="101" t="s">
        <v>136</v>
      </c>
      <c r="D16" s="102" t="s">
        <v>114</v>
      </c>
      <c r="E16" s="103">
        <v>2.5</v>
      </c>
      <c r="F16" s="104">
        <v>13764</v>
      </c>
      <c r="G16" s="105">
        <f t="shared" si="0"/>
        <v>34410</v>
      </c>
    </row>
    <row r="17" spans="1:7" s="21" customFormat="1" x14ac:dyDescent="0.25">
      <c r="A17" s="181" t="s">
        <v>137</v>
      </c>
      <c r="B17" s="100" t="s">
        <v>138</v>
      </c>
      <c r="C17" s="101" t="s">
        <v>139</v>
      </c>
      <c r="D17" s="102" t="s">
        <v>114</v>
      </c>
      <c r="E17" s="103">
        <v>8.5</v>
      </c>
      <c r="F17" s="104">
        <v>14662</v>
      </c>
      <c r="G17" s="105">
        <f>ROUND(E17*F17,0)</f>
        <v>124627</v>
      </c>
    </row>
    <row r="18" spans="1:7" s="21" customFormat="1" ht="12.75" customHeight="1" x14ac:dyDescent="0.25">
      <c r="A18" s="183"/>
      <c r="B18" s="106"/>
      <c r="C18" s="107"/>
      <c r="D18" s="108"/>
      <c r="E18" s="109"/>
      <c r="F18" s="110"/>
      <c r="G18" s="111"/>
    </row>
    <row r="19" spans="1:7" s="21" customFormat="1" ht="12.75" customHeight="1" thickBot="1" x14ac:dyDescent="0.3">
      <c r="A19" s="184" t="s">
        <v>14</v>
      </c>
      <c r="B19" s="112"/>
      <c r="C19" s="327" t="s">
        <v>140</v>
      </c>
      <c r="D19" s="328"/>
      <c r="E19" s="328"/>
      <c r="F19" s="329"/>
      <c r="G19" s="113">
        <f>SUM(G7:G18)</f>
        <v>3617451</v>
      </c>
    </row>
    <row r="20" spans="1:7" s="21" customFormat="1" ht="15" customHeight="1" thickBot="1" x14ac:dyDescent="0.3">
      <c r="A20" s="185"/>
      <c r="B20" s="114"/>
      <c r="C20" s="115"/>
      <c r="D20" s="116"/>
      <c r="E20" s="117"/>
      <c r="F20" s="118"/>
      <c r="G20" s="119"/>
    </row>
    <row r="21" spans="1:7" s="13" customFormat="1" ht="12.75" customHeight="1" x14ac:dyDescent="0.2">
      <c r="A21" s="179" t="s">
        <v>6</v>
      </c>
      <c r="B21" s="90" t="s">
        <v>15</v>
      </c>
      <c r="C21" s="91" t="s">
        <v>66</v>
      </c>
      <c r="D21" s="92"/>
      <c r="E21" s="92"/>
      <c r="F21" s="92"/>
      <c r="G21" s="93"/>
    </row>
    <row r="22" spans="1:7" s="21" customFormat="1" ht="12.75" hidden="1" customHeight="1" x14ac:dyDescent="0.25">
      <c r="A22" s="186" t="s">
        <v>9</v>
      </c>
      <c r="B22" s="120"/>
      <c r="C22" s="101"/>
      <c r="D22" s="102"/>
      <c r="E22" s="269"/>
      <c r="F22" s="122"/>
      <c r="G22" s="123"/>
    </row>
    <row r="23" spans="1:7" s="21" customFormat="1" ht="33.75" x14ac:dyDescent="0.25">
      <c r="A23" s="182" t="s">
        <v>141</v>
      </c>
      <c r="B23" s="100" t="s">
        <v>18</v>
      </c>
      <c r="C23" s="101" t="s">
        <v>142</v>
      </c>
      <c r="D23" s="102" t="s">
        <v>128</v>
      </c>
      <c r="E23" s="103">
        <v>1</v>
      </c>
      <c r="F23" s="104">
        <v>232976</v>
      </c>
      <c r="G23" s="105">
        <f>ROUND(E23*F23,0)</f>
        <v>232976</v>
      </c>
    </row>
    <row r="24" spans="1:7" s="21" customFormat="1" ht="33.75" x14ac:dyDescent="0.25">
      <c r="A24" s="182" t="s">
        <v>143</v>
      </c>
      <c r="B24" s="100" t="s">
        <v>20</v>
      </c>
      <c r="C24" s="101" t="s">
        <v>144</v>
      </c>
      <c r="D24" s="102" t="s">
        <v>128</v>
      </c>
      <c r="E24" s="103">
        <v>2</v>
      </c>
      <c r="F24" s="104">
        <v>979941</v>
      </c>
      <c r="G24" s="105">
        <f>ROUND(E24*F24,0)</f>
        <v>1959882</v>
      </c>
    </row>
    <row r="25" spans="1:7" s="21" customFormat="1" ht="33.75" x14ac:dyDescent="0.25">
      <c r="A25" s="181" t="s">
        <v>145</v>
      </c>
      <c r="B25" s="100" t="s">
        <v>71</v>
      </c>
      <c r="C25" s="101" t="s">
        <v>146</v>
      </c>
      <c r="D25" s="102" t="s">
        <v>128</v>
      </c>
      <c r="E25" s="103">
        <v>2</v>
      </c>
      <c r="F25" s="104">
        <v>720146</v>
      </c>
      <c r="G25" s="105">
        <f>ROUND(E25*F25,0)</f>
        <v>1440292</v>
      </c>
    </row>
    <row r="26" spans="1:7" s="21" customFormat="1" ht="22.5" x14ac:dyDescent="0.25">
      <c r="A26" s="182" t="s">
        <v>147</v>
      </c>
      <c r="B26" s="100" t="s">
        <v>72</v>
      </c>
      <c r="C26" s="101" t="s">
        <v>148</v>
      </c>
      <c r="D26" s="102" t="s">
        <v>128</v>
      </c>
      <c r="E26" s="103">
        <v>2</v>
      </c>
      <c r="F26" s="104">
        <v>499046</v>
      </c>
      <c r="G26" s="105">
        <f>ROUND(E26*F26,0)</f>
        <v>998092</v>
      </c>
    </row>
    <row r="27" spans="1:7" s="21" customFormat="1" ht="22.5" x14ac:dyDescent="0.25">
      <c r="A27" s="182" t="s">
        <v>149</v>
      </c>
      <c r="B27" s="100" t="s">
        <v>73</v>
      </c>
      <c r="C27" s="101" t="s">
        <v>150</v>
      </c>
      <c r="D27" s="102" t="s">
        <v>128</v>
      </c>
      <c r="E27" s="103">
        <v>2</v>
      </c>
      <c r="F27" s="104">
        <v>631468</v>
      </c>
      <c r="G27" s="105">
        <f t="shared" ref="G27:G29" si="1">ROUND(E27*F27,0)</f>
        <v>1262936</v>
      </c>
    </row>
    <row r="28" spans="1:7" s="21" customFormat="1" ht="33.75" x14ac:dyDescent="0.25">
      <c r="A28" s="182" t="s">
        <v>151</v>
      </c>
      <c r="B28" s="100" t="s">
        <v>74</v>
      </c>
      <c r="C28" s="101" t="s">
        <v>152</v>
      </c>
      <c r="D28" s="102" t="s">
        <v>128</v>
      </c>
      <c r="E28" s="103">
        <v>1</v>
      </c>
      <c r="F28" s="104">
        <v>4971922</v>
      </c>
      <c r="G28" s="105">
        <f t="shared" si="1"/>
        <v>4971922</v>
      </c>
    </row>
    <row r="29" spans="1:7" s="21" customFormat="1" ht="22.5" x14ac:dyDescent="0.25">
      <c r="A29" s="182" t="s">
        <v>153</v>
      </c>
      <c r="B29" s="100" t="s">
        <v>75</v>
      </c>
      <c r="C29" s="101" t="s">
        <v>154</v>
      </c>
      <c r="D29" s="102" t="s">
        <v>128</v>
      </c>
      <c r="E29" s="103">
        <v>2</v>
      </c>
      <c r="F29" s="104">
        <v>41552</v>
      </c>
      <c r="G29" s="105">
        <f t="shared" si="1"/>
        <v>83104</v>
      </c>
    </row>
    <row r="30" spans="1:7" s="21" customFormat="1" ht="12.75" customHeight="1" x14ac:dyDescent="0.25">
      <c r="A30" s="183"/>
      <c r="B30" s="106"/>
      <c r="C30" s="107"/>
      <c r="D30" s="108"/>
      <c r="E30" s="109"/>
      <c r="F30" s="110"/>
      <c r="G30" s="111"/>
    </row>
    <row r="31" spans="1:7" s="21" customFormat="1" ht="12.75" customHeight="1" thickBot="1" x14ac:dyDescent="0.3">
      <c r="A31" s="184" t="s">
        <v>14</v>
      </c>
      <c r="B31" s="112"/>
      <c r="C31" s="327" t="s">
        <v>155</v>
      </c>
      <c r="D31" s="328"/>
      <c r="E31" s="328"/>
      <c r="F31" s="329"/>
      <c r="G31" s="124">
        <f>SUM(G23:G30)</f>
        <v>10949204</v>
      </c>
    </row>
    <row r="32" spans="1:7" s="21" customFormat="1" ht="15" customHeight="1" thickBot="1" x14ac:dyDescent="0.3">
      <c r="A32" s="185"/>
      <c r="B32" s="114"/>
      <c r="C32" s="115"/>
      <c r="D32" s="116"/>
      <c r="E32" s="117"/>
      <c r="F32" s="118"/>
      <c r="G32" s="119"/>
    </row>
    <row r="33" spans="1:7" s="13" customFormat="1" ht="12.75" customHeight="1" x14ac:dyDescent="0.2">
      <c r="A33" s="179" t="s">
        <v>6</v>
      </c>
      <c r="B33" s="90" t="s">
        <v>21</v>
      </c>
      <c r="C33" s="91" t="s">
        <v>16</v>
      </c>
      <c r="D33" s="92"/>
      <c r="E33" s="92"/>
      <c r="F33" s="92"/>
      <c r="G33" s="93"/>
    </row>
    <row r="34" spans="1:7" s="21" customFormat="1" ht="12.75" hidden="1" customHeight="1" x14ac:dyDescent="0.25">
      <c r="A34" s="186" t="s">
        <v>9</v>
      </c>
      <c r="B34" s="120"/>
      <c r="C34" s="101"/>
      <c r="D34" s="102"/>
      <c r="E34" s="269"/>
      <c r="F34" s="122"/>
      <c r="G34" s="123"/>
    </row>
    <row r="35" spans="1:7" s="21" customFormat="1" x14ac:dyDescent="0.25">
      <c r="A35" s="181" t="s">
        <v>156</v>
      </c>
      <c r="B35" s="100" t="s">
        <v>24</v>
      </c>
      <c r="C35" s="101" t="s">
        <v>113</v>
      </c>
      <c r="D35" s="102" t="s">
        <v>114</v>
      </c>
      <c r="E35" s="103">
        <v>31.6</v>
      </c>
      <c r="F35" s="104">
        <v>1337</v>
      </c>
      <c r="G35" s="105">
        <f>ROUND(E35*F35,0)</f>
        <v>42249</v>
      </c>
    </row>
    <row r="36" spans="1:7" s="21" customFormat="1" ht="22.5" x14ac:dyDescent="0.25">
      <c r="A36" s="181" t="s">
        <v>157</v>
      </c>
      <c r="B36" s="100" t="s">
        <v>26</v>
      </c>
      <c r="C36" s="101" t="s">
        <v>116</v>
      </c>
      <c r="D36" s="102" t="s">
        <v>117</v>
      </c>
      <c r="E36" s="103">
        <v>17.399999999999999</v>
      </c>
      <c r="F36" s="104">
        <v>13238</v>
      </c>
      <c r="G36" s="105">
        <f t="shared" ref="G36:G58" si="2">ROUND(E36*F36,0)</f>
        <v>230341</v>
      </c>
    </row>
    <row r="37" spans="1:7" s="21" customFormat="1" x14ac:dyDescent="0.25">
      <c r="A37" s="181" t="s">
        <v>158</v>
      </c>
      <c r="B37" s="100" t="s">
        <v>28</v>
      </c>
      <c r="C37" s="101" t="s">
        <v>159</v>
      </c>
      <c r="D37" s="102" t="s">
        <v>117</v>
      </c>
      <c r="E37" s="103">
        <v>2.6</v>
      </c>
      <c r="F37" s="104">
        <v>46522</v>
      </c>
      <c r="G37" s="105">
        <f t="shared" si="2"/>
        <v>120957</v>
      </c>
    </row>
    <row r="38" spans="1:7" s="21" customFormat="1" x14ac:dyDescent="0.25">
      <c r="A38" s="181" t="s">
        <v>160</v>
      </c>
      <c r="B38" s="100" t="s">
        <v>79</v>
      </c>
      <c r="C38" s="101" t="s">
        <v>123</v>
      </c>
      <c r="D38" s="102" t="s">
        <v>117</v>
      </c>
      <c r="E38" s="103">
        <v>13.2</v>
      </c>
      <c r="F38" s="104">
        <v>12492</v>
      </c>
      <c r="G38" s="105">
        <f t="shared" si="2"/>
        <v>164894</v>
      </c>
    </row>
    <row r="39" spans="1:7" s="21" customFormat="1" x14ac:dyDescent="0.25">
      <c r="A39" s="181" t="s">
        <v>161</v>
      </c>
      <c r="B39" s="100" t="s">
        <v>80</v>
      </c>
      <c r="C39" s="101" t="s">
        <v>125</v>
      </c>
      <c r="D39" s="102" t="s">
        <v>117</v>
      </c>
      <c r="E39" s="103">
        <v>5.6</v>
      </c>
      <c r="F39" s="104">
        <v>23611</v>
      </c>
      <c r="G39" s="105">
        <f t="shared" si="2"/>
        <v>132222</v>
      </c>
    </row>
    <row r="40" spans="1:7" s="21" customFormat="1" ht="22.5" x14ac:dyDescent="0.25">
      <c r="A40" s="181" t="s">
        <v>162</v>
      </c>
      <c r="B40" s="100" t="s">
        <v>81</v>
      </c>
      <c r="C40" s="101" t="s">
        <v>163</v>
      </c>
      <c r="D40" s="102" t="s">
        <v>128</v>
      </c>
      <c r="E40" s="103">
        <v>2</v>
      </c>
      <c r="F40" s="104">
        <v>580542</v>
      </c>
      <c r="G40" s="105">
        <f t="shared" si="2"/>
        <v>1161084</v>
      </c>
    </row>
    <row r="41" spans="1:7" s="21" customFormat="1" ht="22.5" x14ac:dyDescent="0.25">
      <c r="A41" s="181" t="s">
        <v>164</v>
      </c>
      <c r="B41" s="100" t="s">
        <v>82</v>
      </c>
      <c r="C41" s="101" t="s">
        <v>165</v>
      </c>
      <c r="D41" s="102" t="s">
        <v>128</v>
      </c>
      <c r="E41" s="103">
        <v>3</v>
      </c>
      <c r="F41" s="104">
        <v>1050776</v>
      </c>
      <c r="G41" s="105">
        <f t="shared" si="2"/>
        <v>3152328</v>
      </c>
    </row>
    <row r="42" spans="1:7" s="21" customFormat="1" ht="22.5" x14ac:dyDescent="0.25">
      <c r="A42" s="181" t="s">
        <v>166</v>
      </c>
      <c r="B42" s="100" t="s">
        <v>83</v>
      </c>
      <c r="C42" s="101" t="s">
        <v>167</v>
      </c>
      <c r="D42" s="102" t="s">
        <v>128</v>
      </c>
      <c r="E42" s="103">
        <v>1</v>
      </c>
      <c r="F42" s="104">
        <v>1311371</v>
      </c>
      <c r="G42" s="105">
        <f>ROUND(E42*F42,0)</f>
        <v>1311371</v>
      </c>
    </row>
    <row r="43" spans="1:7" s="21" customFormat="1" x14ac:dyDescent="0.25">
      <c r="A43" s="181" t="s">
        <v>168</v>
      </c>
      <c r="B43" s="100" t="s">
        <v>84</v>
      </c>
      <c r="C43" s="101" t="s">
        <v>169</v>
      </c>
      <c r="D43" s="102" t="s">
        <v>114</v>
      </c>
      <c r="E43" s="103">
        <v>39</v>
      </c>
      <c r="F43" s="104">
        <v>4538</v>
      </c>
      <c r="G43" s="105">
        <f t="shared" si="2"/>
        <v>176982</v>
      </c>
    </row>
    <row r="44" spans="1:7" s="21" customFormat="1" ht="24.75" customHeight="1" x14ac:dyDescent="0.25">
      <c r="A44" s="182" t="s">
        <v>170</v>
      </c>
      <c r="B44" s="100" t="s">
        <v>85</v>
      </c>
      <c r="C44" s="101" t="s">
        <v>171</v>
      </c>
      <c r="D44" s="102" t="s">
        <v>114</v>
      </c>
      <c r="E44" s="103">
        <v>26</v>
      </c>
      <c r="F44" s="104">
        <v>10745</v>
      </c>
      <c r="G44" s="105">
        <f t="shared" si="2"/>
        <v>279370</v>
      </c>
    </row>
    <row r="45" spans="1:7" s="21" customFormat="1" x14ac:dyDescent="0.25">
      <c r="A45" s="181" t="s">
        <v>172</v>
      </c>
      <c r="B45" s="100" t="s">
        <v>106</v>
      </c>
      <c r="C45" s="101" t="s">
        <v>173</v>
      </c>
      <c r="D45" s="102" t="s">
        <v>114</v>
      </c>
      <c r="E45" s="103">
        <v>19</v>
      </c>
      <c r="F45" s="104">
        <v>5445</v>
      </c>
      <c r="G45" s="105">
        <f t="shared" si="2"/>
        <v>103455</v>
      </c>
    </row>
    <row r="46" spans="1:7" s="21" customFormat="1" ht="30.75" customHeight="1" x14ac:dyDescent="0.25">
      <c r="A46" s="182" t="s">
        <v>174</v>
      </c>
      <c r="B46" s="100" t="s">
        <v>175</v>
      </c>
      <c r="C46" s="101" t="s">
        <v>176</v>
      </c>
      <c r="D46" s="102" t="s">
        <v>128</v>
      </c>
      <c r="E46" s="103">
        <v>28</v>
      </c>
      <c r="F46" s="104">
        <v>16881</v>
      </c>
      <c r="G46" s="105">
        <f t="shared" si="2"/>
        <v>472668</v>
      </c>
    </row>
    <row r="47" spans="1:7" s="21" customFormat="1" ht="24.75" customHeight="1" x14ac:dyDescent="0.25">
      <c r="A47" s="181" t="s">
        <v>177</v>
      </c>
      <c r="B47" s="100" t="s">
        <v>178</v>
      </c>
      <c r="C47" s="101" t="s">
        <v>179</v>
      </c>
      <c r="D47" s="102" t="s">
        <v>128</v>
      </c>
      <c r="E47" s="103">
        <v>1</v>
      </c>
      <c r="F47" s="104">
        <v>14254</v>
      </c>
      <c r="G47" s="105">
        <f t="shared" si="2"/>
        <v>14254</v>
      </c>
    </row>
    <row r="48" spans="1:7" s="21" customFormat="1" ht="32.25" customHeight="1" x14ac:dyDescent="0.25">
      <c r="A48" s="181" t="s">
        <v>180</v>
      </c>
      <c r="B48" s="100" t="s">
        <v>181</v>
      </c>
      <c r="C48" s="101" t="s">
        <v>182</v>
      </c>
      <c r="D48" s="102" t="s">
        <v>128</v>
      </c>
      <c r="E48" s="103">
        <v>1</v>
      </c>
      <c r="F48" s="104">
        <v>19071</v>
      </c>
      <c r="G48" s="105">
        <f t="shared" si="2"/>
        <v>19071</v>
      </c>
    </row>
    <row r="49" spans="1:7" s="21" customFormat="1" ht="24" customHeight="1" x14ac:dyDescent="0.25">
      <c r="A49" s="181" t="s">
        <v>183</v>
      </c>
      <c r="B49" s="100" t="s">
        <v>184</v>
      </c>
      <c r="C49" s="101" t="s">
        <v>185</v>
      </c>
      <c r="D49" s="102" t="s">
        <v>128</v>
      </c>
      <c r="E49" s="103">
        <v>11</v>
      </c>
      <c r="F49" s="104">
        <v>26906</v>
      </c>
      <c r="G49" s="105">
        <f t="shared" si="2"/>
        <v>295966</v>
      </c>
    </row>
    <row r="50" spans="1:7" s="21" customFormat="1" ht="22.5" x14ac:dyDescent="0.25">
      <c r="A50" s="181" t="s">
        <v>186</v>
      </c>
      <c r="B50" s="100" t="s">
        <v>187</v>
      </c>
      <c r="C50" s="101" t="s">
        <v>188</v>
      </c>
      <c r="D50" s="102" t="s">
        <v>128</v>
      </c>
      <c r="E50" s="103">
        <v>12</v>
      </c>
      <c r="F50" s="104">
        <v>22771</v>
      </c>
      <c r="G50" s="105">
        <f t="shared" si="2"/>
        <v>273252</v>
      </c>
    </row>
    <row r="51" spans="1:7" s="21" customFormat="1" ht="22.5" x14ac:dyDescent="0.25">
      <c r="A51" s="181" t="s">
        <v>189</v>
      </c>
      <c r="B51" s="100" t="s">
        <v>190</v>
      </c>
      <c r="C51" s="101" t="s">
        <v>191</v>
      </c>
      <c r="D51" s="102" t="s">
        <v>128</v>
      </c>
      <c r="E51" s="103">
        <v>2</v>
      </c>
      <c r="F51" s="104">
        <v>32878</v>
      </c>
      <c r="G51" s="105">
        <f t="shared" si="2"/>
        <v>65756</v>
      </c>
    </row>
    <row r="52" spans="1:7" s="21" customFormat="1" ht="22.5" x14ac:dyDescent="0.25">
      <c r="A52" s="181" t="s">
        <v>192</v>
      </c>
      <c r="B52" s="100" t="s">
        <v>193</v>
      </c>
      <c r="C52" s="101" t="s">
        <v>194</v>
      </c>
      <c r="D52" s="102" t="s">
        <v>128</v>
      </c>
      <c r="E52" s="103">
        <v>1</v>
      </c>
      <c r="F52" s="104">
        <v>52768</v>
      </c>
      <c r="G52" s="105">
        <f>ROUND(E52*F52,0)</f>
        <v>52768</v>
      </c>
    </row>
    <row r="53" spans="1:7" s="21" customFormat="1" ht="22.5" x14ac:dyDescent="0.25">
      <c r="A53" s="181" t="s">
        <v>195</v>
      </c>
      <c r="B53" s="100" t="s">
        <v>196</v>
      </c>
      <c r="C53" s="101" t="s">
        <v>197</v>
      </c>
      <c r="D53" s="102" t="s">
        <v>128</v>
      </c>
      <c r="E53" s="103">
        <v>3</v>
      </c>
      <c r="F53" s="104">
        <v>106738</v>
      </c>
      <c r="G53" s="105">
        <f t="shared" si="2"/>
        <v>320214</v>
      </c>
    </row>
    <row r="54" spans="1:7" s="21" customFormat="1" ht="33.75" x14ac:dyDescent="0.25">
      <c r="A54" s="182" t="s">
        <v>198</v>
      </c>
      <c r="B54" s="100" t="s">
        <v>199</v>
      </c>
      <c r="C54" s="125" t="s">
        <v>200</v>
      </c>
      <c r="D54" s="102" t="s">
        <v>128</v>
      </c>
      <c r="E54" s="103">
        <v>16</v>
      </c>
      <c r="F54" s="104">
        <v>459802</v>
      </c>
      <c r="G54" s="105">
        <f t="shared" si="2"/>
        <v>7356832</v>
      </c>
    </row>
    <row r="55" spans="1:7" s="21" customFormat="1" ht="22.5" x14ac:dyDescent="0.25">
      <c r="A55" s="181" t="s">
        <v>201</v>
      </c>
      <c r="B55" s="100" t="s">
        <v>202</v>
      </c>
      <c r="C55" s="101" t="s">
        <v>203</v>
      </c>
      <c r="D55" s="102" t="s">
        <v>128</v>
      </c>
      <c r="E55" s="103">
        <v>6</v>
      </c>
      <c r="F55" s="104">
        <v>858516</v>
      </c>
      <c r="G55" s="105">
        <f t="shared" si="2"/>
        <v>5151096</v>
      </c>
    </row>
    <row r="56" spans="1:7" s="21" customFormat="1" ht="33.75" x14ac:dyDescent="0.25">
      <c r="A56" s="182" t="s">
        <v>204</v>
      </c>
      <c r="B56" s="100" t="s">
        <v>205</v>
      </c>
      <c r="C56" s="101" t="s">
        <v>206</v>
      </c>
      <c r="D56" s="102" t="s">
        <v>117</v>
      </c>
      <c r="E56" s="103">
        <v>37</v>
      </c>
      <c r="F56" s="104">
        <v>36974</v>
      </c>
      <c r="G56" s="105">
        <f t="shared" si="2"/>
        <v>1368038</v>
      </c>
    </row>
    <row r="57" spans="1:7" s="21" customFormat="1" ht="22.5" x14ac:dyDescent="0.25">
      <c r="A57" s="181" t="s">
        <v>207</v>
      </c>
      <c r="B57" s="100" t="s">
        <v>208</v>
      </c>
      <c r="C57" s="101" t="s">
        <v>209</v>
      </c>
      <c r="D57" s="102" t="s">
        <v>117</v>
      </c>
      <c r="E57" s="103">
        <v>66.3</v>
      </c>
      <c r="F57" s="104">
        <v>41717</v>
      </c>
      <c r="G57" s="105">
        <f t="shared" si="2"/>
        <v>2765837</v>
      </c>
    </row>
    <row r="58" spans="1:7" s="21" customFormat="1" ht="22.5" x14ac:dyDescent="0.25">
      <c r="A58" s="182" t="s">
        <v>210</v>
      </c>
      <c r="B58" s="100" t="s">
        <v>211</v>
      </c>
      <c r="C58" s="101" t="s">
        <v>212</v>
      </c>
      <c r="D58" s="102" t="s">
        <v>117</v>
      </c>
      <c r="E58" s="103">
        <v>66.3</v>
      </c>
      <c r="F58" s="104">
        <v>536962</v>
      </c>
      <c r="G58" s="105">
        <f t="shared" si="2"/>
        <v>35600581</v>
      </c>
    </row>
    <row r="59" spans="1:7" s="21" customFormat="1" x14ac:dyDescent="0.25">
      <c r="A59" s="182" t="s">
        <v>213</v>
      </c>
      <c r="B59" s="100" t="s">
        <v>214</v>
      </c>
      <c r="C59" s="101" t="s">
        <v>215</v>
      </c>
      <c r="D59" s="102" t="s">
        <v>216</v>
      </c>
      <c r="E59" s="103">
        <v>162</v>
      </c>
      <c r="F59" s="104">
        <v>1626</v>
      </c>
      <c r="G59" s="105">
        <f>ROUND(E59*F59,0)</f>
        <v>263412</v>
      </c>
    </row>
    <row r="60" spans="1:7" s="21" customFormat="1" ht="12.75" customHeight="1" x14ac:dyDescent="0.25">
      <c r="A60" s="183"/>
      <c r="B60" s="106"/>
      <c r="C60" s="107"/>
      <c r="D60" s="108"/>
      <c r="E60" s="109"/>
      <c r="F60" s="110"/>
      <c r="G60" s="111"/>
    </row>
    <row r="61" spans="1:7" s="21" customFormat="1" ht="12.75" customHeight="1" thickBot="1" x14ac:dyDescent="0.3">
      <c r="A61" s="184" t="s">
        <v>14</v>
      </c>
      <c r="B61" s="112"/>
      <c r="C61" s="327" t="s">
        <v>217</v>
      </c>
      <c r="D61" s="328"/>
      <c r="E61" s="328"/>
      <c r="F61" s="329"/>
      <c r="G61" s="124">
        <f>SUM(G35:G60)</f>
        <v>60894998</v>
      </c>
    </row>
    <row r="62" spans="1:7" s="21" customFormat="1" ht="15" customHeight="1" thickBot="1" x14ac:dyDescent="0.3">
      <c r="A62" s="185"/>
      <c r="B62" s="114"/>
      <c r="C62" s="115"/>
      <c r="D62" s="116"/>
      <c r="E62" s="117"/>
      <c r="F62" s="118"/>
      <c r="G62" s="119"/>
    </row>
    <row r="63" spans="1:7" s="13" customFormat="1" ht="12.75" customHeight="1" x14ac:dyDescent="0.2">
      <c r="A63" s="179" t="s">
        <v>6</v>
      </c>
      <c r="B63" s="90" t="s">
        <v>29</v>
      </c>
      <c r="C63" s="91" t="s">
        <v>22</v>
      </c>
      <c r="D63" s="92"/>
      <c r="E63" s="92"/>
      <c r="F63" s="92"/>
      <c r="G63" s="93"/>
    </row>
    <row r="64" spans="1:7" s="21" customFormat="1" ht="12.75" hidden="1" customHeight="1" x14ac:dyDescent="0.25">
      <c r="A64" s="186" t="s">
        <v>9</v>
      </c>
      <c r="B64" s="120"/>
      <c r="C64" s="101"/>
      <c r="D64" s="102"/>
      <c r="E64" s="269"/>
      <c r="F64" s="122"/>
      <c r="G64" s="123"/>
    </row>
    <row r="65" spans="1:7" s="21" customFormat="1" x14ac:dyDescent="0.25">
      <c r="A65" s="181" t="s">
        <v>218</v>
      </c>
      <c r="B65" s="100" t="s">
        <v>32</v>
      </c>
      <c r="C65" s="101" t="s">
        <v>113</v>
      </c>
      <c r="D65" s="102" t="s">
        <v>114</v>
      </c>
      <c r="E65" s="103">
        <v>45.8</v>
      </c>
      <c r="F65" s="104">
        <v>1337</v>
      </c>
      <c r="G65" s="105">
        <f>ROUND(E65*F65,0)</f>
        <v>61235</v>
      </c>
    </row>
    <row r="66" spans="1:7" s="21" customFormat="1" x14ac:dyDescent="0.25">
      <c r="A66" s="181" t="s">
        <v>219</v>
      </c>
      <c r="B66" s="100" t="s">
        <v>34</v>
      </c>
      <c r="C66" s="101" t="s">
        <v>220</v>
      </c>
      <c r="D66" s="102" t="s">
        <v>216</v>
      </c>
      <c r="E66" s="103">
        <v>42.7</v>
      </c>
      <c r="F66" s="104">
        <v>2710</v>
      </c>
      <c r="G66" s="105">
        <f>ROUND(E66*F66,0)</f>
        <v>115717</v>
      </c>
    </row>
    <row r="67" spans="1:7" s="21" customFormat="1" x14ac:dyDescent="0.25">
      <c r="A67" s="181" t="s">
        <v>221</v>
      </c>
      <c r="B67" s="100" t="s">
        <v>86</v>
      </c>
      <c r="C67" s="101" t="s">
        <v>222</v>
      </c>
      <c r="D67" s="102" t="s">
        <v>216</v>
      </c>
      <c r="E67" s="103">
        <v>42.7</v>
      </c>
      <c r="F67" s="104">
        <v>5001</v>
      </c>
      <c r="G67" s="105">
        <f t="shared" ref="G67:G103" si="3">ROUND(E67*F67,0)</f>
        <v>213543</v>
      </c>
    </row>
    <row r="68" spans="1:7" s="21" customFormat="1" ht="22.5" x14ac:dyDescent="0.25">
      <c r="A68" s="181" t="s">
        <v>223</v>
      </c>
      <c r="B68" s="100" t="s">
        <v>87</v>
      </c>
      <c r="C68" s="101" t="s">
        <v>224</v>
      </c>
      <c r="D68" s="102" t="s">
        <v>117</v>
      </c>
      <c r="E68" s="103">
        <v>103.5</v>
      </c>
      <c r="F68" s="104">
        <v>13238</v>
      </c>
      <c r="G68" s="105">
        <f t="shared" si="3"/>
        <v>1370133</v>
      </c>
    </row>
    <row r="69" spans="1:7" s="21" customFormat="1" ht="22.5" x14ac:dyDescent="0.25">
      <c r="A69" s="181" t="s">
        <v>225</v>
      </c>
      <c r="B69" s="100" t="s">
        <v>88</v>
      </c>
      <c r="C69" s="101" t="s">
        <v>116</v>
      </c>
      <c r="D69" s="102" t="s">
        <v>117</v>
      </c>
      <c r="E69" s="103">
        <v>32.700000000000003</v>
      </c>
      <c r="F69" s="104">
        <v>13238</v>
      </c>
      <c r="G69" s="105">
        <f t="shared" si="3"/>
        <v>432883</v>
      </c>
    </row>
    <row r="70" spans="1:7" s="21" customFormat="1" x14ac:dyDescent="0.25">
      <c r="A70" s="181" t="s">
        <v>226</v>
      </c>
      <c r="B70" s="100" t="s">
        <v>89</v>
      </c>
      <c r="C70" s="101" t="s">
        <v>159</v>
      </c>
      <c r="D70" s="102" t="s">
        <v>117</v>
      </c>
      <c r="E70" s="103">
        <v>4.2</v>
      </c>
      <c r="F70" s="104">
        <v>46522</v>
      </c>
      <c r="G70" s="105">
        <f t="shared" si="3"/>
        <v>195392</v>
      </c>
    </row>
    <row r="71" spans="1:7" s="21" customFormat="1" x14ac:dyDescent="0.25">
      <c r="A71" s="181" t="s">
        <v>227</v>
      </c>
      <c r="B71" s="100" t="s">
        <v>90</v>
      </c>
      <c r="C71" s="101" t="s">
        <v>123</v>
      </c>
      <c r="D71" s="102" t="s">
        <v>117</v>
      </c>
      <c r="E71" s="103">
        <v>59.2</v>
      </c>
      <c r="F71" s="104">
        <v>12492</v>
      </c>
      <c r="G71" s="105">
        <f t="shared" si="3"/>
        <v>739526</v>
      </c>
    </row>
    <row r="72" spans="1:7" s="21" customFormat="1" x14ac:dyDescent="0.25">
      <c r="A72" s="181" t="s">
        <v>228</v>
      </c>
      <c r="B72" s="100" t="s">
        <v>91</v>
      </c>
      <c r="C72" s="101" t="s">
        <v>125</v>
      </c>
      <c r="D72" s="102" t="s">
        <v>117</v>
      </c>
      <c r="E72" s="103">
        <v>100.1</v>
      </c>
      <c r="F72" s="104">
        <v>23611</v>
      </c>
      <c r="G72" s="105">
        <f t="shared" si="3"/>
        <v>2363461</v>
      </c>
    </row>
    <row r="73" spans="1:7" s="21" customFormat="1" x14ac:dyDescent="0.25">
      <c r="A73" s="182" t="s">
        <v>229</v>
      </c>
      <c r="B73" s="100" t="s">
        <v>92</v>
      </c>
      <c r="C73" s="101" t="s">
        <v>230</v>
      </c>
      <c r="D73" s="102" t="s">
        <v>216</v>
      </c>
      <c r="E73" s="103">
        <v>41.2</v>
      </c>
      <c r="F73" s="104">
        <v>21245</v>
      </c>
      <c r="G73" s="105">
        <f t="shared" si="3"/>
        <v>875294</v>
      </c>
    </row>
    <row r="74" spans="1:7" s="21" customFormat="1" ht="22.5" x14ac:dyDescent="0.25">
      <c r="A74" s="181" t="s">
        <v>231</v>
      </c>
      <c r="B74" s="100" t="s">
        <v>232</v>
      </c>
      <c r="C74" s="101" t="s">
        <v>233</v>
      </c>
      <c r="D74" s="102" t="s">
        <v>117</v>
      </c>
      <c r="E74" s="126">
        <v>12.8</v>
      </c>
      <c r="F74" s="104">
        <v>735740</v>
      </c>
      <c r="G74" s="105">
        <f t="shared" si="3"/>
        <v>9417472</v>
      </c>
    </row>
    <row r="75" spans="1:7" s="21" customFormat="1" ht="22.5" x14ac:dyDescent="0.25">
      <c r="A75" s="181" t="s">
        <v>234</v>
      </c>
      <c r="B75" s="100" t="s">
        <v>235</v>
      </c>
      <c r="C75" s="101" t="s">
        <v>236</v>
      </c>
      <c r="D75" s="102" t="s">
        <v>117</v>
      </c>
      <c r="E75" s="103">
        <v>22.3</v>
      </c>
      <c r="F75" s="104">
        <v>743635</v>
      </c>
      <c r="G75" s="105">
        <f t="shared" si="3"/>
        <v>16583061</v>
      </c>
    </row>
    <row r="76" spans="1:7" s="21" customFormat="1" ht="22.5" x14ac:dyDescent="0.25">
      <c r="A76" s="181" t="s">
        <v>237</v>
      </c>
      <c r="B76" s="100" t="s">
        <v>238</v>
      </c>
      <c r="C76" s="101" t="s">
        <v>239</v>
      </c>
      <c r="D76" s="102" t="s">
        <v>216</v>
      </c>
      <c r="E76" s="103">
        <v>38.6</v>
      </c>
      <c r="F76" s="104">
        <v>208951</v>
      </c>
      <c r="G76" s="105">
        <f t="shared" si="3"/>
        <v>8065509</v>
      </c>
    </row>
    <row r="77" spans="1:7" s="21" customFormat="1" ht="22.5" x14ac:dyDescent="0.25">
      <c r="A77" s="181" t="s">
        <v>240</v>
      </c>
      <c r="B77" s="100" t="s">
        <v>241</v>
      </c>
      <c r="C77" s="101" t="s">
        <v>163</v>
      </c>
      <c r="D77" s="102" t="s">
        <v>128</v>
      </c>
      <c r="E77" s="103">
        <v>1</v>
      </c>
      <c r="F77" s="104">
        <v>580542</v>
      </c>
      <c r="G77" s="105">
        <f t="shared" si="3"/>
        <v>580542</v>
      </c>
    </row>
    <row r="78" spans="1:7" s="21" customFormat="1" ht="22.5" x14ac:dyDescent="0.25">
      <c r="A78" s="181" t="s">
        <v>242</v>
      </c>
      <c r="B78" s="100" t="s">
        <v>243</v>
      </c>
      <c r="C78" s="101" t="s">
        <v>165</v>
      </c>
      <c r="D78" s="102" t="s">
        <v>128</v>
      </c>
      <c r="E78" s="103">
        <v>2</v>
      </c>
      <c r="F78" s="104">
        <v>1050776</v>
      </c>
      <c r="G78" s="105">
        <f t="shared" si="3"/>
        <v>2101552</v>
      </c>
    </row>
    <row r="79" spans="1:7" s="21" customFormat="1" ht="22.5" x14ac:dyDescent="0.25">
      <c r="A79" s="181" t="s">
        <v>244</v>
      </c>
      <c r="B79" s="100" t="s">
        <v>245</v>
      </c>
      <c r="C79" s="101" t="s">
        <v>246</v>
      </c>
      <c r="D79" s="102" t="s">
        <v>117</v>
      </c>
      <c r="E79" s="103">
        <v>0.3</v>
      </c>
      <c r="F79" s="104">
        <v>447144</v>
      </c>
      <c r="G79" s="105">
        <f t="shared" si="3"/>
        <v>134143</v>
      </c>
    </row>
    <row r="80" spans="1:7" s="21" customFormat="1" ht="22.5" x14ac:dyDescent="0.25">
      <c r="A80" s="181" t="s">
        <v>247</v>
      </c>
      <c r="B80" s="100" t="s">
        <v>248</v>
      </c>
      <c r="C80" s="101" t="s">
        <v>249</v>
      </c>
      <c r="D80" s="102" t="s">
        <v>117</v>
      </c>
      <c r="E80" s="103">
        <v>0.4</v>
      </c>
      <c r="F80" s="104">
        <v>793589</v>
      </c>
      <c r="G80" s="105">
        <f t="shared" si="3"/>
        <v>317436</v>
      </c>
    </row>
    <row r="81" spans="1:7" s="21" customFormat="1" x14ac:dyDescent="0.25">
      <c r="A81" s="182" t="s">
        <v>250</v>
      </c>
      <c r="B81" s="100" t="s">
        <v>251</v>
      </c>
      <c r="C81" s="101" t="s">
        <v>252</v>
      </c>
      <c r="D81" s="102" t="s">
        <v>253</v>
      </c>
      <c r="E81" s="103">
        <v>5672.1</v>
      </c>
      <c r="F81" s="104">
        <v>3229</v>
      </c>
      <c r="G81" s="105">
        <f>ROUND(E81*F81,0)</f>
        <v>18315211</v>
      </c>
    </row>
    <row r="82" spans="1:7" s="21" customFormat="1" x14ac:dyDescent="0.25">
      <c r="A82" s="181" t="s">
        <v>254</v>
      </c>
      <c r="B82" s="100" t="s">
        <v>255</v>
      </c>
      <c r="C82" s="101" t="s">
        <v>169</v>
      </c>
      <c r="D82" s="102" t="s">
        <v>114</v>
      </c>
      <c r="E82" s="103">
        <v>11</v>
      </c>
      <c r="F82" s="104">
        <v>4538</v>
      </c>
      <c r="G82" s="105">
        <f t="shared" si="3"/>
        <v>49918</v>
      </c>
    </row>
    <row r="83" spans="1:7" s="21" customFormat="1" ht="25.5" customHeight="1" x14ac:dyDescent="0.25">
      <c r="A83" s="181" t="s">
        <v>256</v>
      </c>
      <c r="B83" s="100" t="s">
        <v>257</v>
      </c>
      <c r="C83" s="101" t="s">
        <v>171</v>
      </c>
      <c r="D83" s="102" t="s">
        <v>114</v>
      </c>
      <c r="E83" s="103">
        <v>9.6</v>
      </c>
      <c r="F83" s="104">
        <v>10745</v>
      </c>
      <c r="G83" s="105">
        <f t="shared" si="3"/>
        <v>103152</v>
      </c>
    </row>
    <row r="84" spans="1:7" s="21" customFormat="1" x14ac:dyDescent="0.25">
      <c r="A84" s="181" t="s">
        <v>258</v>
      </c>
      <c r="B84" s="100" t="s">
        <v>259</v>
      </c>
      <c r="C84" s="101" t="s">
        <v>173</v>
      </c>
      <c r="D84" s="102" t="s">
        <v>114</v>
      </c>
      <c r="E84" s="126">
        <v>46.3</v>
      </c>
      <c r="F84" s="104">
        <v>5445</v>
      </c>
      <c r="G84" s="105">
        <f t="shared" si="3"/>
        <v>252104</v>
      </c>
    </row>
    <row r="85" spans="1:7" s="21" customFormat="1" ht="22.5" x14ac:dyDescent="0.25">
      <c r="A85" s="182" t="s">
        <v>260</v>
      </c>
      <c r="B85" s="100" t="s">
        <v>261</v>
      </c>
      <c r="C85" s="101" t="s">
        <v>262</v>
      </c>
      <c r="D85" s="102" t="s">
        <v>114</v>
      </c>
      <c r="E85" s="126">
        <v>9.5</v>
      </c>
      <c r="F85" s="104">
        <v>14793</v>
      </c>
      <c r="G85" s="105">
        <f t="shared" si="3"/>
        <v>140534</v>
      </c>
    </row>
    <row r="86" spans="1:7" s="21" customFormat="1" ht="24" customHeight="1" x14ac:dyDescent="0.25">
      <c r="A86" s="181" t="s">
        <v>263</v>
      </c>
      <c r="B86" s="100" t="s">
        <v>264</v>
      </c>
      <c r="C86" s="101" t="s">
        <v>176</v>
      </c>
      <c r="D86" s="102" t="s">
        <v>128</v>
      </c>
      <c r="E86" s="103">
        <v>10</v>
      </c>
      <c r="F86" s="104">
        <v>16881</v>
      </c>
      <c r="G86" s="105">
        <f t="shared" si="3"/>
        <v>168810</v>
      </c>
    </row>
    <row r="87" spans="1:7" s="21" customFormat="1" ht="24.75" customHeight="1" x14ac:dyDescent="0.25">
      <c r="A87" s="181" t="s">
        <v>265</v>
      </c>
      <c r="B87" s="100" t="s">
        <v>266</v>
      </c>
      <c r="C87" s="101" t="s">
        <v>185</v>
      </c>
      <c r="D87" s="102" t="s">
        <v>128</v>
      </c>
      <c r="E87" s="103">
        <v>4</v>
      </c>
      <c r="F87" s="104">
        <v>26906</v>
      </c>
      <c r="G87" s="105">
        <f t="shared" si="3"/>
        <v>107624</v>
      </c>
    </row>
    <row r="88" spans="1:7" s="21" customFormat="1" ht="22.5" x14ac:dyDescent="0.25">
      <c r="A88" s="181" t="s">
        <v>267</v>
      </c>
      <c r="B88" s="100" t="s">
        <v>268</v>
      </c>
      <c r="C88" s="101" t="s">
        <v>188</v>
      </c>
      <c r="D88" s="102" t="s">
        <v>128</v>
      </c>
      <c r="E88" s="103">
        <v>4</v>
      </c>
      <c r="F88" s="104">
        <v>22771</v>
      </c>
      <c r="G88" s="105">
        <f t="shared" si="3"/>
        <v>91084</v>
      </c>
    </row>
    <row r="89" spans="1:7" s="21" customFormat="1" ht="22.5" x14ac:dyDescent="0.25">
      <c r="A89" s="181" t="s">
        <v>269</v>
      </c>
      <c r="B89" s="100" t="s">
        <v>270</v>
      </c>
      <c r="C89" s="101" t="s">
        <v>191</v>
      </c>
      <c r="D89" s="102" t="s">
        <v>128</v>
      </c>
      <c r="E89" s="103">
        <v>1</v>
      </c>
      <c r="F89" s="104">
        <v>32878</v>
      </c>
      <c r="G89" s="105">
        <f t="shared" si="3"/>
        <v>32878</v>
      </c>
    </row>
    <row r="90" spans="1:7" s="21" customFormat="1" ht="25.5" customHeight="1" x14ac:dyDescent="0.25">
      <c r="A90" s="181" t="s">
        <v>271</v>
      </c>
      <c r="B90" s="100" t="s">
        <v>272</v>
      </c>
      <c r="C90" s="101" t="s">
        <v>273</v>
      </c>
      <c r="D90" s="102" t="s">
        <v>128</v>
      </c>
      <c r="E90" s="103">
        <v>4</v>
      </c>
      <c r="F90" s="104">
        <v>98840</v>
      </c>
      <c r="G90" s="105">
        <f t="shared" si="3"/>
        <v>395360</v>
      </c>
    </row>
    <row r="91" spans="1:7" s="21" customFormat="1" ht="27" customHeight="1" x14ac:dyDescent="0.25">
      <c r="A91" s="181" t="s">
        <v>274</v>
      </c>
      <c r="B91" s="100" t="s">
        <v>275</v>
      </c>
      <c r="C91" s="101" t="s">
        <v>276</v>
      </c>
      <c r="D91" s="102" t="s">
        <v>128</v>
      </c>
      <c r="E91" s="103">
        <v>3</v>
      </c>
      <c r="F91" s="104">
        <v>138455</v>
      </c>
      <c r="G91" s="105">
        <f t="shared" si="3"/>
        <v>415365</v>
      </c>
    </row>
    <row r="92" spans="1:7" s="21" customFormat="1" ht="22.5" x14ac:dyDescent="0.25">
      <c r="A92" s="181" t="s">
        <v>277</v>
      </c>
      <c r="B92" s="100" t="s">
        <v>278</v>
      </c>
      <c r="C92" s="101" t="s">
        <v>194</v>
      </c>
      <c r="D92" s="102" t="s">
        <v>128</v>
      </c>
      <c r="E92" s="103">
        <v>3</v>
      </c>
      <c r="F92" s="104">
        <v>52768</v>
      </c>
      <c r="G92" s="105">
        <f t="shared" si="3"/>
        <v>158304</v>
      </c>
    </row>
    <row r="93" spans="1:7" s="21" customFormat="1" ht="22.5" x14ac:dyDescent="0.25">
      <c r="A93" s="181" t="s">
        <v>279</v>
      </c>
      <c r="B93" s="100" t="s">
        <v>280</v>
      </c>
      <c r="C93" s="101" t="s">
        <v>197</v>
      </c>
      <c r="D93" s="102" t="s">
        <v>128</v>
      </c>
      <c r="E93" s="103">
        <v>2</v>
      </c>
      <c r="F93" s="104">
        <v>106738</v>
      </c>
      <c r="G93" s="105">
        <f t="shared" si="3"/>
        <v>213476</v>
      </c>
    </row>
    <row r="94" spans="1:7" s="21" customFormat="1" x14ac:dyDescent="0.25">
      <c r="A94" s="181" t="s">
        <v>281</v>
      </c>
      <c r="B94" s="100" t="s">
        <v>282</v>
      </c>
      <c r="C94" s="101" t="s">
        <v>283</v>
      </c>
      <c r="D94" s="102" t="s">
        <v>128</v>
      </c>
      <c r="E94" s="103">
        <v>1</v>
      </c>
      <c r="F94" s="104">
        <v>59512</v>
      </c>
      <c r="G94" s="105">
        <f t="shared" si="3"/>
        <v>59512</v>
      </c>
    </row>
    <row r="95" spans="1:7" s="21" customFormat="1" ht="21.75" customHeight="1" x14ac:dyDescent="0.25">
      <c r="A95" s="181" t="s">
        <v>284</v>
      </c>
      <c r="B95" s="100" t="s">
        <v>285</v>
      </c>
      <c r="C95" s="101" t="s">
        <v>286</v>
      </c>
      <c r="D95" s="127" t="s">
        <v>128</v>
      </c>
      <c r="E95" s="103">
        <v>2</v>
      </c>
      <c r="F95" s="104">
        <v>207521</v>
      </c>
      <c r="G95" s="105">
        <f t="shared" si="3"/>
        <v>415042</v>
      </c>
    </row>
    <row r="96" spans="1:7" s="21" customFormat="1" ht="33.75" x14ac:dyDescent="0.25">
      <c r="A96" s="182" t="s">
        <v>287</v>
      </c>
      <c r="B96" s="100" t="s">
        <v>288</v>
      </c>
      <c r="C96" s="101" t="s">
        <v>289</v>
      </c>
      <c r="D96" s="102" t="s">
        <v>128</v>
      </c>
      <c r="E96" s="103">
        <v>9</v>
      </c>
      <c r="F96" s="104">
        <v>303805</v>
      </c>
      <c r="G96" s="105">
        <f t="shared" si="3"/>
        <v>2734245</v>
      </c>
    </row>
    <row r="97" spans="1:7" s="21" customFormat="1" ht="28.5" customHeight="1" x14ac:dyDescent="0.25">
      <c r="A97" s="181" t="s">
        <v>290</v>
      </c>
      <c r="B97" s="100" t="s">
        <v>291</v>
      </c>
      <c r="C97" s="101" t="s">
        <v>292</v>
      </c>
      <c r="D97" s="102" t="s">
        <v>128</v>
      </c>
      <c r="E97" s="103">
        <v>6</v>
      </c>
      <c r="F97" s="104">
        <v>390834</v>
      </c>
      <c r="G97" s="105">
        <f t="shared" si="3"/>
        <v>2345004</v>
      </c>
    </row>
    <row r="98" spans="1:7" s="21" customFormat="1" ht="30.75" customHeight="1" x14ac:dyDescent="0.25">
      <c r="A98" s="181" t="s">
        <v>293</v>
      </c>
      <c r="B98" s="100" t="s">
        <v>294</v>
      </c>
      <c r="C98" s="101" t="s">
        <v>295</v>
      </c>
      <c r="D98" s="102" t="s">
        <v>128</v>
      </c>
      <c r="E98" s="103">
        <v>4</v>
      </c>
      <c r="F98" s="104">
        <v>522975</v>
      </c>
      <c r="G98" s="105">
        <f t="shared" si="3"/>
        <v>2091900</v>
      </c>
    </row>
    <row r="99" spans="1:7" s="21" customFormat="1" ht="24.75" customHeight="1" x14ac:dyDescent="0.25">
      <c r="A99" s="181" t="s">
        <v>296</v>
      </c>
      <c r="B99" s="100" t="s">
        <v>297</v>
      </c>
      <c r="C99" s="101" t="s">
        <v>298</v>
      </c>
      <c r="D99" s="102" t="s">
        <v>128</v>
      </c>
      <c r="E99" s="103">
        <v>2</v>
      </c>
      <c r="F99" s="104">
        <v>663319</v>
      </c>
      <c r="G99" s="105">
        <f t="shared" si="3"/>
        <v>1326638</v>
      </c>
    </row>
    <row r="100" spans="1:7" s="21" customFormat="1" ht="22.5" x14ac:dyDescent="0.25">
      <c r="A100" s="181" t="s">
        <v>299</v>
      </c>
      <c r="B100" s="100" t="s">
        <v>300</v>
      </c>
      <c r="C100" s="101" t="s">
        <v>203</v>
      </c>
      <c r="D100" s="102" t="s">
        <v>128</v>
      </c>
      <c r="E100" s="103">
        <v>2</v>
      </c>
      <c r="F100" s="104">
        <v>858516</v>
      </c>
      <c r="G100" s="105">
        <f t="shared" si="3"/>
        <v>1717032</v>
      </c>
    </row>
    <row r="101" spans="1:7" s="21" customFormat="1" ht="22.5" x14ac:dyDescent="0.25">
      <c r="A101" s="181" t="s">
        <v>301</v>
      </c>
      <c r="B101" s="100" t="s">
        <v>302</v>
      </c>
      <c r="C101" s="101" t="s">
        <v>303</v>
      </c>
      <c r="D101" s="102" t="s">
        <v>128</v>
      </c>
      <c r="E101" s="103">
        <v>1</v>
      </c>
      <c r="F101" s="104">
        <v>1032584</v>
      </c>
      <c r="G101" s="105">
        <f t="shared" si="3"/>
        <v>1032584</v>
      </c>
    </row>
    <row r="102" spans="1:7" s="21" customFormat="1" ht="22.5" x14ac:dyDescent="0.25">
      <c r="A102" s="181" t="s">
        <v>304</v>
      </c>
      <c r="B102" s="100" t="s">
        <v>305</v>
      </c>
      <c r="C102" s="101" t="s">
        <v>212</v>
      </c>
      <c r="D102" s="102" t="s">
        <v>117</v>
      </c>
      <c r="E102" s="126">
        <v>21.8</v>
      </c>
      <c r="F102" s="104">
        <v>536962</v>
      </c>
      <c r="G102" s="105">
        <f>ROUND(E102*F102,0)</f>
        <v>11705772</v>
      </c>
    </row>
    <row r="103" spans="1:7" s="21" customFormat="1" x14ac:dyDescent="0.25">
      <c r="A103" s="181" t="s">
        <v>306</v>
      </c>
      <c r="B103" s="100" t="s">
        <v>307</v>
      </c>
      <c r="C103" s="101" t="s">
        <v>215</v>
      </c>
      <c r="D103" s="102" t="s">
        <v>216</v>
      </c>
      <c r="E103" s="103">
        <v>120</v>
      </c>
      <c r="F103" s="104">
        <v>1626</v>
      </c>
      <c r="G103" s="105">
        <f t="shared" si="3"/>
        <v>195120</v>
      </c>
    </row>
    <row r="104" spans="1:7" s="21" customFormat="1" ht="12.75" customHeight="1" x14ac:dyDescent="0.25">
      <c r="A104" s="183"/>
      <c r="B104" s="106"/>
      <c r="C104" s="107"/>
      <c r="D104" s="108"/>
      <c r="E104" s="109"/>
      <c r="F104" s="110"/>
      <c r="G104" s="111"/>
    </row>
    <row r="105" spans="1:7" s="21" customFormat="1" ht="12.75" customHeight="1" thickBot="1" x14ac:dyDescent="0.3">
      <c r="A105" s="184" t="s">
        <v>14</v>
      </c>
      <c r="B105" s="112"/>
      <c r="C105" s="327" t="s">
        <v>308</v>
      </c>
      <c r="D105" s="328"/>
      <c r="E105" s="328"/>
      <c r="F105" s="329"/>
      <c r="G105" s="124">
        <f>SUM(G65:G104)</f>
        <v>87633568</v>
      </c>
    </row>
    <row r="106" spans="1:7" s="21" customFormat="1" ht="23.1" customHeight="1" thickBot="1" x14ac:dyDescent="0.3">
      <c r="A106" s="185"/>
      <c r="B106" s="114"/>
      <c r="C106" s="115"/>
      <c r="D106" s="116"/>
      <c r="E106" s="117"/>
      <c r="F106" s="118"/>
      <c r="G106" s="119"/>
    </row>
    <row r="107" spans="1:7" s="13" customFormat="1" ht="12.75" customHeight="1" x14ac:dyDescent="0.2">
      <c r="A107" s="179" t="s">
        <v>6</v>
      </c>
      <c r="B107" s="90" t="s">
        <v>35</v>
      </c>
      <c r="C107" s="91" t="s">
        <v>30</v>
      </c>
      <c r="D107" s="92"/>
      <c r="E107" s="92"/>
      <c r="F107" s="92"/>
      <c r="G107" s="93"/>
    </row>
    <row r="108" spans="1:7" s="21" customFormat="1" ht="12.75" hidden="1" customHeight="1" x14ac:dyDescent="0.25">
      <c r="A108" s="186" t="s">
        <v>9</v>
      </c>
      <c r="B108" s="120"/>
      <c r="C108" s="101"/>
      <c r="D108" s="102"/>
      <c r="E108" s="269"/>
      <c r="F108" s="122"/>
      <c r="G108" s="123"/>
    </row>
    <row r="109" spans="1:7" s="21" customFormat="1" x14ac:dyDescent="0.25">
      <c r="A109" s="181" t="s">
        <v>309</v>
      </c>
      <c r="B109" s="100" t="s">
        <v>37</v>
      </c>
      <c r="C109" s="101" t="s">
        <v>113</v>
      </c>
      <c r="D109" s="102" t="s">
        <v>114</v>
      </c>
      <c r="E109" s="103">
        <v>12</v>
      </c>
      <c r="F109" s="104">
        <v>1337</v>
      </c>
      <c r="G109" s="105">
        <f>ROUND(E109*F109,0)</f>
        <v>16044</v>
      </c>
    </row>
    <row r="110" spans="1:7" s="21" customFormat="1" x14ac:dyDescent="0.25">
      <c r="A110" s="181" t="s">
        <v>310</v>
      </c>
      <c r="B110" s="100" t="s">
        <v>98</v>
      </c>
      <c r="C110" s="101" t="s">
        <v>220</v>
      </c>
      <c r="D110" s="102" t="s">
        <v>216</v>
      </c>
      <c r="E110" s="103">
        <v>82.3</v>
      </c>
      <c r="F110" s="104">
        <v>2710</v>
      </c>
      <c r="G110" s="105">
        <f t="shared" ref="G110:G143" si="4">ROUND(E110*F110,0)</f>
        <v>223033</v>
      </c>
    </row>
    <row r="111" spans="1:7" s="21" customFormat="1" x14ac:dyDescent="0.25">
      <c r="A111" s="181" t="s">
        <v>311</v>
      </c>
      <c r="B111" s="100" t="s">
        <v>99</v>
      </c>
      <c r="C111" s="101" t="s">
        <v>222</v>
      </c>
      <c r="D111" s="102" t="s">
        <v>216</v>
      </c>
      <c r="E111" s="103">
        <v>82.3</v>
      </c>
      <c r="F111" s="104">
        <v>5001</v>
      </c>
      <c r="G111" s="105">
        <f t="shared" si="4"/>
        <v>411582</v>
      </c>
    </row>
    <row r="112" spans="1:7" s="21" customFormat="1" ht="22.5" x14ac:dyDescent="0.25">
      <c r="A112" s="181" t="s">
        <v>312</v>
      </c>
      <c r="B112" s="100" t="s">
        <v>100</v>
      </c>
      <c r="C112" s="101" t="s">
        <v>313</v>
      </c>
      <c r="D112" s="102" t="s">
        <v>117</v>
      </c>
      <c r="E112" s="103">
        <v>80.2</v>
      </c>
      <c r="F112" s="104">
        <v>13238</v>
      </c>
      <c r="G112" s="105">
        <f t="shared" si="4"/>
        <v>1061688</v>
      </c>
    </row>
    <row r="113" spans="1:7" s="21" customFormat="1" ht="22.5" x14ac:dyDescent="0.25">
      <c r="A113" s="181" t="s">
        <v>314</v>
      </c>
      <c r="B113" s="100" t="s">
        <v>315</v>
      </c>
      <c r="C113" s="101" t="s">
        <v>116</v>
      </c>
      <c r="D113" s="102" t="s">
        <v>117</v>
      </c>
      <c r="E113" s="103">
        <v>10.4</v>
      </c>
      <c r="F113" s="104">
        <v>13238</v>
      </c>
      <c r="G113" s="105">
        <f t="shared" si="4"/>
        <v>137675</v>
      </c>
    </row>
    <row r="114" spans="1:7" s="21" customFormat="1" x14ac:dyDescent="0.25">
      <c r="A114" s="181" t="s">
        <v>316</v>
      </c>
      <c r="B114" s="100" t="s">
        <v>317</v>
      </c>
      <c r="C114" s="101" t="s">
        <v>159</v>
      </c>
      <c r="D114" s="102" t="s">
        <v>117</v>
      </c>
      <c r="E114" s="103">
        <v>1.2</v>
      </c>
      <c r="F114" s="104">
        <v>46522</v>
      </c>
      <c r="G114" s="105">
        <f t="shared" si="4"/>
        <v>55826</v>
      </c>
    </row>
    <row r="115" spans="1:7" s="21" customFormat="1" x14ac:dyDescent="0.25">
      <c r="A115" s="181" t="s">
        <v>318</v>
      </c>
      <c r="B115" s="100" t="s">
        <v>319</v>
      </c>
      <c r="C115" s="101" t="s">
        <v>123</v>
      </c>
      <c r="D115" s="102" t="s">
        <v>117</v>
      </c>
      <c r="E115" s="103">
        <v>21</v>
      </c>
      <c r="F115" s="104">
        <v>12492</v>
      </c>
      <c r="G115" s="105">
        <f t="shared" si="4"/>
        <v>262332</v>
      </c>
    </row>
    <row r="116" spans="1:7" s="21" customFormat="1" x14ac:dyDescent="0.25">
      <c r="A116" s="181" t="s">
        <v>320</v>
      </c>
      <c r="B116" s="100" t="s">
        <v>321</v>
      </c>
      <c r="C116" s="101" t="s">
        <v>125</v>
      </c>
      <c r="D116" s="102" t="s">
        <v>117</v>
      </c>
      <c r="E116" s="103">
        <v>90.5</v>
      </c>
      <c r="F116" s="104">
        <v>23611</v>
      </c>
      <c r="G116" s="105">
        <f>ROUND(E116*F116,0)</f>
        <v>2136796</v>
      </c>
    </row>
    <row r="117" spans="1:7" s="21" customFormat="1" x14ac:dyDescent="0.25">
      <c r="A117" s="181" t="s">
        <v>322</v>
      </c>
      <c r="B117" s="100" t="s">
        <v>323</v>
      </c>
      <c r="C117" s="101" t="s">
        <v>230</v>
      </c>
      <c r="D117" s="102" t="s">
        <v>216</v>
      </c>
      <c r="E117" s="103">
        <v>60.8</v>
      </c>
      <c r="F117" s="104">
        <v>21245</v>
      </c>
      <c r="G117" s="105">
        <f t="shared" si="4"/>
        <v>1291696</v>
      </c>
    </row>
    <row r="118" spans="1:7" s="21" customFormat="1" ht="22.5" x14ac:dyDescent="0.25">
      <c r="A118" s="181" t="s">
        <v>324</v>
      </c>
      <c r="B118" s="100" t="s">
        <v>325</v>
      </c>
      <c r="C118" s="101" t="s">
        <v>326</v>
      </c>
      <c r="D118" s="102" t="s">
        <v>117</v>
      </c>
      <c r="E118" s="103">
        <v>21.3</v>
      </c>
      <c r="F118" s="104">
        <v>735740</v>
      </c>
      <c r="G118" s="105">
        <f t="shared" si="4"/>
        <v>15671262</v>
      </c>
    </row>
    <row r="119" spans="1:7" s="21" customFormat="1" ht="22.5" x14ac:dyDescent="0.25">
      <c r="A119" s="181" t="s">
        <v>327</v>
      </c>
      <c r="B119" s="100" t="s">
        <v>328</v>
      </c>
      <c r="C119" s="101" t="s">
        <v>329</v>
      </c>
      <c r="D119" s="102" t="s">
        <v>117</v>
      </c>
      <c r="E119" s="103">
        <v>19</v>
      </c>
      <c r="F119" s="104">
        <v>743635</v>
      </c>
      <c r="G119" s="105">
        <f t="shared" si="4"/>
        <v>14129065</v>
      </c>
    </row>
    <row r="120" spans="1:7" s="21" customFormat="1" ht="29.25" customHeight="1" x14ac:dyDescent="0.25">
      <c r="A120" s="181" t="s">
        <v>330</v>
      </c>
      <c r="B120" s="100" t="s">
        <v>331</v>
      </c>
      <c r="C120" s="101" t="s">
        <v>332</v>
      </c>
      <c r="D120" s="102" t="s">
        <v>117</v>
      </c>
      <c r="E120" s="103">
        <v>2.2000000000000002</v>
      </c>
      <c r="F120" s="104">
        <v>793589</v>
      </c>
      <c r="G120" s="105">
        <f t="shared" si="4"/>
        <v>1745896</v>
      </c>
    </row>
    <row r="121" spans="1:7" s="21" customFormat="1" ht="30" customHeight="1" x14ac:dyDescent="0.25">
      <c r="A121" s="181" t="s">
        <v>333</v>
      </c>
      <c r="B121" s="100" t="s">
        <v>334</v>
      </c>
      <c r="C121" s="101" t="s">
        <v>335</v>
      </c>
      <c r="D121" s="102" t="s">
        <v>117</v>
      </c>
      <c r="E121" s="103">
        <v>2.9</v>
      </c>
      <c r="F121" s="104">
        <v>741297</v>
      </c>
      <c r="G121" s="105">
        <f t="shared" si="4"/>
        <v>2149761</v>
      </c>
    </row>
    <row r="122" spans="1:7" s="21" customFormat="1" x14ac:dyDescent="0.25">
      <c r="A122" s="181" t="s">
        <v>336</v>
      </c>
      <c r="B122" s="100" t="s">
        <v>337</v>
      </c>
      <c r="C122" s="101" t="s">
        <v>252</v>
      </c>
      <c r="D122" s="102" t="s">
        <v>253</v>
      </c>
      <c r="E122" s="103">
        <v>4952</v>
      </c>
      <c r="F122" s="104">
        <v>3229</v>
      </c>
      <c r="G122" s="105">
        <f t="shared" si="4"/>
        <v>15990008</v>
      </c>
    </row>
    <row r="123" spans="1:7" s="21" customFormat="1" x14ac:dyDescent="0.25">
      <c r="A123" s="181" t="s">
        <v>338</v>
      </c>
      <c r="B123" s="100" t="s">
        <v>339</v>
      </c>
      <c r="C123" s="101" t="s">
        <v>340</v>
      </c>
      <c r="D123" s="102" t="s">
        <v>216</v>
      </c>
      <c r="E123" s="103">
        <v>96</v>
      </c>
      <c r="F123" s="104">
        <v>27965</v>
      </c>
      <c r="G123" s="105">
        <f t="shared" si="4"/>
        <v>2684640</v>
      </c>
    </row>
    <row r="124" spans="1:7" s="21" customFormat="1" x14ac:dyDescent="0.25">
      <c r="A124" s="182" t="s">
        <v>341</v>
      </c>
      <c r="B124" s="100" t="s">
        <v>342</v>
      </c>
      <c r="C124" s="101" t="s">
        <v>343</v>
      </c>
      <c r="D124" s="102" t="s">
        <v>114</v>
      </c>
      <c r="E124" s="103">
        <v>8</v>
      </c>
      <c r="F124" s="104">
        <v>76820</v>
      </c>
      <c r="G124" s="105">
        <f t="shared" si="4"/>
        <v>614560</v>
      </c>
    </row>
    <row r="125" spans="1:7" s="21" customFormat="1" x14ac:dyDescent="0.25">
      <c r="A125" s="182" t="s">
        <v>344</v>
      </c>
      <c r="B125" s="100" t="s">
        <v>345</v>
      </c>
      <c r="C125" s="101" t="s">
        <v>346</v>
      </c>
      <c r="D125" s="102" t="s">
        <v>128</v>
      </c>
      <c r="E125" s="103">
        <v>48</v>
      </c>
      <c r="F125" s="104">
        <v>58677</v>
      </c>
      <c r="G125" s="105">
        <f t="shared" si="4"/>
        <v>2816496</v>
      </c>
    </row>
    <row r="126" spans="1:7" s="21" customFormat="1" ht="22.5" x14ac:dyDescent="0.25">
      <c r="A126" s="182" t="s">
        <v>347</v>
      </c>
      <c r="B126" s="100" t="s">
        <v>348</v>
      </c>
      <c r="C126" s="101" t="s">
        <v>349</v>
      </c>
      <c r="D126" s="102" t="s">
        <v>128</v>
      </c>
      <c r="E126" s="103">
        <v>2</v>
      </c>
      <c r="F126" s="104">
        <v>267078</v>
      </c>
      <c r="G126" s="105">
        <f t="shared" si="4"/>
        <v>534156</v>
      </c>
    </row>
    <row r="127" spans="1:7" s="21" customFormat="1" x14ac:dyDescent="0.25">
      <c r="A127" s="181" t="s">
        <v>350</v>
      </c>
      <c r="B127" s="100" t="s">
        <v>351</v>
      </c>
      <c r="C127" s="101" t="s">
        <v>169</v>
      </c>
      <c r="D127" s="102" t="s">
        <v>114</v>
      </c>
      <c r="E127" s="103">
        <v>6.2</v>
      </c>
      <c r="F127" s="104">
        <v>4538</v>
      </c>
      <c r="G127" s="105">
        <f t="shared" si="4"/>
        <v>28136</v>
      </c>
    </row>
    <row r="128" spans="1:7" s="21" customFormat="1" ht="24" customHeight="1" x14ac:dyDescent="0.25">
      <c r="A128" s="181" t="s">
        <v>352</v>
      </c>
      <c r="B128" s="100" t="s">
        <v>353</v>
      </c>
      <c r="C128" s="101" t="s">
        <v>354</v>
      </c>
      <c r="D128" s="102" t="s">
        <v>114</v>
      </c>
      <c r="E128" s="103">
        <v>50</v>
      </c>
      <c r="F128" s="104">
        <v>10745</v>
      </c>
      <c r="G128" s="105">
        <f t="shared" si="4"/>
        <v>537250</v>
      </c>
    </row>
    <row r="129" spans="1:7" s="21" customFormat="1" x14ac:dyDescent="0.25">
      <c r="A129" s="181" t="s">
        <v>355</v>
      </c>
      <c r="B129" s="100" t="s">
        <v>356</v>
      </c>
      <c r="C129" s="101" t="s">
        <v>173</v>
      </c>
      <c r="D129" s="102" t="s">
        <v>114</v>
      </c>
      <c r="E129" s="103">
        <v>8</v>
      </c>
      <c r="F129" s="104">
        <v>5445</v>
      </c>
      <c r="G129" s="105">
        <f t="shared" si="4"/>
        <v>43560</v>
      </c>
    </row>
    <row r="130" spans="1:7" s="21" customFormat="1" ht="28.5" customHeight="1" x14ac:dyDescent="0.25">
      <c r="A130" s="181" t="s">
        <v>357</v>
      </c>
      <c r="B130" s="100" t="s">
        <v>358</v>
      </c>
      <c r="C130" s="101" t="s">
        <v>176</v>
      </c>
      <c r="D130" s="102" t="s">
        <v>128</v>
      </c>
      <c r="E130" s="103">
        <v>8</v>
      </c>
      <c r="F130" s="104">
        <v>16881</v>
      </c>
      <c r="G130" s="105">
        <f t="shared" si="4"/>
        <v>135048</v>
      </c>
    </row>
    <row r="131" spans="1:7" s="21" customFormat="1" ht="23.25" customHeight="1" x14ac:dyDescent="0.25">
      <c r="A131" s="181" t="s">
        <v>359</v>
      </c>
      <c r="B131" s="100" t="s">
        <v>360</v>
      </c>
      <c r="C131" s="101" t="s">
        <v>179</v>
      </c>
      <c r="D131" s="102" t="s">
        <v>128</v>
      </c>
      <c r="E131" s="103">
        <v>2</v>
      </c>
      <c r="F131" s="104">
        <v>15501</v>
      </c>
      <c r="G131" s="105">
        <f t="shared" si="4"/>
        <v>31002</v>
      </c>
    </row>
    <row r="132" spans="1:7" s="21" customFormat="1" ht="30" customHeight="1" x14ac:dyDescent="0.25">
      <c r="A132" s="181" t="s">
        <v>361</v>
      </c>
      <c r="B132" s="100" t="s">
        <v>362</v>
      </c>
      <c r="C132" s="101" t="s">
        <v>185</v>
      </c>
      <c r="D132" s="102" t="s">
        <v>128</v>
      </c>
      <c r="E132" s="103">
        <v>8</v>
      </c>
      <c r="F132" s="104">
        <v>26906</v>
      </c>
      <c r="G132" s="105">
        <f t="shared" si="4"/>
        <v>215248</v>
      </c>
    </row>
    <row r="133" spans="1:7" s="21" customFormat="1" ht="22.5" x14ac:dyDescent="0.25">
      <c r="A133" s="181" t="s">
        <v>363</v>
      </c>
      <c r="B133" s="100" t="s">
        <v>364</v>
      </c>
      <c r="C133" s="101" t="s">
        <v>188</v>
      </c>
      <c r="D133" s="102" t="s">
        <v>128</v>
      </c>
      <c r="E133" s="103">
        <v>10</v>
      </c>
      <c r="F133" s="104">
        <v>22771</v>
      </c>
      <c r="G133" s="105">
        <f t="shared" si="4"/>
        <v>227710</v>
      </c>
    </row>
    <row r="134" spans="1:7" s="21" customFormat="1" ht="22.5" x14ac:dyDescent="0.25">
      <c r="A134" s="181" t="s">
        <v>365</v>
      </c>
      <c r="B134" s="100" t="s">
        <v>366</v>
      </c>
      <c r="C134" s="101" t="s">
        <v>191</v>
      </c>
      <c r="D134" s="102" t="s">
        <v>128</v>
      </c>
      <c r="E134" s="103">
        <v>2</v>
      </c>
      <c r="F134" s="104">
        <v>32878</v>
      </c>
      <c r="G134" s="105">
        <f>ROUND(E134*F134,0)</f>
        <v>65756</v>
      </c>
    </row>
    <row r="135" spans="1:7" s="21" customFormat="1" ht="29.25" customHeight="1" x14ac:dyDescent="0.25">
      <c r="A135" s="181" t="s">
        <v>367</v>
      </c>
      <c r="B135" s="100" t="s">
        <v>368</v>
      </c>
      <c r="C135" s="101" t="s">
        <v>369</v>
      </c>
      <c r="D135" s="102" t="s">
        <v>128</v>
      </c>
      <c r="E135" s="103">
        <v>2</v>
      </c>
      <c r="F135" s="104">
        <v>50222</v>
      </c>
      <c r="G135" s="105">
        <f t="shared" si="4"/>
        <v>100444</v>
      </c>
    </row>
    <row r="136" spans="1:7" s="21" customFormat="1" ht="22.5" x14ac:dyDescent="0.25">
      <c r="A136" s="181" t="s">
        <v>370</v>
      </c>
      <c r="B136" s="100" t="s">
        <v>371</v>
      </c>
      <c r="C136" s="101" t="s">
        <v>372</v>
      </c>
      <c r="D136" s="102" t="s">
        <v>128</v>
      </c>
      <c r="E136" s="103">
        <v>2</v>
      </c>
      <c r="F136" s="104">
        <v>138455</v>
      </c>
      <c r="G136" s="105">
        <f t="shared" si="4"/>
        <v>276910</v>
      </c>
    </row>
    <row r="137" spans="1:7" s="21" customFormat="1" ht="22.5" x14ac:dyDescent="0.25">
      <c r="A137" s="181" t="s">
        <v>373</v>
      </c>
      <c r="B137" s="100" t="s">
        <v>374</v>
      </c>
      <c r="C137" s="101" t="s">
        <v>194</v>
      </c>
      <c r="D137" s="102" t="s">
        <v>128</v>
      </c>
      <c r="E137" s="103">
        <v>1</v>
      </c>
      <c r="F137" s="104">
        <v>52768</v>
      </c>
      <c r="G137" s="105">
        <f t="shared" si="4"/>
        <v>52768</v>
      </c>
    </row>
    <row r="138" spans="1:7" s="21" customFormat="1" ht="25.5" customHeight="1" x14ac:dyDescent="0.25">
      <c r="A138" s="181" t="s">
        <v>375</v>
      </c>
      <c r="B138" s="100" t="s">
        <v>376</v>
      </c>
      <c r="C138" s="101" t="s">
        <v>292</v>
      </c>
      <c r="D138" s="102" t="s">
        <v>128</v>
      </c>
      <c r="E138" s="103">
        <v>2</v>
      </c>
      <c r="F138" s="104">
        <v>390834</v>
      </c>
      <c r="G138" s="105">
        <f t="shared" si="4"/>
        <v>781668</v>
      </c>
    </row>
    <row r="139" spans="1:7" s="21" customFormat="1" ht="22.5" x14ac:dyDescent="0.25">
      <c r="A139" s="181" t="s">
        <v>377</v>
      </c>
      <c r="B139" s="100" t="s">
        <v>378</v>
      </c>
      <c r="C139" s="101" t="s">
        <v>203</v>
      </c>
      <c r="D139" s="102" t="s">
        <v>128</v>
      </c>
      <c r="E139" s="103">
        <v>2</v>
      </c>
      <c r="F139" s="104">
        <v>858516</v>
      </c>
      <c r="G139" s="105">
        <f t="shared" si="4"/>
        <v>1717032</v>
      </c>
    </row>
    <row r="140" spans="1:7" s="21" customFormat="1" ht="22.5" x14ac:dyDescent="0.25">
      <c r="A140" s="182" t="s">
        <v>379</v>
      </c>
      <c r="B140" s="100" t="s">
        <v>380</v>
      </c>
      <c r="C140" s="101" t="s">
        <v>381</v>
      </c>
      <c r="D140" s="102" t="s">
        <v>216</v>
      </c>
      <c r="E140" s="103">
        <v>74</v>
      </c>
      <c r="F140" s="104">
        <v>27363</v>
      </c>
      <c r="G140" s="105">
        <f t="shared" si="4"/>
        <v>2024862</v>
      </c>
    </row>
    <row r="141" spans="1:7" s="21" customFormat="1" ht="22.5" x14ac:dyDescent="0.25">
      <c r="A141" s="181" t="s">
        <v>382</v>
      </c>
      <c r="B141" s="100" t="s">
        <v>383</v>
      </c>
      <c r="C141" s="101" t="s">
        <v>384</v>
      </c>
      <c r="D141" s="102" t="s">
        <v>117</v>
      </c>
      <c r="E141" s="103">
        <v>17.2</v>
      </c>
      <c r="F141" s="104">
        <v>47164</v>
      </c>
      <c r="G141" s="105">
        <f t="shared" si="4"/>
        <v>811221</v>
      </c>
    </row>
    <row r="142" spans="1:7" s="21" customFormat="1" ht="22.5" x14ac:dyDescent="0.25">
      <c r="A142" s="181" t="s">
        <v>385</v>
      </c>
      <c r="B142" s="100" t="s">
        <v>386</v>
      </c>
      <c r="C142" s="101" t="s">
        <v>387</v>
      </c>
      <c r="D142" s="102" t="s">
        <v>117</v>
      </c>
      <c r="E142" s="103">
        <v>27.6</v>
      </c>
      <c r="F142" s="104">
        <v>53814</v>
      </c>
      <c r="G142" s="105">
        <f>ROUND(E142*F142,0)</f>
        <v>1485266</v>
      </c>
    </row>
    <row r="143" spans="1:7" s="21" customFormat="1" x14ac:dyDescent="0.25">
      <c r="A143" s="181" t="s">
        <v>388</v>
      </c>
      <c r="B143" s="100" t="s">
        <v>389</v>
      </c>
      <c r="C143" s="101" t="s">
        <v>215</v>
      </c>
      <c r="D143" s="102" t="s">
        <v>216</v>
      </c>
      <c r="E143" s="103">
        <v>112</v>
      </c>
      <c r="F143" s="104">
        <v>1626</v>
      </c>
      <c r="G143" s="105">
        <f t="shared" si="4"/>
        <v>182112</v>
      </c>
    </row>
    <row r="144" spans="1:7" s="21" customFormat="1" ht="12.75" customHeight="1" x14ac:dyDescent="0.25">
      <c r="A144" s="183"/>
      <c r="B144" s="106"/>
      <c r="C144" s="107"/>
      <c r="D144" s="108"/>
      <c r="E144" s="109"/>
      <c r="F144" s="110"/>
      <c r="G144" s="111"/>
    </row>
    <row r="145" spans="1:7" s="21" customFormat="1" ht="12.75" customHeight="1" thickBot="1" x14ac:dyDescent="0.3">
      <c r="A145" s="184" t="s">
        <v>14</v>
      </c>
      <c r="B145" s="112"/>
      <c r="C145" s="327" t="s">
        <v>390</v>
      </c>
      <c r="D145" s="328"/>
      <c r="E145" s="328"/>
      <c r="F145" s="329"/>
      <c r="G145" s="124">
        <f>SUM(G109:G144)</f>
        <v>70648509</v>
      </c>
    </row>
    <row r="146" spans="1:7" s="21" customFormat="1" ht="23.1" customHeight="1" thickBot="1" x14ac:dyDescent="0.3">
      <c r="A146" s="185"/>
      <c r="B146" s="114"/>
      <c r="C146" s="115"/>
      <c r="D146" s="116"/>
      <c r="E146" s="117"/>
      <c r="F146" s="118"/>
      <c r="G146" s="119"/>
    </row>
    <row r="147" spans="1:7" s="13" customFormat="1" ht="12.75" customHeight="1" x14ac:dyDescent="0.2">
      <c r="A147" s="179" t="s">
        <v>6</v>
      </c>
      <c r="B147" s="90" t="s">
        <v>391</v>
      </c>
      <c r="C147" s="91" t="s">
        <v>36</v>
      </c>
      <c r="D147" s="92"/>
      <c r="E147" s="92"/>
      <c r="F147" s="92"/>
      <c r="G147" s="93"/>
    </row>
    <row r="148" spans="1:7" s="21" customFormat="1" ht="12.75" hidden="1" customHeight="1" x14ac:dyDescent="0.25">
      <c r="A148" s="186" t="s">
        <v>9</v>
      </c>
      <c r="B148" s="120"/>
      <c r="C148" s="101"/>
      <c r="D148" s="102"/>
      <c r="E148" s="269"/>
      <c r="F148" s="122"/>
      <c r="G148" s="123"/>
    </row>
    <row r="149" spans="1:7" s="21" customFormat="1" x14ac:dyDescent="0.25">
      <c r="A149" s="181" t="s">
        <v>392</v>
      </c>
      <c r="B149" s="100" t="s">
        <v>393</v>
      </c>
      <c r="C149" s="101" t="s">
        <v>113</v>
      </c>
      <c r="D149" s="102" t="s">
        <v>114</v>
      </c>
      <c r="E149" s="103">
        <v>15</v>
      </c>
      <c r="F149" s="104">
        <v>1337</v>
      </c>
      <c r="G149" s="105">
        <f>ROUND(E149*F149,0)</f>
        <v>20055</v>
      </c>
    </row>
    <row r="150" spans="1:7" s="21" customFormat="1" x14ac:dyDescent="0.25">
      <c r="A150" s="181" t="s">
        <v>394</v>
      </c>
      <c r="B150" s="100" t="s">
        <v>395</v>
      </c>
      <c r="C150" s="101" t="s">
        <v>220</v>
      </c>
      <c r="D150" s="102" t="s">
        <v>216</v>
      </c>
      <c r="E150" s="103">
        <v>27.3</v>
      </c>
      <c r="F150" s="104">
        <v>2710</v>
      </c>
      <c r="G150" s="105">
        <f t="shared" ref="G150:G167" si="5">ROUND(E150*F150,0)</f>
        <v>73983</v>
      </c>
    </row>
    <row r="151" spans="1:7" s="21" customFormat="1" x14ac:dyDescent="0.25">
      <c r="A151" s="181" t="s">
        <v>396</v>
      </c>
      <c r="B151" s="100" t="s">
        <v>397</v>
      </c>
      <c r="C151" s="101" t="s">
        <v>222</v>
      </c>
      <c r="D151" s="102" t="s">
        <v>216</v>
      </c>
      <c r="E151" s="103">
        <v>27.3</v>
      </c>
      <c r="F151" s="104">
        <v>5001</v>
      </c>
      <c r="G151" s="105">
        <f t="shared" si="5"/>
        <v>136527</v>
      </c>
    </row>
    <row r="152" spans="1:7" s="21" customFormat="1" ht="22.5" x14ac:dyDescent="0.25">
      <c r="A152" s="181" t="s">
        <v>398</v>
      </c>
      <c r="B152" s="100" t="s">
        <v>399</v>
      </c>
      <c r="C152" s="101" t="s">
        <v>400</v>
      </c>
      <c r="D152" s="102" t="s">
        <v>117</v>
      </c>
      <c r="E152" s="103">
        <v>20</v>
      </c>
      <c r="F152" s="104">
        <v>13238</v>
      </c>
      <c r="G152" s="105">
        <f t="shared" si="5"/>
        <v>264760</v>
      </c>
    </row>
    <row r="153" spans="1:7" s="21" customFormat="1" ht="22.5" x14ac:dyDescent="0.25">
      <c r="A153" s="181" t="s">
        <v>401</v>
      </c>
      <c r="B153" s="100" t="s">
        <v>402</v>
      </c>
      <c r="C153" s="101" t="s">
        <v>116</v>
      </c>
      <c r="D153" s="102" t="s">
        <v>117</v>
      </c>
      <c r="E153" s="103">
        <v>8.1999999999999993</v>
      </c>
      <c r="F153" s="104">
        <v>13238</v>
      </c>
      <c r="G153" s="105">
        <f t="shared" si="5"/>
        <v>108552</v>
      </c>
    </row>
    <row r="154" spans="1:7" s="21" customFormat="1" x14ac:dyDescent="0.25">
      <c r="A154" s="181" t="s">
        <v>403</v>
      </c>
      <c r="B154" s="100" t="s">
        <v>404</v>
      </c>
      <c r="C154" s="101" t="s">
        <v>159</v>
      </c>
      <c r="D154" s="102" t="s">
        <v>117</v>
      </c>
      <c r="E154" s="103">
        <v>1.5</v>
      </c>
      <c r="F154" s="104">
        <v>46522</v>
      </c>
      <c r="G154" s="105">
        <f t="shared" si="5"/>
        <v>69783</v>
      </c>
    </row>
    <row r="155" spans="1:7" s="21" customFormat="1" x14ac:dyDescent="0.25">
      <c r="A155" s="181" t="s">
        <v>405</v>
      </c>
      <c r="B155" s="100" t="s">
        <v>406</v>
      </c>
      <c r="C155" s="101" t="s">
        <v>123</v>
      </c>
      <c r="D155" s="102" t="s">
        <v>117</v>
      </c>
      <c r="E155" s="103">
        <v>6</v>
      </c>
      <c r="F155" s="104">
        <v>12492</v>
      </c>
      <c r="G155" s="105">
        <f>ROUND(E155*F155,0)</f>
        <v>74952</v>
      </c>
    </row>
    <row r="156" spans="1:7" s="21" customFormat="1" x14ac:dyDescent="0.25">
      <c r="A156" s="181" t="s">
        <v>407</v>
      </c>
      <c r="B156" s="100" t="s">
        <v>408</v>
      </c>
      <c r="C156" s="101" t="s">
        <v>125</v>
      </c>
      <c r="D156" s="102" t="s">
        <v>117</v>
      </c>
      <c r="E156" s="103">
        <v>22.5</v>
      </c>
      <c r="F156" s="104">
        <v>23611</v>
      </c>
      <c r="G156" s="105">
        <f t="shared" si="5"/>
        <v>531248</v>
      </c>
    </row>
    <row r="157" spans="1:7" s="21" customFormat="1" x14ac:dyDescent="0.25">
      <c r="A157" s="181" t="s">
        <v>409</v>
      </c>
      <c r="B157" s="100" t="s">
        <v>410</v>
      </c>
      <c r="C157" s="101" t="s">
        <v>230</v>
      </c>
      <c r="D157" s="102" t="s">
        <v>216</v>
      </c>
      <c r="E157" s="103">
        <v>20.2</v>
      </c>
      <c r="F157" s="104">
        <v>21245</v>
      </c>
      <c r="G157" s="105">
        <f t="shared" si="5"/>
        <v>429149</v>
      </c>
    </row>
    <row r="158" spans="1:7" s="21" customFormat="1" ht="22.5" x14ac:dyDescent="0.25">
      <c r="A158" s="181" t="s">
        <v>411</v>
      </c>
      <c r="B158" s="100" t="s">
        <v>412</v>
      </c>
      <c r="C158" s="101" t="s">
        <v>413</v>
      </c>
      <c r="D158" s="102" t="s">
        <v>117</v>
      </c>
      <c r="E158" s="103">
        <v>6.8</v>
      </c>
      <c r="F158" s="104">
        <v>735740</v>
      </c>
      <c r="G158" s="105">
        <f>ROUND(E158*F158,0)</f>
        <v>5003032</v>
      </c>
    </row>
    <row r="159" spans="1:7" s="21" customFormat="1" ht="22.5" x14ac:dyDescent="0.25">
      <c r="A159" s="181" t="s">
        <v>414</v>
      </c>
      <c r="B159" s="100" t="s">
        <v>415</v>
      </c>
      <c r="C159" s="101" t="s">
        <v>416</v>
      </c>
      <c r="D159" s="102" t="s">
        <v>117</v>
      </c>
      <c r="E159" s="126">
        <v>4.3</v>
      </c>
      <c r="F159" s="104">
        <v>743635</v>
      </c>
      <c r="G159" s="105">
        <f t="shared" si="5"/>
        <v>3197631</v>
      </c>
    </row>
    <row r="160" spans="1:7" s="21" customFormat="1" ht="22.5" x14ac:dyDescent="0.25">
      <c r="A160" s="181" t="s">
        <v>417</v>
      </c>
      <c r="B160" s="100" t="s">
        <v>418</v>
      </c>
      <c r="C160" s="101" t="s">
        <v>419</v>
      </c>
      <c r="D160" s="102" t="s">
        <v>128</v>
      </c>
      <c r="E160" s="103">
        <v>1</v>
      </c>
      <c r="F160" s="104">
        <v>499717</v>
      </c>
      <c r="G160" s="105">
        <f t="shared" si="5"/>
        <v>499717</v>
      </c>
    </row>
    <row r="161" spans="1:7" s="21" customFormat="1" x14ac:dyDescent="0.25">
      <c r="A161" s="181" t="s">
        <v>420</v>
      </c>
      <c r="B161" s="100" t="s">
        <v>421</v>
      </c>
      <c r="C161" s="101" t="s">
        <v>252</v>
      </c>
      <c r="D161" s="102" t="s">
        <v>253</v>
      </c>
      <c r="E161" s="103">
        <v>520</v>
      </c>
      <c r="F161" s="104">
        <v>3229</v>
      </c>
      <c r="G161" s="105">
        <f t="shared" si="5"/>
        <v>1679080</v>
      </c>
    </row>
    <row r="162" spans="1:7" s="21" customFormat="1" x14ac:dyDescent="0.25">
      <c r="A162" s="181" t="s">
        <v>422</v>
      </c>
      <c r="B162" s="100" t="s">
        <v>423</v>
      </c>
      <c r="C162" s="101" t="s">
        <v>173</v>
      </c>
      <c r="D162" s="102" t="s">
        <v>114</v>
      </c>
      <c r="E162" s="103">
        <v>15</v>
      </c>
      <c r="F162" s="104">
        <v>5445</v>
      </c>
      <c r="G162" s="105">
        <f t="shared" si="5"/>
        <v>81675</v>
      </c>
    </row>
    <row r="163" spans="1:7" s="21" customFormat="1" ht="22.5" x14ac:dyDescent="0.25">
      <c r="A163" s="181" t="s">
        <v>424</v>
      </c>
      <c r="B163" s="100" t="s">
        <v>425</v>
      </c>
      <c r="C163" s="101" t="s">
        <v>191</v>
      </c>
      <c r="D163" s="102" t="s">
        <v>128</v>
      </c>
      <c r="E163" s="103">
        <v>1</v>
      </c>
      <c r="F163" s="104">
        <v>32878</v>
      </c>
      <c r="G163" s="105">
        <f>ROUND(E163*F163,0)</f>
        <v>32878</v>
      </c>
    </row>
    <row r="164" spans="1:7" s="21" customFormat="1" ht="26.25" customHeight="1" x14ac:dyDescent="0.25">
      <c r="A164" s="181" t="s">
        <v>426</v>
      </c>
      <c r="B164" s="100" t="s">
        <v>427</v>
      </c>
      <c r="C164" s="101" t="s">
        <v>369</v>
      </c>
      <c r="D164" s="102" t="s">
        <v>128</v>
      </c>
      <c r="E164" s="103">
        <v>5</v>
      </c>
      <c r="F164" s="104">
        <v>50222</v>
      </c>
      <c r="G164" s="105">
        <f t="shared" si="5"/>
        <v>251110</v>
      </c>
    </row>
    <row r="165" spans="1:7" s="21" customFormat="1" ht="28.5" customHeight="1" x14ac:dyDescent="0.25">
      <c r="A165" s="181" t="s">
        <v>428</v>
      </c>
      <c r="B165" s="100" t="s">
        <v>429</v>
      </c>
      <c r="C165" s="101" t="s">
        <v>430</v>
      </c>
      <c r="D165" s="102" t="s">
        <v>128</v>
      </c>
      <c r="E165" s="103">
        <v>1</v>
      </c>
      <c r="F165" s="104">
        <v>111828</v>
      </c>
      <c r="G165" s="105">
        <f t="shared" si="5"/>
        <v>111828</v>
      </c>
    </row>
    <row r="166" spans="1:7" s="21" customFormat="1" ht="27.75" customHeight="1" x14ac:dyDescent="0.25">
      <c r="A166" s="181" t="s">
        <v>431</v>
      </c>
      <c r="B166" s="100" t="s">
        <v>432</v>
      </c>
      <c r="C166" s="101" t="s">
        <v>295</v>
      </c>
      <c r="D166" s="102" t="s">
        <v>128</v>
      </c>
      <c r="E166" s="103">
        <v>2</v>
      </c>
      <c r="F166" s="104">
        <v>522975</v>
      </c>
      <c r="G166" s="105">
        <f t="shared" si="5"/>
        <v>1045950</v>
      </c>
    </row>
    <row r="167" spans="1:7" s="21" customFormat="1" ht="22.5" x14ac:dyDescent="0.25">
      <c r="A167" s="181" t="s">
        <v>433</v>
      </c>
      <c r="B167" s="100" t="s">
        <v>434</v>
      </c>
      <c r="C167" s="101" t="s">
        <v>303</v>
      </c>
      <c r="D167" s="102" t="s">
        <v>128</v>
      </c>
      <c r="E167" s="103">
        <v>2</v>
      </c>
      <c r="F167" s="104">
        <v>1032584</v>
      </c>
      <c r="G167" s="105">
        <f t="shared" si="5"/>
        <v>2065168</v>
      </c>
    </row>
    <row r="168" spans="1:7" s="21" customFormat="1" x14ac:dyDescent="0.25">
      <c r="A168" s="181" t="s">
        <v>435</v>
      </c>
      <c r="B168" s="100" t="s">
        <v>436</v>
      </c>
      <c r="C168" s="101" t="s">
        <v>215</v>
      </c>
      <c r="D168" s="102" t="s">
        <v>216</v>
      </c>
      <c r="E168" s="103">
        <v>75</v>
      </c>
      <c r="F168" s="104">
        <v>1626</v>
      </c>
      <c r="G168" s="105">
        <f>ROUND(E168*F168,0)</f>
        <v>121950</v>
      </c>
    </row>
    <row r="169" spans="1:7" s="21" customFormat="1" ht="12.75" customHeight="1" x14ac:dyDescent="0.25">
      <c r="A169" s="183"/>
      <c r="B169" s="106"/>
      <c r="C169" s="107"/>
      <c r="D169" s="108"/>
      <c r="E169" s="109"/>
      <c r="F169" s="110"/>
      <c r="G169" s="111"/>
    </row>
    <row r="170" spans="1:7" s="21" customFormat="1" ht="12.75" customHeight="1" thickBot="1" x14ac:dyDescent="0.3">
      <c r="A170" s="184" t="s">
        <v>14</v>
      </c>
      <c r="B170" s="128"/>
      <c r="C170" s="129"/>
      <c r="D170" s="130"/>
      <c r="E170" s="131"/>
      <c r="F170" s="132" t="s">
        <v>437</v>
      </c>
      <c r="G170" s="124">
        <f>SUM(G149:G169)</f>
        <v>15799028</v>
      </c>
    </row>
    <row r="171" spans="1:7" s="21" customFormat="1" ht="10.5" customHeight="1" thickBot="1" x14ac:dyDescent="0.3">
      <c r="A171" s="185"/>
      <c r="B171" s="114"/>
      <c r="C171" s="115"/>
      <c r="D171" s="116"/>
      <c r="E171" s="117"/>
      <c r="F171" s="118"/>
      <c r="G171" s="119"/>
    </row>
    <row r="172" spans="1:7" s="13" customFormat="1" ht="12.75" customHeight="1" x14ac:dyDescent="0.2">
      <c r="A172" s="179" t="s">
        <v>6</v>
      </c>
      <c r="B172" s="90" t="s">
        <v>438</v>
      </c>
      <c r="C172" s="91" t="s">
        <v>38</v>
      </c>
      <c r="D172" s="92"/>
      <c r="E172" s="92"/>
      <c r="F172" s="92"/>
      <c r="G172" s="93"/>
    </row>
    <row r="173" spans="1:7" s="21" customFormat="1" ht="12.75" hidden="1" customHeight="1" x14ac:dyDescent="0.25">
      <c r="A173" s="186" t="s">
        <v>9</v>
      </c>
      <c r="B173" s="120"/>
      <c r="C173" s="101"/>
      <c r="D173" s="102"/>
      <c r="E173" s="269"/>
      <c r="F173" s="122"/>
      <c r="G173" s="123"/>
    </row>
    <row r="174" spans="1:7" s="21" customFormat="1" x14ac:dyDescent="0.25">
      <c r="A174" s="182" t="s">
        <v>439</v>
      </c>
      <c r="B174" s="100" t="s">
        <v>440</v>
      </c>
      <c r="C174" s="101" t="s">
        <v>441</v>
      </c>
      <c r="D174" s="102" t="s">
        <v>216</v>
      </c>
      <c r="E174" s="103">
        <v>30.7</v>
      </c>
      <c r="F174" s="104">
        <v>2762</v>
      </c>
      <c r="G174" s="105">
        <f>ROUND(E174*F174,0)</f>
        <v>84793</v>
      </c>
    </row>
    <row r="175" spans="1:7" s="21" customFormat="1" x14ac:dyDescent="0.25">
      <c r="A175" s="181" t="s">
        <v>442</v>
      </c>
      <c r="B175" s="100" t="s">
        <v>443</v>
      </c>
      <c r="C175" s="101" t="s">
        <v>222</v>
      </c>
      <c r="D175" s="102" t="s">
        <v>216</v>
      </c>
      <c r="E175" s="103">
        <v>30.7</v>
      </c>
      <c r="F175" s="104">
        <v>5001</v>
      </c>
      <c r="G175" s="105">
        <f t="shared" ref="G175:G232" si="6">ROUND(E175*F175,0)</f>
        <v>153531</v>
      </c>
    </row>
    <row r="176" spans="1:7" s="21" customFormat="1" x14ac:dyDescent="0.25">
      <c r="A176" s="181" t="s">
        <v>444</v>
      </c>
      <c r="B176" s="100" t="s">
        <v>445</v>
      </c>
      <c r="C176" s="101" t="s">
        <v>446</v>
      </c>
      <c r="D176" s="102" t="s">
        <v>117</v>
      </c>
      <c r="E176" s="103">
        <v>43.1</v>
      </c>
      <c r="F176" s="104">
        <v>13238</v>
      </c>
      <c r="G176" s="105">
        <f t="shared" si="6"/>
        <v>570558</v>
      </c>
    </row>
    <row r="177" spans="1:7" s="21" customFormat="1" x14ac:dyDescent="0.25">
      <c r="A177" s="182" t="s">
        <v>447</v>
      </c>
      <c r="B177" s="100" t="s">
        <v>448</v>
      </c>
      <c r="C177" s="101" t="s">
        <v>449</v>
      </c>
      <c r="D177" s="102" t="s">
        <v>117</v>
      </c>
      <c r="E177" s="103">
        <v>19.899999999999999</v>
      </c>
      <c r="F177" s="104">
        <v>51252</v>
      </c>
      <c r="G177" s="105">
        <f t="shared" si="6"/>
        <v>1019915</v>
      </c>
    </row>
    <row r="178" spans="1:7" s="21" customFormat="1" x14ac:dyDescent="0.25">
      <c r="A178" s="181" t="s">
        <v>450</v>
      </c>
      <c r="B178" s="100" t="s">
        <v>451</v>
      </c>
      <c r="C178" s="101" t="s">
        <v>125</v>
      </c>
      <c r="D178" s="102" t="s">
        <v>117</v>
      </c>
      <c r="E178" s="103">
        <v>30.2</v>
      </c>
      <c r="F178" s="104">
        <v>23611</v>
      </c>
      <c r="G178" s="105">
        <f t="shared" si="6"/>
        <v>713052</v>
      </c>
    </row>
    <row r="179" spans="1:7" s="21" customFormat="1" x14ac:dyDescent="0.25">
      <c r="A179" s="181" t="s">
        <v>452</v>
      </c>
      <c r="B179" s="100" t="s">
        <v>453</v>
      </c>
      <c r="C179" s="101" t="s">
        <v>454</v>
      </c>
      <c r="D179" s="102" t="s">
        <v>117</v>
      </c>
      <c r="E179" s="103">
        <v>2.9</v>
      </c>
      <c r="F179" s="104">
        <v>511929</v>
      </c>
      <c r="G179" s="105">
        <f t="shared" si="6"/>
        <v>1484594</v>
      </c>
    </row>
    <row r="180" spans="1:7" s="21" customFormat="1" x14ac:dyDescent="0.25">
      <c r="A180" s="182" t="s">
        <v>455</v>
      </c>
      <c r="B180" s="100" t="s">
        <v>456</v>
      </c>
      <c r="C180" s="101" t="s">
        <v>457</v>
      </c>
      <c r="D180" s="102" t="s">
        <v>117</v>
      </c>
      <c r="E180" s="103">
        <v>6.2</v>
      </c>
      <c r="F180" s="104">
        <v>355117</v>
      </c>
      <c r="G180" s="105">
        <f t="shared" si="6"/>
        <v>2201725</v>
      </c>
    </row>
    <row r="181" spans="1:7" s="21" customFormat="1" ht="22.5" x14ac:dyDescent="0.25">
      <c r="A181" s="181" t="s">
        <v>458</v>
      </c>
      <c r="B181" s="100" t="s">
        <v>459</v>
      </c>
      <c r="C181" s="101" t="s">
        <v>460</v>
      </c>
      <c r="D181" s="102" t="s">
        <v>216</v>
      </c>
      <c r="E181" s="103">
        <v>29.9</v>
      </c>
      <c r="F181" s="104">
        <v>43068</v>
      </c>
      <c r="G181" s="105">
        <f>ROUND(E181*F181,0)</f>
        <v>1287733</v>
      </c>
    </row>
    <row r="182" spans="1:7" s="21" customFormat="1" x14ac:dyDescent="0.25">
      <c r="A182" s="182" t="s">
        <v>461</v>
      </c>
      <c r="B182" s="100" t="s">
        <v>462</v>
      </c>
      <c r="C182" s="101" t="s">
        <v>463</v>
      </c>
      <c r="D182" s="102" t="s">
        <v>117</v>
      </c>
      <c r="E182" s="103">
        <v>1.9</v>
      </c>
      <c r="F182" s="104">
        <v>719083</v>
      </c>
      <c r="G182" s="105">
        <f t="shared" si="6"/>
        <v>1366258</v>
      </c>
    </row>
    <row r="183" spans="1:7" s="21" customFormat="1" x14ac:dyDescent="0.25">
      <c r="A183" s="182" t="s">
        <v>464</v>
      </c>
      <c r="B183" s="100" t="s">
        <v>465</v>
      </c>
      <c r="C183" s="101" t="s">
        <v>466</v>
      </c>
      <c r="D183" s="102" t="s">
        <v>117</v>
      </c>
      <c r="E183" s="103">
        <v>1.7</v>
      </c>
      <c r="F183" s="104">
        <v>662193</v>
      </c>
      <c r="G183" s="105">
        <f t="shared" si="6"/>
        <v>1125728</v>
      </c>
    </row>
    <row r="184" spans="1:7" s="21" customFormat="1" ht="22.5" x14ac:dyDescent="0.25">
      <c r="A184" s="181" t="s">
        <v>467</v>
      </c>
      <c r="B184" s="100" t="s">
        <v>468</v>
      </c>
      <c r="C184" s="101" t="s">
        <v>469</v>
      </c>
      <c r="D184" s="102" t="s">
        <v>216</v>
      </c>
      <c r="E184" s="103">
        <v>1</v>
      </c>
      <c r="F184" s="104">
        <v>80118</v>
      </c>
      <c r="G184" s="105">
        <f t="shared" si="6"/>
        <v>80118</v>
      </c>
    </row>
    <row r="185" spans="1:7" s="21" customFormat="1" x14ac:dyDescent="0.25">
      <c r="A185" s="182" t="s">
        <v>470</v>
      </c>
      <c r="B185" s="100" t="s">
        <v>471</v>
      </c>
      <c r="C185" s="101" t="s">
        <v>472</v>
      </c>
      <c r="D185" s="102" t="s">
        <v>117</v>
      </c>
      <c r="E185" s="103">
        <v>3.4</v>
      </c>
      <c r="F185" s="104">
        <v>262786</v>
      </c>
      <c r="G185" s="105">
        <f t="shared" si="6"/>
        <v>893472</v>
      </c>
    </row>
    <row r="186" spans="1:7" s="21" customFormat="1" x14ac:dyDescent="0.25">
      <c r="A186" s="181" t="s">
        <v>473</v>
      </c>
      <c r="B186" s="100" t="s">
        <v>474</v>
      </c>
      <c r="C186" s="101" t="s">
        <v>475</v>
      </c>
      <c r="D186" s="102" t="s">
        <v>216</v>
      </c>
      <c r="E186" s="103">
        <v>14.5</v>
      </c>
      <c r="F186" s="104">
        <v>16445</v>
      </c>
      <c r="G186" s="105">
        <f>ROUND(E186*F186,0)</f>
        <v>238453</v>
      </c>
    </row>
    <row r="187" spans="1:7" s="21" customFormat="1" x14ac:dyDescent="0.25">
      <c r="A187" s="182" t="s">
        <v>476</v>
      </c>
      <c r="B187" s="100" t="s">
        <v>477</v>
      </c>
      <c r="C187" s="101" t="s">
        <v>478</v>
      </c>
      <c r="D187" s="102" t="s">
        <v>253</v>
      </c>
      <c r="E187" s="103">
        <v>28.6</v>
      </c>
      <c r="F187" s="104">
        <v>3838</v>
      </c>
      <c r="G187" s="105">
        <f t="shared" si="6"/>
        <v>109767</v>
      </c>
    </row>
    <row r="188" spans="1:7" s="21" customFormat="1" x14ac:dyDescent="0.25">
      <c r="A188" s="181" t="s">
        <v>479</v>
      </c>
      <c r="B188" s="100" t="s">
        <v>480</v>
      </c>
      <c r="C188" s="101" t="s">
        <v>252</v>
      </c>
      <c r="D188" s="102" t="s">
        <v>253</v>
      </c>
      <c r="E188" s="103">
        <v>1212.5</v>
      </c>
      <c r="F188" s="104">
        <v>3229</v>
      </c>
      <c r="G188" s="105">
        <f t="shared" si="6"/>
        <v>3915163</v>
      </c>
    </row>
    <row r="189" spans="1:7" s="21" customFormat="1" x14ac:dyDescent="0.25">
      <c r="A189" s="182" t="s">
        <v>481</v>
      </c>
      <c r="B189" s="100" t="s">
        <v>482</v>
      </c>
      <c r="C189" s="101" t="s">
        <v>483</v>
      </c>
      <c r="D189" s="102" t="s">
        <v>216</v>
      </c>
      <c r="E189" s="103">
        <v>53.2</v>
      </c>
      <c r="F189" s="104">
        <v>48878</v>
      </c>
      <c r="G189" s="105">
        <f t="shared" si="6"/>
        <v>2600310</v>
      </c>
    </row>
    <row r="190" spans="1:7" s="21" customFormat="1" ht="22.5" x14ac:dyDescent="0.25">
      <c r="A190" s="181" t="s">
        <v>484</v>
      </c>
      <c r="B190" s="100" t="s">
        <v>485</v>
      </c>
      <c r="C190" s="101" t="s">
        <v>486</v>
      </c>
      <c r="D190" s="102" t="s">
        <v>128</v>
      </c>
      <c r="E190" s="103">
        <v>5</v>
      </c>
      <c r="F190" s="104">
        <v>165081</v>
      </c>
      <c r="G190" s="105">
        <f t="shared" si="6"/>
        <v>825405</v>
      </c>
    </row>
    <row r="191" spans="1:7" s="21" customFormat="1" ht="22.5" x14ac:dyDescent="0.25">
      <c r="A191" s="182" t="s">
        <v>487</v>
      </c>
      <c r="B191" s="100" t="s">
        <v>488</v>
      </c>
      <c r="C191" s="101" t="s">
        <v>489</v>
      </c>
      <c r="D191" s="102" t="s">
        <v>128</v>
      </c>
      <c r="E191" s="103">
        <v>2</v>
      </c>
      <c r="F191" s="104">
        <v>537848</v>
      </c>
      <c r="G191" s="105">
        <f t="shared" si="6"/>
        <v>1075696</v>
      </c>
    </row>
    <row r="192" spans="1:7" s="21" customFormat="1" ht="22.5" x14ac:dyDescent="0.25">
      <c r="A192" s="181" t="s">
        <v>490</v>
      </c>
      <c r="B192" s="100" t="s">
        <v>491</v>
      </c>
      <c r="C192" s="101" t="s">
        <v>492</v>
      </c>
      <c r="D192" s="102" t="s">
        <v>128</v>
      </c>
      <c r="E192" s="103">
        <v>1</v>
      </c>
      <c r="F192" s="104">
        <v>567468</v>
      </c>
      <c r="G192" s="105">
        <f t="shared" si="6"/>
        <v>567468</v>
      </c>
    </row>
    <row r="193" spans="1:7" s="21" customFormat="1" ht="22.5" x14ac:dyDescent="0.25">
      <c r="A193" s="181" t="s">
        <v>493</v>
      </c>
      <c r="B193" s="100" t="s">
        <v>494</v>
      </c>
      <c r="C193" s="101" t="s">
        <v>495</v>
      </c>
      <c r="D193" s="102" t="s">
        <v>128</v>
      </c>
      <c r="E193" s="103">
        <v>1</v>
      </c>
      <c r="F193" s="104">
        <v>444838</v>
      </c>
      <c r="G193" s="105">
        <f t="shared" si="6"/>
        <v>444838</v>
      </c>
    </row>
    <row r="194" spans="1:7" s="21" customFormat="1" ht="22.5" x14ac:dyDescent="0.25">
      <c r="A194" s="181" t="s">
        <v>496</v>
      </c>
      <c r="B194" s="100" t="s">
        <v>497</v>
      </c>
      <c r="C194" s="101" t="s">
        <v>498</v>
      </c>
      <c r="D194" s="102" t="s">
        <v>128</v>
      </c>
      <c r="E194" s="103">
        <v>1</v>
      </c>
      <c r="F194" s="104">
        <v>395978</v>
      </c>
      <c r="G194" s="105">
        <f t="shared" si="6"/>
        <v>395978</v>
      </c>
    </row>
    <row r="195" spans="1:7" s="21" customFormat="1" ht="22.5" x14ac:dyDescent="0.25">
      <c r="A195" s="181" t="s">
        <v>499</v>
      </c>
      <c r="B195" s="100" t="s">
        <v>500</v>
      </c>
      <c r="C195" s="101" t="s">
        <v>501</v>
      </c>
      <c r="D195" s="102" t="s">
        <v>216</v>
      </c>
      <c r="E195" s="103">
        <v>8.6</v>
      </c>
      <c r="F195" s="104">
        <v>190465</v>
      </c>
      <c r="G195" s="105">
        <f>ROUND(E195*F195,0)</f>
        <v>1637999</v>
      </c>
    </row>
    <row r="196" spans="1:7" s="21" customFormat="1" x14ac:dyDescent="0.25">
      <c r="A196" s="182" t="s">
        <v>502</v>
      </c>
      <c r="B196" s="100" t="s">
        <v>503</v>
      </c>
      <c r="C196" s="101" t="s">
        <v>504</v>
      </c>
      <c r="D196" s="102" t="s">
        <v>216</v>
      </c>
      <c r="E196" s="103">
        <v>26.2</v>
      </c>
      <c r="F196" s="104">
        <v>21326</v>
      </c>
      <c r="G196" s="105">
        <f t="shared" si="6"/>
        <v>558741</v>
      </c>
    </row>
    <row r="197" spans="1:7" s="21" customFormat="1" ht="22.5" x14ac:dyDescent="0.25">
      <c r="A197" s="181" t="s">
        <v>505</v>
      </c>
      <c r="B197" s="100" t="s">
        <v>506</v>
      </c>
      <c r="C197" s="101" t="s">
        <v>507</v>
      </c>
      <c r="D197" s="102" t="s">
        <v>216</v>
      </c>
      <c r="E197" s="103">
        <v>18.399999999999999</v>
      </c>
      <c r="F197" s="104">
        <v>46591</v>
      </c>
      <c r="G197" s="105">
        <f t="shared" si="6"/>
        <v>857274</v>
      </c>
    </row>
    <row r="198" spans="1:7" s="21" customFormat="1" ht="22.5" x14ac:dyDescent="0.25">
      <c r="A198" s="181" t="s">
        <v>508</v>
      </c>
      <c r="B198" s="100" t="s">
        <v>509</v>
      </c>
      <c r="C198" s="101" t="s">
        <v>510</v>
      </c>
      <c r="D198" s="102" t="s">
        <v>216</v>
      </c>
      <c r="E198" s="103">
        <v>7.8</v>
      </c>
      <c r="F198" s="104">
        <v>49566</v>
      </c>
      <c r="G198" s="105">
        <f t="shared" si="6"/>
        <v>386615</v>
      </c>
    </row>
    <row r="199" spans="1:7" s="21" customFormat="1" x14ac:dyDescent="0.25">
      <c r="A199" s="182" t="s">
        <v>511</v>
      </c>
      <c r="B199" s="100" t="s">
        <v>512</v>
      </c>
      <c r="C199" s="101" t="s">
        <v>513</v>
      </c>
      <c r="D199" s="102" t="s">
        <v>114</v>
      </c>
      <c r="E199" s="103">
        <v>32.200000000000003</v>
      </c>
      <c r="F199" s="104">
        <v>13305</v>
      </c>
      <c r="G199" s="105">
        <f t="shared" si="6"/>
        <v>428421</v>
      </c>
    </row>
    <row r="200" spans="1:7" s="21" customFormat="1" ht="22.5" x14ac:dyDescent="0.25">
      <c r="A200" s="181" t="s">
        <v>514</v>
      </c>
      <c r="B200" s="100" t="s">
        <v>515</v>
      </c>
      <c r="C200" s="101" t="s">
        <v>516</v>
      </c>
      <c r="D200" s="102" t="s">
        <v>216</v>
      </c>
      <c r="E200" s="126">
        <v>14.7</v>
      </c>
      <c r="F200" s="104">
        <v>52804</v>
      </c>
      <c r="G200" s="105">
        <f>ROUND(E200*F200,0)</f>
        <v>776219</v>
      </c>
    </row>
    <row r="201" spans="1:7" s="21" customFormat="1" x14ac:dyDescent="0.25">
      <c r="A201" s="182" t="s">
        <v>517</v>
      </c>
      <c r="B201" s="100" t="s">
        <v>518</v>
      </c>
      <c r="C201" s="101" t="s">
        <v>519</v>
      </c>
      <c r="D201" s="102" t="s">
        <v>114</v>
      </c>
      <c r="E201" s="103">
        <v>5</v>
      </c>
      <c r="F201" s="104">
        <v>3771</v>
      </c>
      <c r="G201" s="105">
        <f t="shared" si="6"/>
        <v>18855</v>
      </c>
    </row>
    <row r="202" spans="1:7" s="21" customFormat="1" x14ac:dyDescent="0.25">
      <c r="A202" s="182" t="s">
        <v>520</v>
      </c>
      <c r="B202" s="100" t="s">
        <v>521</v>
      </c>
      <c r="C202" s="101" t="s">
        <v>340</v>
      </c>
      <c r="D202" s="102" t="s">
        <v>216</v>
      </c>
      <c r="E202" s="103">
        <v>32.4</v>
      </c>
      <c r="F202" s="104">
        <v>27965</v>
      </c>
      <c r="G202" s="105">
        <f t="shared" si="6"/>
        <v>906066</v>
      </c>
    </row>
    <row r="203" spans="1:7" s="21" customFormat="1" x14ac:dyDescent="0.25">
      <c r="A203" s="181" t="s">
        <v>522</v>
      </c>
      <c r="B203" s="100" t="s">
        <v>523</v>
      </c>
      <c r="C203" s="101" t="s">
        <v>343</v>
      </c>
      <c r="D203" s="102" t="s">
        <v>114</v>
      </c>
      <c r="E203" s="103">
        <v>5</v>
      </c>
      <c r="F203" s="104">
        <v>76820</v>
      </c>
      <c r="G203" s="105">
        <f t="shared" si="6"/>
        <v>384100</v>
      </c>
    </row>
    <row r="204" spans="1:7" s="21" customFormat="1" x14ac:dyDescent="0.25">
      <c r="A204" s="182" t="s">
        <v>524</v>
      </c>
      <c r="B204" s="100" t="s">
        <v>525</v>
      </c>
      <c r="C204" s="101" t="s">
        <v>526</v>
      </c>
      <c r="D204" s="102" t="s">
        <v>128</v>
      </c>
      <c r="E204" s="103">
        <v>22</v>
      </c>
      <c r="F204" s="104">
        <v>39378</v>
      </c>
      <c r="G204" s="105">
        <f t="shared" si="6"/>
        <v>866316</v>
      </c>
    </row>
    <row r="205" spans="1:7" s="21" customFormat="1" x14ac:dyDescent="0.25">
      <c r="A205" s="182" t="s">
        <v>527</v>
      </c>
      <c r="B205" s="100" t="s">
        <v>528</v>
      </c>
      <c r="C205" s="101" t="s">
        <v>529</v>
      </c>
      <c r="D205" s="102" t="s">
        <v>128</v>
      </c>
      <c r="E205" s="103">
        <v>1</v>
      </c>
      <c r="F205" s="104">
        <v>207018</v>
      </c>
      <c r="G205" s="105">
        <f t="shared" si="6"/>
        <v>207018</v>
      </c>
    </row>
    <row r="206" spans="1:7" s="21" customFormat="1" x14ac:dyDescent="0.25">
      <c r="A206" s="182" t="s">
        <v>530</v>
      </c>
      <c r="B206" s="100" t="s">
        <v>531</v>
      </c>
      <c r="C206" s="101" t="s">
        <v>532</v>
      </c>
      <c r="D206" s="102" t="s">
        <v>128</v>
      </c>
      <c r="E206" s="103">
        <v>1</v>
      </c>
      <c r="F206" s="104">
        <v>106539</v>
      </c>
      <c r="G206" s="105">
        <f t="shared" si="6"/>
        <v>106539</v>
      </c>
    </row>
    <row r="207" spans="1:7" s="21" customFormat="1" x14ac:dyDescent="0.25">
      <c r="A207" s="182" t="s">
        <v>533</v>
      </c>
      <c r="B207" s="100" t="s">
        <v>534</v>
      </c>
      <c r="C207" s="101" t="s">
        <v>535</v>
      </c>
      <c r="D207" s="102" t="s">
        <v>128</v>
      </c>
      <c r="E207" s="103">
        <v>1</v>
      </c>
      <c r="F207" s="104">
        <v>160562</v>
      </c>
      <c r="G207" s="105">
        <f>ROUND(E207*F207,0)</f>
        <v>160562</v>
      </c>
    </row>
    <row r="208" spans="1:7" s="21" customFormat="1" x14ac:dyDescent="0.25">
      <c r="A208" s="181" t="s">
        <v>536</v>
      </c>
      <c r="B208" s="100" t="s">
        <v>537</v>
      </c>
      <c r="C208" s="101" t="s">
        <v>538</v>
      </c>
      <c r="D208" s="102" t="s">
        <v>114</v>
      </c>
      <c r="E208" s="103">
        <v>161</v>
      </c>
      <c r="F208" s="104">
        <v>1490</v>
      </c>
      <c r="G208" s="105">
        <f t="shared" si="6"/>
        <v>239890</v>
      </c>
    </row>
    <row r="209" spans="1:7" s="21" customFormat="1" x14ac:dyDescent="0.25">
      <c r="A209" s="181" t="s">
        <v>539</v>
      </c>
      <c r="B209" s="100" t="s">
        <v>540</v>
      </c>
      <c r="C209" s="101" t="s">
        <v>541</v>
      </c>
      <c r="D209" s="102" t="s">
        <v>114</v>
      </c>
      <c r="E209" s="103">
        <v>4</v>
      </c>
      <c r="F209" s="104">
        <v>1488</v>
      </c>
      <c r="G209" s="105">
        <f t="shared" si="6"/>
        <v>5952</v>
      </c>
    </row>
    <row r="210" spans="1:7" s="21" customFormat="1" ht="21" customHeight="1" x14ac:dyDescent="0.25">
      <c r="A210" s="181" t="s">
        <v>542</v>
      </c>
      <c r="B210" s="100" t="s">
        <v>543</v>
      </c>
      <c r="C210" s="101" t="s">
        <v>544</v>
      </c>
      <c r="D210" s="102" t="s">
        <v>128</v>
      </c>
      <c r="E210" s="103">
        <v>27</v>
      </c>
      <c r="F210" s="104">
        <v>614</v>
      </c>
      <c r="G210" s="105">
        <f t="shared" si="6"/>
        <v>16578</v>
      </c>
    </row>
    <row r="211" spans="1:7" s="21" customFormat="1" ht="22.5" customHeight="1" x14ac:dyDescent="0.25">
      <c r="A211" s="181" t="s">
        <v>545</v>
      </c>
      <c r="B211" s="100" t="s">
        <v>546</v>
      </c>
      <c r="C211" s="101" t="s">
        <v>547</v>
      </c>
      <c r="D211" s="102" t="s">
        <v>128</v>
      </c>
      <c r="E211" s="103">
        <v>9</v>
      </c>
      <c r="F211" s="104">
        <v>784</v>
      </c>
      <c r="G211" s="105">
        <f t="shared" si="6"/>
        <v>7056</v>
      </c>
    </row>
    <row r="212" spans="1:7" s="21" customFormat="1" ht="21" customHeight="1" x14ac:dyDescent="0.25">
      <c r="A212" s="181" t="s">
        <v>548</v>
      </c>
      <c r="B212" s="100" t="s">
        <v>549</v>
      </c>
      <c r="C212" s="101" t="s">
        <v>550</v>
      </c>
      <c r="D212" s="102" t="s">
        <v>128</v>
      </c>
      <c r="E212" s="103">
        <v>2</v>
      </c>
      <c r="F212" s="104">
        <v>1068</v>
      </c>
      <c r="G212" s="105">
        <f t="shared" si="6"/>
        <v>2136</v>
      </c>
    </row>
    <row r="213" spans="1:7" s="21" customFormat="1" x14ac:dyDescent="0.25">
      <c r="A213" s="181" t="s">
        <v>551</v>
      </c>
      <c r="B213" s="100" t="s">
        <v>552</v>
      </c>
      <c r="C213" s="101" t="s">
        <v>553</v>
      </c>
      <c r="D213" s="102" t="s">
        <v>128</v>
      </c>
      <c r="E213" s="103">
        <v>2</v>
      </c>
      <c r="F213" s="104">
        <v>1033</v>
      </c>
      <c r="G213" s="105">
        <f t="shared" si="6"/>
        <v>2066</v>
      </c>
    </row>
    <row r="214" spans="1:7" s="21" customFormat="1" ht="22.5" x14ac:dyDescent="0.25">
      <c r="A214" s="181" t="s">
        <v>554</v>
      </c>
      <c r="B214" s="100" t="s">
        <v>555</v>
      </c>
      <c r="C214" s="101" t="s">
        <v>556</v>
      </c>
      <c r="D214" s="102" t="s">
        <v>128</v>
      </c>
      <c r="E214" s="103">
        <v>1</v>
      </c>
      <c r="F214" s="104">
        <v>331</v>
      </c>
      <c r="G214" s="105">
        <f>ROUND(E214*F214,0)</f>
        <v>331</v>
      </c>
    </row>
    <row r="215" spans="1:7" s="21" customFormat="1" ht="22.5" x14ac:dyDescent="0.25">
      <c r="A215" s="181" t="s">
        <v>557</v>
      </c>
      <c r="B215" s="100" t="s">
        <v>558</v>
      </c>
      <c r="C215" s="101" t="s">
        <v>559</v>
      </c>
      <c r="D215" s="102" t="s">
        <v>128</v>
      </c>
      <c r="E215" s="103">
        <v>1</v>
      </c>
      <c r="F215" s="104">
        <v>709</v>
      </c>
      <c r="G215" s="105">
        <f t="shared" si="6"/>
        <v>709</v>
      </c>
    </row>
    <row r="216" spans="1:7" s="21" customFormat="1" ht="22.5" x14ac:dyDescent="0.25">
      <c r="A216" s="181" t="s">
        <v>560</v>
      </c>
      <c r="B216" s="100" t="s">
        <v>561</v>
      </c>
      <c r="C216" s="101" t="s">
        <v>562</v>
      </c>
      <c r="D216" s="102" t="s">
        <v>128</v>
      </c>
      <c r="E216" s="103">
        <v>3</v>
      </c>
      <c r="F216" s="104">
        <v>685</v>
      </c>
      <c r="G216" s="105">
        <f t="shared" si="6"/>
        <v>2055</v>
      </c>
    </row>
    <row r="217" spans="1:7" s="21" customFormat="1" ht="22.5" x14ac:dyDescent="0.25">
      <c r="A217" s="181" t="s">
        <v>563</v>
      </c>
      <c r="B217" s="100" t="s">
        <v>564</v>
      </c>
      <c r="C217" s="101" t="s">
        <v>565</v>
      </c>
      <c r="D217" s="102" t="s">
        <v>128</v>
      </c>
      <c r="E217" s="103">
        <v>2</v>
      </c>
      <c r="F217" s="104">
        <v>1097</v>
      </c>
      <c r="G217" s="105">
        <f t="shared" si="6"/>
        <v>2194</v>
      </c>
    </row>
    <row r="218" spans="1:7" s="21" customFormat="1" ht="22.5" x14ac:dyDescent="0.25">
      <c r="A218" s="181" t="s">
        <v>566</v>
      </c>
      <c r="B218" s="100" t="s">
        <v>567</v>
      </c>
      <c r="C218" s="101" t="s">
        <v>568</v>
      </c>
      <c r="D218" s="102" t="s">
        <v>128</v>
      </c>
      <c r="E218" s="103">
        <v>1</v>
      </c>
      <c r="F218" s="104">
        <v>40939</v>
      </c>
      <c r="G218" s="105">
        <f t="shared" si="6"/>
        <v>40939</v>
      </c>
    </row>
    <row r="219" spans="1:7" s="21" customFormat="1" ht="22.5" x14ac:dyDescent="0.25">
      <c r="A219" s="181" t="s">
        <v>569</v>
      </c>
      <c r="B219" s="100" t="s">
        <v>570</v>
      </c>
      <c r="C219" s="101" t="s">
        <v>571</v>
      </c>
      <c r="D219" s="102" t="s">
        <v>128</v>
      </c>
      <c r="E219" s="103">
        <v>2</v>
      </c>
      <c r="F219" s="104">
        <v>50169</v>
      </c>
      <c r="G219" s="105">
        <f t="shared" si="6"/>
        <v>100338</v>
      </c>
    </row>
    <row r="220" spans="1:7" s="21" customFormat="1" ht="22.5" x14ac:dyDescent="0.25">
      <c r="A220" s="181" t="s">
        <v>572</v>
      </c>
      <c r="B220" s="100" t="s">
        <v>573</v>
      </c>
      <c r="C220" s="101" t="s">
        <v>574</v>
      </c>
      <c r="D220" s="102" t="s">
        <v>128</v>
      </c>
      <c r="E220" s="103">
        <v>1</v>
      </c>
      <c r="F220" s="104">
        <v>30659</v>
      </c>
      <c r="G220" s="105">
        <f t="shared" si="6"/>
        <v>30659</v>
      </c>
    </row>
    <row r="221" spans="1:7" s="21" customFormat="1" x14ac:dyDescent="0.25">
      <c r="A221" s="181" t="s">
        <v>575</v>
      </c>
      <c r="B221" s="100" t="s">
        <v>576</v>
      </c>
      <c r="C221" s="101" t="s">
        <v>577</v>
      </c>
      <c r="D221" s="102" t="s">
        <v>114</v>
      </c>
      <c r="E221" s="103">
        <v>5</v>
      </c>
      <c r="F221" s="104">
        <v>9602</v>
      </c>
      <c r="G221" s="105">
        <f t="shared" si="6"/>
        <v>48010</v>
      </c>
    </row>
    <row r="222" spans="1:7" s="21" customFormat="1" x14ac:dyDescent="0.25">
      <c r="A222" s="181" t="s">
        <v>578</v>
      </c>
      <c r="B222" s="100" t="s">
        <v>579</v>
      </c>
      <c r="C222" s="101" t="s">
        <v>580</v>
      </c>
      <c r="D222" s="102" t="s">
        <v>114</v>
      </c>
      <c r="E222" s="103">
        <v>5</v>
      </c>
      <c r="F222" s="104">
        <v>4012</v>
      </c>
      <c r="G222" s="105">
        <f>ROUND(E222*F222,0)</f>
        <v>20060</v>
      </c>
    </row>
    <row r="223" spans="1:7" s="21" customFormat="1" ht="29.25" customHeight="1" x14ac:dyDescent="0.25">
      <c r="A223" s="182" t="s">
        <v>581</v>
      </c>
      <c r="B223" s="100" t="s">
        <v>582</v>
      </c>
      <c r="C223" s="101" t="s">
        <v>583</v>
      </c>
      <c r="D223" s="102" t="s">
        <v>128</v>
      </c>
      <c r="E223" s="103">
        <v>2</v>
      </c>
      <c r="F223" s="104">
        <v>6067</v>
      </c>
      <c r="G223" s="105">
        <f t="shared" si="6"/>
        <v>12134</v>
      </c>
    </row>
    <row r="224" spans="1:7" s="21" customFormat="1" ht="26.25" customHeight="1" x14ac:dyDescent="0.25">
      <c r="A224" s="181" t="s">
        <v>584</v>
      </c>
      <c r="B224" s="100" t="s">
        <v>585</v>
      </c>
      <c r="C224" s="101" t="s">
        <v>586</v>
      </c>
      <c r="D224" s="102" t="s">
        <v>128</v>
      </c>
      <c r="E224" s="103">
        <v>3</v>
      </c>
      <c r="F224" s="104">
        <v>5424</v>
      </c>
      <c r="G224" s="105">
        <f t="shared" si="6"/>
        <v>16272</v>
      </c>
    </row>
    <row r="225" spans="1:7" s="21" customFormat="1" ht="27.75" customHeight="1" x14ac:dyDescent="0.25">
      <c r="A225" s="181" t="s">
        <v>587</v>
      </c>
      <c r="B225" s="100" t="s">
        <v>588</v>
      </c>
      <c r="C225" s="101" t="s">
        <v>589</v>
      </c>
      <c r="D225" s="102" t="s">
        <v>128</v>
      </c>
      <c r="E225" s="103">
        <v>1</v>
      </c>
      <c r="F225" s="104">
        <v>8865</v>
      </c>
      <c r="G225" s="105">
        <f t="shared" si="6"/>
        <v>8865</v>
      </c>
    </row>
    <row r="226" spans="1:7" s="21" customFormat="1" ht="29.25" customHeight="1" x14ac:dyDescent="0.25">
      <c r="A226" s="181" t="s">
        <v>590</v>
      </c>
      <c r="B226" s="100" t="s">
        <v>591</v>
      </c>
      <c r="C226" s="101" t="s">
        <v>592</v>
      </c>
      <c r="D226" s="102" t="s">
        <v>128</v>
      </c>
      <c r="E226" s="103">
        <v>2</v>
      </c>
      <c r="F226" s="104">
        <v>9566</v>
      </c>
      <c r="G226" s="105">
        <f>ROUND(E226*F226,0)</f>
        <v>19132</v>
      </c>
    </row>
    <row r="227" spans="1:7" s="21" customFormat="1" ht="29.25" customHeight="1" x14ac:dyDescent="0.25">
      <c r="A227" s="181" t="s">
        <v>593</v>
      </c>
      <c r="B227" s="100" t="s">
        <v>594</v>
      </c>
      <c r="C227" s="101" t="s">
        <v>595</v>
      </c>
      <c r="D227" s="102" t="s">
        <v>128</v>
      </c>
      <c r="E227" s="103">
        <v>2</v>
      </c>
      <c r="F227" s="104">
        <v>10666</v>
      </c>
      <c r="G227" s="105">
        <f t="shared" si="6"/>
        <v>21332</v>
      </c>
    </row>
    <row r="228" spans="1:7" s="21" customFormat="1" ht="26.25" customHeight="1" x14ac:dyDescent="0.25">
      <c r="A228" s="181" t="s">
        <v>596</v>
      </c>
      <c r="B228" s="100" t="s">
        <v>597</v>
      </c>
      <c r="C228" s="101" t="s">
        <v>598</v>
      </c>
      <c r="D228" s="102" t="s">
        <v>128</v>
      </c>
      <c r="E228" s="103">
        <v>2</v>
      </c>
      <c r="F228" s="104">
        <v>11364</v>
      </c>
      <c r="G228" s="105">
        <f t="shared" si="6"/>
        <v>22728</v>
      </c>
    </row>
    <row r="229" spans="1:7" s="21" customFormat="1" ht="27" customHeight="1" x14ac:dyDescent="0.25">
      <c r="A229" s="181" t="s">
        <v>599</v>
      </c>
      <c r="B229" s="100" t="s">
        <v>600</v>
      </c>
      <c r="C229" s="101" t="s">
        <v>179</v>
      </c>
      <c r="D229" s="102" t="s">
        <v>128</v>
      </c>
      <c r="E229" s="103">
        <v>2</v>
      </c>
      <c r="F229" s="104">
        <v>14254</v>
      </c>
      <c r="G229" s="105">
        <f>ROUND(E229*F229,0)</f>
        <v>28508</v>
      </c>
    </row>
    <row r="230" spans="1:7" s="21" customFormat="1" ht="24.75" customHeight="1" x14ac:dyDescent="0.25">
      <c r="A230" s="181" t="s">
        <v>601</v>
      </c>
      <c r="B230" s="100" t="s">
        <v>602</v>
      </c>
      <c r="C230" s="101" t="s">
        <v>185</v>
      </c>
      <c r="D230" s="102" t="s">
        <v>128</v>
      </c>
      <c r="E230" s="103">
        <v>1</v>
      </c>
      <c r="F230" s="104">
        <v>26906</v>
      </c>
      <c r="G230" s="105">
        <f t="shared" si="6"/>
        <v>26906</v>
      </c>
    </row>
    <row r="231" spans="1:7" s="21" customFormat="1" ht="28.5" customHeight="1" x14ac:dyDescent="0.25">
      <c r="A231" s="181" t="s">
        <v>603</v>
      </c>
      <c r="B231" s="100" t="s">
        <v>604</v>
      </c>
      <c r="C231" s="101" t="s">
        <v>605</v>
      </c>
      <c r="D231" s="102" t="s">
        <v>128</v>
      </c>
      <c r="E231" s="103">
        <v>1</v>
      </c>
      <c r="F231" s="104">
        <v>9081</v>
      </c>
      <c r="G231" s="105">
        <f t="shared" si="6"/>
        <v>9081</v>
      </c>
    </row>
    <row r="232" spans="1:7" s="21" customFormat="1" ht="27" customHeight="1" x14ac:dyDescent="0.25">
      <c r="A232" s="181" t="s">
        <v>606</v>
      </c>
      <c r="B232" s="100" t="s">
        <v>607</v>
      </c>
      <c r="C232" s="101" t="s">
        <v>608</v>
      </c>
      <c r="D232" s="102" t="s">
        <v>128</v>
      </c>
      <c r="E232" s="103">
        <v>1</v>
      </c>
      <c r="F232" s="104">
        <v>574107</v>
      </c>
      <c r="G232" s="105">
        <f t="shared" si="6"/>
        <v>574107</v>
      </c>
    </row>
    <row r="233" spans="1:7" s="21" customFormat="1" x14ac:dyDescent="0.25">
      <c r="A233" s="181" t="s">
        <v>609</v>
      </c>
      <c r="B233" s="100" t="s">
        <v>610</v>
      </c>
      <c r="C233" s="101" t="s">
        <v>215</v>
      </c>
      <c r="D233" s="102" t="s">
        <v>216</v>
      </c>
      <c r="E233" s="103">
        <v>60</v>
      </c>
      <c r="F233" s="104">
        <v>1626</v>
      </c>
      <c r="G233" s="105">
        <f>ROUND(E233*F233,0)</f>
        <v>97560</v>
      </c>
    </row>
    <row r="234" spans="1:7" s="21" customFormat="1" ht="12.75" customHeight="1" x14ac:dyDescent="0.25">
      <c r="A234" s="183"/>
      <c r="B234" s="106"/>
      <c r="C234" s="107"/>
      <c r="D234" s="108"/>
      <c r="E234" s="109"/>
      <c r="F234" s="110"/>
      <c r="G234" s="111"/>
    </row>
    <row r="235" spans="1:7" s="21" customFormat="1" ht="12.75" customHeight="1" thickBot="1" x14ac:dyDescent="0.3">
      <c r="A235" s="184" t="s">
        <v>14</v>
      </c>
      <c r="B235" s="112"/>
      <c r="C235" s="133"/>
      <c r="D235" s="134"/>
      <c r="E235" s="135"/>
      <c r="F235" s="132" t="s">
        <v>611</v>
      </c>
      <c r="G235" s="124">
        <f>SUM(G174:G234)</f>
        <v>29804878</v>
      </c>
    </row>
    <row r="236" spans="1:7" s="21" customFormat="1" ht="23.1" customHeight="1" thickBot="1" x14ac:dyDescent="0.3">
      <c r="A236" s="185"/>
      <c r="B236" s="114"/>
      <c r="C236" s="115"/>
      <c r="D236" s="116"/>
      <c r="E236" s="117"/>
      <c r="F236" s="118"/>
      <c r="G236" s="119"/>
    </row>
    <row r="237" spans="1:7" s="13" customFormat="1" ht="12.75" customHeight="1" x14ac:dyDescent="0.2">
      <c r="A237" s="179" t="s">
        <v>6</v>
      </c>
      <c r="B237" s="90" t="s">
        <v>612</v>
      </c>
      <c r="C237" s="91" t="s">
        <v>67</v>
      </c>
      <c r="D237" s="92"/>
      <c r="E237" s="92"/>
      <c r="F237" s="92"/>
      <c r="G237" s="93"/>
    </row>
    <row r="238" spans="1:7" s="21" customFormat="1" ht="12.75" hidden="1" customHeight="1" x14ac:dyDescent="0.25">
      <c r="A238" s="186" t="s">
        <v>9</v>
      </c>
      <c r="B238" s="120"/>
      <c r="C238" s="101"/>
      <c r="D238" s="102"/>
      <c r="E238" s="269"/>
      <c r="F238" s="122"/>
      <c r="G238" s="123"/>
    </row>
    <row r="239" spans="1:7" s="21" customFormat="1" x14ac:dyDescent="0.25">
      <c r="A239" s="181" t="s">
        <v>613</v>
      </c>
      <c r="B239" s="100" t="s">
        <v>614</v>
      </c>
      <c r="C239" s="101" t="s">
        <v>615</v>
      </c>
      <c r="D239" s="102" t="s">
        <v>114</v>
      </c>
      <c r="E239" s="103">
        <v>150</v>
      </c>
      <c r="F239" s="104">
        <v>1400</v>
      </c>
      <c r="G239" s="105">
        <f>ROUND(E239*F239,0)</f>
        <v>210000</v>
      </c>
    </row>
    <row r="240" spans="1:7" s="21" customFormat="1" x14ac:dyDescent="0.25">
      <c r="A240" s="181" t="s">
        <v>616</v>
      </c>
      <c r="B240" s="100" t="s">
        <v>617</v>
      </c>
      <c r="C240" s="101" t="s">
        <v>446</v>
      </c>
      <c r="D240" s="102" t="s">
        <v>117</v>
      </c>
      <c r="E240" s="103">
        <v>15.6</v>
      </c>
      <c r="F240" s="104">
        <v>13238</v>
      </c>
      <c r="G240" s="105">
        <f t="shared" ref="G240:G244" si="7">ROUND(E240*F240,0)</f>
        <v>206513</v>
      </c>
    </row>
    <row r="241" spans="1:8" s="21" customFormat="1" x14ac:dyDescent="0.25">
      <c r="A241" s="181" t="s">
        <v>618</v>
      </c>
      <c r="B241" s="100" t="s">
        <v>619</v>
      </c>
      <c r="C241" s="101" t="s">
        <v>123</v>
      </c>
      <c r="D241" s="102" t="s">
        <v>117</v>
      </c>
      <c r="E241" s="103">
        <v>9.6</v>
      </c>
      <c r="F241" s="352">
        <v>12492</v>
      </c>
      <c r="G241" s="351">
        <f t="shared" si="7"/>
        <v>119923</v>
      </c>
      <c r="H241" s="258"/>
    </row>
    <row r="242" spans="1:8" s="21" customFormat="1" x14ac:dyDescent="0.25">
      <c r="A242" s="181" t="s">
        <v>620</v>
      </c>
      <c r="B242" s="100" t="s">
        <v>621</v>
      </c>
      <c r="C242" s="101" t="s">
        <v>125</v>
      </c>
      <c r="D242" s="102" t="s">
        <v>117</v>
      </c>
      <c r="E242" s="103">
        <v>7.8</v>
      </c>
      <c r="F242" s="104">
        <v>23611</v>
      </c>
      <c r="G242" s="105">
        <f t="shared" si="7"/>
        <v>184166</v>
      </c>
    </row>
    <row r="243" spans="1:8" s="21" customFormat="1" ht="22.5" x14ac:dyDescent="0.25">
      <c r="A243" s="181" t="s">
        <v>622</v>
      </c>
      <c r="B243" s="100" t="s">
        <v>623</v>
      </c>
      <c r="C243" s="101" t="s">
        <v>624</v>
      </c>
      <c r="D243" s="102" t="s">
        <v>117</v>
      </c>
      <c r="E243" s="103">
        <v>6</v>
      </c>
      <c r="F243" s="104">
        <v>511924</v>
      </c>
      <c r="G243" s="105">
        <f>ROUND(E243*F243,0)</f>
        <v>3071544</v>
      </c>
    </row>
    <row r="244" spans="1:8" s="21" customFormat="1" ht="45" x14ac:dyDescent="0.25">
      <c r="A244" s="182" t="s">
        <v>625</v>
      </c>
      <c r="B244" s="100" t="s">
        <v>626</v>
      </c>
      <c r="C244" s="101" t="s">
        <v>627</v>
      </c>
      <c r="D244" s="102" t="s">
        <v>114</v>
      </c>
      <c r="E244" s="103">
        <v>150</v>
      </c>
      <c r="F244" s="104">
        <v>304915</v>
      </c>
      <c r="G244" s="105">
        <f t="shared" si="7"/>
        <v>45737250</v>
      </c>
    </row>
    <row r="245" spans="1:8" s="21" customFormat="1" ht="33.75" x14ac:dyDescent="0.25">
      <c r="A245" s="182" t="s">
        <v>628</v>
      </c>
      <c r="B245" s="100" t="s">
        <v>629</v>
      </c>
      <c r="C245" s="101" t="s">
        <v>630</v>
      </c>
      <c r="D245" s="102" t="s">
        <v>216</v>
      </c>
      <c r="E245" s="103">
        <v>10</v>
      </c>
      <c r="F245" s="104">
        <v>335398</v>
      </c>
      <c r="G245" s="105">
        <f>ROUND(E245*F245,0)</f>
        <v>3353980</v>
      </c>
    </row>
    <row r="246" spans="1:8" s="21" customFormat="1" ht="12.75" customHeight="1" x14ac:dyDescent="0.25">
      <c r="A246" s="183"/>
      <c r="B246" s="106"/>
      <c r="C246" s="107"/>
      <c r="D246" s="108"/>
      <c r="E246" s="109"/>
      <c r="F246" s="110"/>
      <c r="G246" s="111"/>
    </row>
    <row r="247" spans="1:8" s="21" customFormat="1" ht="12.75" customHeight="1" thickBot="1" x14ac:dyDescent="0.3">
      <c r="A247" s="184" t="s">
        <v>14</v>
      </c>
      <c r="B247" s="112"/>
      <c r="C247" s="133"/>
      <c r="D247" s="134"/>
      <c r="E247" s="135"/>
      <c r="F247" s="132" t="s">
        <v>631</v>
      </c>
      <c r="G247" s="350">
        <f>SUM(G239:G246)</f>
        <v>52883376</v>
      </c>
    </row>
    <row r="248" spans="1:8" s="21" customFormat="1" ht="23.1" customHeight="1" thickBot="1" x14ac:dyDescent="0.3">
      <c r="A248" s="185"/>
      <c r="B248" s="114"/>
      <c r="C248" s="115"/>
      <c r="D248" s="116"/>
      <c r="E248" s="117"/>
      <c r="F248" s="118"/>
      <c r="G248" s="119"/>
    </row>
    <row r="249" spans="1:8" s="13" customFormat="1" ht="12.75" customHeight="1" x14ac:dyDescent="0.2">
      <c r="A249" s="179" t="s">
        <v>6</v>
      </c>
      <c r="B249" s="90" t="s">
        <v>632</v>
      </c>
      <c r="C249" s="91" t="s">
        <v>68</v>
      </c>
      <c r="D249" s="92"/>
      <c r="E249" s="92"/>
      <c r="F249" s="92"/>
      <c r="G249" s="93"/>
    </row>
    <row r="250" spans="1:8" s="21" customFormat="1" ht="12.75" hidden="1" customHeight="1" x14ac:dyDescent="0.25">
      <c r="A250" s="186" t="s">
        <v>9</v>
      </c>
      <c r="B250" s="120"/>
      <c r="C250" s="101"/>
      <c r="D250" s="102"/>
      <c r="E250" s="269"/>
      <c r="F250" s="122"/>
      <c r="G250" s="123"/>
    </row>
    <row r="251" spans="1:8" s="21" customFormat="1" x14ac:dyDescent="0.25">
      <c r="A251" s="182" t="s">
        <v>633</v>
      </c>
      <c r="B251" s="100" t="s">
        <v>634</v>
      </c>
      <c r="C251" s="101" t="s">
        <v>635</v>
      </c>
      <c r="D251" s="102" t="s">
        <v>128</v>
      </c>
      <c r="E251" s="103">
        <v>1</v>
      </c>
      <c r="F251" s="104">
        <v>568437</v>
      </c>
      <c r="G251" s="105">
        <f>ROUND(E251*F251,0)</f>
        <v>568437</v>
      </c>
    </row>
    <row r="252" spans="1:8" s="21" customFormat="1" ht="22.5" x14ac:dyDescent="0.25">
      <c r="A252" s="182" t="s">
        <v>636</v>
      </c>
      <c r="B252" s="100" t="s">
        <v>637</v>
      </c>
      <c r="C252" s="101" t="s">
        <v>638</v>
      </c>
      <c r="D252" s="102" t="s">
        <v>128</v>
      </c>
      <c r="E252" s="103">
        <v>1</v>
      </c>
      <c r="F252" s="104">
        <v>732899</v>
      </c>
      <c r="G252" s="105">
        <f t="shared" ref="G252:G266" si="8">ROUND(E252*F252,0)</f>
        <v>732899</v>
      </c>
    </row>
    <row r="253" spans="1:8" s="21" customFormat="1" x14ac:dyDescent="0.25">
      <c r="A253" s="182" t="s">
        <v>639</v>
      </c>
      <c r="B253" s="100" t="s">
        <v>640</v>
      </c>
      <c r="C253" s="101" t="s">
        <v>641</v>
      </c>
      <c r="D253" s="102" t="s">
        <v>128</v>
      </c>
      <c r="E253" s="103">
        <v>1</v>
      </c>
      <c r="F253" s="104">
        <v>143132</v>
      </c>
      <c r="G253" s="105">
        <f>ROUND(E253*F253,0)</f>
        <v>143132</v>
      </c>
    </row>
    <row r="254" spans="1:8" s="21" customFormat="1" x14ac:dyDescent="0.25">
      <c r="A254" s="182" t="s">
        <v>642</v>
      </c>
      <c r="B254" s="100" t="s">
        <v>643</v>
      </c>
      <c r="C254" s="101" t="s">
        <v>644</v>
      </c>
      <c r="D254" s="102" t="s">
        <v>128</v>
      </c>
      <c r="E254" s="103">
        <v>2</v>
      </c>
      <c r="F254" s="104">
        <v>368510</v>
      </c>
      <c r="G254" s="105">
        <f t="shared" si="8"/>
        <v>737020</v>
      </c>
    </row>
    <row r="255" spans="1:8" s="21" customFormat="1" x14ac:dyDescent="0.25">
      <c r="A255" s="182" t="s">
        <v>645</v>
      </c>
      <c r="B255" s="100" t="s">
        <v>646</v>
      </c>
      <c r="C255" s="101" t="s">
        <v>647</v>
      </c>
      <c r="D255" s="102" t="s">
        <v>128</v>
      </c>
      <c r="E255" s="103">
        <v>1</v>
      </c>
      <c r="F255" s="104">
        <v>260492</v>
      </c>
      <c r="G255" s="105">
        <f t="shared" si="8"/>
        <v>260492</v>
      </c>
    </row>
    <row r="256" spans="1:8" s="21" customFormat="1" x14ac:dyDescent="0.25">
      <c r="A256" s="182" t="s">
        <v>648</v>
      </c>
      <c r="B256" s="100" t="s">
        <v>649</v>
      </c>
      <c r="C256" s="101" t="s">
        <v>650</v>
      </c>
      <c r="D256" s="127" t="s">
        <v>114</v>
      </c>
      <c r="E256" s="103">
        <v>8</v>
      </c>
      <c r="F256" s="104">
        <v>15214</v>
      </c>
      <c r="G256" s="105">
        <f t="shared" si="8"/>
        <v>121712</v>
      </c>
    </row>
    <row r="257" spans="1:7" s="21" customFormat="1" x14ac:dyDescent="0.25">
      <c r="A257" s="182" t="s">
        <v>651</v>
      </c>
      <c r="B257" s="100" t="s">
        <v>652</v>
      </c>
      <c r="C257" s="101" t="s">
        <v>653</v>
      </c>
      <c r="D257" s="127" t="s">
        <v>114</v>
      </c>
      <c r="E257" s="103">
        <v>7.6</v>
      </c>
      <c r="F257" s="104">
        <v>8494</v>
      </c>
      <c r="G257" s="105">
        <f t="shared" si="8"/>
        <v>64554</v>
      </c>
    </row>
    <row r="258" spans="1:7" s="21" customFormat="1" ht="22.5" x14ac:dyDescent="0.25">
      <c r="A258" s="182" t="s">
        <v>654</v>
      </c>
      <c r="B258" s="100" t="s">
        <v>655</v>
      </c>
      <c r="C258" s="101" t="s">
        <v>656</v>
      </c>
      <c r="D258" s="102" t="s">
        <v>114</v>
      </c>
      <c r="E258" s="103">
        <v>7.6</v>
      </c>
      <c r="F258" s="104">
        <v>23774</v>
      </c>
      <c r="G258" s="105">
        <f t="shared" si="8"/>
        <v>180682</v>
      </c>
    </row>
    <row r="259" spans="1:7" s="21" customFormat="1" x14ac:dyDescent="0.25">
      <c r="A259" s="182" t="s">
        <v>657</v>
      </c>
      <c r="B259" s="100" t="s">
        <v>658</v>
      </c>
      <c r="C259" s="101" t="s">
        <v>659</v>
      </c>
      <c r="D259" s="102" t="s">
        <v>128</v>
      </c>
      <c r="E259" s="103">
        <v>8</v>
      </c>
      <c r="F259" s="104">
        <v>374450</v>
      </c>
      <c r="G259" s="105">
        <f t="shared" si="8"/>
        <v>2995600</v>
      </c>
    </row>
    <row r="260" spans="1:7" s="21" customFormat="1" x14ac:dyDescent="0.25">
      <c r="A260" s="181" t="s">
        <v>660</v>
      </c>
      <c r="B260" s="100" t="s">
        <v>661</v>
      </c>
      <c r="C260" s="101" t="s">
        <v>662</v>
      </c>
      <c r="D260" s="102" t="s">
        <v>128</v>
      </c>
      <c r="E260" s="103">
        <v>3</v>
      </c>
      <c r="F260" s="104">
        <v>286250</v>
      </c>
      <c r="G260" s="105">
        <f>ROUND(E260*F260,0)</f>
        <v>858750</v>
      </c>
    </row>
    <row r="261" spans="1:7" s="21" customFormat="1" x14ac:dyDescent="0.25">
      <c r="A261" s="182" t="s">
        <v>663</v>
      </c>
      <c r="B261" s="100" t="s">
        <v>664</v>
      </c>
      <c r="C261" s="101" t="s">
        <v>665</v>
      </c>
      <c r="D261" s="102" t="s">
        <v>128</v>
      </c>
      <c r="E261" s="103">
        <v>2</v>
      </c>
      <c r="F261" s="104">
        <v>326910</v>
      </c>
      <c r="G261" s="105">
        <f t="shared" si="8"/>
        <v>653820</v>
      </c>
    </row>
    <row r="262" spans="1:7" s="21" customFormat="1" x14ac:dyDescent="0.25">
      <c r="A262" s="182" t="s">
        <v>666</v>
      </c>
      <c r="B262" s="100" t="s">
        <v>667</v>
      </c>
      <c r="C262" s="101" t="s">
        <v>668</v>
      </c>
      <c r="D262" s="102" t="s">
        <v>128</v>
      </c>
      <c r="E262" s="103">
        <v>2</v>
      </c>
      <c r="F262" s="104">
        <v>296189</v>
      </c>
      <c r="G262" s="105">
        <f t="shared" si="8"/>
        <v>592378</v>
      </c>
    </row>
    <row r="263" spans="1:7" s="21" customFormat="1" ht="22.5" x14ac:dyDescent="0.25">
      <c r="A263" s="182" t="s">
        <v>669</v>
      </c>
      <c r="B263" s="100" t="s">
        <v>670</v>
      </c>
      <c r="C263" s="101" t="s">
        <v>671</v>
      </c>
      <c r="D263" s="102" t="s">
        <v>128</v>
      </c>
      <c r="E263" s="103">
        <v>10</v>
      </c>
      <c r="F263" s="104">
        <v>169128</v>
      </c>
      <c r="G263" s="105">
        <f t="shared" si="8"/>
        <v>1691280</v>
      </c>
    </row>
    <row r="264" spans="1:7" s="21" customFormat="1" ht="23.25" customHeight="1" x14ac:dyDescent="0.25">
      <c r="A264" s="181" t="s">
        <v>672</v>
      </c>
      <c r="B264" s="100" t="s">
        <v>673</v>
      </c>
      <c r="C264" s="101" t="s">
        <v>674</v>
      </c>
      <c r="D264" s="102" t="s">
        <v>128</v>
      </c>
      <c r="E264" s="103">
        <v>1</v>
      </c>
      <c r="F264" s="104">
        <v>195903</v>
      </c>
      <c r="G264" s="105">
        <f t="shared" si="8"/>
        <v>195903</v>
      </c>
    </row>
    <row r="265" spans="1:7" s="21" customFormat="1" x14ac:dyDescent="0.25">
      <c r="A265" s="181" t="s">
        <v>675</v>
      </c>
      <c r="B265" s="100" t="s">
        <v>676</v>
      </c>
      <c r="C265" s="101" t="s">
        <v>677</v>
      </c>
      <c r="D265" s="102" t="s">
        <v>128</v>
      </c>
      <c r="E265" s="103">
        <v>1</v>
      </c>
      <c r="F265" s="104">
        <v>174402</v>
      </c>
      <c r="G265" s="105">
        <f>ROUND(E265*F265,0)</f>
        <v>174402</v>
      </c>
    </row>
    <row r="266" spans="1:7" s="21" customFormat="1" x14ac:dyDescent="0.25">
      <c r="A266" s="182" t="s">
        <v>678</v>
      </c>
      <c r="B266" s="100" t="s">
        <v>679</v>
      </c>
      <c r="C266" s="101" t="s">
        <v>680</v>
      </c>
      <c r="D266" s="102" t="s">
        <v>128</v>
      </c>
      <c r="E266" s="103">
        <v>1</v>
      </c>
      <c r="F266" s="104">
        <v>1159732</v>
      </c>
      <c r="G266" s="105">
        <f t="shared" si="8"/>
        <v>1159732</v>
      </c>
    </row>
    <row r="267" spans="1:7" s="21" customFormat="1" x14ac:dyDescent="0.25">
      <c r="A267" s="182" t="s">
        <v>681</v>
      </c>
      <c r="B267" s="100" t="s">
        <v>682</v>
      </c>
      <c r="C267" s="101" t="s">
        <v>683</v>
      </c>
      <c r="D267" s="102" t="s">
        <v>128</v>
      </c>
      <c r="E267" s="103">
        <v>2</v>
      </c>
      <c r="F267" s="104">
        <v>400379</v>
      </c>
      <c r="G267" s="105">
        <f>ROUND(E267*F267,0)</f>
        <v>800758</v>
      </c>
    </row>
    <row r="268" spans="1:7" s="21" customFormat="1" ht="12.75" customHeight="1" x14ac:dyDescent="0.25">
      <c r="A268" s="183"/>
      <c r="B268" s="106"/>
      <c r="C268" s="107"/>
      <c r="D268" s="108"/>
      <c r="E268" s="109"/>
      <c r="F268" s="110"/>
      <c r="G268" s="111"/>
    </row>
    <row r="269" spans="1:7" s="21" customFormat="1" ht="12.75" customHeight="1" thickBot="1" x14ac:dyDescent="0.3">
      <c r="A269" s="184" t="s">
        <v>14</v>
      </c>
      <c r="B269" s="112"/>
      <c r="C269" s="136"/>
      <c r="D269" s="137"/>
      <c r="E269" s="131"/>
      <c r="F269" s="132" t="s">
        <v>684</v>
      </c>
      <c r="G269" s="124">
        <f>SUM(G251:G268)</f>
        <v>11931551</v>
      </c>
    </row>
    <row r="270" spans="1:7" s="21" customFormat="1" ht="23.1" customHeight="1" thickBot="1" x14ac:dyDescent="0.3">
      <c r="A270" s="185"/>
      <c r="B270" s="114"/>
      <c r="C270" s="115"/>
      <c r="D270" s="116"/>
      <c r="E270" s="117"/>
      <c r="F270" s="118"/>
      <c r="G270" s="119"/>
    </row>
    <row r="271" spans="1:7" s="13" customFormat="1" ht="12.75" customHeight="1" x14ac:dyDescent="0.2">
      <c r="A271" s="179" t="s">
        <v>6</v>
      </c>
      <c r="B271" s="90" t="s">
        <v>685</v>
      </c>
      <c r="C271" s="91" t="s">
        <v>69</v>
      </c>
      <c r="D271" s="92"/>
      <c r="E271" s="92"/>
      <c r="F271" s="92"/>
      <c r="G271" s="93"/>
    </row>
    <row r="272" spans="1:7" s="21" customFormat="1" ht="12.75" hidden="1" customHeight="1" x14ac:dyDescent="0.25">
      <c r="A272" s="186" t="s">
        <v>9</v>
      </c>
      <c r="B272" s="120"/>
      <c r="C272" s="101"/>
      <c r="D272" s="102"/>
      <c r="E272" s="269"/>
      <c r="F272" s="122"/>
      <c r="G272" s="123"/>
    </row>
    <row r="273" spans="1:7" s="21" customFormat="1" x14ac:dyDescent="0.25">
      <c r="A273" s="182" t="s">
        <v>686</v>
      </c>
      <c r="B273" s="100" t="s">
        <v>687</v>
      </c>
      <c r="C273" s="101" t="s">
        <v>688</v>
      </c>
      <c r="D273" s="127" t="s">
        <v>114</v>
      </c>
      <c r="E273" s="103">
        <v>2240</v>
      </c>
      <c r="F273" s="104">
        <v>28728</v>
      </c>
      <c r="G273" s="105">
        <f>ROUND(E273*F273,0)</f>
        <v>64350720</v>
      </c>
    </row>
    <row r="274" spans="1:7" s="21" customFormat="1" ht="28.5" customHeight="1" x14ac:dyDescent="0.25">
      <c r="A274" s="181" t="s">
        <v>689</v>
      </c>
      <c r="B274" s="100" t="s">
        <v>690</v>
      </c>
      <c r="C274" s="101" t="s">
        <v>691</v>
      </c>
      <c r="D274" s="102" t="s">
        <v>128</v>
      </c>
      <c r="E274" s="103">
        <v>2</v>
      </c>
      <c r="F274" s="104">
        <v>881909</v>
      </c>
      <c r="G274" s="105">
        <f t="shared" ref="G274:G280" si="9">ROUND(E274*F274,0)</f>
        <v>1763818</v>
      </c>
    </row>
    <row r="275" spans="1:7" s="21" customFormat="1" ht="22.5" x14ac:dyDescent="0.25">
      <c r="A275" s="181" t="s">
        <v>692</v>
      </c>
      <c r="B275" s="100" t="s">
        <v>693</v>
      </c>
      <c r="C275" s="101" t="s">
        <v>694</v>
      </c>
      <c r="D275" s="102" t="s">
        <v>128</v>
      </c>
      <c r="E275" s="103">
        <v>8</v>
      </c>
      <c r="F275" s="104">
        <v>1037431</v>
      </c>
      <c r="G275" s="105">
        <f t="shared" si="9"/>
        <v>8299448</v>
      </c>
    </row>
    <row r="276" spans="1:7" s="21" customFormat="1" ht="22.5" x14ac:dyDescent="0.25">
      <c r="A276" s="181" t="s">
        <v>695</v>
      </c>
      <c r="B276" s="100" t="s">
        <v>696</v>
      </c>
      <c r="C276" s="101" t="s">
        <v>697</v>
      </c>
      <c r="D276" s="102" t="s">
        <v>128</v>
      </c>
      <c r="E276" s="103">
        <v>1</v>
      </c>
      <c r="F276" s="104">
        <v>1146906</v>
      </c>
      <c r="G276" s="105">
        <f t="shared" si="9"/>
        <v>1146906</v>
      </c>
    </row>
    <row r="277" spans="1:7" s="21" customFormat="1" x14ac:dyDescent="0.25">
      <c r="A277" s="182" t="s">
        <v>698</v>
      </c>
      <c r="B277" s="100" t="s">
        <v>699</v>
      </c>
      <c r="C277" s="101" t="s">
        <v>700</v>
      </c>
      <c r="D277" s="102" t="s">
        <v>128</v>
      </c>
      <c r="E277" s="103">
        <v>1</v>
      </c>
      <c r="F277" s="104">
        <v>11001400</v>
      </c>
      <c r="G277" s="105">
        <f t="shared" si="9"/>
        <v>11001400</v>
      </c>
    </row>
    <row r="278" spans="1:7" s="21" customFormat="1" ht="22.5" x14ac:dyDescent="0.25">
      <c r="A278" s="181" t="s">
        <v>701</v>
      </c>
      <c r="B278" s="100" t="s">
        <v>702</v>
      </c>
      <c r="C278" s="101" t="s">
        <v>703</v>
      </c>
      <c r="D278" s="102" t="s">
        <v>128</v>
      </c>
      <c r="E278" s="103">
        <v>1</v>
      </c>
      <c r="F278" s="104">
        <v>387330</v>
      </c>
      <c r="G278" s="105">
        <f>ROUND(E278*F278,0)</f>
        <v>387330</v>
      </c>
    </row>
    <row r="279" spans="1:7" s="21" customFormat="1" ht="22.5" x14ac:dyDescent="0.25">
      <c r="A279" s="181" t="s">
        <v>704</v>
      </c>
      <c r="B279" s="100" t="s">
        <v>705</v>
      </c>
      <c r="C279" s="101" t="s">
        <v>706</v>
      </c>
      <c r="D279" s="102" t="s">
        <v>128</v>
      </c>
      <c r="E279" s="103">
        <v>6</v>
      </c>
      <c r="F279" s="104">
        <v>1446659</v>
      </c>
      <c r="G279" s="105">
        <f t="shared" si="9"/>
        <v>8679954</v>
      </c>
    </row>
    <row r="280" spans="1:7" s="21" customFormat="1" ht="22.5" x14ac:dyDescent="0.25">
      <c r="A280" s="181" t="s">
        <v>707</v>
      </c>
      <c r="B280" s="100" t="s">
        <v>708</v>
      </c>
      <c r="C280" s="101" t="s">
        <v>709</v>
      </c>
      <c r="D280" s="102" t="s">
        <v>128</v>
      </c>
      <c r="E280" s="103">
        <v>1</v>
      </c>
      <c r="F280" s="104">
        <v>1159980</v>
      </c>
      <c r="G280" s="105">
        <f t="shared" si="9"/>
        <v>1159980</v>
      </c>
    </row>
    <row r="281" spans="1:7" s="21" customFormat="1" ht="22.5" x14ac:dyDescent="0.25">
      <c r="A281" s="181" t="s">
        <v>710</v>
      </c>
      <c r="B281" s="100" t="s">
        <v>711</v>
      </c>
      <c r="C281" s="101" t="s">
        <v>712</v>
      </c>
      <c r="D281" s="102" t="s">
        <v>128</v>
      </c>
      <c r="E281" s="103">
        <v>2</v>
      </c>
      <c r="F281" s="104">
        <v>620849</v>
      </c>
      <c r="G281" s="105">
        <f>ROUND(E281*F281,0)</f>
        <v>1241698</v>
      </c>
    </row>
    <row r="282" spans="1:7" s="21" customFormat="1" ht="22.5" x14ac:dyDescent="0.25">
      <c r="A282" s="182" t="s">
        <v>713</v>
      </c>
      <c r="B282" s="100" t="s">
        <v>714</v>
      </c>
      <c r="C282" s="101" t="s">
        <v>715</v>
      </c>
      <c r="D282" s="102" t="s">
        <v>128</v>
      </c>
      <c r="E282" s="103">
        <v>1</v>
      </c>
      <c r="F282" s="104">
        <v>5447627</v>
      </c>
      <c r="G282" s="105">
        <f>ROUND(E282*F282,0)</f>
        <v>5447627</v>
      </c>
    </row>
    <row r="283" spans="1:7" s="21" customFormat="1" ht="12.75" customHeight="1" x14ac:dyDescent="0.25">
      <c r="A283" s="183"/>
      <c r="B283" s="106"/>
      <c r="C283" s="107"/>
      <c r="D283" s="108"/>
      <c r="E283" s="109"/>
      <c r="F283" s="110"/>
      <c r="G283" s="111"/>
    </row>
    <row r="284" spans="1:7" s="21" customFormat="1" ht="12.75" customHeight="1" thickBot="1" x14ac:dyDescent="0.3">
      <c r="A284" s="184" t="s">
        <v>14</v>
      </c>
      <c r="B284" s="112"/>
      <c r="C284" s="136"/>
      <c r="D284" s="137"/>
      <c r="E284" s="131"/>
      <c r="F284" s="132" t="s">
        <v>716</v>
      </c>
      <c r="G284" s="124">
        <f>SUM(G273:G283)</f>
        <v>103478881</v>
      </c>
    </row>
    <row r="285" spans="1:7" s="21" customFormat="1" ht="23.1" customHeight="1" thickBot="1" x14ac:dyDescent="0.3">
      <c r="A285" s="185"/>
      <c r="B285" s="114"/>
      <c r="C285" s="115"/>
      <c r="D285" s="116"/>
      <c r="E285" s="117"/>
      <c r="F285" s="118"/>
      <c r="G285" s="119"/>
    </row>
    <row r="286" spans="1:7" s="13" customFormat="1" ht="12.75" customHeight="1" x14ac:dyDescent="0.2">
      <c r="A286" s="179" t="s">
        <v>6</v>
      </c>
      <c r="B286" s="90" t="s">
        <v>717</v>
      </c>
      <c r="C286" s="91" t="s">
        <v>70</v>
      </c>
      <c r="D286" s="92"/>
      <c r="E286" s="92"/>
      <c r="F286" s="92"/>
      <c r="G286" s="93"/>
    </row>
    <row r="287" spans="1:7" s="21" customFormat="1" ht="12.75" hidden="1" customHeight="1" x14ac:dyDescent="0.25">
      <c r="A287" s="186" t="s">
        <v>9</v>
      </c>
      <c r="B287" s="120"/>
      <c r="C287" s="101"/>
      <c r="D287" s="102"/>
      <c r="E287" s="269"/>
      <c r="F287" s="122"/>
      <c r="G287" s="123"/>
    </row>
    <row r="288" spans="1:7" s="21" customFormat="1" x14ac:dyDescent="0.25">
      <c r="A288" s="182" t="s">
        <v>718</v>
      </c>
      <c r="B288" s="100" t="s">
        <v>719</v>
      </c>
      <c r="C288" s="101" t="s">
        <v>720</v>
      </c>
      <c r="D288" s="102" t="s">
        <v>128</v>
      </c>
      <c r="E288" s="103">
        <v>13</v>
      </c>
      <c r="F288" s="104">
        <v>400878</v>
      </c>
      <c r="G288" s="105">
        <f>ROUND(E288*F288,0)</f>
        <v>5211414</v>
      </c>
    </row>
    <row r="289" spans="1:11" s="21" customFormat="1" ht="22.5" x14ac:dyDescent="0.25">
      <c r="A289" s="182" t="s">
        <v>721</v>
      </c>
      <c r="B289" s="100" t="s">
        <v>722</v>
      </c>
      <c r="C289" s="101" t="s">
        <v>723</v>
      </c>
      <c r="D289" s="102" t="s">
        <v>128</v>
      </c>
      <c r="E289" s="103">
        <v>13</v>
      </c>
      <c r="F289" s="104">
        <v>740502</v>
      </c>
      <c r="G289" s="105">
        <f t="shared" ref="G289:G295" si="10">ROUND(E289*F289,0)</f>
        <v>9626526</v>
      </c>
    </row>
    <row r="290" spans="1:11" s="21" customFormat="1" x14ac:dyDescent="0.25">
      <c r="A290" s="182" t="s">
        <v>724</v>
      </c>
      <c r="B290" s="100" t="s">
        <v>725</v>
      </c>
      <c r="C290" s="101" t="s">
        <v>726</v>
      </c>
      <c r="D290" s="102" t="s">
        <v>114</v>
      </c>
      <c r="E290" s="103">
        <v>303</v>
      </c>
      <c r="F290" s="104">
        <v>17146</v>
      </c>
      <c r="G290" s="105">
        <f t="shared" si="10"/>
        <v>5195238</v>
      </c>
    </row>
    <row r="291" spans="1:11" s="21" customFormat="1" x14ac:dyDescent="0.25">
      <c r="A291" s="182" t="s">
        <v>727</v>
      </c>
      <c r="B291" s="100" t="s">
        <v>728</v>
      </c>
      <c r="C291" s="101" t="s">
        <v>729</v>
      </c>
      <c r="D291" s="102" t="s">
        <v>114</v>
      </c>
      <c r="E291" s="103">
        <v>266</v>
      </c>
      <c r="F291" s="104">
        <v>13649</v>
      </c>
      <c r="G291" s="105">
        <f t="shared" si="10"/>
        <v>3630634</v>
      </c>
    </row>
    <row r="292" spans="1:11" s="21" customFormat="1" x14ac:dyDescent="0.25">
      <c r="A292" s="182" t="s">
        <v>730</v>
      </c>
      <c r="B292" s="100" t="s">
        <v>731</v>
      </c>
      <c r="C292" s="101" t="s">
        <v>732</v>
      </c>
      <c r="D292" s="102" t="s">
        <v>114</v>
      </c>
      <c r="E292" s="103">
        <v>37</v>
      </c>
      <c r="F292" s="104">
        <v>10919</v>
      </c>
      <c r="G292" s="105">
        <f t="shared" si="10"/>
        <v>404003</v>
      </c>
    </row>
    <row r="293" spans="1:11" s="21" customFormat="1" x14ac:dyDescent="0.25">
      <c r="A293" s="181" t="s">
        <v>733</v>
      </c>
      <c r="B293" s="100" t="s">
        <v>734</v>
      </c>
      <c r="C293" s="101" t="s">
        <v>735</v>
      </c>
      <c r="D293" s="102" t="s">
        <v>114</v>
      </c>
      <c r="E293" s="103">
        <v>89</v>
      </c>
      <c r="F293" s="104">
        <v>12179</v>
      </c>
      <c r="G293" s="105">
        <f>ROUND(E293*F293,0)</f>
        <v>1083931</v>
      </c>
    </row>
    <row r="294" spans="1:11" s="21" customFormat="1" x14ac:dyDescent="0.25">
      <c r="A294" s="181" t="s">
        <v>736</v>
      </c>
      <c r="B294" s="100" t="s">
        <v>737</v>
      </c>
      <c r="C294" s="101" t="s">
        <v>683</v>
      </c>
      <c r="D294" s="102" t="s">
        <v>128</v>
      </c>
      <c r="E294" s="103">
        <v>7</v>
      </c>
      <c r="F294" s="104">
        <v>400379</v>
      </c>
      <c r="G294" s="105">
        <f t="shared" si="10"/>
        <v>2802653</v>
      </c>
    </row>
    <row r="295" spans="1:11" s="21" customFormat="1" x14ac:dyDescent="0.25">
      <c r="A295" s="182" t="s">
        <v>738</v>
      </c>
      <c r="B295" s="100" t="s">
        <v>739</v>
      </c>
      <c r="C295" s="101" t="s">
        <v>740</v>
      </c>
      <c r="D295" s="102" t="s">
        <v>114</v>
      </c>
      <c r="E295" s="103">
        <v>90.4</v>
      </c>
      <c r="F295" s="104">
        <v>133391</v>
      </c>
      <c r="G295" s="105">
        <f t="shared" si="10"/>
        <v>12058546</v>
      </c>
    </row>
    <row r="296" spans="1:11" s="21" customFormat="1" x14ac:dyDescent="0.25">
      <c r="A296" s="181" t="s">
        <v>741</v>
      </c>
      <c r="B296" s="100" t="s">
        <v>742</v>
      </c>
      <c r="C296" s="101" t="s">
        <v>743</v>
      </c>
      <c r="D296" s="102" t="s">
        <v>114</v>
      </c>
      <c r="E296" s="103">
        <v>37</v>
      </c>
      <c r="F296" s="104">
        <v>123426</v>
      </c>
      <c r="G296" s="105">
        <f>ROUND(E296*F296,0)</f>
        <v>4566762</v>
      </c>
    </row>
    <row r="297" spans="1:11" s="21" customFormat="1" ht="12.75" customHeight="1" x14ac:dyDescent="0.25">
      <c r="A297" s="183"/>
      <c r="B297" s="106"/>
      <c r="C297" s="107"/>
      <c r="D297" s="108"/>
      <c r="E297" s="109"/>
      <c r="F297" s="110"/>
      <c r="G297" s="111"/>
    </row>
    <row r="298" spans="1:11" s="21" customFormat="1" ht="12.75" customHeight="1" thickBot="1" x14ac:dyDescent="0.3">
      <c r="A298" s="184" t="s">
        <v>14</v>
      </c>
      <c r="B298" s="138"/>
      <c r="C298" s="139"/>
      <c r="D298" s="140"/>
      <c r="E298" s="141"/>
      <c r="F298" s="142" t="s">
        <v>744</v>
      </c>
      <c r="G298" s="143">
        <f>SUM(G288:G297)</f>
        <v>44579707</v>
      </c>
    </row>
    <row r="299" spans="1:11" s="13" customFormat="1" ht="15.75" thickTop="1" thickBot="1" x14ac:dyDescent="0.25">
      <c r="A299" s="50"/>
      <c r="B299" s="144"/>
      <c r="C299" s="145"/>
      <c r="D299" s="272"/>
      <c r="E299" s="146"/>
      <c r="F299" s="147"/>
      <c r="G299" s="148"/>
    </row>
    <row r="300" spans="1:11" s="13" customFormat="1" ht="15.75" customHeight="1" thickTop="1" thickBot="1" x14ac:dyDescent="0.25">
      <c r="A300" s="76" t="s">
        <v>40</v>
      </c>
      <c r="B300" s="321" t="s">
        <v>745</v>
      </c>
      <c r="C300" s="322"/>
      <c r="D300" s="322"/>
      <c r="E300" s="322"/>
      <c r="F300" s="323"/>
      <c r="G300" s="348">
        <f>G19+G31+G61+G105+G145+G170+G235+G247+G269+G284+G298</f>
        <v>492221151</v>
      </c>
    </row>
    <row r="301" spans="1:11" s="13" customFormat="1" ht="15.75" thickTop="1" thickBot="1" x14ac:dyDescent="0.25">
      <c r="A301" s="76" t="s">
        <v>46</v>
      </c>
      <c r="B301" s="321" t="s">
        <v>746</v>
      </c>
      <c r="C301" s="322"/>
      <c r="D301" s="322"/>
      <c r="E301" s="322"/>
      <c r="F301" s="323"/>
      <c r="G301" s="349">
        <v>147509178</v>
      </c>
      <c r="I301" s="273"/>
      <c r="K301" s="273"/>
    </row>
    <row r="302" spans="1:11" s="13" customFormat="1" ht="15.75" customHeight="1" thickTop="1" thickBot="1" x14ac:dyDescent="0.25">
      <c r="A302" s="76" t="s">
        <v>47</v>
      </c>
      <c r="B302" s="307" t="s">
        <v>747</v>
      </c>
      <c r="C302" s="308"/>
      <c r="D302" s="308"/>
      <c r="E302" s="308"/>
      <c r="F302" s="309"/>
      <c r="G302" s="349">
        <f>ROUND(((G300*0.07)*0.16),0)</f>
        <v>5512877</v>
      </c>
    </row>
    <row r="303" spans="1:11" s="13" customFormat="1" ht="15.75" thickTop="1" thickBot="1" x14ac:dyDescent="0.25">
      <c r="A303" s="77" t="s">
        <v>49</v>
      </c>
      <c r="B303" s="307" t="s">
        <v>748</v>
      </c>
      <c r="C303" s="308"/>
      <c r="D303" s="308"/>
      <c r="E303" s="308"/>
      <c r="F303" s="309" t="s">
        <v>749</v>
      </c>
      <c r="G303" s="150">
        <f>G300+G301+G302</f>
        <v>645243206</v>
      </c>
      <c r="I303" s="259"/>
    </row>
    <row r="304" spans="1:11" s="13" customFormat="1" ht="15" thickTop="1" x14ac:dyDescent="0.2">
      <c r="A304" s="10"/>
      <c r="B304" s="28"/>
      <c r="C304" s="28"/>
      <c r="D304" s="28"/>
      <c r="E304" s="28"/>
      <c r="F304" s="29"/>
      <c r="G304" s="30">
        <v>0</v>
      </c>
    </row>
  </sheetData>
  <sheetProtection algorithmName="SHA-512" hashValue="hs7ZULKxTtSoWGQ9fmfQa9VUbybuoRY2X1xhEFIbCUTAMdH2X8Ng3BQhVArZJHHC1eQlh5EQHfkCSixJ7V1tIg==" saltValue="nccDSOIBj85FLWewoyKhtA==" spinCount="100000" sheet="1" objects="1" scenarios="1"/>
  <mergeCells count="10">
    <mergeCell ref="C1:G1"/>
    <mergeCell ref="B300:F300"/>
    <mergeCell ref="B301:F301"/>
    <mergeCell ref="B302:F302"/>
    <mergeCell ref="B303:F303"/>
    <mergeCell ref="C19:F19"/>
    <mergeCell ref="C31:F31"/>
    <mergeCell ref="C61:F61"/>
    <mergeCell ref="C105:F105"/>
    <mergeCell ref="C145:F145"/>
  </mergeCells>
  <conditionalFormatting sqref="G303">
    <cfRule type="expression" dxfId="69" priority="12" stopIfTrue="1">
      <formula>"&gt;G29"</formula>
    </cfRule>
    <cfRule type="expression" dxfId="68" priority="13" stopIfTrue="1">
      <formula>"&lt;G29"""</formula>
    </cfRule>
  </conditionalFormatting>
  <conditionalFormatting sqref="G304">
    <cfRule type="cellIs" dxfId="67" priority="14" stopIfTrue="1" operator="notEqual">
      <formula>0</formula>
    </cfRule>
    <cfRule type="cellIs" dxfId="66" priority="15" stopIfTrue="1" operator="equal">
      <formula>0</formula>
    </cfRule>
  </conditionalFormatting>
  <conditionalFormatting sqref="B5:C5">
    <cfRule type="cellIs" dxfId="65" priority="11" operator="equal">
      <formula>"ESCRIBA AQUÍ EL NOMBRE DEL CAPITULO"</formula>
    </cfRule>
  </conditionalFormatting>
  <conditionalFormatting sqref="B21:C21">
    <cfRule type="cellIs" dxfId="64" priority="10" operator="equal">
      <formula>"ESCRIBA AQUÍ EL NOMBRE DEL CAPITULO"</formula>
    </cfRule>
  </conditionalFormatting>
  <conditionalFormatting sqref="B107:C107">
    <cfRule type="cellIs" dxfId="63" priority="9" operator="equal">
      <formula>"ESCRIBA AQUÍ EL NOMBRE DEL CAPITULO"</formula>
    </cfRule>
  </conditionalFormatting>
  <conditionalFormatting sqref="B147:C147">
    <cfRule type="cellIs" dxfId="62" priority="8" operator="equal">
      <formula>"ESCRIBA AQUÍ EL NOMBRE DEL CAPITULO"</formula>
    </cfRule>
  </conditionalFormatting>
  <conditionalFormatting sqref="B172:C172">
    <cfRule type="cellIs" dxfId="61" priority="7" operator="equal">
      <formula>"ESCRIBA AQUÍ EL NOMBRE DEL CAPITULO"</formula>
    </cfRule>
  </conditionalFormatting>
  <conditionalFormatting sqref="B237:C237">
    <cfRule type="cellIs" dxfId="60" priority="6" operator="equal">
      <formula>"ESCRIBA AQUÍ EL NOMBRE DEL CAPITULO"</formula>
    </cfRule>
  </conditionalFormatting>
  <conditionalFormatting sqref="B249:C249">
    <cfRule type="cellIs" dxfId="59" priority="5" operator="equal">
      <formula>"ESCRIBA AQUÍ EL NOMBRE DEL CAPITULO"</formula>
    </cfRule>
  </conditionalFormatting>
  <conditionalFormatting sqref="B271:C271">
    <cfRule type="cellIs" dxfId="58" priority="4" operator="equal">
      <formula>"ESCRIBA AQUÍ EL NOMBRE DEL CAPITULO"</formula>
    </cfRule>
  </conditionalFormatting>
  <conditionalFormatting sqref="B286:C286">
    <cfRule type="cellIs" dxfId="57" priority="3" operator="equal">
      <formula>"ESCRIBA AQUÍ EL NOMBRE DEL CAPITULO"</formula>
    </cfRule>
  </conditionalFormatting>
  <conditionalFormatting sqref="B33:C33">
    <cfRule type="cellIs" dxfId="56" priority="2" operator="equal">
      <formula>"ESCRIBA AQUÍ EL NOMBRE DEL CAPITULO"</formula>
    </cfRule>
  </conditionalFormatting>
  <conditionalFormatting sqref="B63:C63">
    <cfRule type="cellIs" dxfId="55" priority="1" operator="equal">
      <formula>"ESCRIBA AQUÍ EL NOMBRE DEL CAPITULO"</formula>
    </cfRule>
  </conditionalFormatting>
  <pageMargins left="0.94488188976377963" right="0.43307086614173229" top="0.94488188976377963" bottom="0.55118110236220474" header="0.31496062992125984" footer="0.31496062992125984"/>
  <pageSetup scale="70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rowBreaks count="3" manualBreakCount="3">
    <brk id="111" max="8" man="1"/>
    <brk id="171" max="8" man="1"/>
    <brk id="270" max="8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3"/>
  <sheetViews>
    <sheetView showGridLines="0" topLeftCell="B221" zoomScale="90" zoomScaleNormal="90" zoomScaleSheetLayoutView="110" workbookViewId="0">
      <selection activeCell="G239" sqref="G239"/>
    </sheetView>
  </sheetViews>
  <sheetFormatPr baseColWidth="10" defaultRowHeight="14.25" x14ac:dyDescent="0.2"/>
  <cols>
    <col min="1" max="1" width="0" style="31" hidden="1" customWidth="1"/>
    <col min="2" max="2" width="6.85546875" style="31" customWidth="1"/>
    <col min="3" max="3" width="41.5703125" style="31" customWidth="1"/>
    <col min="4" max="4" width="6.140625" style="31" customWidth="1"/>
    <col min="5" max="5" width="12.7109375" style="31" customWidth="1"/>
    <col min="6" max="6" width="12.28515625" style="31" bestFit="1" customWidth="1"/>
    <col min="7" max="7" width="18.5703125" style="31" customWidth="1"/>
    <col min="8" max="52" width="11.42578125" style="31"/>
    <col min="53" max="55" width="0" style="31" hidden="1" customWidth="1"/>
    <col min="56" max="16384" width="11.42578125" style="31"/>
  </cols>
  <sheetData>
    <row r="1" spans="1:7" s="13" customFormat="1" ht="20.100000000000001" customHeight="1" thickTop="1" x14ac:dyDescent="0.2">
      <c r="A1" s="52"/>
      <c r="B1" s="80" t="s">
        <v>21</v>
      </c>
      <c r="C1" s="330" t="s">
        <v>78</v>
      </c>
      <c r="D1" s="330"/>
      <c r="E1" s="330"/>
      <c r="F1" s="330"/>
      <c r="G1" s="331"/>
    </row>
    <row r="2" spans="1:7" s="13" customFormat="1" ht="12" customHeight="1" x14ac:dyDescent="0.2">
      <c r="A2" s="52"/>
      <c r="B2" s="81"/>
      <c r="C2" s="82"/>
      <c r="D2" s="82"/>
      <c r="E2" s="82"/>
      <c r="F2" s="82"/>
      <c r="G2" s="83"/>
    </row>
    <row r="3" spans="1:7" s="13" customFormat="1" ht="22.5" x14ac:dyDescent="0.2">
      <c r="A3" s="53" t="s">
        <v>3</v>
      </c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63" t="s">
        <v>111</v>
      </c>
    </row>
    <row r="4" spans="1:7" s="13" customFormat="1" ht="15" customHeight="1" thickBot="1" x14ac:dyDescent="0.25">
      <c r="A4" s="54"/>
      <c r="B4" s="114"/>
      <c r="C4" s="115"/>
      <c r="D4" s="116"/>
      <c r="E4" s="117"/>
      <c r="F4" s="118"/>
      <c r="G4" s="160"/>
    </row>
    <row r="5" spans="1:7" s="13" customFormat="1" ht="12.75" customHeight="1" x14ac:dyDescent="0.2">
      <c r="A5" s="55" t="s">
        <v>6</v>
      </c>
      <c r="B5" s="161" t="s">
        <v>7</v>
      </c>
      <c r="C5" s="162" t="s">
        <v>8</v>
      </c>
      <c r="D5" s="163"/>
      <c r="E5" s="163"/>
      <c r="F5" s="163"/>
      <c r="G5" s="187"/>
    </row>
    <row r="6" spans="1:7" s="13" customFormat="1" ht="22.5" x14ac:dyDescent="0.2">
      <c r="A6" s="20" t="s">
        <v>855</v>
      </c>
      <c r="B6" s="100" t="s">
        <v>11</v>
      </c>
      <c r="C6" s="101" t="s">
        <v>856</v>
      </c>
      <c r="D6" s="102" t="s">
        <v>128</v>
      </c>
      <c r="E6" s="188">
        <v>1</v>
      </c>
      <c r="F6" s="104">
        <v>161800</v>
      </c>
      <c r="G6" s="105">
        <f>ROUND(E6*F6,0)</f>
        <v>161800</v>
      </c>
    </row>
    <row r="7" spans="1:7" s="13" customFormat="1" ht="22.5" x14ac:dyDescent="0.2">
      <c r="A7" s="20" t="s">
        <v>115</v>
      </c>
      <c r="B7" s="100" t="s">
        <v>13</v>
      </c>
      <c r="C7" s="101" t="s">
        <v>116</v>
      </c>
      <c r="D7" s="102" t="s">
        <v>117</v>
      </c>
      <c r="E7" s="188">
        <v>0.3</v>
      </c>
      <c r="F7" s="104">
        <v>13238</v>
      </c>
      <c r="G7" s="105">
        <f t="shared" ref="G7:G13" si="0">ROUND(E7*F7,0)</f>
        <v>3971</v>
      </c>
    </row>
    <row r="8" spans="1:7" s="13" customFormat="1" ht="24" customHeight="1" x14ac:dyDescent="0.2">
      <c r="A8" s="20" t="s">
        <v>118</v>
      </c>
      <c r="B8" s="100" t="s">
        <v>59</v>
      </c>
      <c r="C8" s="101" t="s">
        <v>119</v>
      </c>
      <c r="D8" s="102" t="s">
        <v>117</v>
      </c>
      <c r="E8" s="188">
        <v>0.1</v>
      </c>
      <c r="F8" s="104">
        <v>46928</v>
      </c>
      <c r="G8" s="105">
        <f t="shared" si="0"/>
        <v>4693</v>
      </c>
    </row>
    <row r="9" spans="1:7" s="13" customFormat="1" x14ac:dyDescent="0.2">
      <c r="A9" s="20" t="s">
        <v>120</v>
      </c>
      <c r="B9" s="100" t="s">
        <v>60</v>
      </c>
      <c r="C9" s="101" t="s">
        <v>121</v>
      </c>
      <c r="D9" s="102" t="s">
        <v>117</v>
      </c>
      <c r="E9" s="188">
        <v>0.2</v>
      </c>
      <c r="F9" s="104">
        <v>50344</v>
      </c>
      <c r="G9" s="105">
        <f t="shared" si="0"/>
        <v>10069</v>
      </c>
    </row>
    <row r="10" spans="1:7" s="13" customFormat="1" x14ac:dyDescent="0.2">
      <c r="A10" s="20" t="s">
        <v>122</v>
      </c>
      <c r="B10" s="100" t="s">
        <v>61</v>
      </c>
      <c r="C10" s="101" t="s">
        <v>123</v>
      </c>
      <c r="D10" s="102" t="s">
        <v>117</v>
      </c>
      <c r="E10" s="188">
        <v>0.2</v>
      </c>
      <c r="F10" s="104">
        <v>12492</v>
      </c>
      <c r="G10" s="105">
        <f t="shared" si="0"/>
        <v>2498</v>
      </c>
    </row>
    <row r="11" spans="1:7" s="13" customFormat="1" x14ac:dyDescent="0.2">
      <c r="A11" s="20" t="s">
        <v>124</v>
      </c>
      <c r="B11" s="100" t="s">
        <v>63</v>
      </c>
      <c r="C11" s="101" t="s">
        <v>125</v>
      </c>
      <c r="D11" s="102" t="s">
        <v>117</v>
      </c>
      <c r="E11" s="188">
        <v>0.3</v>
      </c>
      <c r="F11" s="104">
        <v>23611</v>
      </c>
      <c r="G11" s="105">
        <f t="shared" si="0"/>
        <v>7083</v>
      </c>
    </row>
    <row r="12" spans="1:7" s="13" customFormat="1" x14ac:dyDescent="0.2">
      <c r="A12" s="20" t="s">
        <v>129</v>
      </c>
      <c r="B12" s="100" t="s">
        <v>64</v>
      </c>
      <c r="C12" s="101" t="s">
        <v>857</v>
      </c>
      <c r="D12" s="102" t="s">
        <v>128</v>
      </c>
      <c r="E12" s="188">
        <v>1</v>
      </c>
      <c r="F12" s="104">
        <v>1148029</v>
      </c>
      <c r="G12" s="105">
        <f t="shared" si="0"/>
        <v>1148029</v>
      </c>
    </row>
    <row r="13" spans="1:7" s="13" customFormat="1" x14ac:dyDescent="0.2">
      <c r="A13" s="20" t="s">
        <v>134</v>
      </c>
      <c r="B13" s="100" t="s">
        <v>62</v>
      </c>
      <c r="C13" s="101" t="s">
        <v>136</v>
      </c>
      <c r="D13" s="102" t="s">
        <v>114</v>
      </c>
      <c r="E13" s="188">
        <v>0.5</v>
      </c>
      <c r="F13" s="104">
        <v>13764</v>
      </c>
      <c r="G13" s="105">
        <f t="shared" si="0"/>
        <v>6882</v>
      </c>
    </row>
    <row r="14" spans="1:7" s="13" customFormat="1" ht="12.75" customHeight="1" x14ac:dyDescent="0.2">
      <c r="A14" s="23"/>
      <c r="B14" s="106"/>
      <c r="C14" s="107"/>
      <c r="D14" s="108"/>
      <c r="E14" s="189"/>
      <c r="F14" s="190"/>
      <c r="G14" s="191"/>
    </row>
    <row r="15" spans="1:7" s="13" customFormat="1" ht="12.75" customHeight="1" thickBot="1" x14ac:dyDescent="0.25">
      <c r="A15" s="24" t="s">
        <v>14</v>
      </c>
      <c r="B15" s="112"/>
      <c r="C15" s="133"/>
      <c r="D15" s="134"/>
      <c r="E15" s="192"/>
      <c r="F15" s="193" t="s">
        <v>140</v>
      </c>
      <c r="G15" s="194">
        <f>SUM(G6:G14)</f>
        <v>1345025</v>
      </c>
    </row>
    <row r="16" spans="1:7" s="13" customFormat="1" ht="15" customHeight="1" thickBot="1" x14ac:dyDescent="0.25">
      <c r="A16" s="25"/>
      <c r="B16" s="114"/>
      <c r="C16" s="115"/>
      <c r="D16" s="116"/>
      <c r="E16" s="195"/>
      <c r="F16" s="196"/>
      <c r="G16" s="197"/>
    </row>
    <row r="17" spans="1:7" s="13" customFormat="1" ht="12.75" customHeight="1" x14ac:dyDescent="0.2">
      <c r="A17" s="55" t="s">
        <v>6</v>
      </c>
      <c r="B17" s="161" t="s">
        <v>15</v>
      </c>
      <c r="C17" s="162" t="s">
        <v>66</v>
      </c>
      <c r="D17" s="163"/>
      <c r="E17" s="166"/>
      <c r="F17" s="166"/>
      <c r="G17" s="198"/>
    </row>
    <row r="18" spans="1:7" s="13" customFormat="1" ht="33.75" x14ac:dyDescent="0.2">
      <c r="A18" s="22" t="s">
        <v>141</v>
      </c>
      <c r="B18" s="100" t="s">
        <v>18</v>
      </c>
      <c r="C18" s="101" t="s">
        <v>142</v>
      </c>
      <c r="D18" s="102" t="s">
        <v>128</v>
      </c>
      <c r="E18" s="188">
        <v>1</v>
      </c>
      <c r="F18" s="104">
        <v>232976</v>
      </c>
      <c r="G18" s="105">
        <f t="shared" ref="G18:G24" si="1">ROUND(E18*F18,0)</f>
        <v>232976</v>
      </c>
    </row>
    <row r="19" spans="1:7" s="13" customFormat="1" ht="38.25" customHeight="1" x14ac:dyDescent="0.2">
      <c r="A19" s="22" t="s">
        <v>143</v>
      </c>
      <c r="B19" s="100" t="s">
        <v>20</v>
      </c>
      <c r="C19" s="101" t="s">
        <v>144</v>
      </c>
      <c r="D19" s="102" t="s">
        <v>128</v>
      </c>
      <c r="E19" s="188">
        <v>2</v>
      </c>
      <c r="F19" s="104">
        <v>979941</v>
      </c>
      <c r="G19" s="105">
        <f t="shared" si="1"/>
        <v>1959882</v>
      </c>
    </row>
    <row r="20" spans="1:7" s="13" customFormat="1" ht="37.5" customHeight="1" x14ac:dyDescent="0.2">
      <c r="A20" s="20" t="s">
        <v>145</v>
      </c>
      <c r="B20" s="100" t="s">
        <v>71</v>
      </c>
      <c r="C20" s="101" t="s">
        <v>146</v>
      </c>
      <c r="D20" s="102" t="s">
        <v>128</v>
      </c>
      <c r="E20" s="188">
        <v>2</v>
      </c>
      <c r="F20" s="104">
        <v>720146</v>
      </c>
      <c r="G20" s="105">
        <f t="shared" si="1"/>
        <v>1440292</v>
      </c>
    </row>
    <row r="21" spans="1:7" s="13" customFormat="1" ht="30" customHeight="1" x14ac:dyDescent="0.2">
      <c r="A21" s="22" t="s">
        <v>147</v>
      </c>
      <c r="B21" s="100" t="s">
        <v>72</v>
      </c>
      <c r="C21" s="101" t="s">
        <v>148</v>
      </c>
      <c r="D21" s="102" t="s">
        <v>128</v>
      </c>
      <c r="E21" s="188">
        <v>2</v>
      </c>
      <c r="F21" s="104">
        <v>499046</v>
      </c>
      <c r="G21" s="105">
        <f t="shared" si="1"/>
        <v>998092</v>
      </c>
    </row>
    <row r="22" spans="1:7" s="13" customFormat="1" ht="29.25" customHeight="1" x14ac:dyDescent="0.2">
      <c r="A22" s="22" t="s">
        <v>149</v>
      </c>
      <c r="B22" s="100" t="s">
        <v>73</v>
      </c>
      <c r="C22" s="101" t="s">
        <v>150</v>
      </c>
      <c r="D22" s="102" t="s">
        <v>128</v>
      </c>
      <c r="E22" s="188">
        <v>2</v>
      </c>
      <c r="F22" s="104">
        <v>631468</v>
      </c>
      <c r="G22" s="105">
        <f t="shared" si="1"/>
        <v>1262936</v>
      </c>
    </row>
    <row r="23" spans="1:7" s="13" customFormat="1" ht="41.25" customHeight="1" x14ac:dyDescent="0.2">
      <c r="A23" s="22" t="s">
        <v>151</v>
      </c>
      <c r="B23" s="100" t="s">
        <v>74</v>
      </c>
      <c r="C23" s="101" t="s">
        <v>152</v>
      </c>
      <c r="D23" s="102" t="s">
        <v>128</v>
      </c>
      <c r="E23" s="188">
        <v>1</v>
      </c>
      <c r="F23" s="104">
        <v>4971922</v>
      </c>
      <c r="G23" s="105">
        <f t="shared" si="1"/>
        <v>4971922</v>
      </c>
    </row>
    <row r="24" spans="1:7" s="13" customFormat="1" ht="22.5" x14ac:dyDescent="0.2">
      <c r="A24" s="22" t="s">
        <v>153</v>
      </c>
      <c r="B24" s="100" t="s">
        <v>75</v>
      </c>
      <c r="C24" s="101" t="s">
        <v>154</v>
      </c>
      <c r="D24" s="102" t="s">
        <v>128</v>
      </c>
      <c r="E24" s="188">
        <v>2</v>
      </c>
      <c r="F24" s="104">
        <v>41552</v>
      </c>
      <c r="G24" s="105">
        <f t="shared" si="1"/>
        <v>83104</v>
      </c>
    </row>
    <row r="25" spans="1:7" s="13" customFormat="1" ht="12.75" customHeight="1" x14ac:dyDescent="0.2">
      <c r="A25" s="23"/>
      <c r="B25" s="106"/>
      <c r="C25" s="107"/>
      <c r="D25" s="108"/>
      <c r="E25" s="189"/>
      <c r="F25" s="190"/>
      <c r="G25" s="191"/>
    </row>
    <row r="26" spans="1:7" s="13" customFormat="1" ht="12.75" customHeight="1" thickBot="1" x14ac:dyDescent="0.25">
      <c r="A26" s="24" t="s">
        <v>14</v>
      </c>
      <c r="B26" s="112"/>
      <c r="C26" s="136"/>
      <c r="D26" s="137"/>
      <c r="E26" s="199"/>
      <c r="F26" s="193" t="s">
        <v>155</v>
      </c>
      <c r="G26" s="194">
        <f>SUM(G18:G25)</f>
        <v>10949204</v>
      </c>
    </row>
    <row r="27" spans="1:7" s="13" customFormat="1" ht="15" customHeight="1" thickBot="1" x14ac:dyDescent="0.25">
      <c r="A27" s="25"/>
      <c r="B27" s="114"/>
      <c r="C27" s="115"/>
      <c r="D27" s="116"/>
      <c r="E27" s="195"/>
      <c r="F27" s="196"/>
      <c r="G27" s="197"/>
    </row>
    <row r="28" spans="1:7" s="13" customFormat="1" ht="12.75" customHeight="1" x14ac:dyDescent="0.2">
      <c r="A28" s="55" t="s">
        <v>6</v>
      </c>
      <c r="B28" s="161" t="s">
        <v>21</v>
      </c>
      <c r="C28" s="162" t="s">
        <v>16</v>
      </c>
      <c r="D28" s="163"/>
      <c r="E28" s="166"/>
      <c r="F28" s="166"/>
      <c r="G28" s="198"/>
    </row>
    <row r="29" spans="1:7" s="13" customFormat="1" x14ac:dyDescent="0.2">
      <c r="A29" s="20" t="s">
        <v>156</v>
      </c>
      <c r="B29" s="100" t="s">
        <v>24</v>
      </c>
      <c r="C29" s="101" t="s">
        <v>113</v>
      </c>
      <c r="D29" s="102" t="s">
        <v>114</v>
      </c>
      <c r="E29" s="188">
        <v>37.4</v>
      </c>
      <c r="F29" s="104">
        <v>1337</v>
      </c>
      <c r="G29" s="105">
        <f>ROUND(E29*F29,0)</f>
        <v>50004</v>
      </c>
    </row>
    <row r="30" spans="1:7" s="13" customFormat="1" ht="22.5" x14ac:dyDescent="0.2">
      <c r="A30" s="20" t="s">
        <v>157</v>
      </c>
      <c r="B30" s="100" t="s">
        <v>26</v>
      </c>
      <c r="C30" s="101" t="s">
        <v>116</v>
      </c>
      <c r="D30" s="102" t="s">
        <v>117</v>
      </c>
      <c r="E30" s="188">
        <v>20.9</v>
      </c>
      <c r="F30" s="104">
        <v>13238</v>
      </c>
      <c r="G30" s="105">
        <f t="shared" ref="G30:G50" si="2">ROUND(E30*F30,0)</f>
        <v>276674</v>
      </c>
    </row>
    <row r="31" spans="1:7" s="13" customFormat="1" x14ac:dyDescent="0.2">
      <c r="A31" s="20" t="s">
        <v>158</v>
      </c>
      <c r="B31" s="100" t="s">
        <v>28</v>
      </c>
      <c r="C31" s="101" t="s">
        <v>159</v>
      </c>
      <c r="D31" s="102" t="s">
        <v>117</v>
      </c>
      <c r="E31" s="188">
        <v>3.3</v>
      </c>
      <c r="F31" s="104">
        <v>46522</v>
      </c>
      <c r="G31" s="105">
        <f t="shared" si="2"/>
        <v>153523</v>
      </c>
    </row>
    <row r="32" spans="1:7" s="13" customFormat="1" x14ac:dyDescent="0.2">
      <c r="A32" s="20" t="s">
        <v>160</v>
      </c>
      <c r="B32" s="100" t="s">
        <v>79</v>
      </c>
      <c r="C32" s="101" t="s">
        <v>123</v>
      </c>
      <c r="D32" s="102" t="s">
        <v>117</v>
      </c>
      <c r="E32" s="188">
        <v>15.6</v>
      </c>
      <c r="F32" s="104">
        <v>12492</v>
      </c>
      <c r="G32" s="105">
        <f t="shared" si="2"/>
        <v>194875</v>
      </c>
    </row>
    <row r="33" spans="1:7" s="13" customFormat="1" x14ac:dyDescent="0.2">
      <c r="A33" s="20" t="s">
        <v>161</v>
      </c>
      <c r="B33" s="100" t="s">
        <v>80</v>
      </c>
      <c r="C33" s="101" t="s">
        <v>125</v>
      </c>
      <c r="D33" s="102" t="s">
        <v>117</v>
      </c>
      <c r="E33" s="188">
        <v>7</v>
      </c>
      <c r="F33" s="104">
        <v>23611</v>
      </c>
      <c r="G33" s="105">
        <f t="shared" si="2"/>
        <v>165277</v>
      </c>
    </row>
    <row r="34" spans="1:7" s="13" customFormat="1" ht="22.5" x14ac:dyDescent="0.2">
      <c r="A34" s="20" t="s">
        <v>162</v>
      </c>
      <c r="B34" s="100" t="s">
        <v>81</v>
      </c>
      <c r="C34" s="101" t="s">
        <v>163</v>
      </c>
      <c r="D34" s="102" t="s">
        <v>128</v>
      </c>
      <c r="E34" s="188">
        <v>2</v>
      </c>
      <c r="F34" s="104">
        <v>580542</v>
      </c>
      <c r="G34" s="105">
        <f t="shared" si="2"/>
        <v>1161084</v>
      </c>
    </row>
    <row r="35" spans="1:7" s="13" customFormat="1" ht="22.5" x14ac:dyDescent="0.2">
      <c r="A35" s="20" t="s">
        <v>164</v>
      </c>
      <c r="B35" s="100" t="s">
        <v>82</v>
      </c>
      <c r="C35" s="101" t="s">
        <v>165</v>
      </c>
      <c r="D35" s="102" t="s">
        <v>128</v>
      </c>
      <c r="E35" s="188">
        <v>4</v>
      </c>
      <c r="F35" s="104">
        <v>1050776</v>
      </c>
      <c r="G35" s="105">
        <f t="shared" si="2"/>
        <v>4203104</v>
      </c>
    </row>
    <row r="36" spans="1:7" s="13" customFormat="1" x14ac:dyDescent="0.2">
      <c r="A36" s="20" t="s">
        <v>168</v>
      </c>
      <c r="B36" s="100" t="s">
        <v>83</v>
      </c>
      <c r="C36" s="101" t="s">
        <v>169</v>
      </c>
      <c r="D36" s="102" t="s">
        <v>114</v>
      </c>
      <c r="E36" s="188">
        <v>12</v>
      </c>
      <c r="F36" s="104">
        <v>4538</v>
      </c>
      <c r="G36" s="105">
        <f t="shared" si="2"/>
        <v>54456</v>
      </c>
    </row>
    <row r="37" spans="1:7" s="13" customFormat="1" x14ac:dyDescent="0.2">
      <c r="A37" s="22" t="s">
        <v>170</v>
      </c>
      <c r="B37" s="100" t="s">
        <v>84</v>
      </c>
      <c r="C37" s="101" t="s">
        <v>171</v>
      </c>
      <c r="D37" s="102" t="s">
        <v>114</v>
      </c>
      <c r="E37" s="188">
        <v>12</v>
      </c>
      <c r="F37" s="104">
        <v>10745</v>
      </c>
      <c r="G37" s="105">
        <f t="shared" si="2"/>
        <v>128940</v>
      </c>
    </row>
    <row r="38" spans="1:7" s="13" customFormat="1" x14ac:dyDescent="0.2">
      <c r="A38" s="20" t="s">
        <v>172</v>
      </c>
      <c r="B38" s="100" t="s">
        <v>85</v>
      </c>
      <c r="C38" s="101" t="s">
        <v>173</v>
      </c>
      <c r="D38" s="102" t="s">
        <v>114</v>
      </c>
      <c r="E38" s="188">
        <v>20</v>
      </c>
      <c r="F38" s="104">
        <v>5445</v>
      </c>
      <c r="G38" s="105">
        <f t="shared" si="2"/>
        <v>108900</v>
      </c>
    </row>
    <row r="39" spans="1:7" s="13" customFormat="1" x14ac:dyDescent="0.2">
      <c r="A39" s="22" t="s">
        <v>174</v>
      </c>
      <c r="B39" s="100" t="s">
        <v>106</v>
      </c>
      <c r="C39" s="101" t="s">
        <v>176</v>
      </c>
      <c r="D39" s="102" t="s">
        <v>128</v>
      </c>
      <c r="E39" s="188">
        <v>18</v>
      </c>
      <c r="F39" s="104">
        <v>16881</v>
      </c>
      <c r="G39" s="105">
        <f t="shared" si="2"/>
        <v>303858</v>
      </c>
    </row>
    <row r="40" spans="1:7" s="13" customFormat="1" x14ac:dyDescent="0.2">
      <c r="A40" s="20" t="s">
        <v>183</v>
      </c>
      <c r="B40" s="100" t="s">
        <v>175</v>
      </c>
      <c r="C40" s="101" t="s">
        <v>185</v>
      </c>
      <c r="D40" s="102" t="s">
        <v>128</v>
      </c>
      <c r="E40" s="188">
        <v>6</v>
      </c>
      <c r="F40" s="104">
        <v>26906</v>
      </c>
      <c r="G40" s="105">
        <f t="shared" si="2"/>
        <v>161436</v>
      </c>
    </row>
    <row r="41" spans="1:7" s="13" customFormat="1" ht="22.5" x14ac:dyDescent="0.2">
      <c r="A41" s="20" t="s">
        <v>186</v>
      </c>
      <c r="B41" s="100" t="s">
        <v>178</v>
      </c>
      <c r="C41" s="101" t="s">
        <v>188</v>
      </c>
      <c r="D41" s="102" t="s">
        <v>128</v>
      </c>
      <c r="E41" s="188">
        <v>6</v>
      </c>
      <c r="F41" s="104">
        <v>22771</v>
      </c>
      <c r="G41" s="105">
        <f t="shared" si="2"/>
        <v>136626</v>
      </c>
    </row>
    <row r="42" spans="1:7" s="13" customFormat="1" ht="22.5" x14ac:dyDescent="0.2">
      <c r="A42" s="20" t="s">
        <v>189</v>
      </c>
      <c r="B42" s="100" t="s">
        <v>181</v>
      </c>
      <c r="C42" s="101" t="s">
        <v>191</v>
      </c>
      <c r="D42" s="102" t="s">
        <v>128</v>
      </c>
      <c r="E42" s="188">
        <v>1</v>
      </c>
      <c r="F42" s="104">
        <v>32878</v>
      </c>
      <c r="G42" s="105">
        <f t="shared" si="2"/>
        <v>32878</v>
      </c>
    </row>
    <row r="43" spans="1:7" s="13" customFormat="1" ht="22.5" x14ac:dyDescent="0.2">
      <c r="A43" s="20" t="s">
        <v>192</v>
      </c>
      <c r="B43" s="100" t="s">
        <v>184</v>
      </c>
      <c r="C43" s="101" t="s">
        <v>194</v>
      </c>
      <c r="D43" s="102" t="s">
        <v>128</v>
      </c>
      <c r="E43" s="188">
        <v>2</v>
      </c>
      <c r="F43" s="104">
        <v>52768</v>
      </c>
      <c r="G43" s="105">
        <f t="shared" si="2"/>
        <v>105536</v>
      </c>
    </row>
    <row r="44" spans="1:7" s="13" customFormat="1" ht="22.5" x14ac:dyDescent="0.2">
      <c r="A44" s="20" t="s">
        <v>195</v>
      </c>
      <c r="B44" s="100" t="s">
        <v>187</v>
      </c>
      <c r="C44" s="101" t="s">
        <v>197</v>
      </c>
      <c r="D44" s="102" t="s">
        <v>128</v>
      </c>
      <c r="E44" s="188">
        <v>2</v>
      </c>
      <c r="F44" s="104">
        <v>106738</v>
      </c>
      <c r="G44" s="105">
        <f t="shared" si="2"/>
        <v>213476</v>
      </c>
    </row>
    <row r="45" spans="1:7" s="13" customFormat="1" ht="33.75" x14ac:dyDescent="0.2">
      <c r="A45" s="22" t="s">
        <v>198</v>
      </c>
      <c r="B45" s="100" t="s">
        <v>190</v>
      </c>
      <c r="C45" s="101" t="s">
        <v>200</v>
      </c>
      <c r="D45" s="102" t="s">
        <v>128</v>
      </c>
      <c r="E45" s="188">
        <v>10</v>
      </c>
      <c r="F45" s="104">
        <v>459802</v>
      </c>
      <c r="G45" s="105">
        <f t="shared" si="2"/>
        <v>4598020</v>
      </c>
    </row>
    <row r="46" spans="1:7" s="13" customFormat="1" ht="22.5" x14ac:dyDescent="0.2">
      <c r="A46" s="20" t="s">
        <v>201</v>
      </c>
      <c r="B46" s="100" t="s">
        <v>193</v>
      </c>
      <c r="C46" s="101" t="s">
        <v>203</v>
      </c>
      <c r="D46" s="102" t="s">
        <v>128</v>
      </c>
      <c r="E46" s="188">
        <v>4</v>
      </c>
      <c r="F46" s="104">
        <v>858516</v>
      </c>
      <c r="G46" s="105">
        <f t="shared" si="2"/>
        <v>3434064</v>
      </c>
    </row>
    <row r="47" spans="1:7" s="13" customFormat="1" ht="33.75" x14ac:dyDescent="0.2">
      <c r="A47" s="22" t="s">
        <v>204</v>
      </c>
      <c r="B47" s="100" t="s">
        <v>196</v>
      </c>
      <c r="C47" s="101" t="s">
        <v>206</v>
      </c>
      <c r="D47" s="102" t="s">
        <v>117</v>
      </c>
      <c r="E47" s="188">
        <v>14.5</v>
      </c>
      <c r="F47" s="104">
        <v>36974</v>
      </c>
      <c r="G47" s="105">
        <f t="shared" si="2"/>
        <v>536123</v>
      </c>
    </row>
    <row r="48" spans="1:7" s="13" customFormat="1" ht="22.5" x14ac:dyDescent="0.2">
      <c r="A48" s="20" t="s">
        <v>207</v>
      </c>
      <c r="B48" s="100" t="s">
        <v>199</v>
      </c>
      <c r="C48" s="101" t="s">
        <v>209</v>
      </c>
      <c r="D48" s="102" t="s">
        <v>117</v>
      </c>
      <c r="E48" s="188">
        <v>17.600000000000001</v>
      </c>
      <c r="F48" s="104">
        <v>41717</v>
      </c>
      <c r="G48" s="105">
        <f t="shared" si="2"/>
        <v>734219</v>
      </c>
    </row>
    <row r="49" spans="1:7" s="13" customFormat="1" ht="22.5" x14ac:dyDescent="0.2">
      <c r="A49" s="22" t="s">
        <v>210</v>
      </c>
      <c r="B49" s="100" t="s">
        <v>202</v>
      </c>
      <c r="C49" s="101" t="s">
        <v>212</v>
      </c>
      <c r="D49" s="102" t="s">
        <v>117</v>
      </c>
      <c r="E49" s="188">
        <v>17.600000000000001</v>
      </c>
      <c r="F49" s="104">
        <v>536962</v>
      </c>
      <c r="G49" s="105">
        <f t="shared" si="2"/>
        <v>9450531</v>
      </c>
    </row>
    <row r="50" spans="1:7" s="13" customFormat="1" x14ac:dyDescent="0.2">
      <c r="A50" s="22" t="s">
        <v>213</v>
      </c>
      <c r="B50" s="100" t="s">
        <v>205</v>
      </c>
      <c r="C50" s="101" t="s">
        <v>215</v>
      </c>
      <c r="D50" s="102" t="s">
        <v>216</v>
      </c>
      <c r="E50" s="188">
        <v>82.6</v>
      </c>
      <c r="F50" s="104">
        <v>1626</v>
      </c>
      <c r="G50" s="105">
        <f t="shared" si="2"/>
        <v>134308</v>
      </c>
    </row>
    <row r="51" spans="1:7" s="13" customFormat="1" ht="12.75" customHeight="1" x14ac:dyDescent="0.2">
      <c r="A51" s="23"/>
      <c r="B51" s="106"/>
      <c r="C51" s="107"/>
      <c r="D51" s="108"/>
      <c r="E51" s="189"/>
      <c r="F51" s="190"/>
      <c r="G51" s="191"/>
    </row>
    <row r="52" spans="1:7" s="13" customFormat="1" ht="12.75" customHeight="1" thickBot="1" x14ac:dyDescent="0.25">
      <c r="A52" s="24" t="s">
        <v>14</v>
      </c>
      <c r="B52" s="112"/>
      <c r="C52" s="136"/>
      <c r="D52" s="137"/>
      <c r="E52" s="199"/>
      <c r="F52" s="193" t="s">
        <v>217</v>
      </c>
      <c r="G52" s="194">
        <f>SUM(G29:G51)</f>
        <v>26337912</v>
      </c>
    </row>
    <row r="53" spans="1:7" s="13" customFormat="1" ht="15" customHeight="1" thickBot="1" x14ac:dyDescent="0.25">
      <c r="A53" s="25"/>
      <c r="B53" s="114"/>
      <c r="C53" s="115"/>
      <c r="D53" s="116"/>
      <c r="E53" s="195"/>
      <c r="F53" s="196"/>
      <c r="G53" s="197"/>
    </row>
    <row r="54" spans="1:7" s="13" customFormat="1" ht="12.75" customHeight="1" x14ac:dyDescent="0.2">
      <c r="A54" s="55" t="s">
        <v>6</v>
      </c>
      <c r="B54" s="161" t="s">
        <v>29</v>
      </c>
      <c r="C54" s="162" t="s">
        <v>22</v>
      </c>
      <c r="D54" s="163"/>
      <c r="E54" s="166"/>
      <c r="F54" s="166"/>
      <c r="G54" s="167"/>
    </row>
    <row r="55" spans="1:7" s="13" customFormat="1" x14ac:dyDescent="0.2">
      <c r="A55" s="20" t="s">
        <v>218</v>
      </c>
      <c r="B55" s="100" t="s">
        <v>32</v>
      </c>
      <c r="C55" s="101" t="s">
        <v>113</v>
      </c>
      <c r="D55" s="102" t="s">
        <v>114</v>
      </c>
      <c r="E55" s="188">
        <v>15.1</v>
      </c>
      <c r="F55" s="104">
        <v>1337</v>
      </c>
      <c r="G55" s="105">
        <f t="shared" ref="G55:G90" si="3">ROUND(E55*F55,0)</f>
        <v>20189</v>
      </c>
    </row>
    <row r="56" spans="1:7" s="13" customFormat="1" x14ac:dyDescent="0.2">
      <c r="A56" s="20" t="s">
        <v>219</v>
      </c>
      <c r="B56" s="100" t="s">
        <v>34</v>
      </c>
      <c r="C56" s="101" t="s">
        <v>220</v>
      </c>
      <c r="D56" s="102" t="s">
        <v>216</v>
      </c>
      <c r="E56" s="188">
        <v>24.9</v>
      </c>
      <c r="F56" s="104">
        <v>2710</v>
      </c>
      <c r="G56" s="105">
        <f t="shared" si="3"/>
        <v>67479</v>
      </c>
    </row>
    <row r="57" spans="1:7" s="13" customFormat="1" x14ac:dyDescent="0.2">
      <c r="A57" s="20" t="s">
        <v>221</v>
      </c>
      <c r="B57" s="100" t="s">
        <v>86</v>
      </c>
      <c r="C57" s="101" t="s">
        <v>222</v>
      </c>
      <c r="D57" s="102" t="s">
        <v>216</v>
      </c>
      <c r="E57" s="188">
        <v>24.9</v>
      </c>
      <c r="F57" s="104">
        <v>5001</v>
      </c>
      <c r="G57" s="105">
        <f t="shared" si="3"/>
        <v>124525</v>
      </c>
    </row>
    <row r="58" spans="1:7" s="13" customFormat="1" ht="22.5" x14ac:dyDescent="0.2">
      <c r="A58" s="20" t="s">
        <v>223</v>
      </c>
      <c r="B58" s="100" t="s">
        <v>87</v>
      </c>
      <c r="C58" s="101" t="s">
        <v>224</v>
      </c>
      <c r="D58" s="102" t="s">
        <v>117</v>
      </c>
      <c r="E58" s="188">
        <v>55</v>
      </c>
      <c r="F58" s="104">
        <v>13238</v>
      </c>
      <c r="G58" s="105">
        <f t="shared" si="3"/>
        <v>728090</v>
      </c>
    </row>
    <row r="59" spans="1:7" s="13" customFormat="1" ht="22.5" x14ac:dyDescent="0.2">
      <c r="A59" s="20" t="s">
        <v>225</v>
      </c>
      <c r="B59" s="100" t="s">
        <v>88</v>
      </c>
      <c r="C59" s="101" t="s">
        <v>116</v>
      </c>
      <c r="D59" s="102" t="s">
        <v>117</v>
      </c>
      <c r="E59" s="188">
        <v>10.3</v>
      </c>
      <c r="F59" s="104">
        <v>13238</v>
      </c>
      <c r="G59" s="105">
        <f t="shared" si="3"/>
        <v>136351</v>
      </c>
    </row>
    <row r="60" spans="1:7" s="13" customFormat="1" x14ac:dyDescent="0.2">
      <c r="A60" s="20" t="s">
        <v>226</v>
      </c>
      <c r="B60" s="100" t="s">
        <v>89</v>
      </c>
      <c r="C60" s="101" t="s">
        <v>159</v>
      </c>
      <c r="D60" s="102" t="s">
        <v>117</v>
      </c>
      <c r="E60" s="188">
        <v>1.3</v>
      </c>
      <c r="F60" s="104">
        <v>46522</v>
      </c>
      <c r="G60" s="105">
        <f t="shared" si="3"/>
        <v>60479</v>
      </c>
    </row>
    <row r="61" spans="1:7" s="13" customFormat="1" x14ac:dyDescent="0.2">
      <c r="A61" s="20" t="s">
        <v>227</v>
      </c>
      <c r="B61" s="100" t="s">
        <v>90</v>
      </c>
      <c r="C61" s="101" t="s">
        <v>123</v>
      </c>
      <c r="D61" s="102" t="s">
        <v>117</v>
      </c>
      <c r="E61" s="188">
        <v>29.7</v>
      </c>
      <c r="F61" s="104">
        <v>12492</v>
      </c>
      <c r="G61" s="105">
        <f t="shared" si="3"/>
        <v>371012</v>
      </c>
    </row>
    <row r="62" spans="1:7" s="13" customFormat="1" x14ac:dyDescent="0.2">
      <c r="A62" s="20" t="s">
        <v>228</v>
      </c>
      <c r="B62" s="100" t="s">
        <v>91</v>
      </c>
      <c r="C62" s="101" t="s">
        <v>125</v>
      </c>
      <c r="D62" s="102" t="s">
        <v>117</v>
      </c>
      <c r="E62" s="188">
        <v>46.3</v>
      </c>
      <c r="F62" s="104">
        <v>23611</v>
      </c>
      <c r="G62" s="105">
        <f t="shared" si="3"/>
        <v>1093189</v>
      </c>
    </row>
    <row r="63" spans="1:7" s="13" customFormat="1" x14ac:dyDescent="0.2">
      <c r="A63" s="22" t="s">
        <v>229</v>
      </c>
      <c r="B63" s="100" t="s">
        <v>92</v>
      </c>
      <c r="C63" s="101" t="s">
        <v>230</v>
      </c>
      <c r="D63" s="102" t="s">
        <v>216</v>
      </c>
      <c r="E63" s="188">
        <v>24.9</v>
      </c>
      <c r="F63" s="104">
        <v>21245</v>
      </c>
      <c r="G63" s="105">
        <f t="shared" si="3"/>
        <v>529001</v>
      </c>
    </row>
    <row r="64" spans="1:7" s="13" customFormat="1" ht="22.5" x14ac:dyDescent="0.2">
      <c r="A64" s="20" t="s">
        <v>231</v>
      </c>
      <c r="B64" s="100" t="s">
        <v>232</v>
      </c>
      <c r="C64" s="101" t="s">
        <v>233</v>
      </c>
      <c r="D64" s="102" t="s">
        <v>117</v>
      </c>
      <c r="E64" s="200">
        <v>7.6</v>
      </c>
      <c r="F64" s="104">
        <v>735740</v>
      </c>
      <c r="G64" s="105">
        <f t="shared" si="3"/>
        <v>5591624</v>
      </c>
    </row>
    <row r="65" spans="1:7" s="13" customFormat="1" ht="22.5" x14ac:dyDescent="0.2">
      <c r="A65" s="20" t="s">
        <v>234</v>
      </c>
      <c r="B65" s="100" t="s">
        <v>235</v>
      </c>
      <c r="C65" s="101" t="s">
        <v>236</v>
      </c>
      <c r="D65" s="102" t="s">
        <v>117</v>
      </c>
      <c r="E65" s="188">
        <v>17.899999999999999</v>
      </c>
      <c r="F65" s="104">
        <v>743635</v>
      </c>
      <c r="G65" s="105">
        <f t="shared" si="3"/>
        <v>13311067</v>
      </c>
    </row>
    <row r="66" spans="1:7" s="13" customFormat="1" ht="22.5" x14ac:dyDescent="0.2">
      <c r="A66" s="20" t="s">
        <v>237</v>
      </c>
      <c r="B66" s="100" t="s">
        <v>238</v>
      </c>
      <c r="C66" s="101" t="s">
        <v>239</v>
      </c>
      <c r="D66" s="102" t="s">
        <v>216</v>
      </c>
      <c r="E66" s="188">
        <v>3.7</v>
      </c>
      <c r="F66" s="104">
        <v>208951</v>
      </c>
      <c r="G66" s="105">
        <f t="shared" si="3"/>
        <v>773119</v>
      </c>
    </row>
    <row r="67" spans="1:7" s="13" customFormat="1" ht="22.5" x14ac:dyDescent="0.2">
      <c r="A67" s="20" t="s">
        <v>240</v>
      </c>
      <c r="B67" s="100" t="s">
        <v>241</v>
      </c>
      <c r="C67" s="101" t="s">
        <v>163</v>
      </c>
      <c r="D67" s="102" t="s">
        <v>128</v>
      </c>
      <c r="E67" s="188">
        <v>1</v>
      </c>
      <c r="F67" s="104">
        <v>580542</v>
      </c>
      <c r="G67" s="105">
        <f t="shared" si="3"/>
        <v>580542</v>
      </c>
    </row>
    <row r="68" spans="1:7" s="13" customFormat="1" ht="22.5" x14ac:dyDescent="0.2">
      <c r="A68" s="20" t="s">
        <v>242</v>
      </c>
      <c r="B68" s="100" t="s">
        <v>243</v>
      </c>
      <c r="C68" s="101" t="s">
        <v>165</v>
      </c>
      <c r="D68" s="102" t="s">
        <v>128</v>
      </c>
      <c r="E68" s="188">
        <v>2</v>
      </c>
      <c r="F68" s="104">
        <v>1050776</v>
      </c>
      <c r="G68" s="105">
        <f t="shared" si="3"/>
        <v>2101552</v>
      </c>
    </row>
    <row r="69" spans="1:7" s="13" customFormat="1" ht="22.5" x14ac:dyDescent="0.2">
      <c r="A69" s="20" t="s">
        <v>244</v>
      </c>
      <c r="B69" s="100" t="s">
        <v>245</v>
      </c>
      <c r="C69" s="101" t="s">
        <v>246</v>
      </c>
      <c r="D69" s="102" t="s">
        <v>117</v>
      </c>
      <c r="E69" s="188">
        <v>0.3</v>
      </c>
      <c r="F69" s="104">
        <v>447144</v>
      </c>
      <c r="G69" s="105">
        <f t="shared" si="3"/>
        <v>134143</v>
      </c>
    </row>
    <row r="70" spans="1:7" s="13" customFormat="1" ht="22.5" x14ac:dyDescent="0.2">
      <c r="A70" s="20" t="s">
        <v>247</v>
      </c>
      <c r="B70" s="100" t="s">
        <v>248</v>
      </c>
      <c r="C70" s="101" t="s">
        <v>249</v>
      </c>
      <c r="D70" s="102" t="s">
        <v>117</v>
      </c>
      <c r="E70" s="188">
        <v>0.6</v>
      </c>
      <c r="F70" s="104">
        <v>793589</v>
      </c>
      <c r="G70" s="105">
        <f t="shared" si="3"/>
        <v>476153</v>
      </c>
    </row>
    <row r="71" spans="1:7" s="13" customFormat="1" x14ac:dyDescent="0.2">
      <c r="A71" s="22" t="s">
        <v>250</v>
      </c>
      <c r="B71" s="100" t="s">
        <v>251</v>
      </c>
      <c r="C71" s="101" t="s">
        <v>252</v>
      </c>
      <c r="D71" s="102" t="s">
        <v>253</v>
      </c>
      <c r="E71" s="188">
        <v>4484.8</v>
      </c>
      <c r="F71" s="104">
        <v>3229</v>
      </c>
      <c r="G71" s="105">
        <f t="shared" si="3"/>
        <v>14481419</v>
      </c>
    </row>
    <row r="72" spans="1:7" s="13" customFormat="1" x14ac:dyDescent="0.2">
      <c r="A72" s="20" t="s">
        <v>254</v>
      </c>
      <c r="B72" s="100" t="s">
        <v>255</v>
      </c>
      <c r="C72" s="101" t="s">
        <v>169</v>
      </c>
      <c r="D72" s="102" t="s">
        <v>114</v>
      </c>
      <c r="E72" s="188">
        <v>8</v>
      </c>
      <c r="F72" s="104">
        <v>4538</v>
      </c>
      <c r="G72" s="105">
        <f t="shared" si="3"/>
        <v>36304</v>
      </c>
    </row>
    <row r="73" spans="1:7" s="13" customFormat="1" x14ac:dyDescent="0.2">
      <c r="A73" s="20" t="s">
        <v>256</v>
      </c>
      <c r="B73" s="100" t="s">
        <v>257</v>
      </c>
      <c r="C73" s="101" t="s">
        <v>171</v>
      </c>
      <c r="D73" s="102" t="s">
        <v>114</v>
      </c>
      <c r="E73" s="188">
        <v>6</v>
      </c>
      <c r="F73" s="104">
        <v>10745</v>
      </c>
      <c r="G73" s="105">
        <f t="shared" si="3"/>
        <v>64470</v>
      </c>
    </row>
    <row r="74" spans="1:7" s="13" customFormat="1" x14ac:dyDescent="0.2">
      <c r="A74" s="20" t="s">
        <v>258</v>
      </c>
      <c r="B74" s="100" t="s">
        <v>259</v>
      </c>
      <c r="C74" s="101" t="s">
        <v>173</v>
      </c>
      <c r="D74" s="102" t="s">
        <v>114</v>
      </c>
      <c r="E74" s="200">
        <v>15</v>
      </c>
      <c r="F74" s="104">
        <v>5445</v>
      </c>
      <c r="G74" s="105">
        <f t="shared" si="3"/>
        <v>81675</v>
      </c>
    </row>
    <row r="75" spans="1:7" s="13" customFormat="1" ht="22.5" x14ac:dyDescent="0.2">
      <c r="A75" s="22" t="s">
        <v>260</v>
      </c>
      <c r="B75" s="100" t="s">
        <v>261</v>
      </c>
      <c r="C75" s="101" t="s">
        <v>262</v>
      </c>
      <c r="D75" s="102" t="s">
        <v>114</v>
      </c>
      <c r="E75" s="200">
        <v>9</v>
      </c>
      <c r="F75" s="104">
        <v>14793</v>
      </c>
      <c r="G75" s="105">
        <f t="shared" si="3"/>
        <v>133137</v>
      </c>
    </row>
    <row r="76" spans="1:7" s="13" customFormat="1" x14ac:dyDescent="0.2">
      <c r="A76" s="20" t="s">
        <v>263</v>
      </c>
      <c r="B76" s="100" t="s">
        <v>264</v>
      </c>
      <c r="C76" s="101" t="s">
        <v>176</v>
      </c>
      <c r="D76" s="102" t="s">
        <v>128</v>
      </c>
      <c r="E76" s="188">
        <v>9</v>
      </c>
      <c r="F76" s="104">
        <v>16881</v>
      </c>
      <c r="G76" s="105">
        <f t="shared" si="3"/>
        <v>151929</v>
      </c>
    </row>
    <row r="77" spans="1:7" s="13" customFormat="1" x14ac:dyDescent="0.2">
      <c r="A77" s="20" t="s">
        <v>265</v>
      </c>
      <c r="B77" s="100" t="s">
        <v>266</v>
      </c>
      <c r="C77" s="101" t="s">
        <v>185</v>
      </c>
      <c r="D77" s="102" t="s">
        <v>128</v>
      </c>
      <c r="E77" s="188">
        <v>3</v>
      </c>
      <c r="F77" s="104">
        <v>26906</v>
      </c>
      <c r="G77" s="105">
        <f t="shared" si="3"/>
        <v>80718</v>
      </c>
    </row>
    <row r="78" spans="1:7" s="13" customFormat="1" ht="22.5" x14ac:dyDescent="0.2">
      <c r="A78" s="20" t="s">
        <v>267</v>
      </c>
      <c r="B78" s="100" t="s">
        <v>268</v>
      </c>
      <c r="C78" s="101" t="s">
        <v>188</v>
      </c>
      <c r="D78" s="102" t="s">
        <v>128</v>
      </c>
      <c r="E78" s="188">
        <v>3</v>
      </c>
      <c r="F78" s="104">
        <v>22771</v>
      </c>
      <c r="G78" s="105">
        <f t="shared" si="3"/>
        <v>68313</v>
      </c>
    </row>
    <row r="79" spans="1:7" s="13" customFormat="1" ht="22.5" x14ac:dyDescent="0.2">
      <c r="A79" s="20" t="s">
        <v>269</v>
      </c>
      <c r="B79" s="100" t="s">
        <v>270</v>
      </c>
      <c r="C79" s="101" t="s">
        <v>191</v>
      </c>
      <c r="D79" s="102" t="s">
        <v>128</v>
      </c>
      <c r="E79" s="188">
        <v>1</v>
      </c>
      <c r="F79" s="104">
        <v>32878</v>
      </c>
      <c r="G79" s="105">
        <f t="shared" si="3"/>
        <v>32878</v>
      </c>
    </row>
    <row r="80" spans="1:7" s="13" customFormat="1" x14ac:dyDescent="0.2">
      <c r="A80" s="20" t="s">
        <v>271</v>
      </c>
      <c r="B80" s="100" t="s">
        <v>272</v>
      </c>
      <c r="C80" s="101" t="s">
        <v>273</v>
      </c>
      <c r="D80" s="102" t="s">
        <v>128</v>
      </c>
      <c r="E80" s="188">
        <v>2</v>
      </c>
      <c r="F80" s="104">
        <v>98840</v>
      </c>
      <c r="G80" s="105">
        <f t="shared" si="3"/>
        <v>197680</v>
      </c>
    </row>
    <row r="81" spans="1:7" s="13" customFormat="1" x14ac:dyDescent="0.2">
      <c r="A81" s="20" t="s">
        <v>274</v>
      </c>
      <c r="B81" s="100" t="s">
        <v>275</v>
      </c>
      <c r="C81" s="101" t="s">
        <v>276</v>
      </c>
      <c r="D81" s="102" t="s">
        <v>128</v>
      </c>
      <c r="E81" s="188">
        <v>2</v>
      </c>
      <c r="F81" s="104">
        <v>138455</v>
      </c>
      <c r="G81" s="105">
        <f t="shared" si="3"/>
        <v>276910</v>
      </c>
    </row>
    <row r="82" spans="1:7" s="13" customFormat="1" ht="22.5" x14ac:dyDescent="0.2">
      <c r="A82" s="20" t="s">
        <v>277</v>
      </c>
      <c r="B82" s="100" t="s">
        <v>278</v>
      </c>
      <c r="C82" s="101" t="s">
        <v>194</v>
      </c>
      <c r="D82" s="102" t="s">
        <v>128</v>
      </c>
      <c r="E82" s="188">
        <v>3</v>
      </c>
      <c r="F82" s="104">
        <v>52768</v>
      </c>
      <c r="G82" s="105">
        <f t="shared" si="3"/>
        <v>158304</v>
      </c>
    </row>
    <row r="83" spans="1:7" s="13" customFormat="1" ht="22.5" x14ac:dyDescent="0.2">
      <c r="A83" s="20" t="s">
        <v>279</v>
      </c>
      <c r="B83" s="100" t="s">
        <v>280</v>
      </c>
      <c r="C83" s="101" t="s">
        <v>197</v>
      </c>
      <c r="D83" s="102" t="s">
        <v>128</v>
      </c>
      <c r="E83" s="188">
        <v>2</v>
      </c>
      <c r="F83" s="104">
        <v>106738</v>
      </c>
      <c r="G83" s="105">
        <f t="shared" si="3"/>
        <v>213476</v>
      </c>
    </row>
    <row r="84" spans="1:7" s="13" customFormat="1" x14ac:dyDescent="0.2">
      <c r="A84" s="20" t="s">
        <v>281</v>
      </c>
      <c r="B84" s="100" t="s">
        <v>282</v>
      </c>
      <c r="C84" s="101" t="s">
        <v>283</v>
      </c>
      <c r="D84" s="102" t="s">
        <v>128</v>
      </c>
      <c r="E84" s="188">
        <v>1</v>
      </c>
      <c r="F84" s="104">
        <v>59512</v>
      </c>
      <c r="G84" s="105">
        <f t="shared" si="3"/>
        <v>59512</v>
      </c>
    </row>
    <row r="85" spans="1:7" s="13" customFormat="1" x14ac:dyDescent="0.2">
      <c r="A85" s="20" t="s">
        <v>284</v>
      </c>
      <c r="B85" s="100" t="s">
        <v>285</v>
      </c>
      <c r="C85" s="101" t="s">
        <v>286</v>
      </c>
      <c r="D85" s="127" t="s">
        <v>128</v>
      </c>
      <c r="E85" s="188">
        <v>2</v>
      </c>
      <c r="F85" s="104">
        <v>207521</v>
      </c>
      <c r="G85" s="105">
        <f t="shared" si="3"/>
        <v>415042</v>
      </c>
    </row>
    <row r="86" spans="1:7" s="13" customFormat="1" ht="33.75" x14ac:dyDescent="0.2">
      <c r="A86" s="22" t="s">
        <v>287</v>
      </c>
      <c r="B86" s="100" t="s">
        <v>288</v>
      </c>
      <c r="C86" s="101" t="s">
        <v>289</v>
      </c>
      <c r="D86" s="102" t="s">
        <v>128</v>
      </c>
      <c r="E86" s="188">
        <v>9</v>
      </c>
      <c r="F86" s="104">
        <v>303805</v>
      </c>
      <c r="G86" s="105">
        <f t="shared" si="3"/>
        <v>2734245</v>
      </c>
    </row>
    <row r="87" spans="1:7" s="13" customFormat="1" x14ac:dyDescent="0.2">
      <c r="A87" s="20" t="s">
        <v>290</v>
      </c>
      <c r="B87" s="100" t="s">
        <v>291</v>
      </c>
      <c r="C87" s="101" t="s">
        <v>292</v>
      </c>
      <c r="D87" s="102" t="s">
        <v>128</v>
      </c>
      <c r="E87" s="188">
        <v>5</v>
      </c>
      <c r="F87" s="104">
        <v>390834</v>
      </c>
      <c r="G87" s="105">
        <f t="shared" si="3"/>
        <v>1954170</v>
      </c>
    </row>
    <row r="88" spans="1:7" s="13" customFormat="1" x14ac:dyDescent="0.2">
      <c r="A88" s="20" t="s">
        <v>293</v>
      </c>
      <c r="B88" s="100" t="s">
        <v>294</v>
      </c>
      <c r="C88" s="101" t="s">
        <v>295</v>
      </c>
      <c r="D88" s="102" t="s">
        <v>128</v>
      </c>
      <c r="E88" s="188">
        <v>4</v>
      </c>
      <c r="F88" s="104">
        <v>522975</v>
      </c>
      <c r="G88" s="105">
        <f t="shared" si="3"/>
        <v>2091900</v>
      </c>
    </row>
    <row r="89" spans="1:7" s="13" customFormat="1" x14ac:dyDescent="0.2">
      <c r="A89" s="22" t="s">
        <v>858</v>
      </c>
      <c r="B89" s="100" t="s">
        <v>297</v>
      </c>
      <c r="C89" s="101" t="s">
        <v>298</v>
      </c>
      <c r="D89" s="102" t="s">
        <v>128</v>
      </c>
      <c r="E89" s="188">
        <v>1</v>
      </c>
      <c r="F89" s="104">
        <v>663319</v>
      </c>
      <c r="G89" s="105">
        <f t="shared" si="3"/>
        <v>663319</v>
      </c>
    </row>
    <row r="90" spans="1:7" s="13" customFormat="1" ht="22.5" x14ac:dyDescent="0.2">
      <c r="A90" s="20" t="s">
        <v>299</v>
      </c>
      <c r="B90" s="100" t="s">
        <v>300</v>
      </c>
      <c r="C90" s="101" t="s">
        <v>203</v>
      </c>
      <c r="D90" s="102" t="s">
        <v>128</v>
      </c>
      <c r="E90" s="188">
        <v>2</v>
      </c>
      <c r="F90" s="104">
        <v>858516</v>
      </c>
      <c r="G90" s="105">
        <f t="shared" si="3"/>
        <v>1717032</v>
      </c>
    </row>
    <row r="91" spans="1:7" s="13" customFormat="1" ht="22.5" x14ac:dyDescent="0.2">
      <c r="A91" s="20" t="s">
        <v>301</v>
      </c>
      <c r="B91" s="100" t="s">
        <v>302</v>
      </c>
      <c r="C91" s="101" t="s">
        <v>303</v>
      </c>
      <c r="D91" s="102" t="s">
        <v>128</v>
      </c>
      <c r="E91" s="188">
        <v>1</v>
      </c>
      <c r="F91" s="104">
        <v>1032584</v>
      </c>
      <c r="G91" s="105">
        <f>ROUND(E91*F91,0)</f>
        <v>1032584</v>
      </c>
    </row>
    <row r="92" spans="1:7" s="13" customFormat="1" ht="22.5" x14ac:dyDescent="0.2">
      <c r="A92" s="20" t="s">
        <v>304</v>
      </c>
      <c r="B92" s="100" t="s">
        <v>305</v>
      </c>
      <c r="C92" s="101" t="s">
        <v>212</v>
      </c>
      <c r="D92" s="102" t="s">
        <v>117</v>
      </c>
      <c r="E92" s="200">
        <v>8.8000000000000007</v>
      </c>
      <c r="F92" s="104">
        <v>536962</v>
      </c>
      <c r="G92" s="105">
        <f>ROUND(E92*F92,0)</f>
        <v>4725266</v>
      </c>
    </row>
    <row r="93" spans="1:7" s="13" customFormat="1" x14ac:dyDescent="0.2">
      <c r="A93" s="20" t="s">
        <v>306</v>
      </c>
      <c r="B93" s="100" t="s">
        <v>307</v>
      </c>
      <c r="C93" s="101" t="s">
        <v>215</v>
      </c>
      <c r="D93" s="102" t="s">
        <v>216</v>
      </c>
      <c r="E93" s="188">
        <v>56.4</v>
      </c>
      <c r="F93" s="104">
        <v>1626</v>
      </c>
      <c r="G93" s="105">
        <f>ROUND(E93*F93,0)</f>
        <v>91706</v>
      </c>
    </row>
    <row r="94" spans="1:7" s="13" customFormat="1" ht="12.75" customHeight="1" x14ac:dyDescent="0.2">
      <c r="A94" s="23"/>
      <c r="B94" s="106"/>
      <c r="C94" s="107"/>
      <c r="D94" s="108"/>
      <c r="E94" s="189"/>
      <c r="F94" s="190"/>
      <c r="G94" s="191"/>
    </row>
    <row r="95" spans="1:7" s="13" customFormat="1" ht="12.75" customHeight="1" thickBot="1" x14ac:dyDescent="0.25">
      <c r="A95" s="24" t="s">
        <v>14</v>
      </c>
      <c r="B95" s="112"/>
      <c r="C95" s="133"/>
      <c r="D95" s="134"/>
      <c r="E95" s="192"/>
      <c r="F95" s="193" t="s">
        <v>308</v>
      </c>
      <c r="G95" s="194">
        <f>SUM(G55:G94)</f>
        <v>57560504</v>
      </c>
    </row>
    <row r="96" spans="1:7" s="13" customFormat="1" ht="15" customHeight="1" thickBot="1" x14ac:dyDescent="0.25">
      <c r="A96" s="25"/>
      <c r="B96" s="114"/>
      <c r="C96" s="115"/>
      <c r="D96" s="116"/>
      <c r="E96" s="195"/>
      <c r="F96" s="196"/>
      <c r="G96" s="197"/>
    </row>
    <row r="97" spans="1:7" s="13" customFormat="1" ht="12.75" customHeight="1" x14ac:dyDescent="0.2">
      <c r="A97" s="55" t="s">
        <v>6</v>
      </c>
      <c r="B97" s="161" t="s">
        <v>35</v>
      </c>
      <c r="C97" s="162" t="s">
        <v>30</v>
      </c>
      <c r="D97" s="163"/>
      <c r="E97" s="166"/>
      <c r="F97" s="166"/>
      <c r="G97" s="167"/>
    </row>
    <row r="98" spans="1:7" s="13" customFormat="1" x14ac:dyDescent="0.2">
      <c r="A98" s="20" t="s">
        <v>309</v>
      </c>
      <c r="B98" s="100" t="s">
        <v>37</v>
      </c>
      <c r="C98" s="101" t="s">
        <v>113</v>
      </c>
      <c r="D98" s="102" t="s">
        <v>114</v>
      </c>
      <c r="E98" s="188">
        <v>3.6</v>
      </c>
      <c r="F98" s="104">
        <v>1337</v>
      </c>
      <c r="G98" s="105">
        <f>ROUND(E98*F98,0)</f>
        <v>4813</v>
      </c>
    </row>
    <row r="99" spans="1:7" s="13" customFormat="1" x14ac:dyDescent="0.2">
      <c r="A99" s="20" t="s">
        <v>310</v>
      </c>
      <c r="B99" s="100" t="s">
        <v>98</v>
      </c>
      <c r="C99" s="101" t="s">
        <v>220</v>
      </c>
      <c r="D99" s="102" t="s">
        <v>216</v>
      </c>
      <c r="E99" s="188">
        <v>42.2</v>
      </c>
      <c r="F99" s="104">
        <v>2710</v>
      </c>
      <c r="G99" s="105">
        <f t="shared" ref="G99:G129" si="4">ROUND(E99*F99,0)</f>
        <v>114362</v>
      </c>
    </row>
    <row r="100" spans="1:7" s="13" customFormat="1" x14ac:dyDescent="0.2">
      <c r="A100" s="20" t="s">
        <v>311</v>
      </c>
      <c r="B100" s="100" t="s">
        <v>99</v>
      </c>
      <c r="C100" s="101" t="s">
        <v>222</v>
      </c>
      <c r="D100" s="102" t="s">
        <v>216</v>
      </c>
      <c r="E100" s="188">
        <v>42.2</v>
      </c>
      <c r="F100" s="104">
        <v>5001</v>
      </c>
      <c r="G100" s="105">
        <f t="shared" si="4"/>
        <v>211042</v>
      </c>
    </row>
    <row r="101" spans="1:7" s="13" customFormat="1" ht="22.5" x14ac:dyDescent="0.2">
      <c r="A101" s="20" t="s">
        <v>312</v>
      </c>
      <c r="B101" s="100" t="s">
        <v>100</v>
      </c>
      <c r="C101" s="101" t="s">
        <v>313</v>
      </c>
      <c r="D101" s="102" t="s">
        <v>117</v>
      </c>
      <c r="E101" s="188">
        <v>78.5</v>
      </c>
      <c r="F101" s="104">
        <v>13238</v>
      </c>
      <c r="G101" s="105">
        <f t="shared" si="4"/>
        <v>1039183</v>
      </c>
    </row>
    <row r="102" spans="1:7" s="13" customFormat="1" ht="22.5" x14ac:dyDescent="0.2">
      <c r="A102" s="20" t="s">
        <v>314</v>
      </c>
      <c r="B102" s="100" t="s">
        <v>315</v>
      </c>
      <c r="C102" s="101" t="s">
        <v>116</v>
      </c>
      <c r="D102" s="102" t="s">
        <v>117</v>
      </c>
      <c r="E102" s="188">
        <v>3.3</v>
      </c>
      <c r="F102" s="104">
        <v>13238</v>
      </c>
      <c r="G102" s="105">
        <f t="shared" si="4"/>
        <v>43685</v>
      </c>
    </row>
    <row r="103" spans="1:7" s="13" customFormat="1" x14ac:dyDescent="0.2">
      <c r="A103" s="20" t="s">
        <v>316</v>
      </c>
      <c r="B103" s="100" t="s">
        <v>317</v>
      </c>
      <c r="C103" s="101" t="s">
        <v>159</v>
      </c>
      <c r="D103" s="102" t="s">
        <v>117</v>
      </c>
      <c r="E103" s="188">
        <v>0.4</v>
      </c>
      <c r="F103" s="104">
        <v>46522</v>
      </c>
      <c r="G103" s="105">
        <f t="shared" si="4"/>
        <v>18609</v>
      </c>
    </row>
    <row r="104" spans="1:7" s="13" customFormat="1" x14ac:dyDescent="0.2">
      <c r="A104" s="20" t="s">
        <v>318</v>
      </c>
      <c r="B104" s="100" t="s">
        <v>319</v>
      </c>
      <c r="C104" s="101" t="s">
        <v>123</v>
      </c>
      <c r="D104" s="102" t="s">
        <v>117</v>
      </c>
      <c r="E104" s="188">
        <v>30.7</v>
      </c>
      <c r="F104" s="104">
        <v>12492</v>
      </c>
      <c r="G104" s="105">
        <f t="shared" si="4"/>
        <v>383504</v>
      </c>
    </row>
    <row r="105" spans="1:7" s="13" customFormat="1" x14ac:dyDescent="0.2">
      <c r="A105" s="20" t="s">
        <v>320</v>
      </c>
      <c r="B105" s="100" t="s">
        <v>321</v>
      </c>
      <c r="C105" s="101" t="s">
        <v>125</v>
      </c>
      <c r="D105" s="102" t="s">
        <v>117</v>
      </c>
      <c r="E105" s="188">
        <v>66.400000000000006</v>
      </c>
      <c r="F105" s="104">
        <v>23611</v>
      </c>
      <c r="G105" s="105">
        <f t="shared" si="4"/>
        <v>1567770</v>
      </c>
    </row>
    <row r="106" spans="1:7" s="13" customFormat="1" x14ac:dyDescent="0.2">
      <c r="A106" s="20" t="s">
        <v>322</v>
      </c>
      <c r="B106" s="100" t="s">
        <v>323</v>
      </c>
      <c r="C106" s="101" t="s">
        <v>230</v>
      </c>
      <c r="D106" s="102" t="s">
        <v>216</v>
      </c>
      <c r="E106" s="188">
        <v>43.5</v>
      </c>
      <c r="F106" s="104">
        <v>21245</v>
      </c>
      <c r="G106" s="105">
        <f t="shared" si="4"/>
        <v>924158</v>
      </c>
    </row>
    <row r="107" spans="1:7" s="13" customFormat="1" ht="22.5" x14ac:dyDescent="0.2">
      <c r="A107" s="20" t="s">
        <v>324</v>
      </c>
      <c r="B107" s="100" t="s">
        <v>325</v>
      </c>
      <c r="C107" s="101" t="s">
        <v>326</v>
      </c>
      <c r="D107" s="102" t="s">
        <v>117</v>
      </c>
      <c r="E107" s="188">
        <v>10.9</v>
      </c>
      <c r="F107" s="104">
        <v>735740</v>
      </c>
      <c r="G107" s="105">
        <f t="shared" si="4"/>
        <v>8019566</v>
      </c>
    </row>
    <row r="108" spans="1:7" s="13" customFormat="1" ht="22.5" x14ac:dyDescent="0.2">
      <c r="A108" s="20" t="s">
        <v>327</v>
      </c>
      <c r="B108" s="100" t="s">
        <v>328</v>
      </c>
      <c r="C108" s="101" t="s">
        <v>329</v>
      </c>
      <c r="D108" s="102" t="s">
        <v>117</v>
      </c>
      <c r="E108" s="188">
        <v>11.1</v>
      </c>
      <c r="F108" s="104">
        <v>743635</v>
      </c>
      <c r="G108" s="105">
        <f t="shared" si="4"/>
        <v>8254349</v>
      </c>
    </row>
    <row r="109" spans="1:7" s="13" customFormat="1" x14ac:dyDescent="0.2">
      <c r="A109" s="20" t="s">
        <v>330</v>
      </c>
      <c r="B109" s="100" t="s">
        <v>331</v>
      </c>
      <c r="C109" s="101" t="s">
        <v>332</v>
      </c>
      <c r="D109" s="102" t="s">
        <v>117</v>
      </c>
      <c r="E109" s="188">
        <v>1.5</v>
      </c>
      <c r="F109" s="104">
        <v>793589</v>
      </c>
      <c r="G109" s="105">
        <f t="shared" si="4"/>
        <v>1190384</v>
      </c>
    </row>
    <row r="110" spans="1:7" s="13" customFormat="1" x14ac:dyDescent="0.2">
      <c r="A110" s="20" t="s">
        <v>333</v>
      </c>
      <c r="B110" s="100" t="s">
        <v>334</v>
      </c>
      <c r="C110" s="101" t="s">
        <v>335</v>
      </c>
      <c r="D110" s="102" t="s">
        <v>117</v>
      </c>
      <c r="E110" s="188">
        <v>1.8</v>
      </c>
      <c r="F110" s="104">
        <v>741297</v>
      </c>
      <c r="G110" s="105">
        <f t="shared" si="4"/>
        <v>1334335</v>
      </c>
    </row>
    <row r="111" spans="1:7" s="13" customFormat="1" x14ac:dyDescent="0.2">
      <c r="A111" s="20" t="s">
        <v>336</v>
      </c>
      <c r="B111" s="100" t="s">
        <v>337</v>
      </c>
      <c r="C111" s="101" t="s">
        <v>252</v>
      </c>
      <c r="D111" s="102" t="s">
        <v>253</v>
      </c>
      <c r="E111" s="188">
        <v>2825.6</v>
      </c>
      <c r="F111" s="104">
        <v>3229</v>
      </c>
      <c r="G111" s="105">
        <f t="shared" si="4"/>
        <v>9123862</v>
      </c>
    </row>
    <row r="112" spans="1:7" s="13" customFormat="1" x14ac:dyDescent="0.2">
      <c r="A112" s="20" t="s">
        <v>338</v>
      </c>
      <c r="B112" s="100" t="s">
        <v>339</v>
      </c>
      <c r="C112" s="101" t="s">
        <v>340</v>
      </c>
      <c r="D112" s="102" t="s">
        <v>216</v>
      </c>
      <c r="E112" s="188">
        <v>54.3</v>
      </c>
      <c r="F112" s="104">
        <v>27965</v>
      </c>
      <c r="G112" s="105">
        <f t="shared" si="4"/>
        <v>1518500</v>
      </c>
    </row>
    <row r="113" spans="1:7" s="13" customFormat="1" x14ac:dyDescent="0.2">
      <c r="A113" s="22" t="s">
        <v>341</v>
      </c>
      <c r="B113" s="100" t="s">
        <v>342</v>
      </c>
      <c r="C113" s="101" t="s">
        <v>343</v>
      </c>
      <c r="D113" s="102" t="s">
        <v>114</v>
      </c>
      <c r="E113" s="188">
        <v>8.1</v>
      </c>
      <c r="F113" s="104">
        <v>76820</v>
      </c>
      <c r="G113" s="105">
        <f t="shared" si="4"/>
        <v>622242</v>
      </c>
    </row>
    <row r="114" spans="1:7" s="13" customFormat="1" x14ac:dyDescent="0.2">
      <c r="A114" s="22" t="s">
        <v>344</v>
      </c>
      <c r="B114" s="100" t="s">
        <v>345</v>
      </c>
      <c r="C114" s="101" t="s">
        <v>346</v>
      </c>
      <c r="D114" s="102" t="s">
        <v>128</v>
      </c>
      <c r="E114" s="188">
        <v>27</v>
      </c>
      <c r="F114" s="104">
        <v>58677</v>
      </c>
      <c r="G114" s="105">
        <f t="shared" si="4"/>
        <v>1584279</v>
      </c>
    </row>
    <row r="115" spans="1:7" s="13" customFormat="1" ht="22.5" x14ac:dyDescent="0.2">
      <c r="A115" s="22" t="s">
        <v>347</v>
      </c>
      <c r="B115" s="100" t="s">
        <v>348</v>
      </c>
      <c r="C115" s="101" t="s">
        <v>349</v>
      </c>
      <c r="D115" s="102" t="s">
        <v>128</v>
      </c>
      <c r="E115" s="188">
        <v>1</v>
      </c>
      <c r="F115" s="104">
        <v>267078</v>
      </c>
      <c r="G115" s="105">
        <f t="shared" si="4"/>
        <v>267078</v>
      </c>
    </row>
    <row r="116" spans="1:7" s="13" customFormat="1" x14ac:dyDescent="0.2">
      <c r="A116" s="20" t="s">
        <v>350</v>
      </c>
      <c r="B116" s="100" t="s">
        <v>351</v>
      </c>
      <c r="C116" s="101" t="s">
        <v>169</v>
      </c>
      <c r="D116" s="102" t="s">
        <v>114</v>
      </c>
      <c r="E116" s="188">
        <v>4.5999999999999996</v>
      </c>
      <c r="F116" s="104">
        <v>4538</v>
      </c>
      <c r="G116" s="105">
        <f t="shared" si="4"/>
        <v>20875</v>
      </c>
    </row>
    <row r="117" spans="1:7" s="13" customFormat="1" x14ac:dyDescent="0.2">
      <c r="A117" s="20" t="s">
        <v>352</v>
      </c>
      <c r="B117" s="100" t="s">
        <v>353</v>
      </c>
      <c r="C117" s="101" t="s">
        <v>354</v>
      </c>
      <c r="D117" s="102" t="s">
        <v>114</v>
      </c>
      <c r="E117" s="188">
        <v>24.8</v>
      </c>
      <c r="F117" s="104">
        <v>10745</v>
      </c>
      <c r="G117" s="105">
        <f t="shared" si="4"/>
        <v>266476</v>
      </c>
    </row>
    <row r="118" spans="1:7" s="13" customFormat="1" x14ac:dyDescent="0.2">
      <c r="A118" s="20" t="s">
        <v>355</v>
      </c>
      <c r="B118" s="100" t="s">
        <v>356</v>
      </c>
      <c r="C118" s="101" t="s">
        <v>173</v>
      </c>
      <c r="D118" s="102" t="s">
        <v>114</v>
      </c>
      <c r="E118" s="188">
        <v>2</v>
      </c>
      <c r="F118" s="104">
        <v>5445</v>
      </c>
      <c r="G118" s="105">
        <f t="shared" si="4"/>
        <v>10890</v>
      </c>
    </row>
    <row r="119" spans="1:7" s="13" customFormat="1" x14ac:dyDescent="0.2">
      <c r="A119" s="20" t="s">
        <v>357</v>
      </c>
      <c r="B119" s="100" t="s">
        <v>358</v>
      </c>
      <c r="C119" s="101" t="s">
        <v>176</v>
      </c>
      <c r="D119" s="102" t="s">
        <v>128</v>
      </c>
      <c r="E119" s="188">
        <v>4</v>
      </c>
      <c r="F119" s="104">
        <v>16881</v>
      </c>
      <c r="G119" s="105">
        <f t="shared" si="4"/>
        <v>67524</v>
      </c>
    </row>
    <row r="120" spans="1:7" s="13" customFormat="1" x14ac:dyDescent="0.2">
      <c r="A120" s="20" t="s">
        <v>359</v>
      </c>
      <c r="B120" s="100" t="s">
        <v>360</v>
      </c>
      <c r="C120" s="101" t="s">
        <v>179</v>
      </c>
      <c r="D120" s="102" t="s">
        <v>128</v>
      </c>
      <c r="E120" s="188">
        <v>1</v>
      </c>
      <c r="F120" s="104">
        <v>14254</v>
      </c>
      <c r="G120" s="105">
        <f t="shared" si="4"/>
        <v>14254</v>
      </c>
    </row>
    <row r="121" spans="1:7" s="13" customFormat="1" x14ac:dyDescent="0.2">
      <c r="A121" s="20" t="s">
        <v>361</v>
      </c>
      <c r="B121" s="100" t="s">
        <v>362</v>
      </c>
      <c r="C121" s="101" t="s">
        <v>185</v>
      </c>
      <c r="D121" s="102" t="s">
        <v>128</v>
      </c>
      <c r="E121" s="188">
        <v>4</v>
      </c>
      <c r="F121" s="104">
        <v>26906</v>
      </c>
      <c r="G121" s="105">
        <f t="shared" si="4"/>
        <v>107624</v>
      </c>
    </row>
    <row r="122" spans="1:7" s="13" customFormat="1" ht="22.5" x14ac:dyDescent="0.2">
      <c r="A122" s="20" t="s">
        <v>363</v>
      </c>
      <c r="B122" s="100" t="s">
        <v>364</v>
      </c>
      <c r="C122" s="101" t="s">
        <v>188</v>
      </c>
      <c r="D122" s="102" t="s">
        <v>128</v>
      </c>
      <c r="E122" s="188">
        <v>5</v>
      </c>
      <c r="F122" s="104">
        <v>22771</v>
      </c>
      <c r="G122" s="105">
        <f t="shared" si="4"/>
        <v>113855</v>
      </c>
    </row>
    <row r="123" spans="1:7" s="13" customFormat="1" x14ac:dyDescent="0.2">
      <c r="A123" s="22" t="s">
        <v>859</v>
      </c>
      <c r="B123" s="100" t="s">
        <v>366</v>
      </c>
      <c r="C123" s="101" t="s">
        <v>860</v>
      </c>
      <c r="D123" s="102" t="s">
        <v>128</v>
      </c>
      <c r="E123" s="188">
        <v>1</v>
      </c>
      <c r="F123" s="104">
        <v>35792</v>
      </c>
      <c r="G123" s="105">
        <f t="shared" si="4"/>
        <v>35792</v>
      </c>
    </row>
    <row r="124" spans="1:7" s="13" customFormat="1" x14ac:dyDescent="0.2">
      <c r="A124" s="20" t="s">
        <v>375</v>
      </c>
      <c r="B124" s="100" t="s">
        <v>368</v>
      </c>
      <c r="C124" s="101" t="s">
        <v>292</v>
      </c>
      <c r="D124" s="102" t="s">
        <v>128</v>
      </c>
      <c r="E124" s="188">
        <v>2</v>
      </c>
      <c r="F124" s="104">
        <v>390834</v>
      </c>
      <c r="G124" s="105">
        <f t="shared" si="4"/>
        <v>781668</v>
      </c>
    </row>
    <row r="125" spans="1:7" s="13" customFormat="1" ht="22.5" x14ac:dyDescent="0.2">
      <c r="A125" s="20" t="s">
        <v>377</v>
      </c>
      <c r="B125" s="100" t="s">
        <v>371</v>
      </c>
      <c r="C125" s="101" t="s">
        <v>203</v>
      </c>
      <c r="D125" s="102" t="s">
        <v>128</v>
      </c>
      <c r="E125" s="188">
        <v>1</v>
      </c>
      <c r="F125" s="104">
        <v>858516</v>
      </c>
      <c r="G125" s="105">
        <f t="shared" si="4"/>
        <v>858516</v>
      </c>
    </row>
    <row r="126" spans="1:7" s="13" customFormat="1" ht="22.5" x14ac:dyDescent="0.2">
      <c r="A126" s="22" t="s">
        <v>379</v>
      </c>
      <c r="B126" s="100" t="s">
        <v>374</v>
      </c>
      <c r="C126" s="101" t="s">
        <v>381</v>
      </c>
      <c r="D126" s="102" t="s">
        <v>216</v>
      </c>
      <c r="E126" s="188">
        <v>37</v>
      </c>
      <c r="F126" s="104">
        <v>27363</v>
      </c>
      <c r="G126" s="105">
        <f t="shared" si="4"/>
        <v>1012431</v>
      </c>
    </row>
    <row r="127" spans="1:7" s="13" customFormat="1" ht="22.5" x14ac:dyDescent="0.2">
      <c r="A127" s="20" t="s">
        <v>382</v>
      </c>
      <c r="B127" s="100" t="s">
        <v>376</v>
      </c>
      <c r="C127" s="101" t="s">
        <v>384</v>
      </c>
      <c r="D127" s="102" t="s">
        <v>117</v>
      </c>
      <c r="E127" s="188">
        <v>8.6</v>
      </c>
      <c r="F127" s="104">
        <v>47164</v>
      </c>
      <c r="G127" s="105">
        <f t="shared" si="4"/>
        <v>405610</v>
      </c>
    </row>
    <row r="128" spans="1:7" s="13" customFormat="1" ht="22.5" x14ac:dyDescent="0.2">
      <c r="A128" s="20" t="s">
        <v>385</v>
      </c>
      <c r="B128" s="100" t="s">
        <v>378</v>
      </c>
      <c r="C128" s="101" t="s">
        <v>387</v>
      </c>
      <c r="D128" s="102" t="s">
        <v>117</v>
      </c>
      <c r="E128" s="188">
        <v>13.8</v>
      </c>
      <c r="F128" s="104">
        <v>53814</v>
      </c>
      <c r="G128" s="105">
        <f t="shared" si="4"/>
        <v>742633</v>
      </c>
    </row>
    <row r="129" spans="1:7" s="13" customFormat="1" x14ac:dyDescent="0.2">
      <c r="A129" s="20" t="s">
        <v>388</v>
      </c>
      <c r="B129" s="100" t="s">
        <v>380</v>
      </c>
      <c r="C129" s="101" t="s">
        <v>215</v>
      </c>
      <c r="D129" s="102" t="s">
        <v>216</v>
      </c>
      <c r="E129" s="188">
        <v>72.8</v>
      </c>
      <c r="F129" s="104">
        <v>1626</v>
      </c>
      <c r="G129" s="105">
        <f t="shared" si="4"/>
        <v>118373</v>
      </c>
    </row>
    <row r="130" spans="1:7" s="13" customFormat="1" ht="12.75" customHeight="1" x14ac:dyDescent="0.2">
      <c r="A130" s="23"/>
      <c r="B130" s="106"/>
      <c r="C130" s="107"/>
      <c r="D130" s="108"/>
      <c r="E130" s="189"/>
      <c r="F130" s="190"/>
      <c r="G130" s="191"/>
    </row>
    <row r="131" spans="1:7" s="13" customFormat="1" ht="12.75" customHeight="1" thickBot="1" x14ac:dyDescent="0.25">
      <c r="A131" s="24" t="s">
        <v>14</v>
      </c>
      <c r="B131" s="112"/>
      <c r="C131" s="133"/>
      <c r="D131" s="134"/>
      <c r="E131" s="192"/>
      <c r="F131" s="193" t="s">
        <v>390</v>
      </c>
      <c r="G131" s="194">
        <f>SUM(G98:G130)</f>
        <v>40778242</v>
      </c>
    </row>
    <row r="132" spans="1:7" s="13" customFormat="1" ht="15" customHeight="1" thickBot="1" x14ac:dyDescent="0.25">
      <c r="A132" s="25"/>
      <c r="B132" s="114"/>
      <c r="C132" s="115"/>
      <c r="D132" s="116"/>
      <c r="E132" s="195"/>
      <c r="F132" s="196"/>
      <c r="G132" s="197"/>
    </row>
    <row r="133" spans="1:7" s="13" customFormat="1" ht="12.75" customHeight="1" x14ac:dyDescent="0.2">
      <c r="A133" s="55" t="s">
        <v>6</v>
      </c>
      <c r="B133" s="161" t="s">
        <v>391</v>
      </c>
      <c r="C133" s="162" t="s">
        <v>36</v>
      </c>
      <c r="D133" s="163"/>
      <c r="E133" s="166"/>
      <c r="F133" s="166"/>
      <c r="G133" s="167"/>
    </row>
    <row r="134" spans="1:7" s="13" customFormat="1" x14ac:dyDescent="0.2">
      <c r="A134" s="20" t="s">
        <v>392</v>
      </c>
      <c r="B134" s="100" t="s">
        <v>393</v>
      </c>
      <c r="C134" s="101" t="s">
        <v>113</v>
      </c>
      <c r="D134" s="102" t="s">
        <v>114</v>
      </c>
      <c r="E134" s="188">
        <v>5.0999999999999996</v>
      </c>
      <c r="F134" s="104">
        <v>1337</v>
      </c>
      <c r="G134" s="105">
        <f t="shared" ref="G134:G154" si="5">ROUND(E134*F134,0)</f>
        <v>6819</v>
      </c>
    </row>
    <row r="135" spans="1:7" s="13" customFormat="1" x14ac:dyDescent="0.2">
      <c r="A135" s="20" t="s">
        <v>394</v>
      </c>
      <c r="B135" s="100" t="s">
        <v>395</v>
      </c>
      <c r="C135" s="101" t="s">
        <v>220</v>
      </c>
      <c r="D135" s="102" t="s">
        <v>216</v>
      </c>
      <c r="E135" s="188">
        <v>29.6</v>
      </c>
      <c r="F135" s="104">
        <v>2710</v>
      </c>
      <c r="G135" s="105">
        <f t="shared" si="5"/>
        <v>80216</v>
      </c>
    </row>
    <row r="136" spans="1:7" s="13" customFormat="1" x14ac:dyDescent="0.2">
      <c r="A136" s="20" t="s">
        <v>396</v>
      </c>
      <c r="B136" s="100" t="s">
        <v>397</v>
      </c>
      <c r="C136" s="101" t="s">
        <v>222</v>
      </c>
      <c r="D136" s="102" t="s">
        <v>216</v>
      </c>
      <c r="E136" s="188">
        <v>29.6</v>
      </c>
      <c r="F136" s="104">
        <v>5001</v>
      </c>
      <c r="G136" s="105">
        <f t="shared" si="5"/>
        <v>148030</v>
      </c>
    </row>
    <row r="137" spans="1:7" s="13" customFormat="1" ht="22.5" x14ac:dyDescent="0.2">
      <c r="A137" s="20" t="s">
        <v>398</v>
      </c>
      <c r="B137" s="100" t="s">
        <v>399</v>
      </c>
      <c r="C137" s="101" t="s">
        <v>400</v>
      </c>
      <c r="D137" s="102" t="s">
        <v>117</v>
      </c>
      <c r="E137" s="188">
        <v>21.5</v>
      </c>
      <c r="F137" s="104">
        <v>13238</v>
      </c>
      <c r="G137" s="105">
        <f t="shared" si="5"/>
        <v>284617</v>
      </c>
    </row>
    <row r="138" spans="1:7" s="13" customFormat="1" ht="22.5" x14ac:dyDescent="0.2">
      <c r="A138" s="20" t="s">
        <v>401</v>
      </c>
      <c r="B138" s="100" t="s">
        <v>402</v>
      </c>
      <c r="C138" s="101" t="s">
        <v>116</v>
      </c>
      <c r="D138" s="102" t="s">
        <v>117</v>
      </c>
      <c r="E138" s="188">
        <v>2.7</v>
      </c>
      <c r="F138" s="104">
        <v>13238</v>
      </c>
      <c r="G138" s="105">
        <f t="shared" si="5"/>
        <v>35743</v>
      </c>
    </row>
    <row r="139" spans="1:7" s="13" customFormat="1" x14ac:dyDescent="0.2">
      <c r="A139" s="20" t="s">
        <v>403</v>
      </c>
      <c r="B139" s="100" t="s">
        <v>404</v>
      </c>
      <c r="C139" s="101" t="s">
        <v>159</v>
      </c>
      <c r="D139" s="102" t="s">
        <v>117</v>
      </c>
      <c r="E139" s="188">
        <v>0.5</v>
      </c>
      <c r="F139" s="104">
        <v>46522</v>
      </c>
      <c r="G139" s="105">
        <f t="shared" si="5"/>
        <v>23261</v>
      </c>
    </row>
    <row r="140" spans="1:7" s="13" customFormat="1" x14ac:dyDescent="0.2">
      <c r="A140" s="20" t="s">
        <v>405</v>
      </c>
      <c r="B140" s="100" t="s">
        <v>406</v>
      </c>
      <c r="C140" s="101" t="s">
        <v>123</v>
      </c>
      <c r="D140" s="102" t="s">
        <v>117</v>
      </c>
      <c r="E140" s="188">
        <v>7.1</v>
      </c>
      <c r="F140" s="104">
        <v>12492</v>
      </c>
      <c r="G140" s="105">
        <f t="shared" si="5"/>
        <v>88693</v>
      </c>
    </row>
    <row r="141" spans="1:7" s="13" customFormat="1" x14ac:dyDescent="0.2">
      <c r="A141" s="20" t="s">
        <v>407</v>
      </c>
      <c r="B141" s="100" t="s">
        <v>408</v>
      </c>
      <c r="C141" s="101" t="s">
        <v>125</v>
      </c>
      <c r="D141" s="102" t="s">
        <v>117</v>
      </c>
      <c r="E141" s="188">
        <v>22.2</v>
      </c>
      <c r="F141" s="104">
        <v>23611</v>
      </c>
      <c r="G141" s="105">
        <f t="shared" si="5"/>
        <v>524164</v>
      </c>
    </row>
    <row r="142" spans="1:7" s="13" customFormat="1" x14ac:dyDescent="0.2">
      <c r="A142" s="20" t="s">
        <v>409</v>
      </c>
      <c r="B142" s="100" t="s">
        <v>410</v>
      </c>
      <c r="C142" s="101" t="s">
        <v>230</v>
      </c>
      <c r="D142" s="102" t="s">
        <v>216</v>
      </c>
      <c r="E142" s="188">
        <v>29.6</v>
      </c>
      <c r="F142" s="104">
        <v>21245</v>
      </c>
      <c r="G142" s="105">
        <f t="shared" si="5"/>
        <v>628852</v>
      </c>
    </row>
    <row r="143" spans="1:7" s="13" customFormat="1" ht="22.5" x14ac:dyDescent="0.2">
      <c r="A143" s="20" t="s">
        <v>411</v>
      </c>
      <c r="B143" s="100" t="s">
        <v>412</v>
      </c>
      <c r="C143" s="101" t="s">
        <v>413</v>
      </c>
      <c r="D143" s="102" t="s">
        <v>117</v>
      </c>
      <c r="E143" s="188">
        <v>7.4</v>
      </c>
      <c r="F143" s="104">
        <v>735740</v>
      </c>
      <c r="G143" s="105">
        <f t="shared" si="5"/>
        <v>5444476</v>
      </c>
    </row>
    <row r="144" spans="1:7" s="13" customFormat="1" ht="22.5" x14ac:dyDescent="0.2">
      <c r="A144" s="20" t="s">
        <v>414</v>
      </c>
      <c r="B144" s="100" t="s">
        <v>415</v>
      </c>
      <c r="C144" s="101" t="s">
        <v>416</v>
      </c>
      <c r="D144" s="102" t="s">
        <v>117</v>
      </c>
      <c r="E144" s="200">
        <v>4.5</v>
      </c>
      <c r="F144" s="104">
        <v>743635</v>
      </c>
      <c r="G144" s="105">
        <f t="shared" si="5"/>
        <v>3346358</v>
      </c>
    </row>
    <row r="145" spans="1:7" s="13" customFormat="1" ht="22.5" x14ac:dyDescent="0.2">
      <c r="A145" s="20" t="s">
        <v>417</v>
      </c>
      <c r="B145" s="100" t="s">
        <v>418</v>
      </c>
      <c r="C145" s="101" t="s">
        <v>419</v>
      </c>
      <c r="D145" s="102" t="s">
        <v>128</v>
      </c>
      <c r="E145" s="188">
        <v>1</v>
      </c>
      <c r="F145" s="104">
        <v>499717</v>
      </c>
      <c r="G145" s="105">
        <f t="shared" si="5"/>
        <v>499717</v>
      </c>
    </row>
    <row r="146" spans="1:7" s="13" customFormat="1" x14ac:dyDescent="0.2">
      <c r="A146" s="20" t="s">
        <v>420</v>
      </c>
      <c r="B146" s="100" t="s">
        <v>421</v>
      </c>
      <c r="C146" s="101" t="s">
        <v>252</v>
      </c>
      <c r="D146" s="102" t="s">
        <v>253</v>
      </c>
      <c r="E146" s="188">
        <v>515.79999999999995</v>
      </c>
      <c r="F146" s="104">
        <v>3229</v>
      </c>
      <c r="G146" s="105">
        <f t="shared" si="5"/>
        <v>1665518</v>
      </c>
    </row>
    <row r="147" spans="1:7" s="13" customFormat="1" x14ac:dyDescent="0.2">
      <c r="A147" s="20" t="s">
        <v>422</v>
      </c>
      <c r="B147" s="100" t="s">
        <v>423</v>
      </c>
      <c r="C147" s="101" t="s">
        <v>173</v>
      </c>
      <c r="D147" s="102" t="s">
        <v>114</v>
      </c>
      <c r="E147" s="188">
        <v>5.5</v>
      </c>
      <c r="F147" s="104">
        <v>5445</v>
      </c>
      <c r="G147" s="105">
        <f t="shared" si="5"/>
        <v>29948</v>
      </c>
    </row>
    <row r="148" spans="1:7" s="13" customFormat="1" x14ac:dyDescent="0.2">
      <c r="A148" s="20" t="s">
        <v>426</v>
      </c>
      <c r="B148" s="100" t="s">
        <v>425</v>
      </c>
      <c r="C148" s="101" t="s">
        <v>369</v>
      </c>
      <c r="D148" s="102" t="s">
        <v>128</v>
      </c>
      <c r="E148" s="188">
        <v>2</v>
      </c>
      <c r="F148" s="104">
        <v>50222</v>
      </c>
      <c r="G148" s="105">
        <f t="shared" si="5"/>
        <v>100444</v>
      </c>
    </row>
    <row r="149" spans="1:7" s="13" customFormat="1" x14ac:dyDescent="0.2">
      <c r="A149" s="20" t="s">
        <v>861</v>
      </c>
      <c r="B149" s="100" t="s">
        <v>427</v>
      </c>
      <c r="C149" s="101" t="s">
        <v>860</v>
      </c>
      <c r="D149" s="102" t="s">
        <v>128</v>
      </c>
      <c r="E149" s="188">
        <v>1</v>
      </c>
      <c r="F149" s="104">
        <v>35792</v>
      </c>
      <c r="G149" s="105">
        <f t="shared" si="5"/>
        <v>35792</v>
      </c>
    </row>
    <row r="150" spans="1:7" s="13" customFormat="1" x14ac:dyDescent="0.2">
      <c r="A150" s="20" t="s">
        <v>862</v>
      </c>
      <c r="B150" s="100" t="s">
        <v>429</v>
      </c>
      <c r="C150" s="101" t="s">
        <v>292</v>
      </c>
      <c r="D150" s="102" t="s">
        <v>128</v>
      </c>
      <c r="E150" s="188">
        <v>1</v>
      </c>
      <c r="F150" s="104">
        <v>390834</v>
      </c>
      <c r="G150" s="105">
        <f t="shared" si="5"/>
        <v>390834</v>
      </c>
    </row>
    <row r="151" spans="1:7" s="13" customFormat="1" x14ac:dyDescent="0.2">
      <c r="A151" s="20" t="s">
        <v>431</v>
      </c>
      <c r="B151" s="100" t="s">
        <v>432</v>
      </c>
      <c r="C151" s="101" t="s">
        <v>295</v>
      </c>
      <c r="D151" s="102" t="s">
        <v>128</v>
      </c>
      <c r="E151" s="188">
        <v>2</v>
      </c>
      <c r="F151" s="104">
        <v>522975</v>
      </c>
      <c r="G151" s="105">
        <f t="shared" si="5"/>
        <v>1045950</v>
      </c>
    </row>
    <row r="152" spans="1:7" s="13" customFormat="1" ht="22.5" x14ac:dyDescent="0.2">
      <c r="A152" s="20" t="s">
        <v>863</v>
      </c>
      <c r="B152" s="100" t="s">
        <v>434</v>
      </c>
      <c r="C152" s="101" t="s">
        <v>203</v>
      </c>
      <c r="D152" s="102" t="s">
        <v>128</v>
      </c>
      <c r="E152" s="188">
        <v>1</v>
      </c>
      <c r="F152" s="104">
        <v>858516</v>
      </c>
      <c r="G152" s="105">
        <f t="shared" si="5"/>
        <v>858516</v>
      </c>
    </row>
    <row r="153" spans="1:7" s="13" customFormat="1" ht="22.5" x14ac:dyDescent="0.2">
      <c r="A153" s="20" t="s">
        <v>433</v>
      </c>
      <c r="B153" s="100" t="s">
        <v>436</v>
      </c>
      <c r="C153" s="101" t="s">
        <v>303</v>
      </c>
      <c r="D153" s="102" t="s">
        <v>128</v>
      </c>
      <c r="E153" s="188">
        <v>2</v>
      </c>
      <c r="F153" s="104">
        <v>1032584</v>
      </c>
      <c r="G153" s="105">
        <f t="shared" si="5"/>
        <v>2065168</v>
      </c>
    </row>
    <row r="154" spans="1:7" s="13" customFormat="1" x14ac:dyDescent="0.2">
      <c r="A154" s="20" t="s">
        <v>435</v>
      </c>
      <c r="B154" s="100" t="s">
        <v>864</v>
      </c>
      <c r="C154" s="101" t="s">
        <v>215</v>
      </c>
      <c r="D154" s="102" t="s">
        <v>216</v>
      </c>
      <c r="E154" s="188">
        <v>55.4</v>
      </c>
      <c r="F154" s="104">
        <v>1626</v>
      </c>
      <c r="G154" s="105">
        <f t="shared" si="5"/>
        <v>90080</v>
      </c>
    </row>
    <row r="155" spans="1:7" s="13" customFormat="1" ht="12.75" customHeight="1" x14ac:dyDescent="0.2">
      <c r="A155" s="23"/>
      <c r="B155" s="106"/>
      <c r="C155" s="107"/>
      <c r="D155" s="108"/>
      <c r="E155" s="189"/>
      <c r="F155" s="190"/>
      <c r="G155" s="191"/>
    </row>
    <row r="156" spans="1:7" s="13" customFormat="1" ht="12.75" customHeight="1" thickBot="1" x14ac:dyDescent="0.25">
      <c r="A156" s="24" t="s">
        <v>14</v>
      </c>
      <c r="B156" s="112"/>
      <c r="C156" s="133"/>
      <c r="D156" s="134"/>
      <c r="E156" s="192"/>
      <c r="F156" s="193" t="s">
        <v>437</v>
      </c>
      <c r="G156" s="194">
        <f>SUM(G134:G155)</f>
        <v>17393196</v>
      </c>
    </row>
    <row r="157" spans="1:7" s="13" customFormat="1" ht="15" customHeight="1" x14ac:dyDescent="0.2">
      <c r="A157" s="25"/>
      <c r="B157" s="114"/>
      <c r="C157" s="115"/>
      <c r="D157" s="116"/>
      <c r="E157" s="195"/>
      <c r="F157" s="196"/>
      <c r="G157" s="197"/>
    </row>
    <row r="158" spans="1:7" s="13" customFormat="1" ht="14.25" customHeight="1" x14ac:dyDescent="0.2">
      <c r="A158" s="25"/>
      <c r="B158" s="161" t="s">
        <v>438</v>
      </c>
      <c r="C158" s="162" t="s">
        <v>105</v>
      </c>
      <c r="D158" s="163"/>
      <c r="E158" s="166"/>
      <c r="F158" s="166"/>
      <c r="G158" s="167"/>
    </row>
    <row r="159" spans="1:7" s="13" customFormat="1" ht="14.25" customHeight="1" x14ac:dyDescent="0.2">
      <c r="A159" s="25"/>
      <c r="B159" s="100" t="s">
        <v>440</v>
      </c>
      <c r="C159" s="101" t="s">
        <v>441</v>
      </c>
      <c r="D159" s="102" t="s">
        <v>216</v>
      </c>
      <c r="E159" s="188">
        <v>10.3</v>
      </c>
      <c r="F159" s="104">
        <v>2762</v>
      </c>
      <c r="G159" s="105">
        <f t="shared" ref="G159:G181" si="6">ROUND(E159*F159,0)</f>
        <v>28449</v>
      </c>
    </row>
    <row r="160" spans="1:7" s="13" customFormat="1" ht="14.25" customHeight="1" x14ac:dyDescent="0.2">
      <c r="A160" s="25"/>
      <c r="B160" s="100" t="s">
        <v>443</v>
      </c>
      <c r="C160" s="101" t="s">
        <v>865</v>
      </c>
      <c r="D160" s="102" t="s">
        <v>216</v>
      </c>
      <c r="E160" s="188">
        <v>10.3</v>
      </c>
      <c r="F160" s="104">
        <v>5001</v>
      </c>
      <c r="G160" s="105">
        <f t="shared" si="6"/>
        <v>51510</v>
      </c>
    </row>
    <row r="161" spans="1:7" s="13" customFormat="1" ht="14.25" customHeight="1" x14ac:dyDescent="0.2">
      <c r="A161" s="25"/>
      <c r="B161" s="100" t="s">
        <v>445</v>
      </c>
      <c r="C161" s="101" t="s">
        <v>446</v>
      </c>
      <c r="D161" s="102" t="s">
        <v>117</v>
      </c>
      <c r="E161" s="188">
        <v>2.1</v>
      </c>
      <c r="F161" s="104">
        <v>13238</v>
      </c>
      <c r="G161" s="105">
        <f t="shared" si="6"/>
        <v>27800</v>
      </c>
    </row>
    <row r="162" spans="1:7" s="13" customFormat="1" ht="14.25" customHeight="1" x14ac:dyDescent="0.2">
      <c r="A162" s="25"/>
      <c r="B162" s="100" t="s">
        <v>448</v>
      </c>
      <c r="C162" s="101" t="s">
        <v>449</v>
      </c>
      <c r="D162" s="102" t="s">
        <v>117</v>
      </c>
      <c r="E162" s="188">
        <v>2.5</v>
      </c>
      <c r="F162" s="104">
        <v>51252</v>
      </c>
      <c r="G162" s="105">
        <f t="shared" si="6"/>
        <v>128130</v>
      </c>
    </row>
    <row r="163" spans="1:7" s="13" customFormat="1" ht="14.25" customHeight="1" x14ac:dyDescent="0.2">
      <c r="A163" s="25"/>
      <c r="B163" s="100" t="s">
        <v>451</v>
      </c>
      <c r="C163" s="101" t="s">
        <v>125</v>
      </c>
      <c r="D163" s="102" t="s">
        <v>117</v>
      </c>
      <c r="E163" s="188">
        <v>2.8</v>
      </c>
      <c r="F163" s="104">
        <v>23611</v>
      </c>
      <c r="G163" s="105">
        <f t="shared" si="6"/>
        <v>66111</v>
      </c>
    </row>
    <row r="164" spans="1:7" s="13" customFormat="1" ht="14.25" customHeight="1" x14ac:dyDescent="0.2">
      <c r="A164" s="25"/>
      <c r="B164" s="100" t="s">
        <v>453</v>
      </c>
      <c r="C164" s="101" t="s">
        <v>866</v>
      </c>
      <c r="D164" s="102" t="s">
        <v>117</v>
      </c>
      <c r="E164" s="188">
        <v>0.5</v>
      </c>
      <c r="F164" s="104">
        <v>511929</v>
      </c>
      <c r="G164" s="105">
        <f t="shared" si="6"/>
        <v>255965</v>
      </c>
    </row>
    <row r="165" spans="1:7" s="13" customFormat="1" ht="14.25" customHeight="1" x14ac:dyDescent="0.2">
      <c r="A165" s="25"/>
      <c r="B165" s="100" t="s">
        <v>456</v>
      </c>
      <c r="C165" s="101" t="s">
        <v>457</v>
      </c>
      <c r="D165" s="102" t="s">
        <v>117</v>
      </c>
      <c r="E165" s="188">
        <v>0.4</v>
      </c>
      <c r="F165" s="104">
        <v>355117</v>
      </c>
      <c r="G165" s="105">
        <f t="shared" si="6"/>
        <v>142047</v>
      </c>
    </row>
    <row r="166" spans="1:7" s="13" customFormat="1" ht="25.5" customHeight="1" x14ac:dyDescent="0.2">
      <c r="A166" s="25"/>
      <c r="B166" s="100" t="s">
        <v>459</v>
      </c>
      <c r="C166" s="101" t="s">
        <v>867</v>
      </c>
      <c r="D166" s="102" t="s">
        <v>216</v>
      </c>
      <c r="E166" s="188">
        <v>4</v>
      </c>
      <c r="F166" s="104">
        <v>43068</v>
      </c>
      <c r="G166" s="105">
        <f t="shared" si="6"/>
        <v>172272</v>
      </c>
    </row>
    <row r="167" spans="1:7" s="13" customFormat="1" ht="14.25" customHeight="1" x14ac:dyDescent="0.2">
      <c r="A167" s="25"/>
      <c r="B167" s="100" t="s">
        <v>462</v>
      </c>
      <c r="C167" s="101" t="s">
        <v>868</v>
      </c>
      <c r="D167" s="102" t="s">
        <v>216</v>
      </c>
      <c r="E167" s="188">
        <v>6.3</v>
      </c>
      <c r="F167" s="104">
        <v>43579</v>
      </c>
      <c r="G167" s="105">
        <f t="shared" si="6"/>
        <v>274548</v>
      </c>
    </row>
    <row r="168" spans="1:7" s="13" customFormat="1" ht="14.25" customHeight="1" x14ac:dyDescent="0.2">
      <c r="A168" s="25"/>
      <c r="B168" s="100" t="s">
        <v>465</v>
      </c>
      <c r="C168" s="101" t="s">
        <v>463</v>
      </c>
      <c r="D168" s="102" t="s">
        <v>117</v>
      </c>
      <c r="E168" s="188">
        <v>0.7</v>
      </c>
      <c r="F168" s="104">
        <v>719083</v>
      </c>
      <c r="G168" s="105">
        <f t="shared" si="6"/>
        <v>503358</v>
      </c>
    </row>
    <row r="169" spans="1:7" s="13" customFormat="1" ht="14.25" customHeight="1" x14ac:dyDescent="0.2">
      <c r="A169" s="25"/>
      <c r="B169" s="100" t="s">
        <v>468</v>
      </c>
      <c r="C169" s="101" t="s">
        <v>466</v>
      </c>
      <c r="D169" s="102" t="s">
        <v>117</v>
      </c>
      <c r="E169" s="188">
        <v>0.6</v>
      </c>
      <c r="F169" s="104">
        <v>662193</v>
      </c>
      <c r="G169" s="105">
        <f t="shared" si="6"/>
        <v>397316</v>
      </c>
    </row>
    <row r="170" spans="1:7" s="13" customFormat="1" ht="14.25" customHeight="1" x14ac:dyDescent="0.2">
      <c r="A170" s="25"/>
      <c r="B170" s="100" t="s">
        <v>471</v>
      </c>
      <c r="C170" s="101" t="s">
        <v>478</v>
      </c>
      <c r="D170" s="102" t="s">
        <v>253</v>
      </c>
      <c r="E170" s="188">
        <v>14.2</v>
      </c>
      <c r="F170" s="104">
        <v>3838</v>
      </c>
      <c r="G170" s="105">
        <f t="shared" si="6"/>
        <v>54500</v>
      </c>
    </row>
    <row r="171" spans="1:7" s="13" customFormat="1" ht="14.25" customHeight="1" x14ac:dyDescent="0.2">
      <c r="A171" s="25"/>
      <c r="B171" s="100" t="s">
        <v>474</v>
      </c>
      <c r="C171" s="101" t="s">
        <v>252</v>
      </c>
      <c r="D171" s="102" t="s">
        <v>253</v>
      </c>
      <c r="E171" s="188">
        <v>250</v>
      </c>
      <c r="F171" s="104">
        <v>3229</v>
      </c>
      <c r="G171" s="105">
        <f t="shared" si="6"/>
        <v>807250</v>
      </c>
    </row>
    <row r="172" spans="1:7" s="13" customFormat="1" ht="14.25" customHeight="1" x14ac:dyDescent="0.2">
      <c r="A172" s="25"/>
      <c r="B172" s="100" t="s">
        <v>477</v>
      </c>
      <c r="C172" s="101" t="s">
        <v>483</v>
      </c>
      <c r="D172" s="102" t="s">
        <v>216</v>
      </c>
      <c r="E172" s="188">
        <v>16.100000000000001</v>
      </c>
      <c r="F172" s="104">
        <v>48878</v>
      </c>
      <c r="G172" s="105">
        <f t="shared" si="6"/>
        <v>786936</v>
      </c>
    </row>
    <row r="173" spans="1:7" s="13" customFormat="1" ht="23.25" customHeight="1" x14ac:dyDescent="0.2">
      <c r="A173" s="25"/>
      <c r="B173" s="100" t="s">
        <v>480</v>
      </c>
      <c r="C173" s="101" t="s">
        <v>486</v>
      </c>
      <c r="D173" s="102" t="s">
        <v>128</v>
      </c>
      <c r="E173" s="188">
        <v>1</v>
      </c>
      <c r="F173" s="104">
        <v>165081</v>
      </c>
      <c r="G173" s="105">
        <f t="shared" si="6"/>
        <v>165081</v>
      </c>
    </row>
    <row r="174" spans="1:7" s="13" customFormat="1" ht="26.25" customHeight="1" x14ac:dyDescent="0.2">
      <c r="A174" s="25"/>
      <c r="B174" s="100" t="s">
        <v>482</v>
      </c>
      <c r="C174" s="101" t="s">
        <v>869</v>
      </c>
      <c r="D174" s="102" t="s">
        <v>128</v>
      </c>
      <c r="E174" s="188">
        <v>1</v>
      </c>
      <c r="F174" s="104">
        <v>513073</v>
      </c>
      <c r="G174" s="105">
        <f t="shared" si="6"/>
        <v>513073</v>
      </c>
    </row>
    <row r="175" spans="1:7" s="13" customFormat="1" ht="23.25" customHeight="1" x14ac:dyDescent="0.2">
      <c r="A175" s="25"/>
      <c r="B175" s="100" t="s">
        <v>485</v>
      </c>
      <c r="C175" s="101" t="s">
        <v>501</v>
      </c>
      <c r="D175" s="102" t="s">
        <v>216</v>
      </c>
      <c r="E175" s="188">
        <v>2.2000000000000002</v>
      </c>
      <c r="F175" s="104">
        <v>190465</v>
      </c>
      <c r="G175" s="105">
        <f t="shared" si="6"/>
        <v>419023</v>
      </c>
    </row>
    <row r="176" spans="1:7" s="13" customFormat="1" ht="14.25" customHeight="1" x14ac:dyDescent="0.2">
      <c r="A176" s="25"/>
      <c r="B176" s="100" t="s">
        <v>488</v>
      </c>
      <c r="C176" s="101" t="s">
        <v>504</v>
      </c>
      <c r="D176" s="102" t="s">
        <v>216</v>
      </c>
      <c r="E176" s="188">
        <v>4</v>
      </c>
      <c r="F176" s="104">
        <v>21326</v>
      </c>
      <c r="G176" s="105">
        <f t="shared" si="6"/>
        <v>85304</v>
      </c>
    </row>
    <row r="177" spans="1:7" s="13" customFormat="1" ht="14.25" customHeight="1" x14ac:dyDescent="0.2">
      <c r="A177" s="25"/>
      <c r="B177" s="100" t="s">
        <v>491</v>
      </c>
      <c r="C177" s="101" t="s">
        <v>870</v>
      </c>
      <c r="D177" s="102" t="s">
        <v>216</v>
      </c>
      <c r="E177" s="188">
        <v>4</v>
      </c>
      <c r="F177" s="104">
        <v>46591</v>
      </c>
      <c r="G177" s="105">
        <f t="shared" si="6"/>
        <v>186364</v>
      </c>
    </row>
    <row r="178" spans="1:7" s="13" customFormat="1" ht="14.25" customHeight="1" x14ac:dyDescent="0.2">
      <c r="A178" s="25"/>
      <c r="B178" s="100" t="s">
        <v>494</v>
      </c>
      <c r="C178" s="101" t="s">
        <v>513</v>
      </c>
      <c r="D178" s="102" t="s">
        <v>114</v>
      </c>
      <c r="E178" s="188">
        <v>11</v>
      </c>
      <c r="F178" s="104">
        <v>13305</v>
      </c>
      <c r="G178" s="105">
        <f t="shared" si="6"/>
        <v>146355</v>
      </c>
    </row>
    <row r="179" spans="1:7" s="13" customFormat="1" ht="14.25" customHeight="1" x14ac:dyDescent="0.2">
      <c r="A179" s="25"/>
      <c r="B179" s="100" t="s">
        <v>497</v>
      </c>
      <c r="C179" s="101" t="s">
        <v>340</v>
      </c>
      <c r="D179" s="102" t="s">
        <v>216</v>
      </c>
      <c r="E179" s="188">
        <v>10.1</v>
      </c>
      <c r="F179" s="104">
        <v>27965</v>
      </c>
      <c r="G179" s="105">
        <f t="shared" si="6"/>
        <v>282447</v>
      </c>
    </row>
    <row r="180" spans="1:7" s="13" customFormat="1" ht="14.25" customHeight="1" x14ac:dyDescent="0.2">
      <c r="A180" s="25"/>
      <c r="B180" s="100" t="s">
        <v>500</v>
      </c>
      <c r="C180" s="101" t="s">
        <v>526</v>
      </c>
      <c r="D180" s="102" t="s">
        <v>128</v>
      </c>
      <c r="E180" s="188">
        <v>6</v>
      </c>
      <c r="F180" s="104">
        <v>39378</v>
      </c>
      <c r="G180" s="105">
        <f t="shared" si="6"/>
        <v>236268</v>
      </c>
    </row>
    <row r="181" spans="1:7" s="13" customFormat="1" ht="14.25" customHeight="1" x14ac:dyDescent="0.2">
      <c r="A181" s="25"/>
      <c r="B181" s="100" t="s">
        <v>503</v>
      </c>
      <c r="C181" s="101" t="s">
        <v>215</v>
      </c>
      <c r="D181" s="102" t="s">
        <v>216</v>
      </c>
      <c r="E181" s="188">
        <v>10</v>
      </c>
      <c r="F181" s="104">
        <v>1626</v>
      </c>
      <c r="G181" s="105">
        <f t="shared" si="6"/>
        <v>16260</v>
      </c>
    </row>
    <row r="182" spans="1:7" s="13" customFormat="1" ht="12.75" customHeight="1" x14ac:dyDescent="0.2">
      <c r="A182" s="23"/>
      <c r="B182" s="106"/>
      <c r="C182" s="107"/>
      <c r="D182" s="108"/>
      <c r="E182" s="189"/>
      <c r="F182" s="190"/>
      <c r="G182" s="191"/>
    </row>
    <row r="183" spans="1:7" s="13" customFormat="1" ht="12.75" customHeight="1" thickBot="1" x14ac:dyDescent="0.25">
      <c r="A183" s="24"/>
      <c r="B183" s="112"/>
      <c r="C183" s="133"/>
      <c r="D183" s="134"/>
      <c r="E183" s="192"/>
      <c r="F183" s="193" t="s">
        <v>871</v>
      </c>
      <c r="G183" s="194">
        <f>SUM(G159:G182)</f>
        <v>5746367</v>
      </c>
    </row>
    <row r="184" spans="1:7" s="13" customFormat="1" ht="15" customHeight="1" thickBot="1" x14ac:dyDescent="0.25">
      <c r="A184" s="25"/>
      <c r="B184" s="114"/>
      <c r="C184" s="115"/>
      <c r="D184" s="116"/>
      <c r="E184" s="195"/>
      <c r="F184" s="196"/>
      <c r="G184" s="197"/>
    </row>
    <row r="185" spans="1:7" s="13" customFormat="1" ht="12.75" customHeight="1" x14ac:dyDescent="0.2">
      <c r="A185" s="55" t="s">
        <v>6</v>
      </c>
      <c r="B185" s="161" t="s">
        <v>612</v>
      </c>
      <c r="C185" s="162" t="s">
        <v>67</v>
      </c>
      <c r="D185" s="163"/>
      <c r="E185" s="166"/>
      <c r="F185" s="166"/>
      <c r="G185" s="167"/>
    </row>
    <row r="186" spans="1:7" s="13" customFormat="1" ht="12.75" hidden="1" customHeight="1" x14ac:dyDescent="0.2">
      <c r="A186" s="26" t="s">
        <v>9</v>
      </c>
      <c r="B186" s="120"/>
      <c r="C186" s="101"/>
      <c r="D186" s="102"/>
      <c r="E186" s="188"/>
      <c r="F186" s="104"/>
      <c r="G186" s="105"/>
    </row>
    <row r="187" spans="1:7" s="13" customFormat="1" x14ac:dyDescent="0.2">
      <c r="A187" s="20" t="s">
        <v>613</v>
      </c>
      <c r="B187" s="100" t="s">
        <v>614</v>
      </c>
      <c r="C187" s="101" t="s">
        <v>615</v>
      </c>
      <c r="D187" s="102" t="s">
        <v>114</v>
      </c>
      <c r="E187" s="188">
        <v>120</v>
      </c>
      <c r="F187" s="104">
        <v>1400</v>
      </c>
      <c r="G187" s="105">
        <f t="shared" ref="G187:G193" si="7">ROUND(E187*F187,0)</f>
        <v>168000</v>
      </c>
    </row>
    <row r="188" spans="1:7" s="13" customFormat="1" x14ac:dyDescent="0.2">
      <c r="A188" s="20" t="s">
        <v>616</v>
      </c>
      <c r="B188" s="100" t="s">
        <v>617</v>
      </c>
      <c r="C188" s="101" t="s">
        <v>446</v>
      </c>
      <c r="D188" s="102" t="s">
        <v>117</v>
      </c>
      <c r="E188" s="188">
        <v>12.5</v>
      </c>
      <c r="F188" s="104">
        <v>13238</v>
      </c>
      <c r="G188" s="105">
        <f t="shared" si="7"/>
        <v>165475</v>
      </c>
    </row>
    <row r="189" spans="1:7" s="13" customFormat="1" x14ac:dyDescent="0.2">
      <c r="A189" s="20" t="s">
        <v>618</v>
      </c>
      <c r="B189" s="100" t="s">
        <v>619</v>
      </c>
      <c r="C189" s="101" t="s">
        <v>123</v>
      </c>
      <c r="D189" s="102" t="s">
        <v>117</v>
      </c>
      <c r="E189" s="188">
        <v>7.7</v>
      </c>
      <c r="F189" s="104">
        <v>12492</v>
      </c>
      <c r="G189" s="105">
        <f t="shared" si="7"/>
        <v>96188</v>
      </c>
    </row>
    <row r="190" spans="1:7" s="13" customFormat="1" x14ac:dyDescent="0.2">
      <c r="A190" s="20" t="s">
        <v>620</v>
      </c>
      <c r="B190" s="100" t="s">
        <v>621</v>
      </c>
      <c r="C190" s="101" t="s">
        <v>125</v>
      </c>
      <c r="D190" s="102" t="s">
        <v>117</v>
      </c>
      <c r="E190" s="188">
        <v>6.3</v>
      </c>
      <c r="F190" s="104">
        <v>23611</v>
      </c>
      <c r="G190" s="105">
        <f t="shared" si="7"/>
        <v>148749</v>
      </c>
    </row>
    <row r="191" spans="1:7" s="13" customFormat="1" ht="22.5" x14ac:dyDescent="0.2">
      <c r="A191" s="20" t="s">
        <v>622</v>
      </c>
      <c r="B191" s="100" t="s">
        <v>623</v>
      </c>
      <c r="C191" s="101" t="s">
        <v>624</v>
      </c>
      <c r="D191" s="102" t="s">
        <v>117</v>
      </c>
      <c r="E191" s="188">
        <v>4.8</v>
      </c>
      <c r="F191" s="104">
        <v>511924</v>
      </c>
      <c r="G191" s="105">
        <f t="shared" si="7"/>
        <v>2457235</v>
      </c>
    </row>
    <row r="192" spans="1:7" s="13" customFormat="1" ht="45" x14ac:dyDescent="0.2">
      <c r="A192" s="22" t="s">
        <v>625</v>
      </c>
      <c r="B192" s="100" t="s">
        <v>626</v>
      </c>
      <c r="C192" s="101" t="s">
        <v>627</v>
      </c>
      <c r="D192" s="102" t="s">
        <v>114</v>
      </c>
      <c r="E192" s="188">
        <v>120</v>
      </c>
      <c r="F192" s="104">
        <v>304915</v>
      </c>
      <c r="G192" s="105">
        <f t="shared" si="7"/>
        <v>36589800</v>
      </c>
    </row>
    <row r="193" spans="1:7" s="13" customFormat="1" ht="33.75" x14ac:dyDescent="0.2">
      <c r="A193" s="22" t="s">
        <v>628</v>
      </c>
      <c r="B193" s="100" t="s">
        <v>629</v>
      </c>
      <c r="C193" s="101" t="s">
        <v>630</v>
      </c>
      <c r="D193" s="102" t="s">
        <v>216</v>
      </c>
      <c r="E193" s="188">
        <v>10</v>
      </c>
      <c r="F193" s="104">
        <v>335398</v>
      </c>
      <c r="G193" s="105">
        <f t="shared" si="7"/>
        <v>3353980</v>
      </c>
    </row>
    <row r="194" spans="1:7" s="13" customFormat="1" ht="12.75" customHeight="1" x14ac:dyDescent="0.2">
      <c r="A194" s="23"/>
      <c r="B194" s="106"/>
      <c r="C194" s="107"/>
      <c r="D194" s="108"/>
      <c r="E194" s="189"/>
      <c r="F194" s="190"/>
      <c r="G194" s="191"/>
    </row>
    <row r="195" spans="1:7" s="13" customFormat="1" ht="12.75" customHeight="1" thickBot="1" x14ac:dyDescent="0.25">
      <c r="A195" s="24" t="s">
        <v>14</v>
      </c>
      <c r="B195" s="112"/>
      <c r="C195" s="133"/>
      <c r="D195" s="134"/>
      <c r="E195" s="192"/>
      <c r="F195" s="193" t="s">
        <v>631</v>
      </c>
      <c r="G195" s="194">
        <f>SUM(G187:G194)</f>
        <v>42979427</v>
      </c>
    </row>
    <row r="196" spans="1:7" s="13" customFormat="1" ht="15" customHeight="1" thickBot="1" x14ac:dyDescent="0.25">
      <c r="A196" s="25"/>
      <c r="B196" s="114"/>
      <c r="C196" s="115"/>
      <c r="D196" s="116"/>
      <c r="E196" s="195"/>
      <c r="F196" s="196"/>
      <c r="G196" s="197"/>
    </row>
    <row r="197" spans="1:7" s="13" customFormat="1" ht="12.75" customHeight="1" x14ac:dyDescent="0.2">
      <c r="A197" s="55" t="s">
        <v>6</v>
      </c>
      <c r="B197" s="161" t="s">
        <v>632</v>
      </c>
      <c r="C197" s="162" t="s">
        <v>872</v>
      </c>
      <c r="D197" s="163"/>
      <c r="E197" s="166"/>
      <c r="F197" s="166"/>
      <c r="G197" s="167"/>
    </row>
    <row r="198" spans="1:7" s="13" customFormat="1" ht="12.75" hidden="1" customHeight="1" x14ac:dyDescent="0.2">
      <c r="A198" s="26" t="s">
        <v>9</v>
      </c>
      <c r="B198" s="120"/>
      <c r="C198" s="101"/>
      <c r="D198" s="102"/>
      <c r="E198" s="188"/>
      <c r="F198" s="104"/>
      <c r="G198" s="105"/>
    </row>
    <row r="199" spans="1:7" s="13" customFormat="1" x14ac:dyDescent="0.2">
      <c r="A199" s="22" t="s">
        <v>633</v>
      </c>
      <c r="B199" s="100" t="s">
        <v>634</v>
      </c>
      <c r="C199" s="101" t="s">
        <v>635</v>
      </c>
      <c r="D199" s="102" t="s">
        <v>128</v>
      </c>
      <c r="E199" s="188">
        <v>1</v>
      </c>
      <c r="F199" s="104">
        <v>568437</v>
      </c>
      <c r="G199" s="105">
        <f t="shared" ref="G199:G208" si="8">ROUND(E199*F199,0)</f>
        <v>568437</v>
      </c>
    </row>
    <row r="200" spans="1:7" s="13" customFormat="1" ht="22.5" x14ac:dyDescent="0.2">
      <c r="A200" s="22" t="s">
        <v>636</v>
      </c>
      <c r="B200" s="100" t="s">
        <v>637</v>
      </c>
      <c r="C200" s="101" t="s">
        <v>638</v>
      </c>
      <c r="D200" s="102" t="s">
        <v>128</v>
      </c>
      <c r="E200" s="188">
        <v>1</v>
      </c>
      <c r="F200" s="104">
        <v>732899</v>
      </c>
      <c r="G200" s="105">
        <f t="shared" si="8"/>
        <v>732899</v>
      </c>
    </row>
    <row r="201" spans="1:7" s="13" customFormat="1" x14ac:dyDescent="0.2">
      <c r="A201" s="22" t="s">
        <v>639</v>
      </c>
      <c r="B201" s="100" t="s">
        <v>640</v>
      </c>
      <c r="C201" s="101" t="s">
        <v>641</v>
      </c>
      <c r="D201" s="102" t="s">
        <v>128</v>
      </c>
      <c r="E201" s="188">
        <v>1</v>
      </c>
      <c r="F201" s="104">
        <v>143132</v>
      </c>
      <c r="G201" s="105">
        <f t="shared" si="8"/>
        <v>143132</v>
      </c>
    </row>
    <row r="202" spans="1:7" s="13" customFormat="1" x14ac:dyDescent="0.2">
      <c r="A202" s="22" t="s">
        <v>642</v>
      </c>
      <c r="B202" s="100" t="s">
        <v>643</v>
      </c>
      <c r="C202" s="101" t="s">
        <v>644</v>
      </c>
      <c r="D202" s="102" t="s">
        <v>128</v>
      </c>
      <c r="E202" s="188">
        <v>2</v>
      </c>
      <c r="F202" s="104">
        <v>368510</v>
      </c>
      <c r="G202" s="105">
        <f t="shared" si="8"/>
        <v>737020</v>
      </c>
    </row>
    <row r="203" spans="1:7" s="13" customFormat="1" x14ac:dyDescent="0.2">
      <c r="A203" s="22" t="s">
        <v>648</v>
      </c>
      <c r="B203" s="100" t="s">
        <v>646</v>
      </c>
      <c r="C203" s="101" t="s">
        <v>650</v>
      </c>
      <c r="D203" s="127" t="s">
        <v>114</v>
      </c>
      <c r="E203" s="188">
        <v>8</v>
      </c>
      <c r="F203" s="104">
        <v>15214</v>
      </c>
      <c r="G203" s="105">
        <f t="shared" si="8"/>
        <v>121712</v>
      </c>
    </row>
    <row r="204" spans="1:7" s="13" customFormat="1" x14ac:dyDescent="0.2">
      <c r="A204" s="22" t="s">
        <v>651</v>
      </c>
      <c r="B204" s="100" t="s">
        <v>649</v>
      </c>
      <c r="C204" s="101" t="s">
        <v>653</v>
      </c>
      <c r="D204" s="127" t="s">
        <v>114</v>
      </c>
      <c r="E204" s="188">
        <v>31.4</v>
      </c>
      <c r="F204" s="104">
        <v>8494</v>
      </c>
      <c r="G204" s="105">
        <f t="shared" si="8"/>
        <v>266712</v>
      </c>
    </row>
    <row r="205" spans="1:7" s="13" customFormat="1" ht="22.5" x14ac:dyDescent="0.2">
      <c r="A205" s="22" t="s">
        <v>654</v>
      </c>
      <c r="B205" s="100" t="s">
        <v>652</v>
      </c>
      <c r="C205" s="101" t="s">
        <v>656</v>
      </c>
      <c r="D205" s="102" t="s">
        <v>114</v>
      </c>
      <c r="E205" s="188">
        <v>31.4</v>
      </c>
      <c r="F205" s="104">
        <v>23774</v>
      </c>
      <c r="G205" s="105">
        <f t="shared" si="8"/>
        <v>746504</v>
      </c>
    </row>
    <row r="206" spans="1:7" s="13" customFormat="1" x14ac:dyDescent="0.2">
      <c r="A206" s="20" t="s">
        <v>660</v>
      </c>
      <c r="B206" s="100" t="s">
        <v>655</v>
      </c>
      <c r="C206" s="101" t="s">
        <v>662</v>
      </c>
      <c r="D206" s="102" t="s">
        <v>128</v>
      </c>
      <c r="E206" s="188">
        <v>1</v>
      </c>
      <c r="F206" s="104">
        <v>286250</v>
      </c>
      <c r="G206" s="105">
        <f t="shared" si="8"/>
        <v>286250</v>
      </c>
    </row>
    <row r="207" spans="1:7" s="13" customFormat="1" x14ac:dyDescent="0.2">
      <c r="A207" s="22" t="s">
        <v>678</v>
      </c>
      <c r="B207" s="100" t="s">
        <v>658</v>
      </c>
      <c r="C207" s="101" t="s">
        <v>680</v>
      </c>
      <c r="D207" s="102" t="s">
        <v>128</v>
      </c>
      <c r="E207" s="188">
        <v>1</v>
      </c>
      <c r="F207" s="104">
        <v>1159732</v>
      </c>
      <c r="G207" s="105">
        <f t="shared" si="8"/>
        <v>1159732</v>
      </c>
    </row>
    <row r="208" spans="1:7" s="13" customFormat="1" x14ac:dyDescent="0.2">
      <c r="A208" s="22" t="s">
        <v>681</v>
      </c>
      <c r="B208" s="100" t="s">
        <v>661</v>
      </c>
      <c r="C208" s="101" t="s">
        <v>683</v>
      </c>
      <c r="D208" s="102" t="s">
        <v>128</v>
      </c>
      <c r="E208" s="188">
        <v>3</v>
      </c>
      <c r="F208" s="104">
        <v>400379</v>
      </c>
      <c r="G208" s="105">
        <f t="shared" si="8"/>
        <v>1201137</v>
      </c>
    </row>
    <row r="209" spans="1:7" s="13" customFormat="1" ht="12.75" customHeight="1" x14ac:dyDescent="0.2">
      <c r="A209" s="23"/>
      <c r="B209" s="106"/>
      <c r="C209" s="107"/>
      <c r="D209" s="108"/>
      <c r="E209" s="189"/>
      <c r="F209" s="190"/>
      <c r="G209" s="191"/>
    </row>
    <row r="210" spans="1:7" s="13" customFormat="1" ht="12.75" customHeight="1" thickBot="1" x14ac:dyDescent="0.25">
      <c r="A210" s="24" t="s">
        <v>14</v>
      </c>
      <c r="B210" s="112"/>
      <c r="C210" s="136"/>
      <c r="D210" s="137"/>
      <c r="E210" s="199"/>
      <c r="F210" s="193" t="s">
        <v>873</v>
      </c>
      <c r="G210" s="194">
        <f>SUM(G199:G209)</f>
        <v>5963535</v>
      </c>
    </row>
    <row r="211" spans="1:7" s="13" customFormat="1" ht="15" customHeight="1" thickBot="1" x14ac:dyDescent="0.25">
      <c r="A211" s="25"/>
      <c r="B211" s="114"/>
      <c r="C211" s="115"/>
      <c r="D211" s="116"/>
      <c r="E211" s="195"/>
      <c r="F211" s="196"/>
      <c r="G211" s="197"/>
    </row>
    <row r="212" spans="1:7" s="13" customFormat="1" ht="12.75" customHeight="1" x14ac:dyDescent="0.2">
      <c r="A212" s="55" t="s">
        <v>6</v>
      </c>
      <c r="B212" s="161" t="s">
        <v>685</v>
      </c>
      <c r="C212" s="162" t="s">
        <v>69</v>
      </c>
      <c r="D212" s="163"/>
      <c r="E212" s="166"/>
      <c r="F212" s="166"/>
      <c r="G212" s="167"/>
    </row>
    <row r="213" spans="1:7" s="13" customFormat="1" ht="12.75" hidden="1" customHeight="1" x14ac:dyDescent="0.2">
      <c r="A213" s="26" t="s">
        <v>9</v>
      </c>
      <c r="B213" s="120"/>
      <c r="C213" s="101"/>
      <c r="D213" s="102"/>
      <c r="E213" s="188"/>
      <c r="F213" s="104"/>
      <c r="G213" s="105"/>
    </row>
    <row r="214" spans="1:7" s="13" customFormat="1" x14ac:dyDescent="0.2">
      <c r="A214" s="22" t="s">
        <v>686</v>
      </c>
      <c r="B214" s="100" t="s">
        <v>687</v>
      </c>
      <c r="C214" s="101" t="s">
        <v>688</v>
      </c>
      <c r="D214" s="127" t="s">
        <v>114</v>
      </c>
      <c r="E214" s="188">
        <v>1301</v>
      </c>
      <c r="F214" s="104">
        <v>28728</v>
      </c>
      <c r="G214" s="105">
        <f t="shared" ref="G214:G221" si="9">ROUND(E214*F214,0)</f>
        <v>37375128</v>
      </c>
    </row>
    <row r="215" spans="1:7" s="13" customFormat="1" ht="22.5" x14ac:dyDescent="0.2">
      <c r="A215" s="20" t="s">
        <v>692</v>
      </c>
      <c r="B215" s="100" t="s">
        <v>690</v>
      </c>
      <c r="C215" s="101" t="s">
        <v>694</v>
      </c>
      <c r="D215" s="102" t="s">
        <v>128</v>
      </c>
      <c r="E215" s="188">
        <v>6</v>
      </c>
      <c r="F215" s="104">
        <v>1037431</v>
      </c>
      <c r="G215" s="105">
        <f t="shared" si="9"/>
        <v>6224586</v>
      </c>
    </row>
    <row r="216" spans="1:7" s="13" customFormat="1" ht="22.5" x14ac:dyDescent="0.2">
      <c r="A216" s="20" t="s">
        <v>695</v>
      </c>
      <c r="B216" s="100" t="s">
        <v>693</v>
      </c>
      <c r="C216" s="101" t="s">
        <v>697</v>
      </c>
      <c r="D216" s="102" t="s">
        <v>128</v>
      </c>
      <c r="E216" s="188">
        <v>1</v>
      </c>
      <c r="F216" s="104">
        <v>1146906</v>
      </c>
      <c r="G216" s="105">
        <f t="shared" si="9"/>
        <v>1146906</v>
      </c>
    </row>
    <row r="217" spans="1:7" s="13" customFormat="1" x14ac:dyDescent="0.2">
      <c r="A217" s="22" t="s">
        <v>698</v>
      </c>
      <c r="B217" s="100" t="s">
        <v>696</v>
      </c>
      <c r="C217" s="101" t="s">
        <v>700</v>
      </c>
      <c r="D217" s="102" t="s">
        <v>128</v>
      </c>
      <c r="E217" s="188">
        <v>1</v>
      </c>
      <c r="F217" s="104">
        <v>11001400</v>
      </c>
      <c r="G217" s="105">
        <f t="shared" si="9"/>
        <v>11001400</v>
      </c>
    </row>
    <row r="218" spans="1:7" s="13" customFormat="1" ht="22.5" x14ac:dyDescent="0.2">
      <c r="A218" s="20" t="s">
        <v>704</v>
      </c>
      <c r="B218" s="100" t="s">
        <v>699</v>
      </c>
      <c r="C218" s="101" t="s">
        <v>706</v>
      </c>
      <c r="D218" s="102" t="s">
        <v>128</v>
      </c>
      <c r="E218" s="188">
        <v>3</v>
      </c>
      <c r="F218" s="104">
        <v>1446659</v>
      </c>
      <c r="G218" s="105">
        <f t="shared" si="9"/>
        <v>4339977</v>
      </c>
    </row>
    <row r="219" spans="1:7" s="13" customFormat="1" ht="22.5" x14ac:dyDescent="0.2">
      <c r="A219" s="20" t="s">
        <v>707</v>
      </c>
      <c r="B219" s="100" t="s">
        <v>702</v>
      </c>
      <c r="C219" s="101" t="s">
        <v>709</v>
      </c>
      <c r="D219" s="102" t="s">
        <v>128</v>
      </c>
      <c r="E219" s="188">
        <v>1</v>
      </c>
      <c r="F219" s="104">
        <v>1159980</v>
      </c>
      <c r="G219" s="105">
        <f t="shared" si="9"/>
        <v>1159980</v>
      </c>
    </row>
    <row r="220" spans="1:7" s="13" customFormat="1" ht="22.5" x14ac:dyDescent="0.2">
      <c r="A220" s="20" t="s">
        <v>710</v>
      </c>
      <c r="B220" s="100" t="s">
        <v>705</v>
      </c>
      <c r="C220" s="101" t="s">
        <v>712</v>
      </c>
      <c r="D220" s="102" t="s">
        <v>128</v>
      </c>
      <c r="E220" s="188">
        <v>2</v>
      </c>
      <c r="F220" s="104">
        <v>620849</v>
      </c>
      <c r="G220" s="105">
        <f t="shared" si="9"/>
        <v>1241698</v>
      </c>
    </row>
    <row r="221" spans="1:7" s="13" customFormat="1" ht="22.5" x14ac:dyDescent="0.2">
      <c r="A221" s="22" t="s">
        <v>713</v>
      </c>
      <c r="B221" s="100" t="s">
        <v>708</v>
      </c>
      <c r="C221" s="101" t="s">
        <v>715</v>
      </c>
      <c r="D221" s="102" t="s">
        <v>128</v>
      </c>
      <c r="E221" s="188">
        <v>1</v>
      </c>
      <c r="F221" s="104">
        <v>5447627</v>
      </c>
      <c r="G221" s="105">
        <f t="shared" si="9"/>
        <v>5447627</v>
      </c>
    </row>
    <row r="222" spans="1:7" s="13" customFormat="1" ht="12.75" customHeight="1" x14ac:dyDescent="0.2">
      <c r="A222" s="23"/>
      <c r="B222" s="106"/>
      <c r="C222" s="107"/>
      <c r="D222" s="108"/>
      <c r="E222" s="189"/>
      <c r="F222" s="190"/>
      <c r="G222" s="191"/>
    </row>
    <row r="223" spans="1:7" s="13" customFormat="1" ht="12.75" customHeight="1" thickBot="1" x14ac:dyDescent="0.25">
      <c r="A223" s="24" t="s">
        <v>14</v>
      </c>
      <c r="B223" s="112"/>
      <c r="C223" s="136"/>
      <c r="D223" s="137"/>
      <c r="E223" s="199"/>
      <c r="F223" s="193" t="s">
        <v>716</v>
      </c>
      <c r="G223" s="194">
        <f>SUM(G214:G222)</f>
        <v>67937302</v>
      </c>
    </row>
    <row r="224" spans="1:7" s="13" customFormat="1" ht="15" customHeight="1" thickBot="1" x14ac:dyDescent="0.25">
      <c r="A224" s="25"/>
      <c r="B224" s="114"/>
      <c r="C224" s="115"/>
      <c r="D224" s="116"/>
      <c r="E224" s="195"/>
      <c r="F224" s="196"/>
      <c r="G224" s="197"/>
    </row>
    <row r="225" spans="1:7" s="13" customFormat="1" ht="12.75" customHeight="1" x14ac:dyDescent="0.2">
      <c r="A225" s="55" t="s">
        <v>6</v>
      </c>
      <c r="B225" s="161" t="s">
        <v>717</v>
      </c>
      <c r="C225" s="162" t="s">
        <v>70</v>
      </c>
      <c r="D225" s="163"/>
      <c r="E225" s="166"/>
      <c r="F225" s="166"/>
      <c r="G225" s="167"/>
    </row>
    <row r="226" spans="1:7" s="13" customFormat="1" ht="12.75" hidden="1" customHeight="1" x14ac:dyDescent="0.2">
      <c r="A226" s="26" t="s">
        <v>9</v>
      </c>
      <c r="B226" s="120"/>
      <c r="C226" s="101"/>
      <c r="D226" s="102"/>
      <c r="E226" s="188"/>
      <c r="F226" s="104"/>
      <c r="G226" s="105"/>
    </row>
    <row r="227" spans="1:7" s="13" customFormat="1" x14ac:dyDescent="0.2">
      <c r="A227" s="22" t="s">
        <v>718</v>
      </c>
      <c r="B227" s="100" t="s">
        <v>719</v>
      </c>
      <c r="C227" s="101" t="s">
        <v>720</v>
      </c>
      <c r="D227" s="102" t="s">
        <v>128</v>
      </c>
      <c r="E227" s="188">
        <v>6</v>
      </c>
      <c r="F227" s="104">
        <v>400878</v>
      </c>
      <c r="G227" s="105">
        <f t="shared" ref="G227:G235" si="10">ROUND(E227*F227,0)</f>
        <v>2405268</v>
      </c>
    </row>
    <row r="228" spans="1:7" s="13" customFormat="1" ht="22.5" x14ac:dyDescent="0.2">
      <c r="A228" s="22" t="s">
        <v>721</v>
      </c>
      <c r="B228" s="100" t="s">
        <v>722</v>
      </c>
      <c r="C228" s="101" t="s">
        <v>723</v>
      </c>
      <c r="D228" s="102" t="s">
        <v>128</v>
      </c>
      <c r="E228" s="188">
        <v>6</v>
      </c>
      <c r="F228" s="104">
        <v>740502</v>
      </c>
      <c r="G228" s="105">
        <f t="shared" si="10"/>
        <v>4443012</v>
      </c>
    </row>
    <row r="229" spans="1:7" s="13" customFormat="1" x14ac:dyDescent="0.2">
      <c r="A229" s="22" t="s">
        <v>724</v>
      </c>
      <c r="B229" s="100" t="s">
        <v>725</v>
      </c>
      <c r="C229" s="101" t="s">
        <v>726</v>
      </c>
      <c r="D229" s="102" t="s">
        <v>114</v>
      </c>
      <c r="E229" s="188">
        <v>187.4</v>
      </c>
      <c r="F229" s="104">
        <v>17146</v>
      </c>
      <c r="G229" s="105">
        <f t="shared" si="10"/>
        <v>3213160</v>
      </c>
    </row>
    <row r="230" spans="1:7" s="13" customFormat="1" x14ac:dyDescent="0.2">
      <c r="A230" s="22" t="s">
        <v>727</v>
      </c>
      <c r="B230" s="100" t="s">
        <v>728</v>
      </c>
      <c r="C230" s="101" t="s">
        <v>729</v>
      </c>
      <c r="D230" s="102" t="s">
        <v>114</v>
      </c>
      <c r="E230" s="188">
        <v>208.8</v>
      </c>
      <c r="F230" s="104">
        <v>13649</v>
      </c>
      <c r="G230" s="105">
        <f t="shared" si="10"/>
        <v>2849911</v>
      </c>
    </row>
    <row r="231" spans="1:7" s="13" customFormat="1" x14ac:dyDescent="0.2">
      <c r="A231" s="22" t="s">
        <v>730</v>
      </c>
      <c r="B231" s="100" t="s">
        <v>731</v>
      </c>
      <c r="C231" s="101" t="s">
        <v>732</v>
      </c>
      <c r="D231" s="102" t="s">
        <v>114</v>
      </c>
      <c r="E231" s="188">
        <v>40.9</v>
      </c>
      <c r="F231" s="104">
        <v>10919</v>
      </c>
      <c r="G231" s="105">
        <f t="shared" si="10"/>
        <v>446587</v>
      </c>
    </row>
    <row r="232" spans="1:7" s="13" customFormat="1" x14ac:dyDescent="0.2">
      <c r="A232" s="20" t="s">
        <v>733</v>
      </c>
      <c r="B232" s="100" t="s">
        <v>734</v>
      </c>
      <c r="C232" s="101" t="s">
        <v>735</v>
      </c>
      <c r="D232" s="102" t="s">
        <v>114</v>
      </c>
      <c r="E232" s="188">
        <v>69.599999999999994</v>
      </c>
      <c r="F232" s="104">
        <v>12179</v>
      </c>
      <c r="G232" s="105">
        <f t="shared" si="10"/>
        <v>847658</v>
      </c>
    </row>
    <row r="233" spans="1:7" s="13" customFormat="1" x14ac:dyDescent="0.2">
      <c r="A233" s="20" t="s">
        <v>736</v>
      </c>
      <c r="B233" s="100" t="s">
        <v>737</v>
      </c>
      <c r="C233" s="101" t="s">
        <v>683</v>
      </c>
      <c r="D233" s="102" t="s">
        <v>128</v>
      </c>
      <c r="E233" s="188">
        <v>6</v>
      </c>
      <c r="F233" s="104">
        <v>400379</v>
      </c>
      <c r="G233" s="105">
        <f t="shared" si="10"/>
        <v>2402274</v>
      </c>
    </row>
    <row r="234" spans="1:7" s="13" customFormat="1" x14ac:dyDescent="0.2">
      <c r="A234" s="22" t="s">
        <v>738</v>
      </c>
      <c r="B234" s="100" t="s">
        <v>739</v>
      </c>
      <c r="C234" s="101" t="s">
        <v>740</v>
      </c>
      <c r="D234" s="102" t="s">
        <v>114</v>
      </c>
      <c r="E234" s="188">
        <v>69.599999999999994</v>
      </c>
      <c r="F234" s="104">
        <v>133391</v>
      </c>
      <c r="G234" s="105">
        <f t="shared" si="10"/>
        <v>9284014</v>
      </c>
    </row>
    <row r="235" spans="1:7" s="13" customFormat="1" x14ac:dyDescent="0.2">
      <c r="A235" s="20" t="s">
        <v>741</v>
      </c>
      <c r="B235" s="100" t="s">
        <v>742</v>
      </c>
      <c r="C235" s="101" t="s">
        <v>743</v>
      </c>
      <c r="D235" s="102" t="s">
        <v>114</v>
      </c>
      <c r="E235" s="188">
        <v>40.9</v>
      </c>
      <c r="F235" s="104">
        <v>123426</v>
      </c>
      <c r="G235" s="105">
        <f t="shared" si="10"/>
        <v>5048123</v>
      </c>
    </row>
    <row r="236" spans="1:7" s="13" customFormat="1" ht="12.75" customHeight="1" x14ac:dyDescent="0.2">
      <c r="A236" s="23"/>
      <c r="B236" s="106"/>
      <c r="C236" s="107"/>
      <c r="D236" s="108"/>
      <c r="E236" s="189"/>
      <c r="F236" s="190"/>
      <c r="G236" s="191"/>
    </row>
    <row r="237" spans="1:7" s="13" customFormat="1" ht="12.75" customHeight="1" thickBot="1" x14ac:dyDescent="0.25">
      <c r="A237" s="24" t="s">
        <v>14</v>
      </c>
      <c r="B237" s="138"/>
      <c r="C237" s="133"/>
      <c r="D237" s="134"/>
      <c r="E237" s="192"/>
      <c r="F237" s="193" t="s">
        <v>744</v>
      </c>
      <c r="G237" s="201">
        <f>SUM(G227:G236)</f>
        <v>30940007</v>
      </c>
    </row>
    <row r="238" spans="1:7" s="13" customFormat="1" ht="15" customHeight="1" thickTop="1" thickBot="1" x14ac:dyDescent="0.25">
      <c r="A238" s="54"/>
      <c r="B238" s="202"/>
      <c r="C238" s="203"/>
      <c r="D238" s="204"/>
      <c r="E238" s="205"/>
      <c r="F238" s="206"/>
      <c r="G238" s="207"/>
    </row>
    <row r="239" spans="1:7" s="13" customFormat="1" ht="15.75" thickTop="1" thickBot="1" x14ac:dyDescent="0.25">
      <c r="A239" s="6" t="s">
        <v>42</v>
      </c>
      <c r="B239" s="321" t="s">
        <v>745</v>
      </c>
      <c r="C239" s="322"/>
      <c r="D239" s="322"/>
      <c r="E239" s="322"/>
      <c r="F239" s="323"/>
      <c r="G239" s="208">
        <f>G15+G26+G52+G95+G131+G156+G183+G195+G210+G223+G237</f>
        <v>307930721</v>
      </c>
    </row>
    <row r="240" spans="1:7" s="13" customFormat="1" ht="15.75" thickTop="1" thickBot="1" x14ac:dyDescent="0.25">
      <c r="A240" s="56" t="s">
        <v>44</v>
      </c>
      <c r="B240" s="321" t="s">
        <v>746</v>
      </c>
      <c r="C240" s="322"/>
      <c r="D240" s="322"/>
      <c r="E240" s="322"/>
      <c r="F240" s="323"/>
      <c r="G240" s="209">
        <f>ROUND((G239*0.3),0)</f>
        <v>92379216</v>
      </c>
    </row>
    <row r="241" spans="1:7" s="13" customFormat="1" ht="15.75" thickTop="1" thickBot="1" x14ac:dyDescent="0.25">
      <c r="A241" s="56" t="s">
        <v>45</v>
      </c>
      <c r="B241" s="307" t="s">
        <v>747</v>
      </c>
      <c r="C241" s="308"/>
      <c r="D241" s="308"/>
      <c r="E241" s="308"/>
      <c r="F241" s="309"/>
      <c r="G241" s="209">
        <f>ROUND(((G239*0.07)*0.16),0)</f>
        <v>3448824</v>
      </c>
    </row>
    <row r="242" spans="1:7" s="13" customFormat="1" ht="15.75" thickTop="1" thickBot="1" x14ac:dyDescent="0.25">
      <c r="A242" s="56" t="s">
        <v>46</v>
      </c>
      <c r="B242" s="307" t="s">
        <v>748</v>
      </c>
      <c r="C242" s="308"/>
      <c r="D242" s="308"/>
      <c r="E242" s="308"/>
      <c r="F242" s="309" t="s">
        <v>749</v>
      </c>
      <c r="G242" s="210">
        <f>G239+G240+G241</f>
        <v>403758761</v>
      </c>
    </row>
    <row r="243" spans="1:7" s="13" customFormat="1" ht="15" thickTop="1" x14ac:dyDescent="0.2">
      <c r="A243" s="10"/>
      <c r="B243" s="28"/>
      <c r="C243" s="28"/>
      <c r="D243" s="28"/>
      <c r="E243" s="28"/>
      <c r="F243" s="29"/>
      <c r="G243" s="30">
        <v>0</v>
      </c>
    </row>
  </sheetData>
  <sheetProtection algorithmName="SHA-512" hashValue="W8lx9i/hcSc0G5U0TUROLsZKsqx+7JGfcmh4StWLTPMrfxZXrY86ZUI1NbMG3woc/Mj5FQEyJFJdcIR3jabtiw==" saltValue="OyagaMhlFKptn6Qqe7phXA==" spinCount="100000" sheet="1" objects="1" scenarios="1"/>
  <mergeCells count="5">
    <mergeCell ref="C1:G1"/>
    <mergeCell ref="B239:F239"/>
    <mergeCell ref="B240:F240"/>
    <mergeCell ref="B241:F241"/>
    <mergeCell ref="B242:F242"/>
  </mergeCells>
  <conditionalFormatting sqref="G243">
    <cfRule type="cellIs" dxfId="54" priority="14" stopIfTrue="1" operator="notEqual">
      <formula>0</formula>
    </cfRule>
    <cfRule type="cellIs" dxfId="53" priority="15" stopIfTrue="1" operator="equal">
      <formula>0</formula>
    </cfRule>
  </conditionalFormatting>
  <conditionalFormatting sqref="B54:C54">
    <cfRule type="cellIs" dxfId="52" priority="13" operator="equal">
      <formula>"ESCRIBA AQUÍ EL NOMBRE DEL CAPITULO"</formula>
    </cfRule>
  </conditionalFormatting>
  <conditionalFormatting sqref="B185:C185">
    <cfRule type="cellIs" dxfId="51" priority="10" operator="equal">
      <formula>"ESCRIBA AQUÍ EL NOMBRE DEL CAPITULO"</formula>
    </cfRule>
  </conditionalFormatting>
  <conditionalFormatting sqref="B97:C97">
    <cfRule type="cellIs" dxfId="50" priority="12" operator="equal">
      <formula>"ESCRIBA AQUÍ EL NOMBRE DEL CAPITULO"</formula>
    </cfRule>
  </conditionalFormatting>
  <conditionalFormatting sqref="B133:C133">
    <cfRule type="cellIs" dxfId="49" priority="11" operator="equal">
      <formula>"ESCRIBA AQUÍ EL NOMBRE DEL CAPITULO"</formula>
    </cfRule>
  </conditionalFormatting>
  <conditionalFormatting sqref="B197:C197">
    <cfRule type="cellIs" dxfId="48" priority="9" operator="equal">
      <formula>"ESCRIBA AQUÍ EL NOMBRE DEL CAPITULO"</formula>
    </cfRule>
  </conditionalFormatting>
  <conditionalFormatting sqref="B212:C212">
    <cfRule type="cellIs" dxfId="47" priority="8" operator="equal">
      <formula>"ESCRIBA AQUÍ EL NOMBRE DEL CAPITULO"</formula>
    </cfRule>
  </conditionalFormatting>
  <conditionalFormatting sqref="B225:C225">
    <cfRule type="cellIs" dxfId="46" priority="7" operator="equal">
      <formula>"ESCRIBA AQUÍ EL NOMBRE DEL CAPITULO"</formula>
    </cfRule>
  </conditionalFormatting>
  <conditionalFormatting sqref="B158:C158">
    <cfRule type="cellIs" dxfId="45" priority="6" operator="equal">
      <formula>"ESCRIBA AQUÍ EL NOMBRE DEL CAPITULO"</formula>
    </cfRule>
  </conditionalFormatting>
  <conditionalFormatting sqref="B5:C5">
    <cfRule type="cellIs" dxfId="44" priority="5" operator="equal">
      <formula>"ESCRIBA AQUÍ EL NOMBRE DEL CAPITULO"</formula>
    </cfRule>
  </conditionalFormatting>
  <conditionalFormatting sqref="B17:C17">
    <cfRule type="cellIs" dxfId="43" priority="4" operator="equal">
      <formula>"ESCRIBA AQUÍ EL NOMBRE DEL CAPITULO"</formula>
    </cfRule>
  </conditionalFormatting>
  <conditionalFormatting sqref="B28:C28">
    <cfRule type="cellIs" dxfId="42" priority="3" operator="equal">
      <formula>"ESCRIBA AQUÍ EL NOMBRE DEL CAPITULO"</formula>
    </cfRule>
  </conditionalFormatting>
  <conditionalFormatting sqref="G242">
    <cfRule type="expression" dxfId="41" priority="1" stopIfTrue="1">
      <formula>"&gt;G29"</formula>
    </cfRule>
    <cfRule type="expression" dxfId="40" priority="2" stopIfTrue="1">
      <formula>"&lt;G29"""</formula>
    </cfRule>
  </conditionalFormatting>
  <pageMargins left="0.94488188976377963" right="0.43307086614173229" top="0.94488188976377963" bottom="0.55118110236220474" header="0.31496062992125984" footer="0.31496062992125984"/>
  <pageSetup scale="73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rowBreaks count="2" manualBreakCount="2">
    <brk id="157" min="1" max="8" man="1"/>
    <brk id="211" min="1" max="8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1"/>
  <sheetViews>
    <sheetView showGridLines="0" topLeftCell="B216" zoomScaleNormal="100" zoomScaleSheetLayoutView="100" workbookViewId="0">
      <selection activeCell="G237" sqref="G237"/>
    </sheetView>
  </sheetViews>
  <sheetFormatPr baseColWidth="10" defaultRowHeight="14.25" x14ac:dyDescent="0.2"/>
  <cols>
    <col min="1" max="1" width="0" style="31" hidden="1" customWidth="1"/>
    <col min="2" max="2" width="9" style="31" customWidth="1"/>
    <col min="3" max="3" width="41.5703125" style="31" customWidth="1"/>
    <col min="4" max="4" width="6.140625" style="31" customWidth="1"/>
    <col min="5" max="5" width="12.7109375" style="31" customWidth="1"/>
    <col min="6" max="6" width="12.28515625" style="31" bestFit="1" customWidth="1"/>
    <col min="7" max="7" width="18.5703125" style="31" customWidth="1"/>
    <col min="8" max="40" width="11.42578125" style="31"/>
    <col min="41" max="43" width="0" style="31" hidden="1" customWidth="1"/>
    <col min="44" max="16384" width="11.42578125" style="31"/>
  </cols>
  <sheetData>
    <row r="1" spans="1:7" s="13" customFormat="1" ht="21" customHeight="1" thickTop="1" x14ac:dyDescent="0.2">
      <c r="A1" s="51"/>
      <c r="B1" s="80" t="s">
        <v>29</v>
      </c>
      <c r="C1" s="330" t="s">
        <v>77</v>
      </c>
      <c r="D1" s="330"/>
      <c r="E1" s="330"/>
      <c r="F1" s="330"/>
      <c r="G1" s="331"/>
    </row>
    <row r="2" spans="1:7" s="13" customFormat="1" ht="12" customHeight="1" x14ac:dyDescent="0.2">
      <c r="A2" s="50"/>
      <c r="B2" s="332"/>
      <c r="C2" s="333"/>
      <c r="D2" s="82"/>
      <c r="E2" s="82"/>
      <c r="F2" s="82"/>
      <c r="G2" s="211"/>
    </row>
    <row r="3" spans="1:7" s="13" customFormat="1" ht="22.5" x14ac:dyDescent="0.2">
      <c r="A3" s="50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63" t="s">
        <v>111</v>
      </c>
    </row>
    <row r="4" spans="1:7" s="13" customFormat="1" ht="12" customHeight="1" thickBot="1" x14ac:dyDescent="0.25">
      <c r="A4" s="50"/>
      <c r="B4" s="212"/>
      <c r="C4" s="114"/>
      <c r="D4" s="115"/>
      <c r="E4" s="116"/>
      <c r="F4" s="117"/>
      <c r="G4" s="213"/>
    </row>
    <row r="5" spans="1:7" s="13" customFormat="1" ht="12.75" customHeight="1" x14ac:dyDescent="0.2">
      <c r="A5" s="46" t="s">
        <v>6</v>
      </c>
      <c r="B5" s="90" t="s">
        <v>7</v>
      </c>
      <c r="C5" s="91" t="s">
        <v>8</v>
      </c>
      <c r="D5" s="92"/>
      <c r="E5" s="92"/>
      <c r="F5" s="92"/>
      <c r="G5" s="214"/>
    </row>
    <row r="6" spans="1:7" s="13" customFormat="1" ht="12.75" hidden="1" customHeight="1" x14ac:dyDescent="0.2">
      <c r="A6" s="45" t="s">
        <v>9</v>
      </c>
      <c r="B6" s="215"/>
      <c r="C6" s="216"/>
      <c r="D6" s="217"/>
      <c r="E6" s="218"/>
      <c r="F6" s="219"/>
      <c r="G6" s="220"/>
    </row>
    <row r="7" spans="1:7" s="13" customFormat="1" x14ac:dyDescent="0.2">
      <c r="A7" s="44" t="s">
        <v>112</v>
      </c>
      <c r="B7" s="221" t="s">
        <v>11</v>
      </c>
      <c r="C7" s="216" t="s">
        <v>113</v>
      </c>
      <c r="D7" s="217" t="s">
        <v>114</v>
      </c>
      <c r="E7" s="222">
        <v>118.4</v>
      </c>
      <c r="F7" s="223">
        <v>1337</v>
      </c>
      <c r="G7" s="224">
        <f>ROUND(E7*F7,0)</f>
        <v>158301</v>
      </c>
    </row>
    <row r="8" spans="1:7" s="13" customFormat="1" ht="22.5" x14ac:dyDescent="0.2">
      <c r="A8" s="44" t="s">
        <v>115</v>
      </c>
      <c r="B8" s="221" t="s">
        <v>13</v>
      </c>
      <c r="C8" s="216" t="s">
        <v>116</v>
      </c>
      <c r="D8" s="217" t="s">
        <v>117</v>
      </c>
      <c r="E8" s="222">
        <v>82.1</v>
      </c>
      <c r="F8" s="223">
        <v>13238</v>
      </c>
      <c r="G8" s="224">
        <f t="shared" ref="G8:G15" si="0">ROUND(E8*F8,0)</f>
        <v>1086840</v>
      </c>
    </row>
    <row r="9" spans="1:7" s="13" customFormat="1" x14ac:dyDescent="0.2">
      <c r="A9" s="44" t="s">
        <v>118</v>
      </c>
      <c r="B9" s="221" t="s">
        <v>59</v>
      </c>
      <c r="C9" s="216" t="s">
        <v>119</v>
      </c>
      <c r="D9" s="217" t="s">
        <v>117</v>
      </c>
      <c r="E9" s="222">
        <v>19.7</v>
      </c>
      <c r="F9" s="223">
        <v>46928</v>
      </c>
      <c r="G9" s="224">
        <f t="shared" si="0"/>
        <v>924482</v>
      </c>
    </row>
    <row r="10" spans="1:7" s="13" customFormat="1" x14ac:dyDescent="0.2">
      <c r="A10" s="44" t="s">
        <v>120</v>
      </c>
      <c r="B10" s="221" t="s">
        <v>60</v>
      </c>
      <c r="C10" s="216" t="s">
        <v>121</v>
      </c>
      <c r="D10" s="217" t="s">
        <v>117</v>
      </c>
      <c r="E10" s="222">
        <v>30.4</v>
      </c>
      <c r="F10" s="223">
        <v>50344</v>
      </c>
      <c r="G10" s="224">
        <f t="shared" si="0"/>
        <v>1530458</v>
      </c>
    </row>
    <row r="11" spans="1:7" s="13" customFormat="1" x14ac:dyDescent="0.2">
      <c r="A11" s="44" t="s">
        <v>122</v>
      </c>
      <c r="B11" s="221" t="s">
        <v>61</v>
      </c>
      <c r="C11" s="216" t="s">
        <v>123</v>
      </c>
      <c r="D11" s="217" t="s">
        <v>117</v>
      </c>
      <c r="E11" s="222">
        <v>39.4</v>
      </c>
      <c r="F11" s="223">
        <v>12492</v>
      </c>
      <c r="G11" s="224">
        <f t="shared" si="0"/>
        <v>492185</v>
      </c>
    </row>
    <row r="12" spans="1:7" s="13" customFormat="1" x14ac:dyDescent="0.2">
      <c r="A12" s="44" t="s">
        <v>124</v>
      </c>
      <c r="B12" s="221" t="s">
        <v>63</v>
      </c>
      <c r="C12" s="216" t="s">
        <v>125</v>
      </c>
      <c r="D12" s="217" t="s">
        <v>117</v>
      </c>
      <c r="E12" s="222">
        <v>45.5</v>
      </c>
      <c r="F12" s="223">
        <v>23611</v>
      </c>
      <c r="G12" s="224">
        <f>ROUND(E12*F12,0)</f>
        <v>1074301</v>
      </c>
    </row>
    <row r="13" spans="1:7" s="13" customFormat="1" x14ac:dyDescent="0.2">
      <c r="A13" s="43" t="s">
        <v>126</v>
      </c>
      <c r="B13" s="221" t="s">
        <v>64</v>
      </c>
      <c r="C13" s="216" t="s">
        <v>874</v>
      </c>
      <c r="D13" s="217" t="s">
        <v>128</v>
      </c>
      <c r="E13" s="222">
        <v>1</v>
      </c>
      <c r="F13" s="223">
        <v>140092</v>
      </c>
      <c r="G13" s="224">
        <f t="shared" si="0"/>
        <v>140092</v>
      </c>
    </row>
    <row r="14" spans="1:7" s="13" customFormat="1" x14ac:dyDescent="0.2">
      <c r="A14" s="44" t="s">
        <v>129</v>
      </c>
      <c r="B14" s="221" t="s">
        <v>62</v>
      </c>
      <c r="C14" s="216" t="s">
        <v>875</v>
      </c>
      <c r="D14" s="217" t="s">
        <v>128</v>
      </c>
      <c r="E14" s="222">
        <v>1</v>
      </c>
      <c r="F14" s="223">
        <v>1148029</v>
      </c>
      <c r="G14" s="224">
        <f t="shared" si="0"/>
        <v>1148029</v>
      </c>
    </row>
    <row r="15" spans="1:7" s="13" customFormat="1" x14ac:dyDescent="0.2">
      <c r="A15" s="43" t="s">
        <v>131</v>
      </c>
      <c r="B15" s="221" t="s">
        <v>132</v>
      </c>
      <c r="C15" s="216" t="s">
        <v>133</v>
      </c>
      <c r="D15" s="217" t="s">
        <v>128</v>
      </c>
      <c r="E15" s="222">
        <v>2</v>
      </c>
      <c r="F15" s="223">
        <v>1027593</v>
      </c>
      <c r="G15" s="224">
        <f t="shared" si="0"/>
        <v>2055186</v>
      </c>
    </row>
    <row r="16" spans="1:7" s="13" customFormat="1" x14ac:dyDescent="0.2">
      <c r="A16" s="44" t="s">
        <v>134</v>
      </c>
      <c r="B16" s="221" t="s">
        <v>135</v>
      </c>
      <c r="C16" s="216" t="s">
        <v>136</v>
      </c>
      <c r="D16" s="217" t="s">
        <v>114</v>
      </c>
      <c r="E16" s="222">
        <v>117.6</v>
      </c>
      <c r="F16" s="223">
        <v>13764</v>
      </c>
      <c r="G16" s="224">
        <f>ROUND(E16*F16,0)</f>
        <v>1618646</v>
      </c>
    </row>
    <row r="17" spans="1:7" s="13" customFormat="1" ht="12.75" customHeight="1" x14ac:dyDescent="0.2">
      <c r="A17" s="42"/>
      <c r="B17" s="106"/>
      <c r="C17" s="107"/>
      <c r="D17" s="108"/>
      <c r="E17" s="189"/>
      <c r="F17" s="190"/>
      <c r="G17" s="191"/>
    </row>
    <row r="18" spans="1:7" s="13" customFormat="1" ht="12.75" customHeight="1" thickBot="1" x14ac:dyDescent="0.25">
      <c r="A18" s="57" t="s">
        <v>14</v>
      </c>
      <c r="B18" s="112"/>
      <c r="C18" s="310" t="s">
        <v>140</v>
      </c>
      <c r="D18" s="311"/>
      <c r="E18" s="311"/>
      <c r="F18" s="312"/>
      <c r="G18" s="194">
        <f>SUM(G7:G17)</f>
        <v>10228520</v>
      </c>
    </row>
    <row r="19" spans="1:7" s="13" customFormat="1" ht="15" customHeight="1" thickBot="1" x14ac:dyDescent="0.25">
      <c r="A19" s="47"/>
      <c r="B19" s="114"/>
      <c r="C19" s="115"/>
      <c r="D19" s="116"/>
      <c r="E19" s="195"/>
      <c r="F19" s="196"/>
      <c r="G19" s="197"/>
    </row>
    <row r="20" spans="1:7" s="13" customFormat="1" ht="12.75" customHeight="1" x14ac:dyDescent="0.2">
      <c r="A20" s="46" t="s">
        <v>6</v>
      </c>
      <c r="B20" s="161" t="s">
        <v>15</v>
      </c>
      <c r="C20" s="162" t="s">
        <v>66</v>
      </c>
      <c r="D20" s="163"/>
      <c r="E20" s="166"/>
      <c r="F20" s="166"/>
      <c r="G20" s="198"/>
    </row>
    <row r="21" spans="1:7" s="13" customFormat="1" ht="12.75" hidden="1" customHeight="1" x14ac:dyDescent="0.2">
      <c r="A21" s="45" t="s">
        <v>9</v>
      </c>
      <c r="B21" s="215"/>
      <c r="C21" s="216"/>
      <c r="D21" s="217"/>
      <c r="E21" s="225"/>
      <c r="F21" s="223"/>
      <c r="G21" s="224"/>
    </row>
    <row r="22" spans="1:7" s="13" customFormat="1" ht="33.75" x14ac:dyDescent="0.2">
      <c r="A22" s="43" t="s">
        <v>141</v>
      </c>
      <c r="B22" s="221" t="s">
        <v>18</v>
      </c>
      <c r="C22" s="216" t="s">
        <v>142</v>
      </c>
      <c r="D22" s="217" t="s">
        <v>128</v>
      </c>
      <c r="E22" s="222">
        <v>1</v>
      </c>
      <c r="F22" s="223">
        <v>232976</v>
      </c>
      <c r="G22" s="224">
        <f>ROUND(E22*F22,0)</f>
        <v>232976</v>
      </c>
    </row>
    <row r="23" spans="1:7" s="13" customFormat="1" ht="22.5" x14ac:dyDescent="0.2">
      <c r="A23" s="43" t="s">
        <v>143</v>
      </c>
      <c r="B23" s="221" t="s">
        <v>20</v>
      </c>
      <c r="C23" s="216" t="s">
        <v>144</v>
      </c>
      <c r="D23" s="217" t="s">
        <v>128</v>
      </c>
      <c r="E23" s="222">
        <v>2</v>
      </c>
      <c r="F23" s="223">
        <v>979941</v>
      </c>
      <c r="G23" s="224">
        <f t="shared" ref="G23:G27" si="1">ROUND(E23*F23,0)</f>
        <v>1959882</v>
      </c>
    </row>
    <row r="24" spans="1:7" s="13" customFormat="1" ht="33.75" x14ac:dyDescent="0.2">
      <c r="A24" s="44" t="s">
        <v>145</v>
      </c>
      <c r="B24" s="221" t="s">
        <v>71</v>
      </c>
      <c r="C24" s="216" t="s">
        <v>146</v>
      </c>
      <c r="D24" s="217" t="s">
        <v>128</v>
      </c>
      <c r="E24" s="222">
        <v>2</v>
      </c>
      <c r="F24" s="223">
        <v>720146</v>
      </c>
      <c r="G24" s="224">
        <f>ROUND(E24*F24,0)</f>
        <v>1440292</v>
      </c>
    </row>
    <row r="25" spans="1:7" s="13" customFormat="1" ht="22.5" x14ac:dyDescent="0.2">
      <c r="A25" s="43" t="s">
        <v>147</v>
      </c>
      <c r="B25" s="221" t="s">
        <v>72</v>
      </c>
      <c r="C25" s="216" t="s">
        <v>148</v>
      </c>
      <c r="D25" s="217" t="s">
        <v>128</v>
      </c>
      <c r="E25" s="222">
        <v>2</v>
      </c>
      <c r="F25" s="223">
        <v>499046</v>
      </c>
      <c r="G25" s="224">
        <f t="shared" si="1"/>
        <v>998092</v>
      </c>
    </row>
    <row r="26" spans="1:7" s="13" customFormat="1" ht="22.5" x14ac:dyDescent="0.2">
      <c r="A26" s="43" t="s">
        <v>149</v>
      </c>
      <c r="B26" s="221" t="s">
        <v>73</v>
      </c>
      <c r="C26" s="216" t="s">
        <v>150</v>
      </c>
      <c r="D26" s="217" t="s">
        <v>128</v>
      </c>
      <c r="E26" s="222">
        <v>2</v>
      </c>
      <c r="F26" s="223">
        <v>631468</v>
      </c>
      <c r="G26" s="224">
        <f t="shared" si="1"/>
        <v>1262936</v>
      </c>
    </row>
    <row r="27" spans="1:7" s="13" customFormat="1" ht="22.5" x14ac:dyDescent="0.2">
      <c r="A27" s="43" t="s">
        <v>151</v>
      </c>
      <c r="B27" s="221" t="s">
        <v>74</v>
      </c>
      <c r="C27" s="216" t="s">
        <v>152</v>
      </c>
      <c r="D27" s="217" t="s">
        <v>128</v>
      </c>
      <c r="E27" s="222">
        <v>1</v>
      </c>
      <c r="F27" s="223">
        <v>4971922</v>
      </c>
      <c r="G27" s="224">
        <f t="shared" si="1"/>
        <v>4971922</v>
      </c>
    </row>
    <row r="28" spans="1:7" s="13" customFormat="1" ht="22.5" x14ac:dyDescent="0.2">
      <c r="A28" s="43" t="s">
        <v>153</v>
      </c>
      <c r="B28" s="221" t="s">
        <v>75</v>
      </c>
      <c r="C28" s="216" t="s">
        <v>154</v>
      </c>
      <c r="D28" s="217" t="s">
        <v>128</v>
      </c>
      <c r="E28" s="222">
        <v>2</v>
      </c>
      <c r="F28" s="223">
        <v>41552</v>
      </c>
      <c r="G28" s="224">
        <f>ROUND(E28*F28,0)</f>
        <v>83104</v>
      </c>
    </row>
    <row r="29" spans="1:7" s="13" customFormat="1" ht="12.75" customHeight="1" x14ac:dyDescent="0.2">
      <c r="A29" s="42"/>
      <c r="B29" s="106"/>
      <c r="C29" s="107"/>
      <c r="D29" s="108"/>
      <c r="E29" s="189"/>
      <c r="F29" s="190"/>
      <c r="G29" s="191"/>
    </row>
    <row r="30" spans="1:7" s="13" customFormat="1" ht="12.75" customHeight="1" thickBot="1" x14ac:dyDescent="0.25">
      <c r="A30" s="57" t="s">
        <v>14</v>
      </c>
      <c r="B30" s="112"/>
      <c r="C30" s="310" t="s">
        <v>155</v>
      </c>
      <c r="D30" s="311"/>
      <c r="E30" s="311"/>
      <c r="F30" s="312"/>
      <c r="G30" s="194">
        <f>SUM(G22:G29)</f>
        <v>10949204</v>
      </c>
    </row>
    <row r="31" spans="1:7" s="13" customFormat="1" ht="15" customHeight="1" thickBot="1" x14ac:dyDescent="0.25">
      <c r="A31" s="47"/>
      <c r="B31" s="114"/>
      <c r="C31" s="115"/>
      <c r="D31" s="116"/>
      <c r="E31" s="195"/>
      <c r="F31" s="196"/>
      <c r="G31" s="197"/>
    </row>
    <row r="32" spans="1:7" s="13" customFormat="1" ht="12.75" customHeight="1" x14ac:dyDescent="0.2">
      <c r="A32" s="46" t="s">
        <v>6</v>
      </c>
      <c r="B32" s="161" t="s">
        <v>21</v>
      </c>
      <c r="C32" s="162" t="s">
        <v>16</v>
      </c>
      <c r="D32" s="163"/>
      <c r="E32" s="166"/>
      <c r="F32" s="166"/>
      <c r="G32" s="198"/>
    </row>
    <row r="33" spans="1:7" s="13" customFormat="1" ht="12.75" hidden="1" customHeight="1" x14ac:dyDescent="0.2">
      <c r="A33" s="45" t="s">
        <v>9</v>
      </c>
      <c r="B33" s="215"/>
      <c r="C33" s="216"/>
      <c r="D33" s="217"/>
      <c r="E33" s="225"/>
      <c r="F33" s="223"/>
      <c r="G33" s="224"/>
    </row>
    <row r="34" spans="1:7" s="13" customFormat="1" x14ac:dyDescent="0.2">
      <c r="A34" s="44" t="s">
        <v>156</v>
      </c>
      <c r="B34" s="221" t="s">
        <v>24</v>
      </c>
      <c r="C34" s="216" t="s">
        <v>113</v>
      </c>
      <c r="D34" s="217" t="s">
        <v>114</v>
      </c>
      <c r="E34" s="222">
        <v>61.7</v>
      </c>
      <c r="F34" s="223">
        <v>1337</v>
      </c>
      <c r="G34" s="224">
        <f>ROUND(E34*F34,0)</f>
        <v>82493</v>
      </c>
    </row>
    <row r="35" spans="1:7" s="13" customFormat="1" ht="22.5" x14ac:dyDescent="0.2">
      <c r="A35" s="44" t="s">
        <v>157</v>
      </c>
      <c r="B35" s="221" t="s">
        <v>26</v>
      </c>
      <c r="C35" s="216" t="s">
        <v>116</v>
      </c>
      <c r="D35" s="217" t="s">
        <v>117</v>
      </c>
      <c r="E35" s="222">
        <v>42</v>
      </c>
      <c r="F35" s="223">
        <v>13238</v>
      </c>
      <c r="G35" s="224">
        <f>ROUND(E35*F35,0)</f>
        <v>555996</v>
      </c>
    </row>
    <row r="36" spans="1:7" s="13" customFormat="1" ht="22.5" x14ac:dyDescent="0.2">
      <c r="A36" s="44" t="s">
        <v>876</v>
      </c>
      <c r="B36" s="221" t="s">
        <v>28</v>
      </c>
      <c r="C36" s="216" t="s">
        <v>877</v>
      </c>
      <c r="D36" s="217" t="s">
        <v>117</v>
      </c>
      <c r="E36" s="222">
        <v>29.6</v>
      </c>
      <c r="F36" s="223">
        <v>13238</v>
      </c>
      <c r="G36" s="224">
        <f t="shared" ref="G36:G57" si="2">ROUND(E36*F36,0)</f>
        <v>391845</v>
      </c>
    </row>
    <row r="37" spans="1:7" s="13" customFormat="1" x14ac:dyDescent="0.2">
      <c r="A37" s="44" t="s">
        <v>158</v>
      </c>
      <c r="B37" s="221" t="s">
        <v>79</v>
      </c>
      <c r="C37" s="216" t="s">
        <v>159</v>
      </c>
      <c r="D37" s="217" t="s">
        <v>117</v>
      </c>
      <c r="E37" s="222">
        <v>5.3</v>
      </c>
      <c r="F37" s="223">
        <v>46522</v>
      </c>
      <c r="G37" s="224">
        <f t="shared" si="2"/>
        <v>246567</v>
      </c>
    </row>
    <row r="38" spans="1:7" s="13" customFormat="1" x14ac:dyDescent="0.2">
      <c r="A38" s="44" t="s">
        <v>160</v>
      </c>
      <c r="B38" s="221" t="s">
        <v>80</v>
      </c>
      <c r="C38" s="216" t="s">
        <v>123</v>
      </c>
      <c r="D38" s="217" t="s">
        <v>117</v>
      </c>
      <c r="E38" s="222">
        <v>46.8</v>
      </c>
      <c r="F38" s="223">
        <v>12492</v>
      </c>
      <c r="G38" s="224">
        <f t="shared" si="2"/>
        <v>584626</v>
      </c>
    </row>
    <row r="39" spans="1:7" s="13" customFormat="1" x14ac:dyDescent="0.2">
      <c r="A39" s="44" t="s">
        <v>161</v>
      </c>
      <c r="B39" s="221" t="s">
        <v>81</v>
      </c>
      <c r="C39" s="216" t="s">
        <v>125</v>
      </c>
      <c r="D39" s="217" t="s">
        <v>117</v>
      </c>
      <c r="E39" s="222">
        <v>32.299999999999997</v>
      </c>
      <c r="F39" s="223">
        <v>23611</v>
      </c>
      <c r="G39" s="224">
        <f t="shared" si="2"/>
        <v>762635</v>
      </c>
    </row>
    <row r="40" spans="1:7" s="13" customFormat="1" ht="22.5" x14ac:dyDescent="0.2">
      <c r="A40" s="44" t="s">
        <v>162</v>
      </c>
      <c r="B40" s="221" t="s">
        <v>82</v>
      </c>
      <c r="C40" s="216" t="s">
        <v>163</v>
      </c>
      <c r="D40" s="217" t="s">
        <v>128</v>
      </c>
      <c r="E40" s="222">
        <v>2</v>
      </c>
      <c r="F40" s="223">
        <v>580542</v>
      </c>
      <c r="G40" s="224">
        <f t="shared" si="2"/>
        <v>1161084</v>
      </c>
    </row>
    <row r="41" spans="1:7" s="13" customFormat="1" ht="22.5" x14ac:dyDescent="0.2">
      <c r="A41" s="44" t="s">
        <v>878</v>
      </c>
      <c r="B41" s="221" t="s">
        <v>83</v>
      </c>
      <c r="C41" s="216" t="s">
        <v>879</v>
      </c>
      <c r="D41" s="217" t="s">
        <v>128</v>
      </c>
      <c r="E41" s="222">
        <v>2</v>
      </c>
      <c r="F41" s="223">
        <v>1146087</v>
      </c>
      <c r="G41" s="224">
        <f t="shared" si="2"/>
        <v>2292174</v>
      </c>
    </row>
    <row r="42" spans="1:7" s="13" customFormat="1" ht="22.5" x14ac:dyDescent="0.2">
      <c r="A42" s="44" t="s">
        <v>164</v>
      </c>
      <c r="B42" s="221" t="s">
        <v>84</v>
      </c>
      <c r="C42" s="216" t="s">
        <v>165</v>
      </c>
      <c r="D42" s="217" t="s">
        <v>128</v>
      </c>
      <c r="E42" s="222">
        <v>4</v>
      </c>
      <c r="F42" s="223">
        <v>1050776</v>
      </c>
      <c r="G42" s="224">
        <f t="shared" si="2"/>
        <v>4203104</v>
      </c>
    </row>
    <row r="43" spans="1:7" s="13" customFormat="1" x14ac:dyDescent="0.2">
      <c r="A43" s="44" t="s">
        <v>168</v>
      </c>
      <c r="B43" s="221" t="s">
        <v>85</v>
      </c>
      <c r="C43" s="216" t="s">
        <v>169</v>
      </c>
      <c r="D43" s="217" t="s">
        <v>114</v>
      </c>
      <c r="E43" s="222">
        <v>25</v>
      </c>
      <c r="F43" s="223">
        <v>4538</v>
      </c>
      <c r="G43" s="224">
        <f t="shared" si="2"/>
        <v>113450</v>
      </c>
    </row>
    <row r="44" spans="1:7" s="13" customFormat="1" x14ac:dyDescent="0.2">
      <c r="A44" s="43" t="s">
        <v>170</v>
      </c>
      <c r="B44" s="221" t="s">
        <v>106</v>
      </c>
      <c r="C44" s="216" t="s">
        <v>171</v>
      </c>
      <c r="D44" s="217" t="s">
        <v>114</v>
      </c>
      <c r="E44" s="222">
        <v>20</v>
      </c>
      <c r="F44" s="223">
        <v>10745</v>
      </c>
      <c r="G44" s="224">
        <f t="shared" si="2"/>
        <v>214900</v>
      </c>
    </row>
    <row r="45" spans="1:7" s="13" customFormat="1" x14ac:dyDescent="0.2">
      <c r="A45" s="44" t="s">
        <v>172</v>
      </c>
      <c r="B45" s="221" t="s">
        <v>175</v>
      </c>
      <c r="C45" s="216" t="s">
        <v>173</v>
      </c>
      <c r="D45" s="217" t="s">
        <v>114</v>
      </c>
      <c r="E45" s="222">
        <v>35</v>
      </c>
      <c r="F45" s="223">
        <v>5445</v>
      </c>
      <c r="G45" s="224">
        <f t="shared" si="2"/>
        <v>190575</v>
      </c>
    </row>
    <row r="46" spans="1:7" s="13" customFormat="1" x14ac:dyDescent="0.2">
      <c r="A46" s="43" t="s">
        <v>174</v>
      </c>
      <c r="B46" s="221" t="s">
        <v>178</v>
      </c>
      <c r="C46" s="216" t="s">
        <v>176</v>
      </c>
      <c r="D46" s="217" t="s">
        <v>128</v>
      </c>
      <c r="E46" s="222">
        <v>20</v>
      </c>
      <c r="F46" s="223">
        <v>16881</v>
      </c>
      <c r="G46" s="224">
        <f t="shared" si="2"/>
        <v>337620</v>
      </c>
    </row>
    <row r="47" spans="1:7" s="13" customFormat="1" x14ac:dyDescent="0.2">
      <c r="A47" s="44" t="s">
        <v>183</v>
      </c>
      <c r="B47" s="221" t="s">
        <v>181</v>
      </c>
      <c r="C47" s="216" t="s">
        <v>185</v>
      </c>
      <c r="D47" s="217" t="s">
        <v>128</v>
      </c>
      <c r="E47" s="222">
        <v>8</v>
      </c>
      <c r="F47" s="223">
        <v>26906</v>
      </c>
      <c r="G47" s="224">
        <f t="shared" si="2"/>
        <v>215248</v>
      </c>
    </row>
    <row r="48" spans="1:7" s="13" customFormat="1" ht="22.5" x14ac:dyDescent="0.2">
      <c r="A48" s="44" t="s">
        <v>186</v>
      </c>
      <c r="B48" s="221" t="s">
        <v>184</v>
      </c>
      <c r="C48" s="216" t="s">
        <v>188</v>
      </c>
      <c r="D48" s="217" t="s">
        <v>128</v>
      </c>
      <c r="E48" s="222">
        <v>8</v>
      </c>
      <c r="F48" s="223">
        <v>22771</v>
      </c>
      <c r="G48" s="224">
        <f>ROUND(E48*F48,0)</f>
        <v>182168</v>
      </c>
    </row>
    <row r="49" spans="1:7" s="13" customFormat="1" ht="22.5" x14ac:dyDescent="0.2">
      <c r="A49" s="44" t="s">
        <v>189</v>
      </c>
      <c r="B49" s="221" t="s">
        <v>187</v>
      </c>
      <c r="C49" s="216" t="s">
        <v>191</v>
      </c>
      <c r="D49" s="217" t="s">
        <v>128</v>
      </c>
      <c r="E49" s="222">
        <v>4</v>
      </c>
      <c r="F49" s="223">
        <v>32878</v>
      </c>
      <c r="G49" s="224">
        <f t="shared" si="2"/>
        <v>131512</v>
      </c>
    </row>
    <row r="50" spans="1:7" s="13" customFormat="1" x14ac:dyDescent="0.2">
      <c r="A50" s="44" t="s">
        <v>880</v>
      </c>
      <c r="B50" s="221" t="s">
        <v>190</v>
      </c>
      <c r="C50" s="216" t="s">
        <v>276</v>
      </c>
      <c r="D50" s="217" t="s">
        <v>128</v>
      </c>
      <c r="E50" s="222">
        <v>2</v>
      </c>
      <c r="F50" s="223">
        <v>138455</v>
      </c>
      <c r="G50" s="224">
        <f t="shared" si="2"/>
        <v>276910</v>
      </c>
    </row>
    <row r="51" spans="1:7" s="13" customFormat="1" ht="22.5" x14ac:dyDescent="0.2">
      <c r="A51" s="44" t="s">
        <v>192</v>
      </c>
      <c r="B51" s="221" t="s">
        <v>193</v>
      </c>
      <c r="C51" s="216" t="s">
        <v>194</v>
      </c>
      <c r="D51" s="217" t="s">
        <v>128</v>
      </c>
      <c r="E51" s="222">
        <v>2</v>
      </c>
      <c r="F51" s="223">
        <v>52768</v>
      </c>
      <c r="G51" s="224">
        <f t="shared" si="2"/>
        <v>105536</v>
      </c>
    </row>
    <row r="52" spans="1:7" s="13" customFormat="1" ht="22.5" x14ac:dyDescent="0.2">
      <c r="A52" s="44" t="s">
        <v>195</v>
      </c>
      <c r="B52" s="221" t="s">
        <v>196</v>
      </c>
      <c r="C52" s="216" t="s">
        <v>197</v>
      </c>
      <c r="D52" s="217" t="s">
        <v>128</v>
      </c>
      <c r="E52" s="222">
        <v>4</v>
      </c>
      <c r="F52" s="223">
        <v>106738</v>
      </c>
      <c r="G52" s="224">
        <f t="shared" si="2"/>
        <v>426952</v>
      </c>
    </row>
    <row r="53" spans="1:7" s="13" customFormat="1" ht="33.75" x14ac:dyDescent="0.2">
      <c r="A53" s="43" t="s">
        <v>198</v>
      </c>
      <c r="B53" s="221" t="s">
        <v>199</v>
      </c>
      <c r="C53" s="216" t="s">
        <v>200</v>
      </c>
      <c r="D53" s="217" t="s">
        <v>128</v>
      </c>
      <c r="E53" s="222">
        <v>12</v>
      </c>
      <c r="F53" s="223">
        <v>459802</v>
      </c>
      <c r="G53" s="224">
        <f>ROUND(E53*F53,0)</f>
        <v>5517624</v>
      </c>
    </row>
    <row r="54" spans="1:7" s="13" customFormat="1" ht="22.5" x14ac:dyDescent="0.2">
      <c r="A54" s="44" t="s">
        <v>201</v>
      </c>
      <c r="B54" s="221" t="s">
        <v>202</v>
      </c>
      <c r="C54" s="216" t="s">
        <v>203</v>
      </c>
      <c r="D54" s="217" t="s">
        <v>128</v>
      </c>
      <c r="E54" s="222">
        <v>4</v>
      </c>
      <c r="F54" s="223">
        <v>858516</v>
      </c>
      <c r="G54" s="224">
        <f t="shared" si="2"/>
        <v>3434064</v>
      </c>
    </row>
    <row r="55" spans="1:7" s="13" customFormat="1" ht="33.75" x14ac:dyDescent="0.2">
      <c r="A55" s="43" t="s">
        <v>204</v>
      </c>
      <c r="B55" s="221" t="s">
        <v>205</v>
      </c>
      <c r="C55" s="216" t="s">
        <v>206</v>
      </c>
      <c r="D55" s="217" t="s">
        <v>117</v>
      </c>
      <c r="E55" s="222">
        <v>23.5</v>
      </c>
      <c r="F55" s="223">
        <v>36974</v>
      </c>
      <c r="G55" s="224">
        <f t="shared" si="2"/>
        <v>868889</v>
      </c>
    </row>
    <row r="56" spans="1:7" s="13" customFormat="1" ht="22.5" x14ac:dyDescent="0.2">
      <c r="A56" s="44" t="s">
        <v>207</v>
      </c>
      <c r="B56" s="221" t="s">
        <v>208</v>
      </c>
      <c r="C56" s="216" t="s">
        <v>209</v>
      </c>
      <c r="D56" s="217" t="s">
        <v>117</v>
      </c>
      <c r="E56" s="222">
        <v>37</v>
      </c>
      <c r="F56" s="223">
        <v>41717</v>
      </c>
      <c r="G56" s="224">
        <f t="shared" si="2"/>
        <v>1543529</v>
      </c>
    </row>
    <row r="57" spans="1:7" s="13" customFormat="1" ht="22.5" x14ac:dyDescent="0.2">
      <c r="A57" s="43" t="s">
        <v>210</v>
      </c>
      <c r="B57" s="221" t="s">
        <v>211</v>
      </c>
      <c r="C57" s="216" t="s">
        <v>212</v>
      </c>
      <c r="D57" s="217" t="s">
        <v>117</v>
      </c>
      <c r="E57" s="222">
        <v>37</v>
      </c>
      <c r="F57" s="223">
        <v>536962</v>
      </c>
      <c r="G57" s="224">
        <f t="shared" si="2"/>
        <v>19867594</v>
      </c>
    </row>
    <row r="58" spans="1:7" s="13" customFormat="1" x14ac:dyDescent="0.2">
      <c r="A58" s="43" t="s">
        <v>213</v>
      </c>
      <c r="B58" s="221" t="s">
        <v>214</v>
      </c>
      <c r="C58" s="216" t="s">
        <v>215</v>
      </c>
      <c r="D58" s="217" t="s">
        <v>216</v>
      </c>
      <c r="E58" s="222">
        <v>126.9</v>
      </c>
      <c r="F58" s="223">
        <v>1626</v>
      </c>
      <c r="G58" s="224">
        <f>ROUND(E58*F58,0)</f>
        <v>206339</v>
      </c>
    </row>
    <row r="59" spans="1:7" s="13" customFormat="1" ht="12.75" customHeight="1" x14ac:dyDescent="0.2">
      <c r="A59" s="42"/>
      <c r="B59" s="106"/>
      <c r="C59" s="107"/>
      <c r="D59" s="108"/>
      <c r="E59" s="189"/>
      <c r="F59" s="190"/>
      <c r="G59" s="191"/>
    </row>
    <row r="60" spans="1:7" s="13" customFormat="1" ht="12.75" customHeight="1" thickBot="1" x14ac:dyDescent="0.25">
      <c r="A60" s="57" t="s">
        <v>14</v>
      </c>
      <c r="B60" s="112"/>
      <c r="C60" s="310" t="s">
        <v>217</v>
      </c>
      <c r="D60" s="311"/>
      <c r="E60" s="311"/>
      <c r="F60" s="312"/>
      <c r="G60" s="194">
        <f>SUM(G34:G59)</f>
        <v>43913434</v>
      </c>
    </row>
    <row r="61" spans="1:7" s="13" customFormat="1" ht="15" customHeight="1" thickBot="1" x14ac:dyDescent="0.25">
      <c r="A61" s="47"/>
      <c r="B61" s="114"/>
      <c r="C61" s="115"/>
      <c r="D61" s="116"/>
      <c r="E61" s="195"/>
      <c r="F61" s="196"/>
      <c r="G61" s="197"/>
    </row>
    <row r="62" spans="1:7" s="13" customFormat="1" ht="12.75" customHeight="1" x14ac:dyDescent="0.2">
      <c r="A62" s="46" t="s">
        <v>6</v>
      </c>
      <c r="B62" s="161" t="s">
        <v>29</v>
      </c>
      <c r="C62" s="162" t="s">
        <v>30</v>
      </c>
      <c r="D62" s="163"/>
      <c r="E62" s="166"/>
      <c r="F62" s="166"/>
      <c r="G62" s="198"/>
    </row>
    <row r="63" spans="1:7" s="13" customFormat="1" ht="12.75" hidden="1" customHeight="1" x14ac:dyDescent="0.2">
      <c r="A63" s="45" t="s">
        <v>9</v>
      </c>
      <c r="B63" s="215"/>
      <c r="C63" s="216"/>
      <c r="D63" s="217"/>
      <c r="E63" s="225"/>
      <c r="F63" s="223"/>
      <c r="G63" s="224"/>
    </row>
    <row r="64" spans="1:7" s="13" customFormat="1" x14ac:dyDescent="0.2">
      <c r="A64" s="44" t="s">
        <v>309</v>
      </c>
      <c r="B64" s="221" t="s">
        <v>32</v>
      </c>
      <c r="C64" s="216" t="s">
        <v>113</v>
      </c>
      <c r="D64" s="217" t="s">
        <v>114</v>
      </c>
      <c r="E64" s="222">
        <v>3.7</v>
      </c>
      <c r="F64" s="223">
        <v>1337</v>
      </c>
      <c r="G64" s="224">
        <f>ROUND(E64*F64,0)</f>
        <v>4947</v>
      </c>
    </row>
    <row r="65" spans="1:7" s="13" customFormat="1" x14ac:dyDescent="0.2">
      <c r="A65" s="44" t="s">
        <v>310</v>
      </c>
      <c r="B65" s="221" t="s">
        <v>34</v>
      </c>
      <c r="C65" s="216" t="s">
        <v>220</v>
      </c>
      <c r="D65" s="217" t="s">
        <v>216</v>
      </c>
      <c r="E65" s="222">
        <v>42.2</v>
      </c>
      <c r="F65" s="223">
        <v>2710</v>
      </c>
      <c r="G65" s="224">
        <f t="shared" ref="G65:G94" si="3">ROUND(E65*F65,0)</f>
        <v>114362</v>
      </c>
    </row>
    <row r="66" spans="1:7" s="13" customFormat="1" x14ac:dyDescent="0.2">
      <c r="A66" s="44" t="s">
        <v>311</v>
      </c>
      <c r="B66" s="221" t="s">
        <v>86</v>
      </c>
      <c r="C66" s="216" t="s">
        <v>222</v>
      </c>
      <c r="D66" s="217" t="s">
        <v>216</v>
      </c>
      <c r="E66" s="222">
        <v>42.2</v>
      </c>
      <c r="F66" s="223">
        <v>5001</v>
      </c>
      <c r="G66" s="224">
        <f t="shared" si="3"/>
        <v>211042</v>
      </c>
    </row>
    <row r="67" spans="1:7" s="13" customFormat="1" ht="22.5" x14ac:dyDescent="0.2">
      <c r="A67" s="44" t="s">
        <v>312</v>
      </c>
      <c r="B67" s="221" t="s">
        <v>87</v>
      </c>
      <c r="C67" s="216" t="s">
        <v>313</v>
      </c>
      <c r="D67" s="217" t="s">
        <v>117</v>
      </c>
      <c r="E67" s="222">
        <v>71.400000000000006</v>
      </c>
      <c r="F67" s="223">
        <v>13238</v>
      </c>
      <c r="G67" s="224">
        <f t="shared" si="3"/>
        <v>945193</v>
      </c>
    </row>
    <row r="68" spans="1:7" s="13" customFormat="1" ht="22.5" x14ac:dyDescent="0.2">
      <c r="A68" s="44" t="s">
        <v>314</v>
      </c>
      <c r="B68" s="221" t="s">
        <v>88</v>
      </c>
      <c r="C68" s="216" t="s">
        <v>116</v>
      </c>
      <c r="D68" s="217" t="s">
        <v>117</v>
      </c>
      <c r="E68" s="222">
        <v>2.2000000000000002</v>
      </c>
      <c r="F68" s="223">
        <v>13238</v>
      </c>
      <c r="G68" s="224">
        <f t="shared" si="3"/>
        <v>29124</v>
      </c>
    </row>
    <row r="69" spans="1:7" s="13" customFormat="1" x14ac:dyDescent="0.2">
      <c r="A69" s="44" t="s">
        <v>316</v>
      </c>
      <c r="B69" s="221" t="s">
        <v>89</v>
      </c>
      <c r="C69" s="216" t="s">
        <v>159</v>
      </c>
      <c r="D69" s="217" t="s">
        <v>117</v>
      </c>
      <c r="E69" s="222">
        <v>0.4</v>
      </c>
      <c r="F69" s="223">
        <v>46522</v>
      </c>
      <c r="G69" s="224">
        <f>ROUND(E69*F69,0)</f>
        <v>18609</v>
      </c>
    </row>
    <row r="70" spans="1:7" s="13" customFormat="1" x14ac:dyDescent="0.2">
      <c r="A70" s="44" t="s">
        <v>318</v>
      </c>
      <c r="B70" s="221" t="s">
        <v>90</v>
      </c>
      <c r="C70" s="216" t="s">
        <v>123</v>
      </c>
      <c r="D70" s="217" t="s">
        <v>117</v>
      </c>
      <c r="E70" s="222">
        <v>23.6</v>
      </c>
      <c r="F70" s="223">
        <v>12492</v>
      </c>
      <c r="G70" s="224">
        <f t="shared" si="3"/>
        <v>294811</v>
      </c>
    </row>
    <row r="71" spans="1:7" s="13" customFormat="1" x14ac:dyDescent="0.2">
      <c r="A71" s="44" t="s">
        <v>320</v>
      </c>
      <c r="B71" s="221" t="s">
        <v>91</v>
      </c>
      <c r="C71" s="216" t="s">
        <v>125</v>
      </c>
      <c r="D71" s="217" t="s">
        <v>117</v>
      </c>
      <c r="E71" s="222">
        <v>64.900000000000006</v>
      </c>
      <c r="F71" s="223">
        <v>23611</v>
      </c>
      <c r="G71" s="224">
        <f t="shared" si="3"/>
        <v>1532354</v>
      </c>
    </row>
    <row r="72" spans="1:7" s="13" customFormat="1" x14ac:dyDescent="0.2">
      <c r="A72" s="44" t="s">
        <v>322</v>
      </c>
      <c r="B72" s="221" t="s">
        <v>92</v>
      </c>
      <c r="C72" s="216" t="s">
        <v>230</v>
      </c>
      <c r="D72" s="217" t="s">
        <v>216</v>
      </c>
      <c r="E72" s="222">
        <v>43.3</v>
      </c>
      <c r="F72" s="223">
        <v>21245</v>
      </c>
      <c r="G72" s="224">
        <f t="shared" si="3"/>
        <v>919909</v>
      </c>
    </row>
    <row r="73" spans="1:7" s="13" customFormat="1" ht="22.5" x14ac:dyDescent="0.2">
      <c r="A73" s="44" t="s">
        <v>324</v>
      </c>
      <c r="B73" s="221" t="s">
        <v>232</v>
      </c>
      <c r="C73" s="216" t="s">
        <v>326</v>
      </c>
      <c r="D73" s="217" t="s">
        <v>117</v>
      </c>
      <c r="E73" s="222">
        <v>10.9</v>
      </c>
      <c r="F73" s="223">
        <v>735740</v>
      </c>
      <c r="G73" s="224">
        <f t="shared" si="3"/>
        <v>8019566</v>
      </c>
    </row>
    <row r="74" spans="1:7" s="13" customFormat="1" ht="22.5" x14ac:dyDescent="0.2">
      <c r="A74" s="44" t="s">
        <v>327</v>
      </c>
      <c r="B74" s="221" t="s">
        <v>235</v>
      </c>
      <c r="C74" s="216" t="s">
        <v>329</v>
      </c>
      <c r="D74" s="217" t="s">
        <v>117</v>
      </c>
      <c r="E74" s="222">
        <v>11.1</v>
      </c>
      <c r="F74" s="223">
        <v>743635</v>
      </c>
      <c r="G74" s="224">
        <f t="shared" si="3"/>
        <v>8254349</v>
      </c>
    </row>
    <row r="75" spans="1:7" s="13" customFormat="1" x14ac:dyDescent="0.2">
      <c r="A75" s="44" t="s">
        <v>330</v>
      </c>
      <c r="B75" s="221" t="s">
        <v>238</v>
      </c>
      <c r="C75" s="216" t="s">
        <v>332</v>
      </c>
      <c r="D75" s="217" t="s">
        <v>117</v>
      </c>
      <c r="E75" s="222">
        <v>1.5</v>
      </c>
      <c r="F75" s="223">
        <v>793589</v>
      </c>
      <c r="G75" s="224">
        <f t="shared" si="3"/>
        <v>1190384</v>
      </c>
    </row>
    <row r="76" spans="1:7" s="13" customFormat="1" x14ac:dyDescent="0.2">
      <c r="A76" s="44" t="s">
        <v>333</v>
      </c>
      <c r="B76" s="221" t="s">
        <v>241</v>
      </c>
      <c r="C76" s="216" t="s">
        <v>335</v>
      </c>
      <c r="D76" s="217" t="s">
        <v>117</v>
      </c>
      <c r="E76" s="222">
        <v>1.8</v>
      </c>
      <c r="F76" s="223">
        <v>741297</v>
      </c>
      <c r="G76" s="224">
        <f>ROUND(E76*F76,0)</f>
        <v>1334335</v>
      </c>
    </row>
    <row r="77" spans="1:7" s="13" customFormat="1" x14ac:dyDescent="0.2">
      <c r="A77" s="44" t="s">
        <v>336</v>
      </c>
      <c r="B77" s="221" t="s">
        <v>243</v>
      </c>
      <c r="C77" s="216" t="s">
        <v>252</v>
      </c>
      <c r="D77" s="217" t="s">
        <v>253</v>
      </c>
      <c r="E77" s="222">
        <v>2804.7</v>
      </c>
      <c r="F77" s="223">
        <v>3229</v>
      </c>
      <c r="G77" s="224">
        <f t="shared" si="3"/>
        <v>9056376</v>
      </c>
    </row>
    <row r="78" spans="1:7" s="13" customFormat="1" x14ac:dyDescent="0.2">
      <c r="A78" s="44" t="s">
        <v>338</v>
      </c>
      <c r="B78" s="221" t="s">
        <v>245</v>
      </c>
      <c r="C78" s="216" t="s">
        <v>340</v>
      </c>
      <c r="D78" s="217" t="s">
        <v>216</v>
      </c>
      <c r="E78" s="222">
        <v>54.3</v>
      </c>
      <c r="F78" s="223">
        <v>27965</v>
      </c>
      <c r="G78" s="224">
        <f t="shared" si="3"/>
        <v>1518500</v>
      </c>
    </row>
    <row r="79" spans="1:7" s="13" customFormat="1" x14ac:dyDescent="0.2">
      <c r="A79" s="43" t="s">
        <v>341</v>
      </c>
      <c r="B79" s="221" t="s">
        <v>248</v>
      </c>
      <c r="C79" s="216" t="s">
        <v>343</v>
      </c>
      <c r="D79" s="217" t="s">
        <v>114</v>
      </c>
      <c r="E79" s="222">
        <v>8.1</v>
      </c>
      <c r="F79" s="223">
        <v>76820</v>
      </c>
      <c r="G79" s="224">
        <f t="shared" si="3"/>
        <v>622242</v>
      </c>
    </row>
    <row r="80" spans="1:7" s="13" customFormat="1" x14ac:dyDescent="0.2">
      <c r="A80" s="43" t="s">
        <v>344</v>
      </c>
      <c r="B80" s="221" t="s">
        <v>251</v>
      </c>
      <c r="C80" s="216" t="s">
        <v>346</v>
      </c>
      <c r="D80" s="217" t="s">
        <v>128</v>
      </c>
      <c r="E80" s="222">
        <v>27</v>
      </c>
      <c r="F80" s="223">
        <v>58677</v>
      </c>
      <c r="G80" s="224">
        <f t="shared" si="3"/>
        <v>1584279</v>
      </c>
    </row>
    <row r="81" spans="1:7" s="13" customFormat="1" ht="22.5" x14ac:dyDescent="0.2">
      <c r="A81" s="43" t="s">
        <v>347</v>
      </c>
      <c r="B81" s="221" t="s">
        <v>255</v>
      </c>
      <c r="C81" s="216" t="s">
        <v>349</v>
      </c>
      <c r="D81" s="217" t="s">
        <v>128</v>
      </c>
      <c r="E81" s="222">
        <v>1</v>
      </c>
      <c r="F81" s="223">
        <v>267078</v>
      </c>
      <c r="G81" s="224">
        <f t="shared" si="3"/>
        <v>267078</v>
      </c>
    </row>
    <row r="82" spans="1:7" s="13" customFormat="1" x14ac:dyDescent="0.2">
      <c r="A82" s="44" t="s">
        <v>350</v>
      </c>
      <c r="B82" s="221" t="s">
        <v>257</v>
      </c>
      <c r="C82" s="216" t="s">
        <v>169</v>
      </c>
      <c r="D82" s="217" t="s">
        <v>114</v>
      </c>
      <c r="E82" s="222">
        <v>5</v>
      </c>
      <c r="F82" s="223">
        <v>4538</v>
      </c>
      <c r="G82" s="224">
        <f t="shared" si="3"/>
        <v>22690</v>
      </c>
    </row>
    <row r="83" spans="1:7" s="13" customFormat="1" x14ac:dyDescent="0.2">
      <c r="A83" s="44" t="s">
        <v>352</v>
      </c>
      <c r="B83" s="221" t="s">
        <v>259</v>
      </c>
      <c r="C83" s="216" t="s">
        <v>354</v>
      </c>
      <c r="D83" s="217" t="s">
        <v>114</v>
      </c>
      <c r="E83" s="222">
        <v>24.8</v>
      </c>
      <c r="F83" s="223">
        <v>10745</v>
      </c>
      <c r="G83" s="224">
        <f t="shared" si="3"/>
        <v>266476</v>
      </c>
    </row>
    <row r="84" spans="1:7" s="13" customFormat="1" x14ac:dyDescent="0.2">
      <c r="A84" s="44" t="s">
        <v>355</v>
      </c>
      <c r="B84" s="221" t="s">
        <v>261</v>
      </c>
      <c r="C84" s="216" t="s">
        <v>173</v>
      </c>
      <c r="D84" s="217" t="s">
        <v>114</v>
      </c>
      <c r="E84" s="222">
        <v>3</v>
      </c>
      <c r="F84" s="223">
        <v>5445</v>
      </c>
      <c r="G84" s="224">
        <f t="shared" si="3"/>
        <v>16335</v>
      </c>
    </row>
    <row r="85" spans="1:7" s="13" customFormat="1" x14ac:dyDescent="0.2">
      <c r="A85" s="44" t="s">
        <v>357</v>
      </c>
      <c r="B85" s="221" t="s">
        <v>264</v>
      </c>
      <c r="C85" s="216" t="s">
        <v>176</v>
      </c>
      <c r="D85" s="217" t="s">
        <v>128</v>
      </c>
      <c r="E85" s="222">
        <v>4</v>
      </c>
      <c r="F85" s="223">
        <v>16881</v>
      </c>
      <c r="G85" s="224">
        <f t="shared" si="3"/>
        <v>67524</v>
      </c>
    </row>
    <row r="86" spans="1:7" s="13" customFormat="1" x14ac:dyDescent="0.2">
      <c r="A86" s="44" t="s">
        <v>359</v>
      </c>
      <c r="B86" s="221" t="s">
        <v>266</v>
      </c>
      <c r="C86" s="216" t="s">
        <v>179</v>
      </c>
      <c r="D86" s="217" t="s">
        <v>128</v>
      </c>
      <c r="E86" s="222">
        <v>1</v>
      </c>
      <c r="F86" s="223">
        <v>14254</v>
      </c>
      <c r="G86" s="224">
        <f>ROUND(E86*F86,0)</f>
        <v>14254</v>
      </c>
    </row>
    <row r="87" spans="1:7" s="13" customFormat="1" x14ac:dyDescent="0.2">
      <c r="A87" s="44" t="s">
        <v>361</v>
      </c>
      <c r="B87" s="221" t="s">
        <v>268</v>
      </c>
      <c r="C87" s="216" t="s">
        <v>185</v>
      </c>
      <c r="D87" s="217" t="s">
        <v>128</v>
      </c>
      <c r="E87" s="222">
        <v>4</v>
      </c>
      <c r="F87" s="223">
        <v>26906</v>
      </c>
      <c r="G87" s="224">
        <f t="shared" si="3"/>
        <v>107624</v>
      </c>
    </row>
    <row r="88" spans="1:7" s="13" customFormat="1" ht="22.5" x14ac:dyDescent="0.2">
      <c r="A88" s="44" t="s">
        <v>363</v>
      </c>
      <c r="B88" s="221" t="s">
        <v>270</v>
      </c>
      <c r="C88" s="216" t="s">
        <v>188</v>
      </c>
      <c r="D88" s="217" t="s">
        <v>128</v>
      </c>
      <c r="E88" s="222">
        <v>5</v>
      </c>
      <c r="F88" s="223">
        <v>22771</v>
      </c>
      <c r="G88" s="224">
        <f t="shared" si="3"/>
        <v>113855</v>
      </c>
    </row>
    <row r="89" spans="1:7" s="13" customFormat="1" x14ac:dyDescent="0.2">
      <c r="A89" s="43" t="s">
        <v>881</v>
      </c>
      <c r="B89" s="221" t="s">
        <v>272</v>
      </c>
      <c r="C89" s="216" t="s">
        <v>860</v>
      </c>
      <c r="D89" s="217" t="s">
        <v>128</v>
      </c>
      <c r="E89" s="222">
        <v>1</v>
      </c>
      <c r="F89" s="223">
        <v>35792</v>
      </c>
      <c r="G89" s="224">
        <f t="shared" si="3"/>
        <v>35792</v>
      </c>
    </row>
    <row r="90" spans="1:7" s="13" customFormat="1" x14ac:dyDescent="0.2">
      <c r="A90" s="44" t="s">
        <v>375</v>
      </c>
      <c r="B90" s="221" t="s">
        <v>275</v>
      </c>
      <c r="C90" s="216" t="s">
        <v>292</v>
      </c>
      <c r="D90" s="217" t="s">
        <v>128</v>
      </c>
      <c r="E90" s="222">
        <v>2</v>
      </c>
      <c r="F90" s="223">
        <v>390834</v>
      </c>
      <c r="G90" s="224">
        <f t="shared" si="3"/>
        <v>781668</v>
      </c>
    </row>
    <row r="91" spans="1:7" s="13" customFormat="1" ht="22.5" x14ac:dyDescent="0.2">
      <c r="A91" s="44" t="s">
        <v>377</v>
      </c>
      <c r="B91" s="221" t="s">
        <v>278</v>
      </c>
      <c r="C91" s="216" t="s">
        <v>203</v>
      </c>
      <c r="D91" s="217" t="s">
        <v>128</v>
      </c>
      <c r="E91" s="222">
        <v>1</v>
      </c>
      <c r="F91" s="223">
        <v>858516</v>
      </c>
      <c r="G91" s="224">
        <f t="shared" si="3"/>
        <v>858516</v>
      </c>
    </row>
    <row r="92" spans="1:7" s="13" customFormat="1" ht="22.5" x14ac:dyDescent="0.2">
      <c r="A92" s="43" t="s">
        <v>379</v>
      </c>
      <c r="B92" s="221" t="s">
        <v>280</v>
      </c>
      <c r="C92" s="216" t="s">
        <v>381</v>
      </c>
      <c r="D92" s="217" t="s">
        <v>216</v>
      </c>
      <c r="E92" s="222">
        <v>37</v>
      </c>
      <c r="F92" s="223">
        <v>27363</v>
      </c>
      <c r="G92" s="224">
        <f>ROUND(E92*F92,0)</f>
        <v>1012431</v>
      </c>
    </row>
    <row r="93" spans="1:7" s="13" customFormat="1" ht="22.5" x14ac:dyDescent="0.2">
      <c r="A93" s="44" t="s">
        <v>382</v>
      </c>
      <c r="B93" s="221" t="s">
        <v>282</v>
      </c>
      <c r="C93" s="216" t="s">
        <v>384</v>
      </c>
      <c r="D93" s="217" t="s">
        <v>117</v>
      </c>
      <c r="E93" s="222">
        <v>8.6</v>
      </c>
      <c r="F93" s="223">
        <v>47164</v>
      </c>
      <c r="G93" s="224">
        <f t="shared" si="3"/>
        <v>405610</v>
      </c>
    </row>
    <row r="94" spans="1:7" s="13" customFormat="1" ht="22.5" x14ac:dyDescent="0.2">
      <c r="A94" s="44" t="s">
        <v>385</v>
      </c>
      <c r="B94" s="221" t="s">
        <v>285</v>
      </c>
      <c r="C94" s="216" t="s">
        <v>387</v>
      </c>
      <c r="D94" s="217" t="s">
        <v>117</v>
      </c>
      <c r="E94" s="222">
        <v>13.8</v>
      </c>
      <c r="F94" s="223">
        <v>53814</v>
      </c>
      <c r="G94" s="224">
        <f t="shared" si="3"/>
        <v>742633</v>
      </c>
    </row>
    <row r="95" spans="1:7" s="13" customFormat="1" x14ac:dyDescent="0.2">
      <c r="A95" s="44" t="s">
        <v>388</v>
      </c>
      <c r="B95" s="221" t="s">
        <v>288</v>
      </c>
      <c r="C95" s="216" t="s">
        <v>215</v>
      </c>
      <c r="D95" s="217" t="s">
        <v>216</v>
      </c>
      <c r="E95" s="222">
        <v>72.8</v>
      </c>
      <c r="F95" s="223">
        <v>1626</v>
      </c>
      <c r="G95" s="224">
        <f>ROUND(E95*F95,0)</f>
        <v>118373</v>
      </c>
    </row>
    <row r="96" spans="1:7" s="13" customFormat="1" ht="12.75" customHeight="1" x14ac:dyDescent="0.2">
      <c r="A96" s="42"/>
      <c r="B96" s="106"/>
      <c r="C96" s="107"/>
      <c r="D96" s="108"/>
      <c r="E96" s="189"/>
      <c r="F96" s="190"/>
      <c r="G96" s="191"/>
    </row>
    <row r="97" spans="1:7" s="13" customFormat="1" ht="12.75" customHeight="1" thickBot="1" x14ac:dyDescent="0.25">
      <c r="A97" s="57" t="s">
        <v>14</v>
      </c>
      <c r="B97" s="112"/>
      <c r="C97" s="310" t="s">
        <v>390</v>
      </c>
      <c r="D97" s="311"/>
      <c r="E97" s="311"/>
      <c r="F97" s="312"/>
      <c r="G97" s="194">
        <f>SUM(G64:G96)</f>
        <v>40481241</v>
      </c>
    </row>
    <row r="98" spans="1:7" s="13" customFormat="1" ht="15" customHeight="1" thickBot="1" x14ac:dyDescent="0.25">
      <c r="A98" s="47"/>
      <c r="B98" s="114"/>
      <c r="C98" s="115"/>
      <c r="D98" s="116"/>
      <c r="E98" s="195"/>
      <c r="F98" s="196"/>
      <c r="G98" s="197"/>
    </row>
    <row r="99" spans="1:7" s="13" customFormat="1" ht="12.75" customHeight="1" x14ac:dyDescent="0.2">
      <c r="A99" s="46" t="s">
        <v>6</v>
      </c>
      <c r="B99" s="161" t="s">
        <v>35</v>
      </c>
      <c r="C99" s="162" t="s">
        <v>36</v>
      </c>
      <c r="D99" s="163"/>
      <c r="E99" s="166"/>
      <c r="F99" s="166"/>
      <c r="G99" s="198"/>
    </row>
    <row r="100" spans="1:7" s="13" customFormat="1" ht="12.75" hidden="1" customHeight="1" x14ac:dyDescent="0.2">
      <c r="A100" s="45" t="s">
        <v>9</v>
      </c>
      <c r="B100" s="215"/>
      <c r="C100" s="216"/>
      <c r="D100" s="217"/>
      <c r="E100" s="225"/>
      <c r="F100" s="223"/>
      <c r="G100" s="224"/>
    </row>
    <row r="101" spans="1:7" s="13" customFormat="1" x14ac:dyDescent="0.2">
      <c r="A101" s="44" t="s">
        <v>392</v>
      </c>
      <c r="B101" s="221" t="s">
        <v>37</v>
      </c>
      <c r="C101" s="216" t="s">
        <v>113</v>
      </c>
      <c r="D101" s="217" t="s">
        <v>114</v>
      </c>
      <c r="E101" s="222">
        <v>12.7</v>
      </c>
      <c r="F101" s="223">
        <v>1337</v>
      </c>
      <c r="G101" s="224">
        <f>ROUND(E101*F101,0)</f>
        <v>16980</v>
      </c>
    </row>
    <row r="102" spans="1:7" s="13" customFormat="1" x14ac:dyDescent="0.2">
      <c r="A102" s="44" t="s">
        <v>394</v>
      </c>
      <c r="B102" s="221" t="s">
        <v>98</v>
      </c>
      <c r="C102" s="216" t="s">
        <v>220</v>
      </c>
      <c r="D102" s="217" t="s">
        <v>216</v>
      </c>
      <c r="E102" s="222">
        <v>29.6</v>
      </c>
      <c r="F102" s="223">
        <v>2710</v>
      </c>
      <c r="G102" s="224">
        <f t="shared" ref="G102:G118" si="4">ROUND(E102*F102,0)</f>
        <v>80216</v>
      </c>
    </row>
    <row r="103" spans="1:7" s="13" customFormat="1" x14ac:dyDescent="0.2">
      <c r="A103" s="44" t="s">
        <v>396</v>
      </c>
      <c r="B103" s="221" t="s">
        <v>99</v>
      </c>
      <c r="C103" s="216" t="s">
        <v>222</v>
      </c>
      <c r="D103" s="217" t="s">
        <v>216</v>
      </c>
      <c r="E103" s="222">
        <v>29.6</v>
      </c>
      <c r="F103" s="223">
        <v>5001</v>
      </c>
      <c r="G103" s="224">
        <f t="shared" si="4"/>
        <v>148030</v>
      </c>
    </row>
    <row r="104" spans="1:7" s="13" customFormat="1" ht="22.5" x14ac:dyDescent="0.2">
      <c r="A104" s="44" t="s">
        <v>398</v>
      </c>
      <c r="B104" s="221" t="s">
        <v>100</v>
      </c>
      <c r="C104" s="216" t="s">
        <v>400</v>
      </c>
      <c r="D104" s="217" t="s">
        <v>117</v>
      </c>
      <c r="E104" s="222">
        <v>21.5</v>
      </c>
      <c r="F104" s="223">
        <v>13238</v>
      </c>
      <c r="G104" s="224">
        <f t="shared" si="4"/>
        <v>284617</v>
      </c>
    </row>
    <row r="105" spans="1:7" s="13" customFormat="1" ht="22.5" x14ac:dyDescent="0.2">
      <c r="A105" s="44" t="s">
        <v>401</v>
      </c>
      <c r="B105" s="221" t="s">
        <v>315</v>
      </c>
      <c r="C105" s="216" t="s">
        <v>116</v>
      </c>
      <c r="D105" s="217" t="s">
        <v>117</v>
      </c>
      <c r="E105" s="222">
        <v>5.8</v>
      </c>
      <c r="F105" s="223">
        <v>13238</v>
      </c>
      <c r="G105" s="224">
        <f t="shared" si="4"/>
        <v>76780</v>
      </c>
    </row>
    <row r="106" spans="1:7" s="13" customFormat="1" x14ac:dyDescent="0.2">
      <c r="A106" s="44" t="s">
        <v>403</v>
      </c>
      <c r="B106" s="221" t="s">
        <v>317</v>
      </c>
      <c r="C106" s="216" t="s">
        <v>159</v>
      </c>
      <c r="D106" s="217" t="s">
        <v>117</v>
      </c>
      <c r="E106" s="222">
        <v>1.2</v>
      </c>
      <c r="F106" s="223">
        <v>46522</v>
      </c>
      <c r="G106" s="224">
        <f t="shared" si="4"/>
        <v>55826</v>
      </c>
    </row>
    <row r="107" spans="1:7" s="13" customFormat="1" x14ac:dyDescent="0.2">
      <c r="A107" s="44" t="s">
        <v>405</v>
      </c>
      <c r="B107" s="221" t="s">
        <v>319</v>
      </c>
      <c r="C107" s="216" t="s">
        <v>123</v>
      </c>
      <c r="D107" s="217" t="s">
        <v>117</v>
      </c>
      <c r="E107" s="222">
        <v>9</v>
      </c>
      <c r="F107" s="223">
        <v>12492</v>
      </c>
      <c r="G107" s="224">
        <f t="shared" si="4"/>
        <v>112428</v>
      </c>
    </row>
    <row r="108" spans="1:7" s="13" customFormat="1" x14ac:dyDescent="0.2">
      <c r="A108" s="44" t="s">
        <v>407</v>
      </c>
      <c r="B108" s="221" t="s">
        <v>321</v>
      </c>
      <c r="C108" s="216" t="s">
        <v>125</v>
      </c>
      <c r="D108" s="217" t="s">
        <v>117</v>
      </c>
      <c r="E108" s="222">
        <v>23.7</v>
      </c>
      <c r="F108" s="223">
        <v>23611</v>
      </c>
      <c r="G108" s="224">
        <f t="shared" si="4"/>
        <v>559581</v>
      </c>
    </row>
    <row r="109" spans="1:7" s="13" customFormat="1" x14ac:dyDescent="0.2">
      <c r="A109" s="44" t="s">
        <v>409</v>
      </c>
      <c r="B109" s="221" t="s">
        <v>323</v>
      </c>
      <c r="C109" s="216" t="s">
        <v>230</v>
      </c>
      <c r="D109" s="217" t="s">
        <v>216</v>
      </c>
      <c r="E109" s="222">
        <v>29.6</v>
      </c>
      <c r="F109" s="223">
        <v>21245</v>
      </c>
      <c r="G109" s="224">
        <f>ROUND(E109*F109,0)</f>
        <v>628852</v>
      </c>
    </row>
    <row r="110" spans="1:7" s="13" customFormat="1" ht="22.5" x14ac:dyDescent="0.2">
      <c r="A110" s="44" t="s">
        <v>411</v>
      </c>
      <c r="B110" s="221" t="s">
        <v>325</v>
      </c>
      <c r="C110" s="216" t="s">
        <v>413</v>
      </c>
      <c r="D110" s="217" t="s">
        <v>117</v>
      </c>
      <c r="E110" s="222">
        <v>7.4</v>
      </c>
      <c r="F110" s="223">
        <v>735740</v>
      </c>
      <c r="G110" s="224">
        <f t="shared" si="4"/>
        <v>5444476</v>
      </c>
    </row>
    <row r="111" spans="1:7" s="13" customFormat="1" ht="22.5" x14ac:dyDescent="0.2">
      <c r="A111" s="44" t="s">
        <v>414</v>
      </c>
      <c r="B111" s="221" t="s">
        <v>328</v>
      </c>
      <c r="C111" s="216" t="s">
        <v>416</v>
      </c>
      <c r="D111" s="217" t="s">
        <v>117</v>
      </c>
      <c r="E111" s="226">
        <v>4.5</v>
      </c>
      <c r="F111" s="223">
        <v>743635</v>
      </c>
      <c r="G111" s="224">
        <f t="shared" si="4"/>
        <v>3346358</v>
      </c>
    </row>
    <row r="112" spans="1:7" s="13" customFormat="1" ht="22.5" x14ac:dyDescent="0.2">
      <c r="A112" s="44" t="s">
        <v>417</v>
      </c>
      <c r="B112" s="221" t="s">
        <v>331</v>
      </c>
      <c r="C112" s="216" t="s">
        <v>419</v>
      </c>
      <c r="D112" s="217" t="s">
        <v>128</v>
      </c>
      <c r="E112" s="222">
        <v>1</v>
      </c>
      <c r="F112" s="223">
        <v>499717</v>
      </c>
      <c r="G112" s="224">
        <f t="shared" si="4"/>
        <v>499717</v>
      </c>
    </row>
    <row r="113" spans="1:7" s="13" customFormat="1" x14ac:dyDescent="0.2">
      <c r="A113" s="44" t="s">
        <v>420</v>
      </c>
      <c r="B113" s="221" t="s">
        <v>334</v>
      </c>
      <c r="C113" s="216" t="s">
        <v>252</v>
      </c>
      <c r="D113" s="217" t="s">
        <v>253</v>
      </c>
      <c r="E113" s="222">
        <v>515.79999999999995</v>
      </c>
      <c r="F113" s="223">
        <v>3229</v>
      </c>
      <c r="G113" s="224">
        <f t="shared" si="4"/>
        <v>1665518</v>
      </c>
    </row>
    <row r="114" spans="1:7" s="13" customFormat="1" x14ac:dyDescent="0.2">
      <c r="A114" s="44" t="s">
        <v>422</v>
      </c>
      <c r="B114" s="221" t="s">
        <v>337</v>
      </c>
      <c r="C114" s="216" t="s">
        <v>173</v>
      </c>
      <c r="D114" s="217" t="s">
        <v>114</v>
      </c>
      <c r="E114" s="222">
        <v>13</v>
      </c>
      <c r="F114" s="223">
        <v>5445</v>
      </c>
      <c r="G114" s="224">
        <f t="shared" si="4"/>
        <v>70785</v>
      </c>
    </row>
    <row r="115" spans="1:7" s="13" customFormat="1" ht="22.5" x14ac:dyDescent="0.2">
      <c r="A115" s="44" t="s">
        <v>424</v>
      </c>
      <c r="B115" s="221" t="s">
        <v>339</v>
      </c>
      <c r="C115" s="216" t="s">
        <v>191</v>
      </c>
      <c r="D115" s="217" t="s">
        <v>128</v>
      </c>
      <c r="E115" s="222">
        <v>1</v>
      </c>
      <c r="F115" s="223">
        <v>32878</v>
      </c>
      <c r="G115" s="224">
        <f t="shared" si="4"/>
        <v>32878</v>
      </c>
    </row>
    <row r="116" spans="1:7" s="13" customFormat="1" x14ac:dyDescent="0.2">
      <c r="A116" s="44" t="s">
        <v>426</v>
      </c>
      <c r="B116" s="221" t="s">
        <v>342</v>
      </c>
      <c r="C116" s="216" t="s">
        <v>369</v>
      </c>
      <c r="D116" s="217" t="s">
        <v>128</v>
      </c>
      <c r="E116" s="222">
        <v>3</v>
      </c>
      <c r="F116" s="223">
        <v>50222</v>
      </c>
      <c r="G116" s="224">
        <f t="shared" si="4"/>
        <v>150666</v>
      </c>
    </row>
    <row r="117" spans="1:7" s="13" customFormat="1" x14ac:dyDescent="0.2">
      <c r="A117" s="44" t="s">
        <v>428</v>
      </c>
      <c r="B117" s="221" t="s">
        <v>345</v>
      </c>
      <c r="C117" s="216" t="s">
        <v>430</v>
      </c>
      <c r="D117" s="217" t="s">
        <v>128</v>
      </c>
      <c r="E117" s="222">
        <v>1</v>
      </c>
      <c r="F117" s="223">
        <v>111828</v>
      </c>
      <c r="G117" s="224">
        <f t="shared" si="4"/>
        <v>111828</v>
      </c>
    </row>
    <row r="118" spans="1:7" s="13" customFormat="1" x14ac:dyDescent="0.2">
      <c r="A118" s="44" t="s">
        <v>431</v>
      </c>
      <c r="B118" s="221" t="s">
        <v>348</v>
      </c>
      <c r="C118" s="216" t="s">
        <v>295</v>
      </c>
      <c r="D118" s="217" t="s">
        <v>128</v>
      </c>
      <c r="E118" s="222">
        <v>2</v>
      </c>
      <c r="F118" s="223">
        <v>522975</v>
      </c>
      <c r="G118" s="224">
        <f t="shared" si="4"/>
        <v>1045950</v>
      </c>
    </row>
    <row r="119" spans="1:7" s="13" customFormat="1" x14ac:dyDescent="0.2">
      <c r="A119" s="43" t="s">
        <v>882</v>
      </c>
      <c r="B119" s="221" t="s">
        <v>351</v>
      </c>
      <c r="C119" s="216" t="s">
        <v>276</v>
      </c>
      <c r="D119" s="217" t="s">
        <v>128</v>
      </c>
      <c r="E119" s="222">
        <v>1</v>
      </c>
      <c r="F119" s="223">
        <v>138455</v>
      </c>
      <c r="G119" s="224">
        <f>ROUND(E119*F119,0)</f>
        <v>138455</v>
      </c>
    </row>
    <row r="120" spans="1:7" s="13" customFormat="1" ht="22.5" x14ac:dyDescent="0.2">
      <c r="A120" s="44" t="s">
        <v>433</v>
      </c>
      <c r="B120" s="221" t="s">
        <v>353</v>
      </c>
      <c r="C120" s="216" t="s">
        <v>303</v>
      </c>
      <c r="D120" s="217" t="s">
        <v>128</v>
      </c>
      <c r="E120" s="222">
        <v>2</v>
      </c>
      <c r="F120" s="223">
        <v>1032584</v>
      </c>
      <c r="G120" s="224">
        <f>ROUND(E120*F120,0)</f>
        <v>2065168</v>
      </c>
    </row>
    <row r="121" spans="1:7" s="13" customFormat="1" x14ac:dyDescent="0.2">
      <c r="A121" s="44" t="s">
        <v>435</v>
      </c>
      <c r="B121" s="221" t="s">
        <v>356</v>
      </c>
      <c r="C121" s="216" t="s">
        <v>215</v>
      </c>
      <c r="D121" s="217" t="s">
        <v>216</v>
      </c>
      <c r="E121" s="222">
        <v>55.4</v>
      </c>
      <c r="F121" s="223">
        <v>1626</v>
      </c>
      <c r="G121" s="224">
        <f>ROUND(E121*F121,0)</f>
        <v>90080</v>
      </c>
    </row>
    <row r="122" spans="1:7" s="13" customFormat="1" ht="12.75" customHeight="1" x14ac:dyDescent="0.2">
      <c r="A122" s="42"/>
      <c r="B122" s="106"/>
      <c r="C122" s="107"/>
      <c r="D122" s="108"/>
      <c r="E122" s="189"/>
      <c r="F122" s="190"/>
      <c r="G122" s="191"/>
    </row>
    <row r="123" spans="1:7" s="13" customFormat="1" ht="12.75" customHeight="1" thickBot="1" x14ac:dyDescent="0.25">
      <c r="A123" s="57" t="s">
        <v>14</v>
      </c>
      <c r="B123" s="112"/>
      <c r="C123" s="310" t="s">
        <v>437</v>
      </c>
      <c r="D123" s="311"/>
      <c r="E123" s="311"/>
      <c r="F123" s="312"/>
      <c r="G123" s="194">
        <f>SUM(G101:G122)</f>
        <v>16625189</v>
      </c>
    </row>
    <row r="124" spans="1:7" s="13" customFormat="1" ht="15" customHeight="1" thickBot="1" x14ac:dyDescent="0.25">
      <c r="A124" s="47"/>
      <c r="B124" s="114"/>
      <c r="C124" s="115"/>
      <c r="D124" s="116"/>
      <c r="E124" s="195"/>
      <c r="F124" s="196"/>
      <c r="G124" s="197"/>
    </row>
    <row r="125" spans="1:7" s="13" customFormat="1" ht="12.75" customHeight="1" x14ac:dyDescent="0.2">
      <c r="A125" s="46" t="s">
        <v>6</v>
      </c>
      <c r="B125" s="161" t="s">
        <v>391</v>
      </c>
      <c r="C125" s="162" t="s">
        <v>38</v>
      </c>
      <c r="D125" s="163"/>
      <c r="E125" s="166"/>
      <c r="F125" s="166"/>
      <c r="G125" s="198"/>
    </row>
    <row r="126" spans="1:7" s="13" customFormat="1" ht="12.75" hidden="1" customHeight="1" x14ac:dyDescent="0.2">
      <c r="A126" s="45" t="s">
        <v>9</v>
      </c>
      <c r="B126" s="215"/>
      <c r="C126" s="216"/>
      <c r="D126" s="217"/>
      <c r="E126" s="225"/>
      <c r="F126" s="223"/>
      <c r="G126" s="224"/>
    </row>
    <row r="127" spans="1:7" s="13" customFormat="1" x14ac:dyDescent="0.2">
      <c r="A127" s="43" t="s">
        <v>439</v>
      </c>
      <c r="B127" s="221" t="s">
        <v>393</v>
      </c>
      <c r="C127" s="216" t="s">
        <v>441</v>
      </c>
      <c r="D127" s="217" t="s">
        <v>216</v>
      </c>
      <c r="E127" s="222">
        <v>30.7</v>
      </c>
      <c r="F127" s="223">
        <v>2762</v>
      </c>
      <c r="G127" s="224">
        <f>ROUND(E127*F127,0)</f>
        <v>84793</v>
      </c>
    </row>
    <row r="128" spans="1:7" s="13" customFormat="1" x14ac:dyDescent="0.2">
      <c r="A128" s="44" t="s">
        <v>442</v>
      </c>
      <c r="B128" s="221" t="s">
        <v>395</v>
      </c>
      <c r="C128" s="216" t="s">
        <v>222</v>
      </c>
      <c r="D128" s="217" t="s">
        <v>216</v>
      </c>
      <c r="E128" s="222">
        <v>30.7</v>
      </c>
      <c r="F128" s="223">
        <v>5001</v>
      </c>
      <c r="G128" s="224">
        <f t="shared" ref="G128:G185" si="5">ROUND(E128*F128,0)</f>
        <v>153531</v>
      </c>
    </row>
    <row r="129" spans="1:7" s="13" customFormat="1" x14ac:dyDescent="0.2">
      <c r="A129" s="44" t="s">
        <v>444</v>
      </c>
      <c r="B129" s="221" t="s">
        <v>397</v>
      </c>
      <c r="C129" s="216" t="s">
        <v>446</v>
      </c>
      <c r="D129" s="217" t="s">
        <v>117</v>
      </c>
      <c r="E129" s="222">
        <v>23</v>
      </c>
      <c r="F129" s="223">
        <v>13238</v>
      </c>
      <c r="G129" s="224">
        <f t="shared" si="5"/>
        <v>304474</v>
      </c>
    </row>
    <row r="130" spans="1:7" s="13" customFormat="1" x14ac:dyDescent="0.2">
      <c r="A130" s="43" t="s">
        <v>447</v>
      </c>
      <c r="B130" s="221" t="s">
        <v>399</v>
      </c>
      <c r="C130" s="216" t="s">
        <v>449</v>
      </c>
      <c r="D130" s="217" t="s">
        <v>117</v>
      </c>
      <c r="E130" s="222">
        <v>19.899999999999999</v>
      </c>
      <c r="F130" s="223">
        <v>51252</v>
      </c>
      <c r="G130" s="224">
        <f t="shared" si="5"/>
        <v>1019915</v>
      </c>
    </row>
    <row r="131" spans="1:7" s="13" customFormat="1" x14ac:dyDescent="0.2">
      <c r="A131" s="44" t="s">
        <v>450</v>
      </c>
      <c r="B131" s="221" t="s">
        <v>402</v>
      </c>
      <c r="C131" s="216" t="s">
        <v>125</v>
      </c>
      <c r="D131" s="217" t="s">
        <v>117</v>
      </c>
      <c r="E131" s="222">
        <v>4.0999999999999996</v>
      </c>
      <c r="F131" s="223">
        <v>23611</v>
      </c>
      <c r="G131" s="224">
        <f t="shared" si="5"/>
        <v>96805</v>
      </c>
    </row>
    <row r="132" spans="1:7" s="13" customFormat="1" x14ac:dyDescent="0.2">
      <c r="A132" s="44" t="s">
        <v>452</v>
      </c>
      <c r="B132" s="221" t="s">
        <v>404</v>
      </c>
      <c r="C132" s="216" t="s">
        <v>454</v>
      </c>
      <c r="D132" s="217" t="s">
        <v>117</v>
      </c>
      <c r="E132" s="222">
        <v>2.9</v>
      </c>
      <c r="F132" s="223">
        <v>511929</v>
      </c>
      <c r="G132" s="224">
        <f t="shared" si="5"/>
        <v>1484594</v>
      </c>
    </row>
    <row r="133" spans="1:7" s="13" customFormat="1" x14ac:dyDescent="0.2">
      <c r="A133" s="43" t="s">
        <v>455</v>
      </c>
      <c r="B133" s="221" t="s">
        <v>406</v>
      </c>
      <c r="C133" s="216" t="s">
        <v>457</v>
      </c>
      <c r="D133" s="217" t="s">
        <v>117</v>
      </c>
      <c r="E133" s="222">
        <v>6.2</v>
      </c>
      <c r="F133" s="223">
        <v>355117</v>
      </c>
      <c r="G133" s="224">
        <f t="shared" si="5"/>
        <v>2201725</v>
      </c>
    </row>
    <row r="134" spans="1:7" s="13" customFormat="1" ht="22.5" x14ac:dyDescent="0.2">
      <c r="A134" s="44" t="s">
        <v>458</v>
      </c>
      <c r="B134" s="221" t="s">
        <v>408</v>
      </c>
      <c r="C134" s="216" t="s">
        <v>460</v>
      </c>
      <c r="D134" s="217" t="s">
        <v>216</v>
      </c>
      <c r="E134" s="222">
        <v>29.9</v>
      </c>
      <c r="F134" s="223">
        <v>43068</v>
      </c>
      <c r="G134" s="224">
        <f t="shared" si="5"/>
        <v>1287733</v>
      </c>
    </row>
    <row r="135" spans="1:7" s="13" customFormat="1" x14ac:dyDescent="0.2">
      <c r="A135" s="43" t="s">
        <v>461</v>
      </c>
      <c r="B135" s="221" t="s">
        <v>410</v>
      </c>
      <c r="C135" s="216" t="s">
        <v>463</v>
      </c>
      <c r="D135" s="217" t="s">
        <v>117</v>
      </c>
      <c r="E135" s="222">
        <v>1.9</v>
      </c>
      <c r="F135" s="223">
        <v>719083</v>
      </c>
      <c r="G135" s="224">
        <f t="shared" si="5"/>
        <v>1366258</v>
      </c>
    </row>
    <row r="136" spans="1:7" s="13" customFormat="1" x14ac:dyDescent="0.2">
      <c r="A136" s="43" t="s">
        <v>464</v>
      </c>
      <c r="B136" s="221" t="s">
        <v>412</v>
      </c>
      <c r="C136" s="216" t="s">
        <v>466</v>
      </c>
      <c r="D136" s="217" t="s">
        <v>117</v>
      </c>
      <c r="E136" s="222">
        <v>1.7</v>
      </c>
      <c r="F136" s="223">
        <v>662193</v>
      </c>
      <c r="G136" s="224">
        <f t="shared" si="5"/>
        <v>1125728</v>
      </c>
    </row>
    <row r="137" spans="1:7" s="13" customFormat="1" ht="22.5" x14ac:dyDescent="0.2">
      <c r="A137" s="44" t="s">
        <v>467</v>
      </c>
      <c r="B137" s="221" t="s">
        <v>415</v>
      </c>
      <c r="C137" s="216" t="s">
        <v>469</v>
      </c>
      <c r="D137" s="217" t="s">
        <v>216</v>
      </c>
      <c r="E137" s="222">
        <v>1</v>
      </c>
      <c r="F137" s="223">
        <v>80118</v>
      </c>
      <c r="G137" s="224">
        <f>ROUND(E137*F137,0)</f>
        <v>80118</v>
      </c>
    </row>
    <row r="138" spans="1:7" s="13" customFormat="1" x14ac:dyDescent="0.2">
      <c r="A138" s="43" t="s">
        <v>470</v>
      </c>
      <c r="B138" s="221" t="s">
        <v>418</v>
      </c>
      <c r="C138" s="216" t="s">
        <v>472</v>
      </c>
      <c r="D138" s="217" t="s">
        <v>117</v>
      </c>
      <c r="E138" s="222">
        <v>3.4</v>
      </c>
      <c r="F138" s="223">
        <v>262786</v>
      </c>
      <c r="G138" s="224">
        <f t="shared" si="5"/>
        <v>893472</v>
      </c>
    </row>
    <row r="139" spans="1:7" s="13" customFormat="1" x14ac:dyDescent="0.2">
      <c r="A139" s="44" t="s">
        <v>473</v>
      </c>
      <c r="B139" s="221" t="s">
        <v>421</v>
      </c>
      <c r="C139" s="216" t="s">
        <v>475</v>
      </c>
      <c r="D139" s="217" t="s">
        <v>216</v>
      </c>
      <c r="E139" s="222">
        <v>14.5</v>
      </c>
      <c r="F139" s="223">
        <v>16445</v>
      </c>
      <c r="G139" s="224">
        <f t="shared" si="5"/>
        <v>238453</v>
      </c>
    </row>
    <row r="140" spans="1:7" s="13" customFormat="1" x14ac:dyDescent="0.2">
      <c r="A140" s="43" t="s">
        <v>476</v>
      </c>
      <c r="B140" s="221" t="s">
        <v>423</v>
      </c>
      <c r="C140" s="216" t="s">
        <v>478</v>
      </c>
      <c r="D140" s="217" t="s">
        <v>253</v>
      </c>
      <c r="E140" s="222">
        <v>28.6</v>
      </c>
      <c r="F140" s="223">
        <v>3838</v>
      </c>
      <c r="G140" s="224">
        <f t="shared" si="5"/>
        <v>109767</v>
      </c>
    </row>
    <row r="141" spans="1:7" s="13" customFormat="1" x14ac:dyDescent="0.2">
      <c r="A141" s="44" t="s">
        <v>479</v>
      </c>
      <c r="B141" s="221" t="s">
        <v>425</v>
      </c>
      <c r="C141" s="216" t="s">
        <v>252</v>
      </c>
      <c r="D141" s="217" t="s">
        <v>253</v>
      </c>
      <c r="E141" s="222">
        <v>1212.5</v>
      </c>
      <c r="F141" s="223">
        <v>3229</v>
      </c>
      <c r="G141" s="224">
        <f t="shared" si="5"/>
        <v>3915163</v>
      </c>
    </row>
    <row r="142" spans="1:7" s="13" customFormat="1" x14ac:dyDescent="0.2">
      <c r="A142" s="43" t="s">
        <v>481</v>
      </c>
      <c r="B142" s="221" t="s">
        <v>427</v>
      </c>
      <c r="C142" s="216" t="s">
        <v>483</v>
      </c>
      <c r="D142" s="217" t="s">
        <v>216</v>
      </c>
      <c r="E142" s="222">
        <v>53.2</v>
      </c>
      <c r="F142" s="223">
        <v>48878</v>
      </c>
      <c r="G142" s="224">
        <f t="shared" si="5"/>
        <v>2600310</v>
      </c>
    </row>
    <row r="143" spans="1:7" s="13" customFormat="1" ht="22.5" x14ac:dyDescent="0.2">
      <c r="A143" s="44" t="s">
        <v>484</v>
      </c>
      <c r="B143" s="221" t="s">
        <v>429</v>
      </c>
      <c r="C143" s="216" t="s">
        <v>486</v>
      </c>
      <c r="D143" s="217" t="s">
        <v>128</v>
      </c>
      <c r="E143" s="222">
        <v>5</v>
      </c>
      <c r="F143" s="223">
        <v>165081</v>
      </c>
      <c r="G143" s="224">
        <f t="shared" si="5"/>
        <v>825405</v>
      </c>
    </row>
    <row r="144" spans="1:7" s="13" customFormat="1" ht="22.5" x14ac:dyDescent="0.2">
      <c r="A144" s="43" t="s">
        <v>487</v>
      </c>
      <c r="B144" s="221" t="s">
        <v>432</v>
      </c>
      <c r="C144" s="216" t="s">
        <v>489</v>
      </c>
      <c r="D144" s="217" t="s">
        <v>128</v>
      </c>
      <c r="E144" s="222">
        <v>2</v>
      </c>
      <c r="F144" s="223">
        <v>537848</v>
      </c>
      <c r="G144" s="224">
        <f t="shared" si="5"/>
        <v>1075696</v>
      </c>
    </row>
    <row r="145" spans="1:7" s="13" customFormat="1" ht="22.5" x14ac:dyDescent="0.2">
      <c r="A145" s="44" t="s">
        <v>490</v>
      </c>
      <c r="B145" s="221" t="s">
        <v>434</v>
      </c>
      <c r="C145" s="216" t="s">
        <v>492</v>
      </c>
      <c r="D145" s="217" t="s">
        <v>128</v>
      </c>
      <c r="E145" s="222">
        <v>1</v>
      </c>
      <c r="F145" s="223">
        <v>567468</v>
      </c>
      <c r="G145" s="224">
        <f t="shared" si="5"/>
        <v>567468</v>
      </c>
    </row>
    <row r="146" spans="1:7" s="13" customFormat="1" ht="22.5" x14ac:dyDescent="0.2">
      <c r="A146" s="44" t="s">
        <v>493</v>
      </c>
      <c r="B146" s="221" t="s">
        <v>436</v>
      </c>
      <c r="C146" s="216" t="s">
        <v>495</v>
      </c>
      <c r="D146" s="217" t="s">
        <v>128</v>
      </c>
      <c r="E146" s="222">
        <v>1</v>
      </c>
      <c r="F146" s="223">
        <v>444838</v>
      </c>
      <c r="G146" s="224">
        <f t="shared" si="5"/>
        <v>444838</v>
      </c>
    </row>
    <row r="147" spans="1:7" s="13" customFormat="1" ht="22.5" x14ac:dyDescent="0.2">
      <c r="A147" s="44" t="s">
        <v>496</v>
      </c>
      <c r="B147" s="221" t="s">
        <v>864</v>
      </c>
      <c r="C147" s="216" t="s">
        <v>498</v>
      </c>
      <c r="D147" s="217" t="s">
        <v>128</v>
      </c>
      <c r="E147" s="222">
        <v>1</v>
      </c>
      <c r="F147" s="223">
        <v>395978</v>
      </c>
      <c r="G147" s="224">
        <f t="shared" si="5"/>
        <v>395978</v>
      </c>
    </row>
    <row r="148" spans="1:7" s="13" customFormat="1" ht="22.5" x14ac:dyDescent="0.2">
      <c r="A148" s="44" t="s">
        <v>499</v>
      </c>
      <c r="B148" s="221" t="s">
        <v>883</v>
      </c>
      <c r="C148" s="216" t="s">
        <v>501</v>
      </c>
      <c r="D148" s="217" t="s">
        <v>216</v>
      </c>
      <c r="E148" s="222">
        <v>8.6</v>
      </c>
      <c r="F148" s="223">
        <v>190465</v>
      </c>
      <c r="G148" s="224">
        <f>ROUND(E148*F148,0)</f>
        <v>1637999</v>
      </c>
    </row>
    <row r="149" spans="1:7" s="13" customFormat="1" x14ac:dyDescent="0.2">
      <c r="A149" s="43" t="s">
        <v>502</v>
      </c>
      <c r="B149" s="221" t="s">
        <v>884</v>
      </c>
      <c r="C149" s="216" t="s">
        <v>504</v>
      </c>
      <c r="D149" s="217" t="s">
        <v>216</v>
      </c>
      <c r="E149" s="222">
        <v>26.2</v>
      </c>
      <c r="F149" s="223">
        <v>21326</v>
      </c>
      <c r="G149" s="224">
        <f t="shared" si="5"/>
        <v>558741</v>
      </c>
    </row>
    <row r="150" spans="1:7" s="13" customFormat="1" ht="22.5" x14ac:dyDescent="0.2">
      <c r="A150" s="44" t="s">
        <v>505</v>
      </c>
      <c r="B150" s="221" t="s">
        <v>885</v>
      </c>
      <c r="C150" s="216" t="s">
        <v>507</v>
      </c>
      <c r="D150" s="217" t="s">
        <v>216</v>
      </c>
      <c r="E150" s="222">
        <v>18.399999999999999</v>
      </c>
      <c r="F150" s="223">
        <v>46591</v>
      </c>
      <c r="G150" s="224">
        <f t="shared" si="5"/>
        <v>857274</v>
      </c>
    </row>
    <row r="151" spans="1:7" s="13" customFormat="1" ht="22.5" x14ac:dyDescent="0.2">
      <c r="A151" s="44" t="s">
        <v>508</v>
      </c>
      <c r="B151" s="221" t="s">
        <v>886</v>
      </c>
      <c r="C151" s="216" t="s">
        <v>510</v>
      </c>
      <c r="D151" s="217" t="s">
        <v>216</v>
      </c>
      <c r="E151" s="222">
        <v>7.8</v>
      </c>
      <c r="F151" s="223">
        <v>49566</v>
      </c>
      <c r="G151" s="224">
        <f t="shared" si="5"/>
        <v>386615</v>
      </c>
    </row>
    <row r="152" spans="1:7" s="13" customFormat="1" x14ac:dyDescent="0.2">
      <c r="A152" s="43" t="s">
        <v>511</v>
      </c>
      <c r="B152" s="221" t="s">
        <v>887</v>
      </c>
      <c r="C152" s="216" t="s">
        <v>513</v>
      </c>
      <c r="D152" s="217" t="s">
        <v>114</v>
      </c>
      <c r="E152" s="222">
        <v>32.200000000000003</v>
      </c>
      <c r="F152" s="223">
        <v>13305</v>
      </c>
      <c r="G152" s="224">
        <f t="shared" si="5"/>
        <v>428421</v>
      </c>
    </row>
    <row r="153" spans="1:7" s="13" customFormat="1" ht="22.5" x14ac:dyDescent="0.2">
      <c r="A153" s="44" t="s">
        <v>514</v>
      </c>
      <c r="B153" s="221" t="s">
        <v>888</v>
      </c>
      <c r="C153" s="216" t="s">
        <v>516</v>
      </c>
      <c r="D153" s="217" t="s">
        <v>216</v>
      </c>
      <c r="E153" s="226">
        <v>14.7</v>
      </c>
      <c r="F153" s="223">
        <v>52804</v>
      </c>
      <c r="G153" s="224">
        <f t="shared" si="5"/>
        <v>776219</v>
      </c>
    </row>
    <row r="154" spans="1:7" s="13" customFormat="1" x14ac:dyDescent="0.2">
      <c r="A154" s="43" t="s">
        <v>517</v>
      </c>
      <c r="B154" s="221" t="s">
        <v>889</v>
      </c>
      <c r="C154" s="216" t="s">
        <v>519</v>
      </c>
      <c r="D154" s="217" t="s">
        <v>114</v>
      </c>
      <c r="E154" s="222">
        <v>5</v>
      </c>
      <c r="F154" s="223">
        <v>3771</v>
      </c>
      <c r="G154" s="224">
        <f t="shared" si="5"/>
        <v>18855</v>
      </c>
    </row>
    <row r="155" spans="1:7" s="13" customFormat="1" x14ac:dyDescent="0.2">
      <c r="A155" s="43" t="s">
        <v>520</v>
      </c>
      <c r="B155" s="221" t="s">
        <v>890</v>
      </c>
      <c r="C155" s="216" t="s">
        <v>340</v>
      </c>
      <c r="D155" s="217" t="s">
        <v>216</v>
      </c>
      <c r="E155" s="222">
        <v>32.4</v>
      </c>
      <c r="F155" s="223">
        <v>27965</v>
      </c>
      <c r="G155" s="224">
        <f>ROUND(E155*F155,0)</f>
        <v>906066</v>
      </c>
    </row>
    <row r="156" spans="1:7" s="13" customFormat="1" x14ac:dyDescent="0.2">
      <c r="A156" s="44" t="s">
        <v>522</v>
      </c>
      <c r="B156" s="221" t="s">
        <v>891</v>
      </c>
      <c r="C156" s="216" t="s">
        <v>343</v>
      </c>
      <c r="D156" s="217" t="s">
        <v>114</v>
      </c>
      <c r="E156" s="222">
        <v>5</v>
      </c>
      <c r="F156" s="223">
        <v>76820</v>
      </c>
      <c r="G156" s="224">
        <f t="shared" si="5"/>
        <v>384100</v>
      </c>
    </row>
    <row r="157" spans="1:7" s="13" customFormat="1" x14ac:dyDescent="0.2">
      <c r="A157" s="43" t="s">
        <v>524</v>
      </c>
      <c r="B157" s="221" t="s">
        <v>892</v>
      </c>
      <c r="C157" s="216" t="s">
        <v>526</v>
      </c>
      <c r="D157" s="217" t="s">
        <v>128</v>
      </c>
      <c r="E157" s="222">
        <v>22</v>
      </c>
      <c r="F157" s="223">
        <v>39378</v>
      </c>
      <c r="G157" s="224">
        <f t="shared" si="5"/>
        <v>866316</v>
      </c>
    </row>
    <row r="158" spans="1:7" s="13" customFormat="1" x14ac:dyDescent="0.2">
      <c r="A158" s="43" t="s">
        <v>527</v>
      </c>
      <c r="B158" s="221" t="s">
        <v>893</v>
      </c>
      <c r="C158" s="216" t="s">
        <v>529</v>
      </c>
      <c r="D158" s="217" t="s">
        <v>128</v>
      </c>
      <c r="E158" s="222">
        <v>1</v>
      </c>
      <c r="F158" s="223">
        <v>207018</v>
      </c>
      <c r="G158" s="224">
        <f t="shared" si="5"/>
        <v>207018</v>
      </c>
    </row>
    <row r="159" spans="1:7" s="13" customFormat="1" x14ac:dyDescent="0.2">
      <c r="A159" s="43" t="s">
        <v>530</v>
      </c>
      <c r="B159" s="221" t="s">
        <v>894</v>
      </c>
      <c r="C159" s="216" t="s">
        <v>532</v>
      </c>
      <c r="D159" s="217" t="s">
        <v>128</v>
      </c>
      <c r="E159" s="222">
        <v>1</v>
      </c>
      <c r="F159" s="223">
        <v>106539</v>
      </c>
      <c r="G159" s="224">
        <f t="shared" si="5"/>
        <v>106539</v>
      </c>
    </row>
    <row r="160" spans="1:7" s="13" customFormat="1" x14ac:dyDescent="0.2">
      <c r="A160" s="43" t="s">
        <v>533</v>
      </c>
      <c r="B160" s="221" t="s">
        <v>895</v>
      </c>
      <c r="C160" s="216" t="s">
        <v>535</v>
      </c>
      <c r="D160" s="217" t="s">
        <v>128</v>
      </c>
      <c r="E160" s="222">
        <v>1</v>
      </c>
      <c r="F160" s="223">
        <v>160562</v>
      </c>
      <c r="G160" s="224">
        <f t="shared" si="5"/>
        <v>160562</v>
      </c>
    </row>
    <row r="161" spans="1:7" s="13" customFormat="1" x14ac:dyDescent="0.2">
      <c r="A161" s="44" t="s">
        <v>536</v>
      </c>
      <c r="B161" s="221" t="s">
        <v>896</v>
      </c>
      <c r="C161" s="216" t="s">
        <v>538</v>
      </c>
      <c r="D161" s="217" t="s">
        <v>114</v>
      </c>
      <c r="E161" s="222">
        <v>214</v>
      </c>
      <c r="F161" s="223">
        <v>1490</v>
      </c>
      <c r="G161" s="224">
        <f t="shared" si="5"/>
        <v>318860</v>
      </c>
    </row>
    <row r="162" spans="1:7" s="13" customFormat="1" x14ac:dyDescent="0.2">
      <c r="A162" s="44" t="s">
        <v>539</v>
      </c>
      <c r="B162" s="221" t="s">
        <v>897</v>
      </c>
      <c r="C162" s="216" t="s">
        <v>541</v>
      </c>
      <c r="D162" s="217" t="s">
        <v>114</v>
      </c>
      <c r="E162" s="222">
        <v>4</v>
      </c>
      <c r="F162" s="223">
        <v>1488</v>
      </c>
      <c r="G162" s="224">
        <f t="shared" si="5"/>
        <v>5952</v>
      </c>
    </row>
    <row r="163" spans="1:7" s="13" customFormat="1" x14ac:dyDescent="0.2">
      <c r="A163" s="44" t="s">
        <v>542</v>
      </c>
      <c r="B163" s="221" t="s">
        <v>898</v>
      </c>
      <c r="C163" s="216" t="s">
        <v>544</v>
      </c>
      <c r="D163" s="217" t="s">
        <v>128</v>
      </c>
      <c r="E163" s="222">
        <v>36</v>
      </c>
      <c r="F163" s="223">
        <v>614</v>
      </c>
      <c r="G163" s="224">
        <f t="shared" si="5"/>
        <v>22104</v>
      </c>
    </row>
    <row r="164" spans="1:7" s="13" customFormat="1" x14ac:dyDescent="0.2">
      <c r="A164" s="44" t="s">
        <v>545</v>
      </c>
      <c r="B164" s="221" t="s">
        <v>899</v>
      </c>
      <c r="C164" s="216" t="s">
        <v>547</v>
      </c>
      <c r="D164" s="217" t="s">
        <v>128</v>
      </c>
      <c r="E164" s="222">
        <v>9</v>
      </c>
      <c r="F164" s="223">
        <v>784</v>
      </c>
      <c r="G164" s="224">
        <f t="shared" si="5"/>
        <v>7056</v>
      </c>
    </row>
    <row r="165" spans="1:7" s="13" customFormat="1" x14ac:dyDescent="0.2">
      <c r="A165" s="44" t="s">
        <v>548</v>
      </c>
      <c r="B165" s="221" t="s">
        <v>900</v>
      </c>
      <c r="C165" s="216" t="s">
        <v>550</v>
      </c>
      <c r="D165" s="217" t="s">
        <v>128</v>
      </c>
      <c r="E165" s="222">
        <v>2</v>
      </c>
      <c r="F165" s="223">
        <v>1068</v>
      </c>
      <c r="G165" s="224">
        <f t="shared" si="5"/>
        <v>2136</v>
      </c>
    </row>
    <row r="166" spans="1:7" s="13" customFormat="1" x14ac:dyDescent="0.2">
      <c r="A166" s="44" t="s">
        <v>551</v>
      </c>
      <c r="B166" s="221" t="s">
        <v>901</v>
      </c>
      <c r="C166" s="216" t="s">
        <v>553</v>
      </c>
      <c r="D166" s="217" t="s">
        <v>128</v>
      </c>
      <c r="E166" s="222">
        <v>2</v>
      </c>
      <c r="F166" s="223">
        <v>1033</v>
      </c>
      <c r="G166" s="224">
        <f t="shared" si="5"/>
        <v>2066</v>
      </c>
    </row>
    <row r="167" spans="1:7" s="13" customFormat="1" ht="22.5" x14ac:dyDescent="0.2">
      <c r="A167" s="44" t="s">
        <v>554</v>
      </c>
      <c r="B167" s="221" t="s">
        <v>902</v>
      </c>
      <c r="C167" s="216" t="s">
        <v>556</v>
      </c>
      <c r="D167" s="217" t="s">
        <v>128</v>
      </c>
      <c r="E167" s="222">
        <v>1</v>
      </c>
      <c r="F167" s="223">
        <v>331</v>
      </c>
      <c r="G167" s="224">
        <f>ROUND(E167*F167,0)</f>
        <v>331</v>
      </c>
    </row>
    <row r="168" spans="1:7" s="13" customFormat="1" ht="22.5" x14ac:dyDescent="0.2">
      <c r="A168" s="44" t="s">
        <v>557</v>
      </c>
      <c r="B168" s="221" t="s">
        <v>903</v>
      </c>
      <c r="C168" s="216" t="s">
        <v>559</v>
      </c>
      <c r="D168" s="217" t="s">
        <v>128</v>
      </c>
      <c r="E168" s="222">
        <v>1</v>
      </c>
      <c r="F168" s="223">
        <v>709</v>
      </c>
      <c r="G168" s="224">
        <f t="shared" si="5"/>
        <v>709</v>
      </c>
    </row>
    <row r="169" spans="1:7" s="13" customFormat="1" ht="22.5" x14ac:dyDescent="0.2">
      <c r="A169" s="44" t="s">
        <v>560</v>
      </c>
      <c r="B169" s="221" t="s">
        <v>904</v>
      </c>
      <c r="C169" s="216" t="s">
        <v>562</v>
      </c>
      <c r="D169" s="217" t="s">
        <v>128</v>
      </c>
      <c r="E169" s="222">
        <v>3</v>
      </c>
      <c r="F169" s="223">
        <v>685</v>
      </c>
      <c r="G169" s="224">
        <f t="shared" si="5"/>
        <v>2055</v>
      </c>
    </row>
    <row r="170" spans="1:7" s="13" customFormat="1" ht="22.5" x14ac:dyDescent="0.2">
      <c r="A170" s="44" t="s">
        <v>563</v>
      </c>
      <c r="B170" s="221" t="s">
        <v>905</v>
      </c>
      <c r="C170" s="216" t="s">
        <v>565</v>
      </c>
      <c r="D170" s="217" t="s">
        <v>128</v>
      </c>
      <c r="E170" s="222">
        <v>2</v>
      </c>
      <c r="F170" s="223">
        <v>1097</v>
      </c>
      <c r="G170" s="224">
        <f t="shared" si="5"/>
        <v>2194</v>
      </c>
    </row>
    <row r="171" spans="1:7" s="13" customFormat="1" x14ac:dyDescent="0.2">
      <c r="A171" s="44" t="s">
        <v>566</v>
      </c>
      <c r="B171" s="221" t="s">
        <v>906</v>
      </c>
      <c r="C171" s="216" t="s">
        <v>568</v>
      </c>
      <c r="D171" s="217" t="s">
        <v>128</v>
      </c>
      <c r="E171" s="222">
        <v>1</v>
      </c>
      <c r="F171" s="223">
        <v>40939</v>
      </c>
      <c r="G171" s="224">
        <f t="shared" si="5"/>
        <v>40939</v>
      </c>
    </row>
    <row r="172" spans="1:7" s="13" customFormat="1" x14ac:dyDescent="0.2">
      <c r="A172" s="44" t="s">
        <v>569</v>
      </c>
      <c r="B172" s="221" t="s">
        <v>907</v>
      </c>
      <c r="C172" s="216" t="s">
        <v>571</v>
      </c>
      <c r="D172" s="217" t="s">
        <v>128</v>
      </c>
      <c r="E172" s="222">
        <v>2</v>
      </c>
      <c r="F172" s="223">
        <v>50169</v>
      </c>
      <c r="G172" s="224">
        <f t="shared" si="5"/>
        <v>100338</v>
      </c>
    </row>
    <row r="173" spans="1:7" s="13" customFormat="1" ht="22.5" x14ac:dyDescent="0.2">
      <c r="A173" s="44" t="s">
        <v>572</v>
      </c>
      <c r="B173" s="221" t="s">
        <v>908</v>
      </c>
      <c r="C173" s="216" t="s">
        <v>574</v>
      </c>
      <c r="D173" s="217" t="s">
        <v>128</v>
      </c>
      <c r="E173" s="222">
        <v>1</v>
      </c>
      <c r="F173" s="223">
        <v>30659</v>
      </c>
      <c r="G173" s="224">
        <f t="shared" si="5"/>
        <v>30659</v>
      </c>
    </row>
    <row r="174" spans="1:7" s="13" customFormat="1" x14ac:dyDescent="0.2">
      <c r="A174" s="44" t="s">
        <v>575</v>
      </c>
      <c r="B174" s="221" t="s">
        <v>909</v>
      </c>
      <c r="C174" s="216" t="s">
        <v>577</v>
      </c>
      <c r="D174" s="217" t="s">
        <v>114</v>
      </c>
      <c r="E174" s="222">
        <v>5</v>
      </c>
      <c r="F174" s="223">
        <v>9602</v>
      </c>
      <c r="G174" s="224">
        <f>ROUND(E174*F174,0)</f>
        <v>48010</v>
      </c>
    </row>
    <row r="175" spans="1:7" s="13" customFormat="1" x14ac:dyDescent="0.2">
      <c r="A175" s="44" t="s">
        <v>578</v>
      </c>
      <c r="B175" s="221" t="s">
        <v>910</v>
      </c>
      <c r="C175" s="216" t="s">
        <v>580</v>
      </c>
      <c r="D175" s="217" t="s">
        <v>114</v>
      </c>
      <c r="E175" s="222">
        <v>5</v>
      </c>
      <c r="F175" s="223">
        <v>4012</v>
      </c>
      <c r="G175" s="224">
        <f t="shared" si="5"/>
        <v>20060</v>
      </c>
    </row>
    <row r="176" spans="1:7" s="13" customFormat="1" x14ac:dyDescent="0.2">
      <c r="A176" s="43" t="s">
        <v>581</v>
      </c>
      <c r="B176" s="221" t="s">
        <v>911</v>
      </c>
      <c r="C176" s="216" t="s">
        <v>583</v>
      </c>
      <c r="D176" s="217" t="s">
        <v>128</v>
      </c>
      <c r="E176" s="222">
        <v>2</v>
      </c>
      <c r="F176" s="223">
        <v>6067</v>
      </c>
      <c r="G176" s="224">
        <f t="shared" si="5"/>
        <v>12134</v>
      </c>
    </row>
    <row r="177" spans="1:7" s="13" customFormat="1" x14ac:dyDescent="0.2">
      <c r="A177" s="44" t="s">
        <v>584</v>
      </c>
      <c r="B177" s="221" t="s">
        <v>912</v>
      </c>
      <c r="C177" s="216" t="s">
        <v>586</v>
      </c>
      <c r="D177" s="217" t="s">
        <v>128</v>
      </c>
      <c r="E177" s="222">
        <v>3</v>
      </c>
      <c r="F177" s="223">
        <v>5424</v>
      </c>
      <c r="G177" s="224">
        <f t="shared" si="5"/>
        <v>16272</v>
      </c>
    </row>
    <row r="178" spans="1:7" s="13" customFormat="1" x14ac:dyDescent="0.2">
      <c r="A178" s="44" t="s">
        <v>587</v>
      </c>
      <c r="B178" s="221" t="s">
        <v>913</v>
      </c>
      <c r="C178" s="216" t="s">
        <v>589</v>
      </c>
      <c r="D178" s="217" t="s">
        <v>128</v>
      </c>
      <c r="E178" s="222">
        <v>1</v>
      </c>
      <c r="F178" s="223">
        <v>8865</v>
      </c>
      <c r="G178" s="224">
        <f t="shared" si="5"/>
        <v>8865</v>
      </c>
    </row>
    <row r="179" spans="1:7" s="13" customFormat="1" x14ac:dyDescent="0.2">
      <c r="A179" s="44" t="s">
        <v>590</v>
      </c>
      <c r="B179" s="221" t="s">
        <v>914</v>
      </c>
      <c r="C179" s="216" t="s">
        <v>592</v>
      </c>
      <c r="D179" s="217" t="s">
        <v>128</v>
      </c>
      <c r="E179" s="222">
        <v>2</v>
      </c>
      <c r="F179" s="223">
        <v>9566</v>
      </c>
      <c r="G179" s="224">
        <f t="shared" si="5"/>
        <v>19132</v>
      </c>
    </row>
    <row r="180" spans="1:7" s="13" customFormat="1" x14ac:dyDescent="0.2">
      <c r="A180" s="44" t="s">
        <v>593</v>
      </c>
      <c r="B180" s="221" t="s">
        <v>915</v>
      </c>
      <c r="C180" s="216" t="s">
        <v>595</v>
      </c>
      <c r="D180" s="217" t="s">
        <v>128</v>
      </c>
      <c r="E180" s="222">
        <v>2</v>
      </c>
      <c r="F180" s="223">
        <v>10666</v>
      </c>
      <c r="G180" s="224">
        <f t="shared" si="5"/>
        <v>21332</v>
      </c>
    </row>
    <row r="181" spans="1:7" s="13" customFormat="1" x14ac:dyDescent="0.2">
      <c r="A181" s="44" t="s">
        <v>596</v>
      </c>
      <c r="B181" s="221" t="s">
        <v>916</v>
      </c>
      <c r="C181" s="216" t="s">
        <v>598</v>
      </c>
      <c r="D181" s="217" t="s">
        <v>128</v>
      </c>
      <c r="E181" s="222">
        <v>2</v>
      </c>
      <c r="F181" s="223">
        <v>11364</v>
      </c>
      <c r="G181" s="224">
        <f t="shared" si="5"/>
        <v>22728</v>
      </c>
    </row>
    <row r="182" spans="1:7" s="13" customFormat="1" x14ac:dyDescent="0.2">
      <c r="A182" s="44" t="s">
        <v>599</v>
      </c>
      <c r="B182" s="221" t="s">
        <v>917</v>
      </c>
      <c r="C182" s="216" t="s">
        <v>179</v>
      </c>
      <c r="D182" s="217" t="s">
        <v>128</v>
      </c>
      <c r="E182" s="222">
        <v>2</v>
      </c>
      <c r="F182" s="223">
        <v>14254</v>
      </c>
      <c r="G182" s="224">
        <f t="shared" si="5"/>
        <v>28508</v>
      </c>
    </row>
    <row r="183" spans="1:7" s="13" customFormat="1" x14ac:dyDescent="0.2">
      <c r="A183" s="44" t="s">
        <v>601</v>
      </c>
      <c r="B183" s="221" t="s">
        <v>918</v>
      </c>
      <c r="C183" s="216" t="s">
        <v>185</v>
      </c>
      <c r="D183" s="217" t="s">
        <v>128</v>
      </c>
      <c r="E183" s="222">
        <v>1</v>
      </c>
      <c r="F183" s="223">
        <v>26906</v>
      </c>
      <c r="G183" s="224">
        <f>ROUND(E183*F183,0)</f>
        <v>26906</v>
      </c>
    </row>
    <row r="184" spans="1:7" s="13" customFormat="1" x14ac:dyDescent="0.2">
      <c r="A184" s="44" t="s">
        <v>603</v>
      </c>
      <c r="B184" s="221" t="s">
        <v>919</v>
      </c>
      <c r="C184" s="216" t="s">
        <v>605</v>
      </c>
      <c r="D184" s="217" t="s">
        <v>128</v>
      </c>
      <c r="E184" s="222">
        <v>1</v>
      </c>
      <c r="F184" s="223">
        <v>9081</v>
      </c>
      <c r="G184" s="224">
        <f t="shared" si="5"/>
        <v>9081</v>
      </c>
    </row>
    <row r="185" spans="1:7" s="13" customFormat="1" x14ac:dyDescent="0.2">
      <c r="A185" s="44" t="s">
        <v>606</v>
      </c>
      <c r="B185" s="221" t="s">
        <v>920</v>
      </c>
      <c r="C185" s="216" t="s">
        <v>608</v>
      </c>
      <c r="D185" s="217" t="s">
        <v>128</v>
      </c>
      <c r="E185" s="222">
        <v>1</v>
      </c>
      <c r="F185" s="223">
        <v>574107</v>
      </c>
      <c r="G185" s="224">
        <f t="shared" si="5"/>
        <v>574107</v>
      </c>
    </row>
    <row r="186" spans="1:7" s="13" customFormat="1" x14ac:dyDescent="0.2">
      <c r="A186" s="44" t="s">
        <v>609</v>
      </c>
      <c r="B186" s="221" t="s">
        <v>921</v>
      </c>
      <c r="C186" s="216" t="s">
        <v>215</v>
      </c>
      <c r="D186" s="217" t="s">
        <v>216</v>
      </c>
      <c r="E186" s="222">
        <v>60</v>
      </c>
      <c r="F186" s="223">
        <v>1626</v>
      </c>
      <c r="G186" s="224">
        <f>ROUND(E186*F186,0)</f>
        <v>97560</v>
      </c>
    </row>
    <row r="187" spans="1:7" s="13" customFormat="1" ht="12.75" customHeight="1" x14ac:dyDescent="0.2">
      <c r="A187" s="42"/>
      <c r="B187" s="106"/>
      <c r="C187" s="107"/>
      <c r="D187" s="108"/>
      <c r="E187" s="189"/>
      <c r="F187" s="190"/>
      <c r="G187" s="191"/>
    </row>
    <row r="188" spans="1:7" s="13" customFormat="1" ht="12.75" customHeight="1" thickBot="1" x14ac:dyDescent="0.25">
      <c r="A188" s="57" t="s">
        <v>14</v>
      </c>
      <c r="B188" s="112"/>
      <c r="C188" s="310" t="s">
        <v>611</v>
      </c>
      <c r="D188" s="311"/>
      <c r="E188" s="311"/>
      <c r="F188" s="312"/>
      <c r="G188" s="194">
        <f>SUM(G127:G187)</f>
        <v>29007043</v>
      </c>
    </row>
    <row r="189" spans="1:7" s="13" customFormat="1" ht="15" customHeight="1" thickBot="1" x14ac:dyDescent="0.25">
      <c r="A189" s="47"/>
      <c r="B189" s="114"/>
      <c r="C189" s="115"/>
      <c r="D189" s="116"/>
      <c r="E189" s="195"/>
      <c r="F189" s="196"/>
      <c r="G189" s="197"/>
    </row>
    <row r="190" spans="1:7" s="13" customFormat="1" ht="12.75" customHeight="1" x14ac:dyDescent="0.2">
      <c r="A190" s="46" t="s">
        <v>6</v>
      </c>
      <c r="B190" s="161" t="s">
        <v>438</v>
      </c>
      <c r="C190" s="162" t="s">
        <v>67</v>
      </c>
      <c r="D190" s="163"/>
      <c r="E190" s="166"/>
      <c r="F190" s="166"/>
      <c r="G190" s="198"/>
    </row>
    <row r="191" spans="1:7" s="13" customFormat="1" ht="12.75" hidden="1" customHeight="1" x14ac:dyDescent="0.2">
      <c r="A191" s="45" t="s">
        <v>9</v>
      </c>
      <c r="B191" s="215"/>
      <c r="C191" s="216"/>
      <c r="D191" s="217"/>
      <c r="E191" s="225"/>
      <c r="F191" s="223"/>
      <c r="G191" s="224"/>
    </row>
    <row r="192" spans="1:7" s="13" customFormat="1" x14ac:dyDescent="0.2">
      <c r="A192" s="44" t="s">
        <v>613</v>
      </c>
      <c r="B192" s="221" t="s">
        <v>440</v>
      </c>
      <c r="C192" s="216" t="s">
        <v>615</v>
      </c>
      <c r="D192" s="217" t="s">
        <v>114</v>
      </c>
      <c r="E192" s="222">
        <v>150</v>
      </c>
      <c r="F192" s="223">
        <v>1400</v>
      </c>
      <c r="G192" s="224">
        <f>ROUND(E192*F192,0)</f>
        <v>210000</v>
      </c>
    </row>
    <row r="193" spans="1:7" s="13" customFormat="1" x14ac:dyDescent="0.2">
      <c r="A193" s="44" t="s">
        <v>616</v>
      </c>
      <c r="B193" s="221" t="s">
        <v>443</v>
      </c>
      <c r="C193" s="216" t="s">
        <v>446</v>
      </c>
      <c r="D193" s="217" t="s">
        <v>117</v>
      </c>
      <c r="E193" s="222">
        <v>15.6</v>
      </c>
      <c r="F193" s="223">
        <v>13238</v>
      </c>
      <c r="G193" s="224">
        <f t="shared" ref="G193:G197" si="6">ROUND(E193*F193,0)</f>
        <v>206513</v>
      </c>
    </row>
    <row r="194" spans="1:7" s="13" customFormat="1" x14ac:dyDescent="0.2">
      <c r="A194" s="44" t="s">
        <v>618</v>
      </c>
      <c r="B194" s="221" t="s">
        <v>445</v>
      </c>
      <c r="C194" s="216" t="s">
        <v>123</v>
      </c>
      <c r="D194" s="217" t="s">
        <v>117</v>
      </c>
      <c r="E194" s="222">
        <v>9.6</v>
      </c>
      <c r="F194" s="223">
        <v>12492</v>
      </c>
      <c r="G194" s="224">
        <f t="shared" si="6"/>
        <v>119923</v>
      </c>
    </row>
    <row r="195" spans="1:7" s="13" customFormat="1" x14ac:dyDescent="0.2">
      <c r="A195" s="44" t="s">
        <v>620</v>
      </c>
      <c r="B195" s="221" t="s">
        <v>448</v>
      </c>
      <c r="C195" s="216" t="s">
        <v>125</v>
      </c>
      <c r="D195" s="217" t="s">
        <v>117</v>
      </c>
      <c r="E195" s="222">
        <v>7.8</v>
      </c>
      <c r="F195" s="223">
        <v>23611</v>
      </c>
      <c r="G195" s="224">
        <f t="shared" si="6"/>
        <v>184166</v>
      </c>
    </row>
    <row r="196" spans="1:7" s="13" customFormat="1" ht="22.5" x14ac:dyDescent="0.2">
      <c r="A196" s="44" t="s">
        <v>622</v>
      </c>
      <c r="B196" s="221" t="s">
        <v>451</v>
      </c>
      <c r="C196" s="216" t="s">
        <v>624</v>
      </c>
      <c r="D196" s="217" t="s">
        <v>117</v>
      </c>
      <c r="E196" s="222">
        <v>6</v>
      </c>
      <c r="F196" s="223">
        <v>511924</v>
      </c>
      <c r="G196" s="224">
        <f>ROUND(E196*F196,0)</f>
        <v>3071544</v>
      </c>
    </row>
    <row r="197" spans="1:7" s="13" customFormat="1" ht="45" x14ac:dyDescent="0.2">
      <c r="A197" s="43" t="s">
        <v>625</v>
      </c>
      <c r="B197" s="221" t="s">
        <v>453</v>
      </c>
      <c r="C197" s="216" t="s">
        <v>627</v>
      </c>
      <c r="D197" s="217" t="s">
        <v>114</v>
      </c>
      <c r="E197" s="222">
        <v>150</v>
      </c>
      <c r="F197" s="223">
        <v>304915</v>
      </c>
      <c r="G197" s="224">
        <f t="shared" si="6"/>
        <v>45737250</v>
      </c>
    </row>
    <row r="198" spans="1:7" s="13" customFormat="1" ht="33.75" x14ac:dyDescent="0.2">
      <c r="A198" s="43" t="s">
        <v>628</v>
      </c>
      <c r="B198" s="221" t="s">
        <v>456</v>
      </c>
      <c r="C198" s="216" t="s">
        <v>630</v>
      </c>
      <c r="D198" s="217" t="s">
        <v>216</v>
      </c>
      <c r="E198" s="222">
        <v>10</v>
      </c>
      <c r="F198" s="223">
        <v>335398</v>
      </c>
      <c r="G198" s="224">
        <f>ROUND(E198*F198,0)</f>
        <v>3353980</v>
      </c>
    </row>
    <row r="199" spans="1:7" s="13" customFormat="1" ht="12.75" customHeight="1" x14ac:dyDescent="0.2">
      <c r="A199" s="42"/>
      <c r="B199" s="106"/>
      <c r="C199" s="107"/>
      <c r="D199" s="108"/>
      <c r="E199" s="189"/>
      <c r="F199" s="190"/>
      <c r="G199" s="191"/>
    </row>
    <row r="200" spans="1:7" s="13" customFormat="1" ht="12.75" customHeight="1" thickBot="1" x14ac:dyDescent="0.25">
      <c r="A200" s="57" t="s">
        <v>14</v>
      </c>
      <c r="B200" s="112"/>
      <c r="C200" s="310" t="s">
        <v>631</v>
      </c>
      <c r="D200" s="311"/>
      <c r="E200" s="311"/>
      <c r="F200" s="312"/>
      <c r="G200" s="194">
        <f>SUM(G192:G199)</f>
        <v>52883376</v>
      </c>
    </row>
    <row r="201" spans="1:7" s="13" customFormat="1" ht="15" customHeight="1" thickBot="1" x14ac:dyDescent="0.25">
      <c r="A201" s="47"/>
      <c r="B201" s="114"/>
      <c r="C201" s="115"/>
      <c r="D201" s="116"/>
      <c r="E201" s="195"/>
      <c r="F201" s="196"/>
      <c r="G201" s="197"/>
    </row>
    <row r="202" spans="1:7" s="13" customFormat="1" ht="12.75" customHeight="1" x14ac:dyDescent="0.2">
      <c r="A202" s="46" t="s">
        <v>6</v>
      </c>
      <c r="B202" s="161" t="s">
        <v>612</v>
      </c>
      <c r="C202" s="162" t="s">
        <v>68</v>
      </c>
      <c r="D202" s="163"/>
      <c r="E202" s="166"/>
      <c r="F202" s="166"/>
      <c r="G202" s="198"/>
    </row>
    <row r="203" spans="1:7" s="13" customFormat="1" ht="12.75" hidden="1" customHeight="1" x14ac:dyDescent="0.2">
      <c r="A203" s="45" t="s">
        <v>9</v>
      </c>
      <c r="B203" s="215"/>
      <c r="C203" s="216"/>
      <c r="D203" s="217"/>
      <c r="E203" s="225"/>
      <c r="F203" s="223"/>
      <c r="G203" s="224"/>
    </row>
    <row r="204" spans="1:7" s="13" customFormat="1" x14ac:dyDescent="0.2">
      <c r="A204" s="43" t="s">
        <v>633</v>
      </c>
      <c r="B204" s="221" t="s">
        <v>614</v>
      </c>
      <c r="C204" s="216" t="s">
        <v>635</v>
      </c>
      <c r="D204" s="217" t="s">
        <v>128</v>
      </c>
      <c r="E204" s="222">
        <v>1</v>
      </c>
      <c r="F204" s="223">
        <v>568437</v>
      </c>
      <c r="G204" s="224">
        <f t="shared" ref="G204:G218" si="7">ROUND(E204*F204,0)</f>
        <v>568437</v>
      </c>
    </row>
    <row r="205" spans="1:7" s="13" customFormat="1" ht="22.5" x14ac:dyDescent="0.2">
      <c r="A205" s="43" t="s">
        <v>636</v>
      </c>
      <c r="B205" s="221" t="s">
        <v>617</v>
      </c>
      <c r="C205" s="216" t="s">
        <v>638</v>
      </c>
      <c r="D205" s="217" t="s">
        <v>128</v>
      </c>
      <c r="E205" s="222">
        <v>1</v>
      </c>
      <c r="F205" s="223">
        <v>732899</v>
      </c>
      <c r="G205" s="224">
        <f>ROUND(E205*F205,0)</f>
        <v>732899</v>
      </c>
    </row>
    <row r="206" spans="1:7" s="13" customFormat="1" x14ac:dyDescent="0.2">
      <c r="A206" s="43" t="s">
        <v>639</v>
      </c>
      <c r="B206" s="221" t="s">
        <v>619</v>
      </c>
      <c r="C206" s="216" t="s">
        <v>641</v>
      </c>
      <c r="D206" s="217" t="s">
        <v>128</v>
      </c>
      <c r="E206" s="222">
        <v>1</v>
      </c>
      <c r="F206" s="223">
        <v>143132</v>
      </c>
      <c r="G206" s="224">
        <f t="shared" si="7"/>
        <v>143132</v>
      </c>
    </row>
    <row r="207" spans="1:7" s="13" customFormat="1" x14ac:dyDescent="0.2">
      <c r="A207" s="43" t="s">
        <v>642</v>
      </c>
      <c r="B207" s="221" t="s">
        <v>621</v>
      </c>
      <c r="C207" s="216" t="s">
        <v>644</v>
      </c>
      <c r="D207" s="217" t="s">
        <v>128</v>
      </c>
      <c r="E207" s="222">
        <v>2</v>
      </c>
      <c r="F207" s="223">
        <v>368510</v>
      </c>
      <c r="G207" s="224">
        <f t="shared" si="7"/>
        <v>737020</v>
      </c>
    </row>
    <row r="208" spans="1:7" s="13" customFormat="1" x14ac:dyDescent="0.2">
      <c r="A208" s="43" t="s">
        <v>645</v>
      </c>
      <c r="B208" s="221" t="s">
        <v>623</v>
      </c>
      <c r="C208" s="216" t="s">
        <v>647</v>
      </c>
      <c r="D208" s="217" t="s">
        <v>128</v>
      </c>
      <c r="E208" s="222">
        <v>1</v>
      </c>
      <c r="F208" s="223">
        <v>260492</v>
      </c>
      <c r="G208" s="224">
        <f t="shared" si="7"/>
        <v>260492</v>
      </c>
    </row>
    <row r="209" spans="1:7" s="13" customFormat="1" x14ac:dyDescent="0.2">
      <c r="A209" s="43" t="s">
        <v>648</v>
      </c>
      <c r="B209" s="221" t="s">
        <v>626</v>
      </c>
      <c r="C209" s="216" t="s">
        <v>650</v>
      </c>
      <c r="D209" s="227" t="s">
        <v>114</v>
      </c>
      <c r="E209" s="222">
        <v>8</v>
      </c>
      <c r="F209" s="223">
        <v>15214</v>
      </c>
      <c r="G209" s="224">
        <f t="shared" si="7"/>
        <v>121712</v>
      </c>
    </row>
    <row r="210" spans="1:7" s="13" customFormat="1" x14ac:dyDescent="0.2">
      <c r="A210" s="43" t="s">
        <v>651</v>
      </c>
      <c r="B210" s="221" t="s">
        <v>629</v>
      </c>
      <c r="C210" s="216" t="s">
        <v>653</v>
      </c>
      <c r="D210" s="227" t="s">
        <v>114</v>
      </c>
      <c r="E210" s="222">
        <v>38.200000000000003</v>
      </c>
      <c r="F210" s="223">
        <v>8494</v>
      </c>
      <c r="G210" s="224">
        <f t="shared" si="7"/>
        <v>324471</v>
      </c>
    </row>
    <row r="211" spans="1:7" s="13" customFormat="1" ht="22.5" x14ac:dyDescent="0.2">
      <c r="A211" s="43" t="s">
        <v>654</v>
      </c>
      <c r="B211" s="221" t="s">
        <v>922</v>
      </c>
      <c r="C211" s="216" t="s">
        <v>656</v>
      </c>
      <c r="D211" s="217" t="s">
        <v>114</v>
      </c>
      <c r="E211" s="222">
        <v>38.200000000000003</v>
      </c>
      <c r="F211" s="223">
        <v>23774</v>
      </c>
      <c r="G211" s="224">
        <f t="shared" si="7"/>
        <v>908167</v>
      </c>
    </row>
    <row r="212" spans="1:7" s="13" customFormat="1" x14ac:dyDescent="0.2">
      <c r="A212" s="43" t="s">
        <v>657</v>
      </c>
      <c r="B212" s="221" t="s">
        <v>923</v>
      </c>
      <c r="C212" s="216" t="s">
        <v>659</v>
      </c>
      <c r="D212" s="217" t="s">
        <v>128</v>
      </c>
      <c r="E212" s="222">
        <v>8</v>
      </c>
      <c r="F212" s="223">
        <v>374450</v>
      </c>
      <c r="G212" s="224">
        <f t="shared" si="7"/>
        <v>2995600</v>
      </c>
    </row>
    <row r="213" spans="1:7" s="13" customFormat="1" x14ac:dyDescent="0.2">
      <c r="A213" s="44" t="s">
        <v>660</v>
      </c>
      <c r="B213" s="221" t="s">
        <v>924</v>
      </c>
      <c r="C213" s="216" t="s">
        <v>662</v>
      </c>
      <c r="D213" s="217" t="s">
        <v>128</v>
      </c>
      <c r="E213" s="222">
        <v>3</v>
      </c>
      <c r="F213" s="223">
        <v>286250</v>
      </c>
      <c r="G213" s="224">
        <f>ROUND(E213*F213,0)</f>
        <v>858750</v>
      </c>
    </row>
    <row r="214" spans="1:7" s="13" customFormat="1" x14ac:dyDescent="0.2">
      <c r="A214" s="43" t="s">
        <v>663</v>
      </c>
      <c r="B214" s="221" t="s">
        <v>925</v>
      </c>
      <c r="C214" s="216" t="s">
        <v>665</v>
      </c>
      <c r="D214" s="217" t="s">
        <v>128</v>
      </c>
      <c r="E214" s="222">
        <v>2</v>
      </c>
      <c r="F214" s="223">
        <v>326910</v>
      </c>
      <c r="G214" s="224">
        <f t="shared" si="7"/>
        <v>653820</v>
      </c>
    </row>
    <row r="215" spans="1:7" s="13" customFormat="1" x14ac:dyDescent="0.2">
      <c r="A215" s="43" t="s">
        <v>666</v>
      </c>
      <c r="B215" s="221" t="s">
        <v>926</v>
      </c>
      <c r="C215" s="216" t="s">
        <v>668</v>
      </c>
      <c r="D215" s="217" t="s">
        <v>128</v>
      </c>
      <c r="E215" s="222">
        <v>2</v>
      </c>
      <c r="F215" s="223">
        <v>296189</v>
      </c>
      <c r="G215" s="224">
        <f t="shared" si="7"/>
        <v>592378</v>
      </c>
    </row>
    <row r="216" spans="1:7" s="13" customFormat="1" ht="22.5" x14ac:dyDescent="0.2">
      <c r="A216" s="43" t="s">
        <v>669</v>
      </c>
      <c r="B216" s="221" t="s">
        <v>927</v>
      </c>
      <c r="C216" s="216" t="s">
        <v>671</v>
      </c>
      <c r="D216" s="217" t="s">
        <v>128</v>
      </c>
      <c r="E216" s="222">
        <v>10</v>
      </c>
      <c r="F216" s="223">
        <v>169128</v>
      </c>
      <c r="G216" s="224">
        <f t="shared" si="7"/>
        <v>1691280</v>
      </c>
    </row>
    <row r="217" spans="1:7" s="13" customFormat="1" x14ac:dyDescent="0.2">
      <c r="A217" s="44" t="s">
        <v>672</v>
      </c>
      <c r="B217" s="221" t="s">
        <v>928</v>
      </c>
      <c r="C217" s="216" t="s">
        <v>674</v>
      </c>
      <c r="D217" s="217" t="s">
        <v>128</v>
      </c>
      <c r="E217" s="222">
        <v>1</v>
      </c>
      <c r="F217" s="223">
        <v>195903</v>
      </c>
      <c r="G217" s="224">
        <f t="shared" si="7"/>
        <v>195903</v>
      </c>
    </row>
    <row r="218" spans="1:7" s="13" customFormat="1" x14ac:dyDescent="0.2">
      <c r="A218" s="44" t="s">
        <v>675</v>
      </c>
      <c r="B218" s="221" t="s">
        <v>929</v>
      </c>
      <c r="C218" s="216" t="s">
        <v>677</v>
      </c>
      <c r="D218" s="217" t="s">
        <v>128</v>
      </c>
      <c r="E218" s="222">
        <v>1</v>
      </c>
      <c r="F218" s="223">
        <v>174402</v>
      </c>
      <c r="G218" s="224">
        <f t="shared" si="7"/>
        <v>174402</v>
      </c>
    </row>
    <row r="219" spans="1:7" s="13" customFormat="1" x14ac:dyDescent="0.2">
      <c r="A219" s="43" t="s">
        <v>678</v>
      </c>
      <c r="B219" s="221" t="s">
        <v>930</v>
      </c>
      <c r="C219" s="216" t="s">
        <v>680</v>
      </c>
      <c r="D219" s="217" t="s">
        <v>128</v>
      </c>
      <c r="E219" s="222">
        <v>1</v>
      </c>
      <c r="F219" s="223">
        <v>1159732</v>
      </c>
      <c r="G219" s="224">
        <f>ROUND(E219*F219,0)</f>
        <v>1159732</v>
      </c>
    </row>
    <row r="220" spans="1:7" s="13" customFormat="1" ht="12.75" customHeight="1" x14ac:dyDescent="0.2">
      <c r="A220" s="42"/>
      <c r="B220" s="106"/>
      <c r="C220" s="107"/>
      <c r="D220" s="108"/>
      <c r="E220" s="189"/>
      <c r="F220" s="190"/>
      <c r="G220" s="191"/>
    </row>
    <row r="221" spans="1:7" s="13" customFormat="1" ht="12.75" customHeight="1" thickBot="1" x14ac:dyDescent="0.25">
      <c r="A221" s="57" t="s">
        <v>14</v>
      </c>
      <c r="B221" s="112"/>
      <c r="C221" s="310" t="s">
        <v>684</v>
      </c>
      <c r="D221" s="311"/>
      <c r="E221" s="311"/>
      <c r="F221" s="312"/>
      <c r="G221" s="194">
        <f>SUM(G204:G220)</f>
        <v>12118195</v>
      </c>
    </row>
    <row r="222" spans="1:7" s="13" customFormat="1" ht="15" customHeight="1" thickBot="1" x14ac:dyDescent="0.25">
      <c r="A222" s="47"/>
      <c r="B222" s="114"/>
      <c r="C222" s="115"/>
      <c r="D222" s="116"/>
      <c r="E222" s="195"/>
      <c r="F222" s="196"/>
      <c r="G222" s="197"/>
    </row>
    <row r="223" spans="1:7" s="13" customFormat="1" ht="12.75" customHeight="1" x14ac:dyDescent="0.2">
      <c r="A223" s="46" t="s">
        <v>6</v>
      </c>
      <c r="B223" s="161" t="s">
        <v>632</v>
      </c>
      <c r="C223" s="162" t="s">
        <v>70</v>
      </c>
      <c r="D223" s="163"/>
      <c r="E223" s="166"/>
      <c r="F223" s="166"/>
      <c r="G223" s="198"/>
    </row>
    <row r="224" spans="1:7" s="13" customFormat="1" ht="12.75" hidden="1" customHeight="1" x14ac:dyDescent="0.2">
      <c r="A224" s="45" t="s">
        <v>9</v>
      </c>
      <c r="B224" s="215"/>
      <c r="C224" s="216"/>
      <c r="D224" s="217"/>
      <c r="E224" s="225"/>
      <c r="F224" s="223"/>
      <c r="G224" s="224"/>
    </row>
    <row r="225" spans="1:7" s="13" customFormat="1" x14ac:dyDescent="0.2">
      <c r="A225" s="43" t="s">
        <v>718</v>
      </c>
      <c r="B225" s="221" t="s">
        <v>634</v>
      </c>
      <c r="C225" s="216" t="s">
        <v>720</v>
      </c>
      <c r="D225" s="217" t="s">
        <v>128</v>
      </c>
      <c r="E225" s="222">
        <v>6</v>
      </c>
      <c r="F225" s="223">
        <v>400878</v>
      </c>
      <c r="G225" s="224">
        <f>ROUND(E225*F225,0)</f>
        <v>2405268</v>
      </c>
    </row>
    <row r="226" spans="1:7" s="13" customFormat="1" ht="22.5" x14ac:dyDescent="0.2">
      <c r="A226" s="43" t="s">
        <v>721</v>
      </c>
      <c r="B226" s="221" t="s">
        <v>637</v>
      </c>
      <c r="C226" s="216" t="s">
        <v>723</v>
      </c>
      <c r="D226" s="217" t="s">
        <v>128</v>
      </c>
      <c r="E226" s="222">
        <v>6</v>
      </c>
      <c r="F226" s="223">
        <v>740502</v>
      </c>
      <c r="G226" s="224">
        <f t="shared" ref="G226:G233" si="8">ROUND(E226*F226,0)</f>
        <v>4443012</v>
      </c>
    </row>
    <row r="227" spans="1:7" s="13" customFormat="1" x14ac:dyDescent="0.2">
      <c r="A227" s="43" t="s">
        <v>724</v>
      </c>
      <c r="B227" s="221" t="s">
        <v>640</v>
      </c>
      <c r="C227" s="216" t="s">
        <v>726</v>
      </c>
      <c r="D227" s="217" t="s">
        <v>114</v>
      </c>
      <c r="E227" s="222">
        <v>187.4</v>
      </c>
      <c r="F227" s="223">
        <v>17146</v>
      </c>
      <c r="G227" s="224">
        <f t="shared" si="8"/>
        <v>3213160</v>
      </c>
    </row>
    <row r="228" spans="1:7" s="13" customFormat="1" x14ac:dyDescent="0.2">
      <c r="A228" s="43" t="s">
        <v>727</v>
      </c>
      <c r="B228" s="221" t="s">
        <v>643</v>
      </c>
      <c r="C228" s="216" t="s">
        <v>729</v>
      </c>
      <c r="D228" s="217" t="s">
        <v>114</v>
      </c>
      <c r="E228" s="222">
        <v>208.8</v>
      </c>
      <c r="F228" s="223">
        <v>13649</v>
      </c>
      <c r="G228" s="224">
        <f t="shared" si="8"/>
        <v>2849911</v>
      </c>
    </row>
    <row r="229" spans="1:7" s="13" customFormat="1" x14ac:dyDescent="0.2">
      <c r="A229" s="43" t="s">
        <v>730</v>
      </c>
      <c r="B229" s="221" t="s">
        <v>646</v>
      </c>
      <c r="C229" s="216" t="s">
        <v>732</v>
      </c>
      <c r="D229" s="217" t="s">
        <v>114</v>
      </c>
      <c r="E229" s="222">
        <v>40.9</v>
      </c>
      <c r="F229" s="223">
        <v>10919</v>
      </c>
      <c r="G229" s="224">
        <f t="shared" si="8"/>
        <v>446587</v>
      </c>
    </row>
    <row r="230" spans="1:7" s="13" customFormat="1" x14ac:dyDescent="0.2">
      <c r="A230" s="44" t="s">
        <v>733</v>
      </c>
      <c r="B230" s="221" t="s">
        <v>649</v>
      </c>
      <c r="C230" s="216" t="s">
        <v>735</v>
      </c>
      <c r="D230" s="217" t="s">
        <v>114</v>
      </c>
      <c r="E230" s="222">
        <v>69.599999999999994</v>
      </c>
      <c r="F230" s="223">
        <v>12179</v>
      </c>
      <c r="G230" s="224">
        <f t="shared" si="8"/>
        <v>847658</v>
      </c>
    </row>
    <row r="231" spans="1:7" s="13" customFormat="1" x14ac:dyDescent="0.2">
      <c r="A231" s="44" t="s">
        <v>736</v>
      </c>
      <c r="B231" s="221" t="s">
        <v>652</v>
      </c>
      <c r="C231" s="216" t="s">
        <v>683</v>
      </c>
      <c r="D231" s="217" t="s">
        <v>128</v>
      </c>
      <c r="E231" s="222">
        <v>6</v>
      </c>
      <c r="F231" s="223">
        <v>400379</v>
      </c>
      <c r="G231" s="224">
        <f t="shared" si="8"/>
        <v>2402274</v>
      </c>
    </row>
    <row r="232" spans="1:7" s="13" customFormat="1" x14ac:dyDescent="0.2">
      <c r="A232" s="43" t="s">
        <v>738</v>
      </c>
      <c r="B232" s="221" t="s">
        <v>655</v>
      </c>
      <c r="C232" s="216" t="s">
        <v>740</v>
      </c>
      <c r="D232" s="217" t="s">
        <v>114</v>
      </c>
      <c r="E232" s="222">
        <v>69.599999999999994</v>
      </c>
      <c r="F232" s="223">
        <v>133391</v>
      </c>
      <c r="G232" s="224">
        <f t="shared" si="8"/>
        <v>9284014</v>
      </c>
    </row>
    <row r="233" spans="1:7" s="13" customFormat="1" x14ac:dyDescent="0.2">
      <c r="A233" s="44" t="s">
        <v>741</v>
      </c>
      <c r="B233" s="221" t="s">
        <v>658</v>
      </c>
      <c r="C233" s="216" t="s">
        <v>743</v>
      </c>
      <c r="D233" s="217" t="s">
        <v>114</v>
      </c>
      <c r="E233" s="222">
        <v>40.9</v>
      </c>
      <c r="F233" s="223">
        <v>123426</v>
      </c>
      <c r="G233" s="224">
        <f t="shared" si="8"/>
        <v>5048123</v>
      </c>
    </row>
    <row r="234" spans="1:7" s="13" customFormat="1" ht="12.75" customHeight="1" x14ac:dyDescent="0.2">
      <c r="A234" s="42"/>
      <c r="B234" s="215"/>
      <c r="C234" s="216"/>
      <c r="D234" s="217"/>
      <c r="E234" s="218"/>
      <c r="F234" s="223"/>
      <c r="G234" s="224"/>
    </row>
    <row r="235" spans="1:7" s="13" customFormat="1" ht="12.75" customHeight="1" thickBot="1" x14ac:dyDescent="0.25">
      <c r="A235" s="41" t="s">
        <v>14</v>
      </c>
      <c r="B235" s="169"/>
      <c r="C235" s="313" t="s">
        <v>744</v>
      </c>
      <c r="D235" s="314"/>
      <c r="E235" s="314"/>
      <c r="F235" s="315"/>
      <c r="G235" s="170">
        <f>SUM(G225:G234)</f>
        <v>30940007</v>
      </c>
    </row>
    <row r="236" spans="1:7" s="13" customFormat="1" ht="15" customHeight="1" thickTop="1" thickBot="1" x14ac:dyDescent="0.25">
      <c r="A236" s="50"/>
      <c r="B236" s="228"/>
      <c r="C236" s="229"/>
      <c r="D236" s="230"/>
      <c r="E236" s="231"/>
      <c r="F236" s="232"/>
      <c r="G236" s="233"/>
    </row>
    <row r="237" spans="1:7" s="13" customFormat="1" ht="15.75" thickTop="1" thickBot="1" x14ac:dyDescent="0.25">
      <c r="A237" s="76" t="s">
        <v>40</v>
      </c>
      <c r="B237" s="321" t="s">
        <v>745</v>
      </c>
      <c r="C237" s="322"/>
      <c r="D237" s="322"/>
      <c r="E237" s="322"/>
      <c r="F237" s="323"/>
      <c r="G237" s="175">
        <f>G18+G30+G60+G97+G123+G188+G200+G221+G235</f>
        <v>247146209</v>
      </c>
    </row>
    <row r="238" spans="1:7" s="13" customFormat="1" ht="15.75" thickTop="1" thickBot="1" x14ac:dyDescent="0.25">
      <c r="A238" s="76" t="s">
        <v>42</v>
      </c>
      <c r="B238" s="321" t="s">
        <v>746</v>
      </c>
      <c r="C238" s="322"/>
      <c r="D238" s="322"/>
      <c r="E238" s="322"/>
      <c r="F238" s="323"/>
      <c r="G238" s="209">
        <f>ROUND((G237*0.3),0)</f>
        <v>74143863</v>
      </c>
    </row>
    <row r="239" spans="1:7" s="13" customFormat="1" ht="15.75" thickTop="1" thickBot="1" x14ac:dyDescent="0.25">
      <c r="A239" s="76" t="s">
        <v>44</v>
      </c>
      <c r="B239" s="307" t="s">
        <v>747</v>
      </c>
      <c r="C239" s="308"/>
      <c r="D239" s="308"/>
      <c r="E239" s="308"/>
      <c r="F239" s="309"/>
      <c r="G239" s="209">
        <f>ROUND(((G237*0.07)*0.16),0)</f>
        <v>2768038</v>
      </c>
    </row>
    <row r="240" spans="1:7" s="13" customFormat="1" ht="15.75" thickTop="1" thickBot="1" x14ac:dyDescent="0.25">
      <c r="A240" s="77" t="s">
        <v>45</v>
      </c>
      <c r="B240" s="307" t="s">
        <v>748</v>
      </c>
      <c r="C240" s="308"/>
      <c r="D240" s="308"/>
      <c r="E240" s="308"/>
      <c r="F240" s="309" t="s">
        <v>749</v>
      </c>
      <c r="G240" s="210">
        <f>G237+G238+G239</f>
        <v>324058110</v>
      </c>
    </row>
    <row r="241" ht="15" thickTop="1" x14ac:dyDescent="0.2"/>
  </sheetData>
  <sheetProtection algorithmName="SHA-512" hashValue="5kwLOyGnbuM2EqdIrhn8jg+XmM+Cd8X0zerf5hmdio/wBjdRG5OIDGj3TicEieUF9wBnHrT2aadOIBCp6i5/kA==" saltValue="OGXT+DXuclwO0fdu9AHXSQ==" spinCount="100000" sheet="1" objects="1" scenarios="1"/>
  <mergeCells count="15">
    <mergeCell ref="C1:G1"/>
    <mergeCell ref="B237:F237"/>
    <mergeCell ref="B238:F238"/>
    <mergeCell ref="B239:F239"/>
    <mergeCell ref="B240:F240"/>
    <mergeCell ref="B2:C2"/>
    <mergeCell ref="C18:F18"/>
    <mergeCell ref="C30:F30"/>
    <mergeCell ref="C60:F60"/>
    <mergeCell ref="C97:F97"/>
    <mergeCell ref="C123:F123"/>
    <mergeCell ref="C188:F188"/>
    <mergeCell ref="C200:F200"/>
    <mergeCell ref="C221:F221"/>
    <mergeCell ref="C235:F235"/>
  </mergeCells>
  <conditionalFormatting sqref="B5:C5">
    <cfRule type="cellIs" dxfId="39" priority="11" operator="equal">
      <formula>"ESCRIBA AQUÍ EL NOMBRE DEL CAPITULO"</formula>
    </cfRule>
  </conditionalFormatting>
  <conditionalFormatting sqref="B20:C20">
    <cfRule type="cellIs" dxfId="38" priority="10" operator="equal">
      <formula>"ESCRIBA AQUÍ EL NOMBRE DEL CAPITULO"</formula>
    </cfRule>
  </conditionalFormatting>
  <conditionalFormatting sqref="B202:C202">
    <cfRule type="cellIs" dxfId="37" priority="4" operator="equal">
      <formula>"ESCRIBA AQUÍ EL NOMBRE DEL CAPITULO"</formula>
    </cfRule>
  </conditionalFormatting>
  <conditionalFormatting sqref="B32:C32">
    <cfRule type="cellIs" dxfId="36" priority="9" operator="equal">
      <formula>"ESCRIBA AQUÍ EL NOMBRE DEL CAPITULO"</formula>
    </cfRule>
  </conditionalFormatting>
  <conditionalFormatting sqref="B62:C62">
    <cfRule type="cellIs" dxfId="35" priority="8" operator="equal">
      <formula>"ESCRIBA AQUÍ EL NOMBRE DEL CAPITULO"</formula>
    </cfRule>
  </conditionalFormatting>
  <conditionalFormatting sqref="B99:C99">
    <cfRule type="cellIs" dxfId="34" priority="7" operator="equal">
      <formula>"ESCRIBA AQUÍ EL NOMBRE DEL CAPITULO"</formula>
    </cfRule>
  </conditionalFormatting>
  <conditionalFormatting sqref="B125:C125">
    <cfRule type="cellIs" dxfId="33" priority="6" operator="equal">
      <formula>"ESCRIBA AQUÍ EL NOMBRE DEL CAPITULO"</formula>
    </cfRule>
  </conditionalFormatting>
  <conditionalFormatting sqref="B190:C190">
    <cfRule type="cellIs" dxfId="32" priority="5" operator="equal">
      <formula>"ESCRIBA AQUÍ EL NOMBRE DEL CAPITULO"</formula>
    </cfRule>
  </conditionalFormatting>
  <conditionalFormatting sqref="B223:C223">
    <cfRule type="cellIs" dxfId="31" priority="3" operator="equal">
      <formula>"ESCRIBA AQUÍ EL NOMBRE DEL CAPITULO"</formula>
    </cfRule>
  </conditionalFormatting>
  <conditionalFormatting sqref="G240">
    <cfRule type="expression" dxfId="30" priority="1" stopIfTrue="1">
      <formula>"&gt;G29"</formula>
    </cfRule>
    <cfRule type="expression" dxfId="29" priority="2" stopIfTrue="1">
      <formula>"&lt;G29"""</formula>
    </cfRule>
  </conditionalFormatting>
  <pageMargins left="0.94488188976377963" right="0.43307086614173229" top="0.94488188976377963" bottom="0.55118110236220474" header="0.31496062992125984" footer="0.31496062992125984"/>
  <pageSetup scale="72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opLeftCell="B1" zoomScale="110" zoomScaleNormal="110" zoomScaleSheetLayoutView="100" workbookViewId="0">
      <selection activeCell="F10" sqref="F10"/>
    </sheetView>
  </sheetViews>
  <sheetFormatPr baseColWidth="10" defaultRowHeight="14.25" x14ac:dyDescent="0.2"/>
  <cols>
    <col min="1" max="1" width="0" style="31" hidden="1" customWidth="1"/>
    <col min="2" max="2" width="9" style="31" customWidth="1"/>
    <col min="3" max="3" width="41.5703125" style="31" customWidth="1"/>
    <col min="4" max="4" width="6.140625" style="31" customWidth="1"/>
    <col min="5" max="5" width="12.7109375" style="31" customWidth="1"/>
    <col min="6" max="6" width="12.28515625" style="31" bestFit="1" customWidth="1"/>
    <col min="7" max="7" width="14.85546875" style="31" customWidth="1"/>
    <col min="8" max="56" width="11.42578125" style="31"/>
    <col min="57" max="59" width="0" style="31" hidden="1" customWidth="1"/>
    <col min="60" max="16384" width="11.42578125" style="31"/>
  </cols>
  <sheetData>
    <row r="1" spans="1:7" s="13" customFormat="1" ht="21" customHeight="1" thickTop="1" x14ac:dyDescent="0.2">
      <c r="A1" s="51"/>
      <c r="B1" s="80" t="s">
        <v>37</v>
      </c>
      <c r="C1" s="330" t="s">
        <v>95</v>
      </c>
      <c r="D1" s="330"/>
      <c r="E1" s="330"/>
      <c r="F1" s="330"/>
      <c r="G1" s="331"/>
    </row>
    <row r="2" spans="1:7" s="13" customFormat="1" ht="21" customHeight="1" x14ac:dyDescent="0.2">
      <c r="A2" s="50"/>
      <c r="B2" s="81"/>
      <c r="C2" s="82"/>
      <c r="D2" s="82"/>
      <c r="E2" s="82"/>
      <c r="F2" s="82"/>
      <c r="G2" s="211"/>
    </row>
    <row r="3" spans="1:7" s="13" customFormat="1" ht="20.100000000000001" customHeight="1" x14ac:dyDescent="0.2">
      <c r="A3" s="50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63" t="s">
        <v>111</v>
      </c>
    </row>
    <row r="4" spans="1:7" s="13" customFormat="1" ht="14.25" customHeight="1" thickBot="1" x14ac:dyDescent="0.25">
      <c r="A4" s="50"/>
      <c r="B4" s="212"/>
      <c r="C4" s="234"/>
      <c r="D4" s="217"/>
      <c r="E4" s="218"/>
      <c r="F4" s="235"/>
      <c r="G4" s="236"/>
    </row>
    <row r="5" spans="1:7" s="13" customFormat="1" ht="12.75" customHeight="1" x14ac:dyDescent="0.2">
      <c r="A5" s="46" t="s">
        <v>6</v>
      </c>
      <c r="B5" s="90" t="s">
        <v>7</v>
      </c>
      <c r="C5" s="91" t="s">
        <v>931</v>
      </c>
      <c r="D5" s="92"/>
      <c r="E5" s="92"/>
      <c r="F5" s="92"/>
      <c r="G5" s="214"/>
    </row>
    <row r="6" spans="1:7" s="13" customFormat="1" ht="12.75" hidden="1" customHeight="1" x14ac:dyDescent="0.2">
      <c r="A6" s="45" t="s">
        <v>9</v>
      </c>
      <c r="B6" s="215"/>
      <c r="C6" s="216"/>
      <c r="D6" s="217"/>
      <c r="E6" s="218"/>
      <c r="F6" s="219"/>
      <c r="G6" s="220"/>
    </row>
    <row r="7" spans="1:7" s="13" customFormat="1" x14ac:dyDescent="0.2">
      <c r="A7" s="44" t="s">
        <v>10</v>
      </c>
      <c r="B7" s="221" t="s">
        <v>11</v>
      </c>
      <c r="C7" s="216" t="s">
        <v>932</v>
      </c>
      <c r="D7" s="217" t="s">
        <v>114</v>
      </c>
      <c r="E7" s="222">
        <v>2172.5</v>
      </c>
      <c r="F7" s="223">
        <v>32982</v>
      </c>
      <c r="G7" s="224">
        <f>ROUND(E7*F7,0)</f>
        <v>71653395</v>
      </c>
    </row>
    <row r="8" spans="1:7" s="13" customFormat="1" x14ac:dyDescent="0.2">
      <c r="A8" s="44" t="s">
        <v>12</v>
      </c>
      <c r="B8" s="221" t="s">
        <v>13</v>
      </c>
      <c r="C8" s="216" t="s">
        <v>933</v>
      </c>
      <c r="D8" s="217" t="s">
        <v>114</v>
      </c>
      <c r="E8" s="222">
        <v>826.2</v>
      </c>
      <c r="F8" s="223">
        <v>45727</v>
      </c>
      <c r="G8" s="224">
        <f>ROUND(E8*F8,0)</f>
        <v>37779647</v>
      </c>
    </row>
    <row r="9" spans="1:7" s="13" customFormat="1" x14ac:dyDescent="0.2">
      <c r="A9" s="75"/>
      <c r="B9" s="221" t="s">
        <v>59</v>
      </c>
      <c r="C9" s="216" t="s">
        <v>934</v>
      </c>
      <c r="D9" s="217" t="s">
        <v>114</v>
      </c>
      <c r="E9" s="222">
        <v>79</v>
      </c>
      <c r="F9" s="223">
        <v>51915</v>
      </c>
      <c r="G9" s="224">
        <f>ROUND(E9*F9,0)</f>
        <v>4101285</v>
      </c>
    </row>
    <row r="10" spans="1:7" s="13" customFormat="1" ht="12.75" customHeight="1" x14ac:dyDescent="0.2">
      <c r="A10" s="42"/>
      <c r="B10" s="215"/>
      <c r="C10" s="216"/>
      <c r="D10" s="217"/>
      <c r="E10" s="218"/>
      <c r="F10" s="219"/>
      <c r="G10" s="220"/>
    </row>
    <row r="11" spans="1:7" s="13" customFormat="1" ht="12.75" customHeight="1" thickBot="1" x14ac:dyDescent="0.25">
      <c r="A11" s="57" t="s">
        <v>14</v>
      </c>
      <c r="B11" s="169"/>
      <c r="C11" s="237"/>
      <c r="D11" s="238"/>
      <c r="E11" s="239"/>
      <c r="F11" s="240" t="s">
        <v>935</v>
      </c>
      <c r="G11" s="170">
        <f>SUM(G7:G10)</f>
        <v>113534327</v>
      </c>
    </row>
    <row r="12" spans="1:7" s="13" customFormat="1" ht="15" customHeight="1" thickTop="1" thickBot="1" x14ac:dyDescent="0.25">
      <c r="A12" s="50"/>
      <c r="B12" s="334"/>
      <c r="C12" s="335"/>
      <c r="D12" s="335"/>
      <c r="E12" s="335"/>
      <c r="F12" s="335"/>
      <c r="G12" s="336"/>
    </row>
    <row r="13" spans="1:7" s="13" customFormat="1" ht="15" customHeight="1" thickTop="1" x14ac:dyDescent="0.2">
      <c r="A13" s="76" t="s">
        <v>40</v>
      </c>
      <c r="B13" s="321" t="s">
        <v>936</v>
      </c>
      <c r="C13" s="322" t="s">
        <v>41</v>
      </c>
      <c r="D13" s="322"/>
      <c r="E13" s="322"/>
      <c r="F13" s="323"/>
      <c r="G13" s="149">
        <f>G11</f>
        <v>113534327</v>
      </c>
    </row>
    <row r="14" spans="1:7" s="13" customFormat="1" ht="15" customHeight="1" x14ac:dyDescent="0.2">
      <c r="A14" s="76" t="s">
        <v>42</v>
      </c>
      <c r="B14" s="337" t="s">
        <v>43</v>
      </c>
      <c r="C14" s="338"/>
      <c r="D14" s="338"/>
      <c r="E14" s="338"/>
      <c r="F14" s="339"/>
      <c r="G14" s="241">
        <f>G13*0.1</f>
        <v>11353432.700000001</v>
      </c>
    </row>
    <row r="15" spans="1:7" s="13" customFormat="1" ht="15" customHeight="1" thickBot="1" x14ac:dyDescent="0.25">
      <c r="A15" s="77" t="s">
        <v>49</v>
      </c>
      <c r="B15" s="340" t="s">
        <v>750</v>
      </c>
      <c r="C15" s="341"/>
      <c r="D15" s="341"/>
      <c r="E15" s="341"/>
      <c r="F15" s="342"/>
      <c r="G15" s="150">
        <f>G13+G14</f>
        <v>124887759.7</v>
      </c>
    </row>
    <row r="16" spans="1:7" ht="15" thickTop="1" x14ac:dyDescent="0.2"/>
  </sheetData>
  <sheetProtection algorithmName="SHA-512" hashValue="/+/4ktt0jWS9STk8KETlYoALOYdBdJQ7jUbtVhmXI9Vbj03+2EQ2e6iP4JfS15iUFQoRwz1o3B8sEhNgPbx+dA==" saltValue="QzyemX2s4l7cpT6okUe6Bg==" spinCount="100000" sheet="1" objects="1" scenarios="1"/>
  <mergeCells count="5">
    <mergeCell ref="C1:G1"/>
    <mergeCell ref="B12:G12"/>
    <mergeCell ref="B13:F13"/>
    <mergeCell ref="B14:F14"/>
    <mergeCell ref="B15:F15"/>
  </mergeCells>
  <conditionalFormatting sqref="G15">
    <cfRule type="expression" dxfId="28" priority="2" stopIfTrue="1">
      <formula>"&gt;G29"</formula>
    </cfRule>
    <cfRule type="expression" dxfId="27" priority="3" stopIfTrue="1">
      <formula>"&lt;G29"""</formula>
    </cfRule>
  </conditionalFormatting>
  <conditionalFormatting sqref="B5:C5">
    <cfRule type="cellIs" dxfId="26" priority="1" operator="equal">
      <formula>"ESCRIBA AQUÍ EL NOMBRE DEL CAPITULO"</formula>
    </cfRule>
  </conditionalFormatting>
  <pageMargins left="0.94488188976377963" right="0.43307086614173229" top="0.94488188976377963" bottom="0.55118110236220474" header="0.31496062992125984" footer="0.31496062992125984"/>
  <pageSetup scale="72" orientation="portrait" r:id="rId1"/>
  <headerFooter>
    <oddHeader>&amp;L&amp;"Times New Roman,Cursiva"&amp;9Construcción de obras de optimización del sistema de alcantarillado del municipio de Jambaló&amp;R&amp;G</oddHeader>
    <oddFooter>&amp;R&amp;"Times New Roman,Normal"Página &amp;P de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topLeftCell="B24" zoomScale="110" zoomScaleNormal="110" zoomScaleSheetLayoutView="110" workbookViewId="0">
      <selection activeCell="E8" sqref="E8:F8"/>
    </sheetView>
  </sheetViews>
  <sheetFormatPr baseColWidth="10" defaultRowHeight="14.25" x14ac:dyDescent="0.2"/>
  <cols>
    <col min="1" max="1" width="0" style="31" hidden="1" customWidth="1"/>
    <col min="2" max="2" width="4.85546875" style="31" customWidth="1"/>
    <col min="3" max="3" width="26.28515625" style="31" customWidth="1"/>
    <col min="4" max="4" width="6.140625" style="31" customWidth="1"/>
    <col min="5" max="5" width="8.7109375" style="31" customWidth="1"/>
    <col min="6" max="6" width="12.28515625" style="31" bestFit="1" customWidth="1"/>
    <col min="7" max="7" width="13" style="31" customWidth="1"/>
    <col min="8" max="54" width="11.42578125" style="31"/>
    <col min="55" max="57" width="0" style="31" hidden="1" customWidth="1"/>
    <col min="58" max="16384" width="11.42578125" style="31"/>
  </cols>
  <sheetData>
    <row r="1" spans="1:7" s="13" customFormat="1" ht="21" customHeight="1" thickTop="1" x14ac:dyDescent="0.2">
      <c r="A1" s="52"/>
      <c r="B1" s="80" t="s">
        <v>98</v>
      </c>
      <c r="C1" s="330" t="s">
        <v>94</v>
      </c>
      <c r="D1" s="330"/>
      <c r="E1" s="330"/>
      <c r="F1" s="330"/>
      <c r="G1" s="331"/>
    </row>
    <row r="2" spans="1:7" s="13" customFormat="1" ht="12" customHeight="1" x14ac:dyDescent="0.2">
      <c r="A2" s="52"/>
      <c r="B2" s="242"/>
      <c r="C2" s="243"/>
      <c r="D2" s="243"/>
      <c r="E2" s="243"/>
      <c r="F2" s="243"/>
      <c r="G2" s="244"/>
    </row>
    <row r="3" spans="1:7" s="13" customFormat="1" ht="21" customHeight="1" x14ac:dyDescent="0.2">
      <c r="A3" s="52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63" t="s">
        <v>111</v>
      </c>
    </row>
    <row r="4" spans="1:7" s="13" customFormat="1" ht="15" customHeight="1" thickBot="1" x14ac:dyDescent="0.25">
      <c r="A4" s="52"/>
      <c r="B4" s="245"/>
      <c r="C4" s="125"/>
      <c r="D4" s="102"/>
      <c r="E4" s="121"/>
      <c r="F4" s="246"/>
      <c r="G4" s="247"/>
    </row>
    <row r="5" spans="1:7" s="13" customFormat="1" ht="12.75" customHeight="1" x14ac:dyDescent="0.2">
      <c r="A5" s="55" t="s">
        <v>6</v>
      </c>
      <c r="B5" s="161" t="s">
        <v>7</v>
      </c>
      <c r="C5" s="162" t="s">
        <v>8</v>
      </c>
      <c r="D5" s="163"/>
      <c r="E5" s="163"/>
      <c r="F5" s="163"/>
      <c r="G5" s="164"/>
    </row>
    <row r="6" spans="1:7" s="13" customFormat="1" ht="12.75" hidden="1" customHeight="1" x14ac:dyDescent="0.2">
      <c r="A6" s="26" t="s">
        <v>9</v>
      </c>
      <c r="B6" s="120"/>
      <c r="C6" s="101"/>
      <c r="D6" s="102"/>
      <c r="E6" s="121"/>
      <c r="F6" s="122"/>
      <c r="G6" s="123"/>
    </row>
    <row r="7" spans="1:7" s="13" customFormat="1" x14ac:dyDescent="0.2">
      <c r="A7" s="20" t="s">
        <v>10</v>
      </c>
      <c r="B7" s="100" t="s">
        <v>11</v>
      </c>
      <c r="C7" s="101" t="s">
        <v>932</v>
      </c>
      <c r="D7" s="102" t="s">
        <v>114</v>
      </c>
      <c r="E7" s="103">
        <v>2.5</v>
      </c>
      <c r="F7" s="104">
        <v>29214</v>
      </c>
      <c r="G7" s="105">
        <f>ROUND(E7*F7,0)</f>
        <v>73035</v>
      </c>
    </row>
    <row r="8" spans="1:7" s="13" customFormat="1" x14ac:dyDescent="0.2">
      <c r="A8" s="20" t="s">
        <v>12</v>
      </c>
      <c r="B8" s="100" t="s">
        <v>13</v>
      </c>
      <c r="C8" s="101" t="s">
        <v>937</v>
      </c>
      <c r="D8" s="102" t="s">
        <v>114</v>
      </c>
      <c r="E8" s="103">
        <v>8.5</v>
      </c>
      <c r="F8" s="104">
        <v>40056</v>
      </c>
      <c r="G8" s="105">
        <f>ROUND(E8*F8,0)</f>
        <v>340476</v>
      </c>
    </row>
    <row r="9" spans="1:7" s="13" customFormat="1" ht="12.75" customHeight="1" x14ac:dyDescent="0.2">
      <c r="A9" s="23"/>
      <c r="B9" s="106"/>
      <c r="C9" s="107"/>
      <c r="D9" s="108"/>
      <c r="E9" s="189"/>
      <c r="F9" s="190"/>
      <c r="G9" s="191"/>
    </row>
    <row r="10" spans="1:7" s="13" customFormat="1" ht="12.75" customHeight="1" thickBot="1" x14ac:dyDescent="0.25">
      <c r="A10" s="24" t="s">
        <v>14</v>
      </c>
      <c r="B10" s="112"/>
      <c r="C10" s="310" t="s">
        <v>140</v>
      </c>
      <c r="D10" s="311"/>
      <c r="E10" s="311"/>
      <c r="F10" s="312"/>
      <c r="G10" s="194">
        <f>SUM(G7:G9)</f>
        <v>413511</v>
      </c>
    </row>
    <row r="11" spans="1:7" s="13" customFormat="1" ht="15" customHeight="1" thickBot="1" x14ac:dyDescent="0.25">
      <c r="A11" s="25"/>
      <c r="B11" s="114"/>
      <c r="C11" s="115"/>
      <c r="D11" s="116"/>
      <c r="E11" s="195"/>
      <c r="F11" s="196"/>
      <c r="G11" s="197"/>
    </row>
    <row r="12" spans="1:7" s="13" customFormat="1" ht="12.75" customHeight="1" x14ac:dyDescent="0.2">
      <c r="A12" s="55" t="s">
        <v>6</v>
      </c>
      <c r="B12" s="161" t="s">
        <v>15</v>
      </c>
      <c r="C12" s="162" t="s">
        <v>16</v>
      </c>
      <c r="D12" s="163"/>
      <c r="E12" s="163"/>
      <c r="F12" s="166"/>
      <c r="G12" s="167"/>
    </row>
    <row r="13" spans="1:7" s="13" customFormat="1" ht="12.75" hidden="1" customHeight="1" x14ac:dyDescent="0.2">
      <c r="A13" s="26" t="s">
        <v>9</v>
      </c>
      <c r="B13" s="120"/>
      <c r="C13" s="101"/>
      <c r="D13" s="102"/>
      <c r="E13" s="103"/>
      <c r="F13" s="104"/>
      <c r="G13" s="105"/>
    </row>
    <row r="14" spans="1:7" s="13" customFormat="1" x14ac:dyDescent="0.2">
      <c r="A14" s="20" t="s">
        <v>17</v>
      </c>
      <c r="B14" s="100" t="s">
        <v>18</v>
      </c>
      <c r="C14" s="101" t="s">
        <v>938</v>
      </c>
      <c r="D14" s="102" t="s">
        <v>114</v>
      </c>
      <c r="E14" s="103">
        <v>65</v>
      </c>
      <c r="F14" s="104">
        <v>21356</v>
      </c>
      <c r="G14" s="105">
        <f>ROUND(E14*F14,0)</f>
        <v>1388140</v>
      </c>
    </row>
    <row r="15" spans="1:7" s="13" customFormat="1" x14ac:dyDescent="0.2">
      <c r="A15" s="20" t="s">
        <v>19</v>
      </c>
      <c r="B15" s="100" t="s">
        <v>20</v>
      </c>
      <c r="C15" s="101" t="s">
        <v>934</v>
      </c>
      <c r="D15" s="102" t="s">
        <v>114</v>
      </c>
      <c r="E15" s="103">
        <v>19</v>
      </c>
      <c r="F15" s="104">
        <v>45225</v>
      </c>
      <c r="G15" s="105">
        <f>ROUND(E15*F15,0)</f>
        <v>859275</v>
      </c>
    </row>
    <row r="16" spans="1:7" s="13" customFormat="1" ht="12.75" customHeight="1" x14ac:dyDescent="0.2">
      <c r="A16" s="23"/>
      <c r="B16" s="106"/>
      <c r="C16" s="107"/>
      <c r="D16" s="108"/>
      <c r="E16" s="189"/>
      <c r="F16" s="190"/>
      <c r="G16" s="191"/>
    </row>
    <row r="17" spans="1:7" s="13" customFormat="1" ht="12.75" customHeight="1" thickBot="1" x14ac:dyDescent="0.25">
      <c r="A17" s="24" t="s">
        <v>14</v>
      </c>
      <c r="B17" s="112"/>
      <c r="C17" s="310" t="s">
        <v>217</v>
      </c>
      <c r="D17" s="311"/>
      <c r="E17" s="311"/>
      <c r="F17" s="312"/>
      <c r="G17" s="194">
        <f>SUM(G14:G16)</f>
        <v>2247415</v>
      </c>
    </row>
    <row r="18" spans="1:7" s="13" customFormat="1" ht="15" customHeight="1" thickBot="1" x14ac:dyDescent="0.25">
      <c r="A18" s="25"/>
      <c r="B18" s="114"/>
      <c r="C18" s="115"/>
      <c r="D18" s="116"/>
      <c r="E18" s="195"/>
      <c r="F18" s="196"/>
      <c r="G18" s="197"/>
    </row>
    <row r="19" spans="1:7" s="13" customFormat="1" ht="12.75" customHeight="1" x14ac:dyDescent="0.2">
      <c r="A19" s="55" t="s">
        <v>6</v>
      </c>
      <c r="B19" s="161" t="s">
        <v>21</v>
      </c>
      <c r="C19" s="162" t="s">
        <v>22</v>
      </c>
      <c r="D19" s="163"/>
      <c r="E19" s="163"/>
      <c r="F19" s="166"/>
      <c r="G19" s="167"/>
    </row>
    <row r="20" spans="1:7" s="13" customFormat="1" ht="12.75" hidden="1" customHeight="1" x14ac:dyDescent="0.2">
      <c r="A20" s="26" t="s">
        <v>9</v>
      </c>
      <c r="B20" s="120"/>
      <c r="C20" s="101"/>
      <c r="D20" s="102"/>
      <c r="E20" s="103"/>
      <c r="F20" s="104"/>
      <c r="G20" s="105"/>
    </row>
    <row r="21" spans="1:7" s="13" customFormat="1" x14ac:dyDescent="0.2">
      <c r="A21" s="20" t="s">
        <v>23</v>
      </c>
      <c r="B21" s="100" t="s">
        <v>24</v>
      </c>
      <c r="C21" s="101" t="s">
        <v>938</v>
      </c>
      <c r="D21" s="102" t="s">
        <v>114</v>
      </c>
      <c r="E21" s="103">
        <v>20.6</v>
      </c>
      <c r="F21" s="104">
        <v>21356</v>
      </c>
      <c r="G21" s="105">
        <f>ROUND(E21*F21,0)</f>
        <v>439934</v>
      </c>
    </row>
    <row r="22" spans="1:7" s="13" customFormat="1" x14ac:dyDescent="0.2">
      <c r="A22" s="20" t="s">
        <v>25</v>
      </c>
      <c r="B22" s="100" t="s">
        <v>26</v>
      </c>
      <c r="C22" s="101" t="s">
        <v>934</v>
      </c>
      <c r="D22" s="102" t="s">
        <v>114</v>
      </c>
      <c r="E22" s="103">
        <v>46.3</v>
      </c>
      <c r="F22" s="104">
        <v>45225</v>
      </c>
      <c r="G22" s="105">
        <f>ROUND(E22*F22,0)</f>
        <v>2093918</v>
      </c>
    </row>
    <row r="23" spans="1:7" s="13" customFormat="1" x14ac:dyDescent="0.2">
      <c r="A23" s="20" t="s">
        <v>27</v>
      </c>
      <c r="B23" s="100" t="s">
        <v>28</v>
      </c>
      <c r="C23" s="101" t="s">
        <v>937</v>
      </c>
      <c r="D23" s="102" t="s">
        <v>114</v>
      </c>
      <c r="E23" s="103">
        <v>9.5</v>
      </c>
      <c r="F23" s="104">
        <v>40056</v>
      </c>
      <c r="G23" s="105">
        <f>ROUND(E23*F23,0)</f>
        <v>380532</v>
      </c>
    </row>
    <row r="24" spans="1:7" s="13" customFormat="1" ht="12.75" customHeight="1" x14ac:dyDescent="0.2">
      <c r="A24" s="23"/>
      <c r="B24" s="106"/>
      <c r="C24" s="107"/>
      <c r="D24" s="108"/>
      <c r="E24" s="189"/>
      <c r="F24" s="190"/>
      <c r="G24" s="191"/>
    </row>
    <row r="25" spans="1:7" s="13" customFormat="1" ht="12.75" customHeight="1" thickBot="1" x14ac:dyDescent="0.25">
      <c r="A25" s="24" t="s">
        <v>14</v>
      </c>
      <c r="B25" s="112"/>
      <c r="C25" s="310" t="s">
        <v>308</v>
      </c>
      <c r="D25" s="311"/>
      <c r="E25" s="311"/>
      <c r="F25" s="312"/>
      <c r="G25" s="194">
        <f>SUM(G21:G24)</f>
        <v>2914384</v>
      </c>
    </row>
    <row r="26" spans="1:7" s="13" customFormat="1" ht="15" customHeight="1" thickBot="1" x14ac:dyDescent="0.25">
      <c r="A26" s="25"/>
      <c r="B26" s="114"/>
      <c r="C26" s="115"/>
      <c r="D26" s="116"/>
      <c r="E26" s="195"/>
      <c r="F26" s="196"/>
      <c r="G26" s="197"/>
    </row>
    <row r="27" spans="1:7" s="13" customFormat="1" ht="12.75" customHeight="1" x14ac:dyDescent="0.2">
      <c r="A27" s="55" t="s">
        <v>6</v>
      </c>
      <c r="B27" s="161" t="s">
        <v>29</v>
      </c>
      <c r="C27" s="162" t="s">
        <v>30</v>
      </c>
      <c r="D27" s="163"/>
      <c r="E27" s="163"/>
      <c r="F27" s="166"/>
      <c r="G27" s="167"/>
    </row>
    <row r="28" spans="1:7" s="13" customFormat="1" ht="12.75" hidden="1" customHeight="1" x14ac:dyDescent="0.2">
      <c r="A28" s="26" t="s">
        <v>9</v>
      </c>
      <c r="B28" s="120"/>
      <c r="C28" s="101"/>
      <c r="D28" s="102"/>
      <c r="E28" s="103"/>
      <c r="F28" s="104"/>
      <c r="G28" s="105"/>
    </row>
    <row r="29" spans="1:7" s="13" customFormat="1" x14ac:dyDescent="0.2">
      <c r="A29" s="20" t="s">
        <v>31</v>
      </c>
      <c r="B29" s="100" t="s">
        <v>32</v>
      </c>
      <c r="C29" s="101" t="s">
        <v>938</v>
      </c>
      <c r="D29" s="102" t="s">
        <v>114</v>
      </c>
      <c r="E29" s="126">
        <v>56.2</v>
      </c>
      <c r="F29" s="104">
        <v>21356</v>
      </c>
      <c r="G29" s="105">
        <f>ROUND(E29*F29,0)</f>
        <v>1200207</v>
      </c>
    </row>
    <row r="30" spans="1:7" s="13" customFormat="1" x14ac:dyDescent="0.2">
      <c r="A30" s="20" t="s">
        <v>33</v>
      </c>
      <c r="B30" s="100" t="s">
        <v>34</v>
      </c>
      <c r="C30" s="101" t="s">
        <v>934</v>
      </c>
      <c r="D30" s="102" t="s">
        <v>114</v>
      </c>
      <c r="E30" s="103">
        <v>8</v>
      </c>
      <c r="F30" s="104">
        <v>45225</v>
      </c>
      <c r="G30" s="105">
        <f>ROUND(E30*F30,0)</f>
        <v>361800</v>
      </c>
    </row>
    <row r="31" spans="1:7" s="13" customFormat="1" ht="12.75" customHeight="1" x14ac:dyDescent="0.2">
      <c r="A31" s="23"/>
      <c r="B31" s="106"/>
      <c r="C31" s="107"/>
      <c r="D31" s="108"/>
      <c r="E31" s="189"/>
      <c r="F31" s="190"/>
      <c r="G31" s="191"/>
    </row>
    <row r="32" spans="1:7" s="13" customFormat="1" ht="12.75" customHeight="1" thickBot="1" x14ac:dyDescent="0.25">
      <c r="A32" s="24" t="s">
        <v>14</v>
      </c>
      <c r="B32" s="112"/>
      <c r="C32" s="310" t="s">
        <v>390</v>
      </c>
      <c r="D32" s="311"/>
      <c r="E32" s="311"/>
      <c r="F32" s="312"/>
      <c r="G32" s="194">
        <f>SUM(G29:G31)</f>
        <v>1562007</v>
      </c>
    </row>
    <row r="33" spans="1:7" s="13" customFormat="1" ht="15" customHeight="1" thickBot="1" x14ac:dyDescent="0.25">
      <c r="A33" s="25"/>
      <c r="B33" s="114"/>
      <c r="C33" s="115"/>
      <c r="D33" s="116"/>
      <c r="E33" s="195"/>
      <c r="F33" s="196"/>
      <c r="G33" s="197"/>
    </row>
    <row r="34" spans="1:7" s="13" customFormat="1" ht="12.75" customHeight="1" x14ac:dyDescent="0.2">
      <c r="A34" s="55" t="s">
        <v>6</v>
      </c>
      <c r="B34" s="161" t="s">
        <v>35</v>
      </c>
      <c r="C34" s="162" t="s">
        <v>36</v>
      </c>
      <c r="D34" s="163"/>
      <c r="E34" s="163"/>
      <c r="F34" s="166"/>
      <c r="G34" s="167"/>
    </row>
    <row r="35" spans="1:7" s="13" customFormat="1" ht="12.75" hidden="1" customHeight="1" x14ac:dyDescent="0.2">
      <c r="A35" s="26" t="s">
        <v>9</v>
      </c>
      <c r="B35" s="120"/>
      <c r="C35" s="101"/>
      <c r="D35" s="102"/>
      <c r="E35" s="121"/>
      <c r="F35" s="104"/>
      <c r="G35" s="105"/>
    </row>
    <row r="36" spans="1:7" s="13" customFormat="1" x14ac:dyDescent="0.2">
      <c r="A36" s="20" t="s">
        <v>939</v>
      </c>
      <c r="B36" s="100" t="s">
        <v>37</v>
      </c>
      <c r="C36" s="101" t="s">
        <v>934</v>
      </c>
      <c r="D36" s="102" t="s">
        <v>114</v>
      </c>
      <c r="E36" s="103">
        <v>15</v>
      </c>
      <c r="F36" s="104">
        <v>45225</v>
      </c>
      <c r="G36" s="105">
        <f>ROUND(E36*F36,0)</f>
        <v>678375</v>
      </c>
    </row>
    <row r="37" spans="1:7" s="13" customFormat="1" ht="12.75" customHeight="1" x14ac:dyDescent="0.2">
      <c r="A37" s="23"/>
      <c r="B37" s="106"/>
      <c r="C37" s="107"/>
      <c r="D37" s="108"/>
      <c r="E37" s="189"/>
      <c r="F37" s="190"/>
      <c r="G37" s="191"/>
    </row>
    <row r="38" spans="1:7" s="13" customFormat="1" ht="12.75" customHeight="1" thickBot="1" x14ac:dyDescent="0.25">
      <c r="A38" s="24" t="s">
        <v>14</v>
      </c>
      <c r="B38" s="112"/>
      <c r="C38" s="310" t="s">
        <v>437</v>
      </c>
      <c r="D38" s="311"/>
      <c r="E38" s="311"/>
      <c r="F38" s="312"/>
      <c r="G38" s="194">
        <f>SUM(G36:G37)</f>
        <v>678375</v>
      </c>
    </row>
    <row r="39" spans="1:7" s="13" customFormat="1" ht="15" customHeight="1" thickBot="1" x14ac:dyDescent="0.25">
      <c r="A39" s="25"/>
      <c r="B39" s="114"/>
      <c r="C39" s="115"/>
      <c r="D39" s="116"/>
      <c r="E39" s="195"/>
      <c r="F39" s="196"/>
      <c r="G39" s="197"/>
    </row>
    <row r="40" spans="1:7" s="13" customFormat="1" ht="12.75" customHeight="1" x14ac:dyDescent="0.2">
      <c r="A40" s="55" t="s">
        <v>6</v>
      </c>
      <c r="B40" s="161" t="s">
        <v>391</v>
      </c>
      <c r="C40" s="162" t="s">
        <v>38</v>
      </c>
      <c r="D40" s="163"/>
      <c r="E40" s="163"/>
      <c r="F40" s="166"/>
      <c r="G40" s="167"/>
    </row>
    <row r="41" spans="1:7" s="13" customFormat="1" ht="12.75" hidden="1" customHeight="1" x14ac:dyDescent="0.2">
      <c r="A41" s="26" t="s">
        <v>9</v>
      </c>
      <c r="B41" s="120"/>
      <c r="C41" s="101"/>
      <c r="D41" s="102"/>
      <c r="E41" s="103"/>
      <c r="F41" s="104"/>
      <c r="G41" s="105"/>
    </row>
    <row r="42" spans="1:7" s="13" customFormat="1" ht="22.5" x14ac:dyDescent="0.2">
      <c r="A42" s="20" t="s">
        <v>940</v>
      </c>
      <c r="B42" s="100" t="s">
        <v>393</v>
      </c>
      <c r="C42" s="101" t="s">
        <v>941</v>
      </c>
      <c r="D42" s="102" t="s">
        <v>114</v>
      </c>
      <c r="E42" s="103">
        <v>161</v>
      </c>
      <c r="F42" s="104">
        <v>3789</v>
      </c>
      <c r="G42" s="105">
        <f>ROUND(E42*F42,0)</f>
        <v>610029</v>
      </c>
    </row>
    <row r="43" spans="1:7" s="13" customFormat="1" ht="22.5" x14ac:dyDescent="0.2">
      <c r="A43" s="20" t="s">
        <v>942</v>
      </c>
      <c r="B43" s="100" t="s">
        <v>395</v>
      </c>
      <c r="C43" s="101" t="s">
        <v>943</v>
      </c>
      <c r="D43" s="102" t="s">
        <v>114</v>
      </c>
      <c r="E43" s="103">
        <v>4</v>
      </c>
      <c r="F43" s="104">
        <v>5045</v>
      </c>
      <c r="G43" s="105">
        <f t="shared" ref="G43" si="0">ROUND(E43*F43,0)</f>
        <v>20180</v>
      </c>
    </row>
    <row r="44" spans="1:7" s="13" customFormat="1" x14ac:dyDescent="0.2">
      <c r="A44" s="20" t="s">
        <v>944</v>
      </c>
      <c r="B44" s="100" t="s">
        <v>397</v>
      </c>
      <c r="C44" s="101" t="s">
        <v>945</v>
      </c>
      <c r="D44" s="102" t="s">
        <v>114</v>
      </c>
      <c r="E44" s="103">
        <v>5</v>
      </c>
      <c r="F44" s="104">
        <v>11782</v>
      </c>
      <c r="G44" s="105">
        <f>ROUND(E44*F44,0)</f>
        <v>58910</v>
      </c>
    </row>
    <row r="45" spans="1:7" s="13" customFormat="1" x14ac:dyDescent="0.2">
      <c r="A45" s="20" t="s">
        <v>946</v>
      </c>
      <c r="B45" s="100" t="s">
        <v>399</v>
      </c>
      <c r="C45" s="101" t="s">
        <v>938</v>
      </c>
      <c r="D45" s="102" t="s">
        <v>114</v>
      </c>
      <c r="E45" s="103">
        <v>5</v>
      </c>
      <c r="F45" s="104">
        <v>24525</v>
      </c>
      <c r="G45" s="105">
        <f>ROUND(E45*F45,0)</f>
        <v>122625</v>
      </c>
    </row>
    <row r="46" spans="1:7" s="13" customFormat="1" ht="12.75" customHeight="1" x14ac:dyDescent="0.2">
      <c r="A46" s="38"/>
      <c r="B46" s="106"/>
      <c r="C46" s="107"/>
      <c r="D46" s="108"/>
      <c r="E46" s="189"/>
      <c r="F46" s="190"/>
      <c r="G46" s="191"/>
    </row>
    <row r="47" spans="1:7" s="13" customFormat="1" ht="12.75" customHeight="1" thickBot="1" x14ac:dyDescent="0.25">
      <c r="A47" s="37" t="s">
        <v>14</v>
      </c>
      <c r="B47" s="138"/>
      <c r="C47" s="343" t="s">
        <v>611</v>
      </c>
      <c r="D47" s="344"/>
      <c r="E47" s="344"/>
      <c r="F47" s="345"/>
      <c r="G47" s="248">
        <f>SUM(G42:G46)</f>
        <v>811744</v>
      </c>
    </row>
    <row r="48" spans="1:7" s="13" customFormat="1" ht="12" customHeight="1" thickBot="1" x14ac:dyDescent="0.25">
      <c r="A48" s="27"/>
      <c r="B48" s="228"/>
      <c r="C48" s="229"/>
      <c r="D48" s="230"/>
      <c r="E48" s="249"/>
      <c r="F48" s="250"/>
      <c r="G48" s="251"/>
    </row>
    <row r="49" spans="1:7" s="13" customFormat="1" ht="15" thickTop="1" x14ac:dyDescent="0.2">
      <c r="A49" s="8" t="s">
        <v>40</v>
      </c>
      <c r="B49" s="321" t="s">
        <v>936</v>
      </c>
      <c r="C49" s="322" t="s">
        <v>41</v>
      </c>
      <c r="D49" s="322"/>
      <c r="E49" s="322"/>
      <c r="F49" s="323"/>
      <c r="G49" s="252">
        <f>G10+G17+G25+G32+G38+G47</f>
        <v>8627436</v>
      </c>
    </row>
    <row r="50" spans="1:7" s="13" customFormat="1" x14ac:dyDescent="0.2">
      <c r="A50" s="8" t="s">
        <v>42</v>
      </c>
      <c r="B50" s="337" t="s">
        <v>43</v>
      </c>
      <c r="C50" s="338"/>
      <c r="D50" s="338"/>
      <c r="E50" s="338"/>
      <c r="F50" s="339"/>
      <c r="G50" s="241">
        <f>ROUND((G49*0.1),0)</f>
        <v>862744</v>
      </c>
    </row>
    <row r="51" spans="1:7" s="13" customFormat="1" ht="15" thickBot="1" x14ac:dyDescent="0.25">
      <c r="A51" s="9" t="s">
        <v>49</v>
      </c>
      <c r="B51" s="340" t="s">
        <v>750</v>
      </c>
      <c r="C51" s="341"/>
      <c r="D51" s="341"/>
      <c r="E51" s="341"/>
      <c r="F51" s="342"/>
      <c r="G51" s="150">
        <f>G49+G50</f>
        <v>9490180</v>
      </c>
    </row>
    <row r="52" spans="1:7" s="13" customFormat="1" ht="15" thickTop="1" x14ac:dyDescent="0.2">
      <c r="A52" s="10"/>
      <c r="B52" s="28"/>
      <c r="C52" s="28"/>
      <c r="D52" s="28"/>
      <c r="E52" s="28"/>
      <c r="F52" s="29"/>
      <c r="G52" s="30">
        <v>0</v>
      </c>
    </row>
  </sheetData>
  <sheetProtection algorithmName="SHA-512" hashValue="kghNq/hknMu76eGUjfEh0q1TMmQTwcP92P3NMlRVa/xRawEBg1vjRaZxNJc7SCsRAbYQL7EUTEQK3RpdZiWYow==" saltValue="gGT8jRHLAi9tFL0UkJ0t6A==" spinCount="100000" sheet="1" objects="1" scenarios="1"/>
  <mergeCells count="10">
    <mergeCell ref="C1:G1"/>
    <mergeCell ref="B49:F49"/>
    <mergeCell ref="B50:F50"/>
    <mergeCell ref="B51:F51"/>
    <mergeCell ref="C38:F38"/>
    <mergeCell ref="C47:F47"/>
    <mergeCell ref="C32:F32"/>
    <mergeCell ref="C25:F25"/>
    <mergeCell ref="C17:F17"/>
    <mergeCell ref="C10:F10"/>
  </mergeCells>
  <conditionalFormatting sqref="G52">
    <cfRule type="cellIs" dxfId="25" priority="9" stopIfTrue="1" operator="notEqual">
      <formula>0</formula>
    </cfRule>
    <cfRule type="cellIs" dxfId="24" priority="10" stopIfTrue="1" operator="equal">
      <formula>0</formula>
    </cfRule>
  </conditionalFormatting>
  <conditionalFormatting sqref="B5:C5">
    <cfRule type="cellIs" dxfId="23" priority="8" operator="equal">
      <formula>"ESCRIBA AQUÍ EL NOMBRE DEL CAPITULO"</formula>
    </cfRule>
  </conditionalFormatting>
  <conditionalFormatting sqref="B12:C12">
    <cfRule type="cellIs" dxfId="22" priority="7" operator="equal">
      <formula>"ESCRIBA AQUÍ EL NOMBRE DEL CAPITULO"</formula>
    </cfRule>
  </conditionalFormatting>
  <conditionalFormatting sqref="B19:C19">
    <cfRule type="cellIs" dxfId="21" priority="6" operator="equal">
      <formula>"ESCRIBA AQUÍ EL NOMBRE DEL CAPITULO"</formula>
    </cfRule>
  </conditionalFormatting>
  <conditionalFormatting sqref="B27:C27">
    <cfRule type="cellIs" dxfId="20" priority="5" operator="equal">
      <formula>"ESCRIBA AQUÍ EL NOMBRE DEL CAPITULO"</formula>
    </cfRule>
  </conditionalFormatting>
  <conditionalFormatting sqref="B34:C34">
    <cfRule type="cellIs" dxfId="19" priority="4" operator="equal">
      <formula>"ESCRIBA AQUÍ EL NOMBRE DEL CAPITULO"</formula>
    </cfRule>
  </conditionalFormatting>
  <conditionalFormatting sqref="B40:C40">
    <cfRule type="cellIs" dxfId="18" priority="3" operator="equal">
      <formula>"ESCRIBA AQUÍ EL NOMBRE DEL CAPITULO"</formula>
    </cfRule>
  </conditionalFormatting>
  <conditionalFormatting sqref="G51">
    <cfRule type="expression" dxfId="17" priority="1" stopIfTrue="1">
      <formula>"&gt;G29"</formula>
    </cfRule>
    <cfRule type="expression" dxfId="16" priority="2" stopIfTrue="1">
      <formula>"&lt;G29"""</formula>
    </cfRule>
  </conditionalFormatting>
  <pageMargins left="0.70866141732283472" right="0.70866141732283472" top="0.94488188976377963" bottom="0.55118110236220474" header="0.31496062992125984" footer="0.31496062992125984"/>
  <pageSetup scale="83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showGridLines="0" topLeftCell="B7" zoomScale="90" zoomScaleNormal="90" zoomScaleSheetLayoutView="110" workbookViewId="0">
      <selection activeCell="G10" sqref="G10"/>
    </sheetView>
  </sheetViews>
  <sheetFormatPr baseColWidth="10" defaultRowHeight="15" x14ac:dyDescent="0.25"/>
  <cols>
    <col min="1" max="1" width="0" hidden="1" customWidth="1"/>
    <col min="2" max="2" width="6.85546875" customWidth="1"/>
    <col min="3" max="3" width="26.7109375" customWidth="1"/>
    <col min="4" max="4" width="6.140625" customWidth="1"/>
    <col min="5" max="5" width="10" customWidth="1"/>
    <col min="6" max="6" width="12.28515625" bestFit="1" customWidth="1"/>
    <col min="7" max="7" width="18.5703125" customWidth="1"/>
    <col min="13" max="15" width="0" hidden="1" customWidth="1"/>
  </cols>
  <sheetData>
    <row r="1" spans="1:27" s="1" customFormat="1" ht="12" customHeight="1" thickTop="1" x14ac:dyDescent="0.25">
      <c r="A1" s="64" t="s">
        <v>0</v>
      </c>
      <c r="B1" s="80" t="s">
        <v>99</v>
      </c>
      <c r="C1" s="330" t="s">
        <v>96</v>
      </c>
      <c r="D1" s="330"/>
      <c r="E1" s="330"/>
      <c r="F1" s="330"/>
      <c r="G1" s="331"/>
      <c r="H1" s="2"/>
      <c r="M1" s="1" t="s">
        <v>2</v>
      </c>
      <c r="O1" s="1">
        <v>0</v>
      </c>
    </row>
    <row r="2" spans="1:27" s="1" customFormat="1" ht="12" customHeight="1" x14ac:dyDescent="0.25">
      <c r="A2" s="65" t="s">
        <v>1</v>
      </c>
      <c r="B2" s="106"/>
      <c r="C2" s="107"/>
      <c r="D2" s="108"/>
      <c r="E2" s="109"/>
      <c r="F2" s="110"/>
      <c r="G2" s="111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2" customFormat="1" ht="22.5" x14ac:dyDescent="0.25">
      <c r="A3" s="66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63" t="s">
        <v>111</v>
      </c>
    </row>
    <row r="4" spans="1:27" s="2" customFormat="1" ht="12" customHeight="1" thickBot="1" x14ac:dyDescent="0.3">
      <c r="A4" s="66"/>
      <c r="B4" s="114"/>
      <c r="C4" s="115"/>
      <c r="D4" s="116"/>
      <c r="E4" s="117"/>
      <c r="F4" s="118"/>
      <c r="G4" s="160"/>
    </row>
    <row r="5" spans="1:27" s="2" customFormat="1" ht="12.75" customHeight="1" x14ac:dyDescent="0.25">
      <c r="A5" s="67" t="s">
        <v>6</v>
      </c>
      <c r="B5" s="161" t="s">
        <v>7</v>
      </c>
      <c r="C5" s="162" t="s">
        <v>8</v>
      </c>
      <c r="D5" s="163"/>
      <c r="E5" s="163"/>
      <c r="F5" s="166"/>
      <c r="G5" s="167"/>
    </row>
    <row r="6" spans="1:27" s="2" customFormat="1" ht="12.75" hidden="1" customHeight="1" x14ac:dyDescent="0.25">
      <c r="A6" s="68" t="s">
        <v>9</v>
      </c>
      <c r="B6" s="215"/>
      <c r="C6" s="216"/>
      <c r="D6" s="217"/>
      <c r="E6" s="218"/>
      <c r="F6" s="219"/>
      <c r="G6" s="220"/>
    </row>
    <row r="7" spans="1:27" s="2" customFormat="1" x14ac:dyDescent="0.25">
      <c r="A7" s="69" t="s">
        <v>10</v>
      </c>
      <c r="B7" s="221" t="s">
        <v>11</v>
      </c>
      <c r="C7" s="216" t="s">
        <v>932</v>
      </c>
      <c r="D7" s="217" t="s">
        <v>114</v>
      </c>
      <c r="E7" s="222">
        <v>0.5</v>
      </c>
      <c r="F7" s="223">
        <v>32982</v>
      </c>
      <c r="G7" s="224">
        <f>ROUND(E7*F7,0)</f>
        <v>16491</v>
      </c>
    </row>
    <row r="8" spans="1:27" s="2" customFormat="1" ht="12.75" customHeight="1" x14ac:dyDescent="0.25">
      <c r="A8" s="70"/>
      <c r="B8" s="106"/>
      <c r="C8" s="107"/>
      <c r="D8" s="108"/>
      <c r="E8" s="253"/>
      <c r="F8" s="190"/>
      <c r="G8" s="191"/>
    </row>
    <row r="9" spans="1:27" s="2" customFormat="1" ht="12.75" customHeight="1" thickBot="1" x14ac:dyDescent="0.3">
      <c r="A9" s="71" t="s">
        <v>14</v>
      </c>
      <c r="B9" s="112"/>
      <c r="C9" s="133"/>
      <c r="D9" s="134"/>
      <c r="E9" s="254"/>
      <c r="F9" s="193" t="s">
        <v>140</v>
      </c>
      <c r="G9" s="165">
        <f>SUM(G7:G8)</f>
        <v>16491</v>
      </c>
    </row>
    <row r="10" spans="1:27" s="2" customFormat="1" ht="12" customHeight="1" thickBot="1" x14ac:dyDescent="0.3">
      <c r="A10" s="72"/>
      <c r="B10" s="106"/>
      <c r="C10" s="107"/>
      <c r="D10" s="108"/>
      <c r="E10" s="253"/>
      <c r="F10" s="190"/>
      <c r="G10" s="191"/>
    </row>
    <row r="11" spans="1:27" s="2" customFormat="1" ht="12.75" customHeight="1" x14ac:dyDescent="0.25">
      <c r="A11" s="67" t="s">
        <v>6</v>
      </c>
      <c r="B11" s="161" t="s">
        <v>15</v>
      </c>
      <c r="C11" s="162" t="s">
        <v>16</v>
      </c>
      <c r="D11" s="163"/>
      <c r="E11" s="255"/>
      <c r="F11" s="166"/>
      <c r="G11" s="167"/>
    </row>
    <row r="12" spans="1:27" s="2" customFormat="1" ht="12.75" hidden="1" customHeight="1" x14ac:dyDescent="0.25">
      <c r="A12" s="68" t="s">
        <v>9</v>
      </c>
      <c r="B12" s="215"/>
      <c r="C12" s="216"/>
      <c r="D12" s="217"/>
      <c r="E12" s="222"/>
      <c r="F12" s="223"/>
      <c r="G12" s="224"/>
    </row>
    <row r="13" spans="1:27" s="2" customFormat="1" x14ac:dyDescent="0.25">
      <c r="A13" s="69" t="s">
        <v>17</v>
      </c>
      <c r="B13" s="221" t="s">
        <v>18</v>
      </c>
      <c r="C13" s="216" t="s">
        <v>938</v>
      </c>
      <c r="D13" s="217" t="s">
        <v>114</v>
      </c>
      <c r="E13" s="222">
        <v>24</v>
      </c>
      <c r="F13" s="223">
        <v>24525</v>
      </c>
      <c r="G13" s="224">
        <f>ROUND(E13*F13,0)</f>
        <v>588600</v>
      </c>
    </row>
    <row r="14" spans="1:27" s="2" customFormat="1" x14ac:dyDescent="0.25">
      <c r="A14" s="69" t="s">
        <v>19</v>
      </c>
      <c r="B14" s="221" t="s">
        <v>20</v>
      </c>
      <c r="C14" s="216" t="s">
        <v>934</v>
      </c>
      <c r="D14" s="217" t="s">
        <v>114</v>
      </c>
      <c r="E14" s="222">
        <v>20</v>
      </c>
      <c r="F14" s="223">
        <v>51915</v>
      </c>
      <c r="G14" s="224">
        <f>ROUND(E14*F14,0)</f>
        <v>1038300</v>
      </c>
    </row>
    <row r="15" spans="1:27" s="2" customFormat="1" ht="12.75" customHeight="1" x14ac:dyDescent="0.25">
      <c r="A15" s="70"/>
      <c r="B15" s="106"/>
      <c r="C15" s="107"/>
      <c r="D15" s="108"/>
      <c r="E15" s="253"/>
      <c r="F15" s="190"/>
      <c r="G15" s="191"/>
    </row>
    <row r="16" spans="1:27" s="2" customFormat="1" ht="12.75" customHeight="1" thickBot="1" x14ac:dyDescent="0.3">
      <c r="A16" s="71" t="s">
        <v>14</v>
      </c>
      <c r="B16" s="112"/>
      <c r="C16" s="133"/>
      <c r="D16" s="134"/>
      <c r="E16" s="254"/>
      <c r="F16" s="193" t="s">
        <v>217</v>
      </c>
      <c r="G16" s="165">
        <f>SUM(G13:G15)</f>
        <v>1626900</v>
      </c>
    </row>
    <row r="17" spans="1:7" s="2" customFormat="1" ht="12" customHeight="1" thickBot="1" x14ac:dyDescent="0.3">
      <c r="A17" s="72"/>
      <c r="B17" s="106"/>
      <c r="C17" s="107"/>
      <c r="D17" s="108"/>
      <c r="E17" s="253"/>
      <c r="F17" s="190"/>
      <c r="G17" s="191"/>
    </row>
    <row r="18" spans="1:7" s="2" customFormat="1" ht="12.75" customHeight="1" x14ac:dyDescent="0.25">
      <c r="A18" s="67" t="s">
        <v>6</v>
      </c>
      <c r="B18" s="161" t="s">
        <v>21</v>
      </c>
      <c r="C18" s="162" t="s">
        <v>22</v>
      </c>
      <c r="D18" s="163"/>
      <c r="E18" s="255"/>
      <c r="F18" s="166"/>
      <c r="G18" s="167"/>
    </row>
    <row r="19" spans="1:7" s="2" customFormat="1" ht="12.75" hidden="1" customHeight="1" x14ac:dyDescent="0.25">
      <c r="A19" s="68" t="s">
        <v>9</v>
      </c>
      <c r="B19" s="215"/>
      <c r="C19" s="216"/>
      <c r="D19" s="217"/>
      <c r="E19" s="222"/>
      <c r="F19" s="223"/>
      <c r="G19" s="224"/>
    </row>
    <row r="20" spans="1:7" s="2" customFormat="1" x14ac:dyDescent="0.25">
      <c r="A20" s="69" t="s">
        <v>23</v>
      </c>
      <c r="B20" s="221" t="s">
        <v>24</v>
      </c>
      <c r="C20" s="216" t="s">
        <v>938</v>
      </c>
      <c r="D20" s="217" t="s">
        <v>114</v>
      </c>
      <c r="E20" s="222">
        <v>14</v>
      </c>
      <c r="F20" s="223">
        <v>24525</v>
      </c>
      <c r="G20" s="224">
        <f>ROUND(E20*F20,0)</f>
        <v>343350</v>
      </c>
    </row>
    <row r="21" spans="1:7" s="2" customFormat="1" x14ac:dyDescent="0.25">
      <c r="A21" s="69" t="s">
        <v>25</v>
      </c>
      <c r="B21" s="221" t="s">
        <v>26</v>
      </c>
      <c r="C21" s="216" t="s">
        <v>934</v>
      </c>
      <c r="D21" s="217" t="s">
        <v>114</v>
      </c>
      <c r="E21" s="222">
        <v>15</v>
      </c>
      <c r="F21" s="223">
        <v>51915</v>
      </c>
      <c r="G21" s="224">
        <f t="shared" ref="G21" si="0">ROUND(E21*F21,0)</f>
        <v>778725</v>
      </c>
    </row>
    <row r="22" spans="1:7" s="2" customFormat="1" x14ac:dyDescent="0.25">
      <c r="A22" s="69" t="s">
        <v>27</v>
      </c>
      <c r="B22" s="221" t="s">
        <v>28</v>
      </c>
      <c r="C22" s="216" t="s">
        <v>937</v>
      </c>
      <c r="D22" s="217" t="s">
        <v>114</v>
      </c>
      <c r="E22" s="222">
        <v>9</v>
      </c>
      <c r="F22" s="223">
        <v>45727</v>
      </c>
      <c r="G22" s="224">
        <f>ROUND(E22*F22,0)</f>
        <v>411543</v>
      </c>
    </row>
    <row r="23" spans="1:7" s="2" customFormat="1" ht="12.75" customHeight="1" x14ac:dyDescent="0.25">
      <c r="A23" s="70"/>
      <c r="B23" s="106"/>
      <c r="C23" s="107"/>
      <c r="D23" s="108"/>
      <c r="E23" s="253"/>
      <c r="F23" s="190"/>
      <c r="G23" s="191"/>
    </row>
    <row r="24" spans="1:7" s="2" customFormat="1" ht="12.75" customHeight="1" thickBot="1" x14ac:dyDescent="0.3">
      <c r="A24" s="71" t="s">
        <v>14</v>
      </c>
      <c r="B24" s="112"/>
      <c r="C24" s="133"/>
      <c r="D24" s="134"/>
      <c r="E24" s="254"/>
      <c r="F24" s="193" t="s">
        <v>308</v>
      </c>
      <c r="G24" s="165">
        <f>SUM(G20:G23)</f>
        <v>1533618</v>
      </c>
    </row>
    <row r="25" spans="1:7" s="2" customFormat="1" ht="12" customHeight="1" thickBot="1" x14ac:dyDescent="0.3">
      <c r="A25" s="72"/>
      <c r="B25" s="106"/>
      <c r="C25" s="107"/>
      <c r="D25" s="108"/>
      <c r="E25" s="253"/>
      <c r="F25" s="190"/>
      <c r="G25" s="191"/>
    </row>
    <row r="26" spans="1:7" s="2" customFormat="1" ht="12.75" customHeight="1" x14ac:dyDescent="0.25">
      <c r="A26" s="67" t="s">
        <v>6</v>
      </c>
      <c r="B26" s="161" t="s">
        <v>29</v>
      </c>
      <c r="C26" s="162" t="s">
        <v>30</v>
      </c>
      <c r="D26" s="163"/>
      <c r="E26" s="255"/>
      <c r="F26" s="166"/>
      <c r="G26" s="167"/>
    </row>
    <row r="27" spans="1:7" s="2" customFormat="1" ht="12.75" hidden="1" customHeight="1" x14ac:dyDescent="0.25">
      <c r="A27" s="68" t="s">
        <v>9</v>
      </c>
      <c r="B27" s="215"/>
      <c r="C27" s="216"/>
      <c r="D27" s="217"/>
      <c r="E27" s="222"/>
      <c r="F27" s="223"/>
      <c r="G27" s="224"/>
    </row>
    <row r="28" spans="1:7" s="2" customFormat="1" x14ac:dyDescent="0.25">
      <c r="A28" s="69" t="s">
        <v>31</v>
      </c>
      <c r="B28" s="221" t="s">
        <v>32</v>
      </c>
      <c r="C28" s="216" t="s">
        <v>938</v>
      </c>
      <c r="D28" s="217" t="s">
        <v>114</v>
      </c>
      <c r="E28" s="226">
        <v>29.4</v>
      </c>
      <c r="F28" s="223">
        <v>24525</v>
      </c>
      <c r="G28" s="224">
        <f>ROUND(E28*F28,0)</f>
        <v>721035</v>
      </c>
    </row>
    <row r="29" spans="1:7" s="2" customFormat="1" x14ac:dyDescent="0.25">
      <c r="A29" s="69" t="s">
        <v>33</v>
      </c>
      <c r="B29" s="221" t="s">
        <v>34</v>
      </c>
      <c r="C29" s="216" t="s">
        <v>934</v>
      </c>
      <c r="D29" s="217" t="s">
        <v>114</v>
      </c>
      <c r="E29" s="222">
        <v>2</v>
      </c>
      <c r="F29" s="223">
        <v>51915</v>
      </c>
      <c r="G29" s="224">
        <f>ROUND(E29*F29,0)</f>
        <v>103830</v>
      </c>
    </row>
    <row r="30" spans="1:7" s="2" customFormat="1" ht="12.75" customHeight="1" x14ac:dyDescent="0.25">
      <c r="A30" s="70"/>
      <c r="B30" s="106"/>
      <c r="C30" s="107"/>
      <c r="D30" s="108"/>
      <c r="E30" s="253"/>
      <c r="F30" s="190"/>
      <c r="G30" s="191"/>
    </row>
    <row r="31" spans="1:7" s="2" customFormat="1" ht="12.75" customHeight="1" thickBot="1" x14ac:dyDescent="0.3">
      <c r="A31" s="71" t="s">
        <v>14</v>
      </c>
      <c r="B31" s="112"/>
      <c r="C31" s="133"/>
      <c r="D31" s="134"/>
      <c r="E31" s="254"/>
      <c r="F31" s="193" t="s">
        <v>390</v>
      </c>
      <c r="G31" s="165">
        <f>SUM(G28:G30)</f>
        <v>824865</v>
      </c>
    </row>
    <row r="32" spans="1:7" s="2" customFormat="1" ht="12" customHeight="1" thickBot="1" x14ac:dyDescent="0.3">
      <c r="A32" s="72"/>
      <c r="B32" s="106"/>
      <c r="C32" s="107"/>
      <c r="D32" s="108"/>
      <c r="E32" s="253"/>
      <c r="F32" s="190"/>
      <c r="G32" s="191"/>
    </row>
    <row r="33" spans="1:7" s="2" customFormat="1" ht="12.75" customHeight="1" x14ac:dyDescent="0.25">
      <c r="A33" s="67" t="s">
        <v>6</v>
      </c>
      <c r="B33" s="161" t="s">
        <v>35</v>
      </c>
      <c r="C33" s="162" t="s">
        <v>36</v>
      </c>
      <c r="D33" s="163"/>
      <c r="E33" s="255"/>
      <c r="F33" s="166"/>
      <c r="G33" s="167"/>
    </row>
    <row r="34" spans="1:7" s="2" customFormat="1" ht="12.75" hidden="1" customHeight="1" x14ac:dyDescent="0.25">
      <c r="A34" s="68" t="s">
        <v>9</v>
      </c>
      <c r="B34" s="215"/>
      <c r="C34" s="216"/>
      <c r="D34" s="217"/>
      <c r="E34" s="222"/>
      <c r="F34" s="223"/>
      <c r="G34" s="224"/>
    </row>
    <row r="35" spans="1:7" s="2" customFormat="1" x14ac:dyDescent="0.25">
      <c r="A35" s="69" t="s">
        <v>939</v>
      </c>
      <c r="B35" s="221" t="s">
        <v>37</v>
      </c>
      <c r="C35" s="216" t="s">
        <v>934</v>
      </c>
      <c r="D35" s="217" t="s">
        <v>114</v>
      </c>
      <c r="E35" s="222">
        <v>5.5</v>
      </c>
      <c r="F35" s="223">
        <v>51915</v>
      </c>
      <c r="G35" s="224">
        <f>ROUND(E35*F35,0)</f>
        <v>285533</v>
      </c>
    </row>
    <row r="36" spans="1:7" s="2" customFormat="1" ht="12.75" customHeight="1" x14ac:dyDescent="0.25">
      <c r="A36" s="70"/>
      <c r="B36" s="215"/>
      <c r="C36" s="216"/>
      <c r="D36" s="217"/>
      <c r="E36" s="218"/>
      <c r="F36" s="219"/>
      <c r="G36" s="220"/>
    </row>
    <row r="37" spans="1:7" s="2" customFormat="1" ht="12.75" customHeight="1" thickBot="1" x14ac:dyDescent="0.3">
      <c r="A37" s="71" t="s">
        <v>14</v>
      </c>
      <c r="B37" s="169"/>
      <c r="C37" s="237"/>
      <c r="D37" s="238"/>
      <c r="E37" s="239"/>
      <c r="F37" s="240" t="s">
        <v>437</v>
      </c>
      <c r="G37" s="256">
        <f>SUM(G35:G36)</f>
        <v>285533</v>
      </c>
    </row>
    <row r="38" spans="1:7" s="2" customFormat="1" ht="12" customHeight="1" thickTop="1" thickBot="1" x14ac:dyDescent="0.3">
      <c r="A38" s="66"/>
      <c r="B38" s="334"/>
      <c r="C38" s="335"/>
      <c r="D38" s="335"/>
      <c r="E38" s="335"/>
      <c r="F38" s="335"/>
      <c r="G38" s="336"/>
    </row>
    <row r="39" spans="1:7" s="2" customFormat="1" ht="15.75" thickTop="1" x14ac:dyDescent="0.25">
      <c r="A39" s="73" t="s">
        <v>40</v>
      </c>
      <c r="B39" s="321" t="s">
        <v>936</v>
      </c>
      <c r="C39" s="322" t="s">
        <v>41</v>
      </c>
      <c r="D39" s="322"/>
      <c r="E39" s="322"/>
      <c r="F39" s="323"/>
      <c r="G39" s="149">
        <f>G9+G16+G24+G31+G37</f>
        <v>4287407</v>
      </c>
    </row>
    <row r="40" spans="1:7" s="2" customFormat="1" x14ac:dyDescent="0.25">
      <c r="A40" s="73" t="s">
        <v>42</v>
      </c>
      <c r="B40" s="337" t="s">
        <v>43</v>
      </c>
      <c r="C40" s="338"/>
      <c r="D40" s="338"/>
      <c r="E40" s="338"/>
      <c r="F40" s="339"/>
      <c r="G40" s="241">
        <f>$G$39*0.1</f>
        <v>428740.7</v>
      </c>
    </row>
    <row r="41" spans="1:7" s="2" customFormat="1" ht="15.75" thickBot="1" x14ac:dyDescent="0.3">
      <c r="A41" s="74" t="s">
        <v>49</v>
      </c>
      <c r="B41" s="340" t="s">
        <v>750</v>
      </c>
      <c r="C41" s="341"/>
      <c r="D41" s="341"/>
      <c r="E41" s="341"/>
      <c r="F41" s="342"/>
      <c r="G41" s="150">
        <f>G39+G40</f>
        <v>4716147.7</v>
      </c>
    </row>
    <row r="42" spans="1:7" ht="15.75" thickTop="1" x14ac:dyDescent="0.25"/>
  </sheetData>
  <sheetProtection algorithmName="SHA-512" hashValue="Gfs8BNx9h2kLuq+/Nv9VzREv6pKHLNAQBy51/8tXqb8Ma+3wXLNota3AnxtFmp1mh8CaQbHeXCIO/o5aYoj0fQ==" saltValue="AEnmHtm6k2UwU28A1qNb3g==" spinCount="100000" sheet="1" objects="1" scenarios="1"/>
  <mergeCells count="5">
    <mergeCell ref="C1:G1"/>
    <mergeCell ref="B38:G38"/>
    <mergeCell ref="B39:F39"/>
    <mergeCell ref="B40:F40"/>
    <mergeCell ref="B41:F41"/>
  </mergeCells>
  <conditionalFormatting sqref="B18:C18">
    <cfRule type="cellIs" dxfId="15" priority="7" operator="equal">
      <formula>"ESCRIBA AQUÍ EL NOMBRE DEL CAPITULO"</formula>
    </cfRule>
  </conditionalFormatting>
  <conditionalFormatting sqref="B11:C11">
    <cfRule type="cellIs" dxfId="14" priority="6" operator="equal">
      <formula>"ESCRIBA AQUÍ EL NOMBRE DEL CAPITULO"</formula>
    </cfRule>
  </conditionalFormatting>
  <conditionalFormatting sqref="B5:C5">
    <cfRule type="cellIs" dxfId="13" priority="5" operator="equal">
      <formula>"ESCRIBA AQUÍ EL NOMBRE DEL CAPITULO"</formula>
    </cfRule>
  </conditionalFormatting>
  <conditionalFormatting sqref="B26:C26">
    <cfRule type="cellIs" dxfId="12" priority="4" operator="equal">
      <formula>"ESCRIBA AQUÍ EL NOMBRE DEL CAPITULO"</formula>
    </cfRule>
  </conditionalFormatting>
  <conditionalFormatting sqref="B33:C33">
    <cfRule type="cellIs" dxfId="11" priority="3" operator="equal">
      <formula>"ESCRIBA AQUÍ EL NOMBRE DEL CAPITULO"</formula>
    </cfRule>
  </conditionalFormatting>
  <conditionalFormatting sqref="G41">
    <cfRule type="expression" dxfId="10" priority="1" stopIfTrue="1">
      <formula>"&gt;G29"</formula>
    </cfRule>
    <cfRule type="expression" dxfId="9" priority="2" stopIfTrue="1">
      <formula>"&lt;G29"""</formula>
    </cfRule>
  </conditionalFormatting>
  <pageMargins left="0.94488188976377963" right="0.43307086614173229" top="0.94488188976377963" bottom="0.55118110236220474" header="0.31496062992125984" footer="0.31496062992125984"/>
  <pageSetup scale="73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B24" zoomScaleNormal="100" zoomScaleSheetLayoutView="110" workbookViewId="0">
      <selection activeCell="G11" sqref="G11"/>
    </sheetView>
  </sheetViews>
  <sheetFormatPr baseColWidth="10" defaultRowHeight="14.25" x14ac:dyDescent="0.2"/>
  <cols>
    <col min="1" max="1" width="0" style="31" hidden="1" customWidth="1"/>
    <col min="2" max="2" width="9" style="31" customWidth="1"/>
    <col min="3" max="3" width="26.140625" style="31" customWidth="1"/>
    <col min="4" max="4" width="6.140625" style="31" customWidth="1"/>
    <col min="5" max="5" width="8.28515625" style="31" customWidth="1"/>
    <col min="6" max="6" width="12.28515625" style="31" bestFit="1" customWidth="1"/>
    <col min="7" max="7" width="18.5703125" style="31" customWidth="1"/>
    <col min="8" max="45" width="11.42578125" style="31"/>
    <col min="46" max="48" width="0" style="31" hidden="1" customWidth="1"/>
    <col min="49" max="16384" width="11.42578125" style="31"/>
  </cols>
  <sheetData>
    <row r="1" spans="1:7" s="13" customFormat="1" ht="20.100000000000001" customHeight="1" thickTop="1" x14ac:dyDescent="0.2">
      <c r="A1" s="14"/>
      <c r="B1" s="80" t="s">
        <v>100</v>
      </c>
      <c r="C1" s="330" t="s">
        <v>97</v>
      </c>
      <c r="D1" s="330"/>
      <c r="E1" s="330"/>
      <c r="F1" s="330"/>
      <c r="G1" s="331"/>
    </row>
    <row r="2" spans="1:7" s="13" customFormat="1" ht="20.100000000000001" customHeight="1" x14ac:dyDescent="0.2">
      <c r="A2" s="14"/>
      <c r="B2" s="106"/>
      <c r="C2" s="107"/>
      <c r="D2" s="108"/>
      <c r="E2" s="109"/>
      <c r="F2" s="110"/>
      <c r="G2" s="111"/>
    </row>
    <row r="3" spans="1:7" s="13" customFormat="1" ht="22.5" x14ac:dyDescent="0.2">
      <c r="A3" s="14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63" t="s">
        <v>111</v>
      </c>
    </row>
    <row r="4" spans="1:7" s="13" customFormat="1" ht="14.25" customHeight="1" thickBot="1" x14ac:dyDescent="0.25">
      <c r="A4" s="17"/>
      <c r="B4" s="114"/>
      <c r="C4" s="115"/>
      <c r="D4" s="116"/>
      <c r="E4" s="117"/>
      <c r="F4" s="118"/>
      <c r="G4" s="160"/>
    </row>
    <row r="5" spans="1:7" s="13" customFormat="1" ht="12.75" customHeight="1" x14ac:dyDescent="0.2">
      <c r="A5" s="18" t="s">
        <v>6</v>
      </c>
      <c r="B5" s="161" t="s">
        <v>7</v>
      </c>
      <c r="C5" s="162" t="s">
        <v>8</v>
      </c>
      <c r="D5" s="163"/>
      <c r="E5" s="163"/>
      <c r="F5" s="166"/>
      <c r="G5" s="167"/>
    </row>
    <row r="6" spans="1:7" s="13" customFormat="1" ht="12.75" hidden="1" customHeight="1" x14ac:dyDescent="0.2">
      <c r="A6" s="19" t="s">
        <v>9</v>
      </c>
      <c r="B6" s="215"/>
      <c r="C6" s="216"/>
      <c r="D6" s="217"/>
      <c r="E6" s="218"/>
      <c r="F6" s="219"/>
      <c r="G6" s="220"/>
    </row>
    <row r="7" spans="1:7" s="13" customFormat="1" x14ac:dyDescent="0.2">
      <c r="A7" s="39" t="s">
        <v>10</v>
      </c>
      <c r="B7" s="221" t="s">
        <v>11</v>
      </c>
      <c r="C7" s="216" t="s">
        <v>932</v>
      </c>
      <c r="D7" s="217" t="s">
        <v>114</v>
      </c>
      <c r="E7" s="222">
        <v>117.6</v>
      </c>
      <c r="F7" s="223">
        <v>32982</v>
      </c>
      <c r="G7" s="224">
        <f>ROUND(E7*F7,0)</f>
        <v>3878683</v>
      </c>
    </row>
    <row r="8" spans="1:7" s="13" customFormat="1" ht="12.75" customHeight="1" x14ac:dyDescent="0.2">
      <c r="A8" s="38"/>
      <c r="B8" s="106"/>
      <c r="C8" s="107"/>
      <c r="D8" s="108"/>
      <c r="E8" s="253"/>
      <c r="F8" s="190"/>
      <c r="G8" s="191"/>
    </row>
    <row r="9" spans="1:7" s="13" customFormat="1" ht="12.75" customHeight="1" thickBot="1" x14ac:dyDescent="0.25">
      <c r="A9" s="37" t="s">
        <v>14</v>
      </c>
      <c r="B9" s="112"/>
      <c r="C9" s="310" t="s">
        <v>140</v>
      </c>
      <c r="D9" s="311"/>
      <c r="E9" s="311"/>
      <c r="F9" s="312"/>
      <c r="G9" s="165">
        <f>SUM(G7:G8)</f>
        <v>3878683</v>
      </c>
    </row>
    <row r="10" spans="1:7" s="13" customFormat="1" ht="23.1" customHeight="1" thickBot="1" x14ac:dyDescent="0.25">
      <c r="A10" s="27"/>
      <c r="B10" s="106"/>
      <c r="C10" s="107"/>
      <c r="D10" s="108"/>
      <c r="E10" s="253"/>
      <c r="F10" s="190"/>
      <c r="G10" s="191"/>
    </row>
    <row r="11" spans="1:7" s="13" customFormat="1" ht="12.75" customHeight="1" x14ac:dyDescent="0.2">
      <c r="A11" s="18" t="s">
        <v>6</v>
      </c>
      <c r="B11" s="161" t="s">
        <v>15</v>
      </c>
      <c r="C11" s="162" t="s">
        <v>16</v>
      </c>
      <c r="D11" s="163"/>
      <c r="E11" s="255"/>
      <c r="F11" s="166"/>
      <c r="G11" s="167"/>
    </row>
    <row r="12" spans="1:7" s="13" customFormat="1" ht="12.75" hidden="1" customHeight="1" x14ac:dyDescent="0.2">
      <c r="A12" s="19" t="s">
        <v>9</v>
      </c>
      <c r="B12" s="215"/>
      <c r="C12" s="216"/>
      <c r="D12" s="217"/>
      <c r="E12" s="222"/>
      <c r="F12" s="223"/>
      <c r="G12" s="224"/>
    </row>
    <row r="13" spans="1:7" s="13" customFormat="1" x14ac:dyDescent="0.2">
      <c r="A13" s="39" t="s">
        <v>17</v>
      </c>
      <c r="B13" s="221" t="s">
        <v>18</v>
      </c>
      <c r="C13" s="216" t="s">
        <v>938</v>
      </c>
      <c r="D13" s="217" t="s">
        <v>114</v>
      </c>
      <c r="E13" s="222">
        <v>45</v>
      </c>
      <c r="F13" s="223">
        <v>24525</v>
      </c>
      <c r="G13" s="224">
        <f>ROUND(E13*F13,0)</f>
        <v>1103625</v>
      </c>
    </row>
    <row r="14" spans="1:7" s="13" customFormat="1" x14ac:dyDescent="0.2">
      <c r="A14" s="39" t="s">
        <v>19</v>
      </c>
      <c r="B14" s="221" t="s">
        <v>20</v>
      </c>
      <c r="C14" s="216" t="s">
        <v>934</v>
      </c>
      <c r="D14" s="217" t="s">
        <v>114</v>
      </c>
      <c r="E14" s="222">
        <v>35</v>
      </c>
      <c r="F14" s="223">
        <v>51915</v>
      </c>
      <c r="G14" s="224">
        <f>ROUND(E14*F14,0)</f>
        <v>1817025</v>
      </c>
    </row>
    <row r="15" spans="1:7" s="13" customFormat="1" ht="12.75" customHeight="1" x14ac:dyDescent="0.2">
      <c r="A15" s="38"/>
      <c r="B15" s="106"/>
      <c r="C15" s="107"/>
      <c r="D15" s="108"/>
      <c r="E15" s="253"/>
      <c r="F15" s="190"/>
      <c r="G15" s="191"/>
    </row>
    <row r="16" spans="1:7" s="13" customFormat="1" ht="12.75" customHeight="1" thickBot="1" x14ac:dyDescent="0.25">
      <c r="A16" s="37" t="s">
        <v>14</v>
      </c>
      <c r="B16" s="112"/>
      <c r="C16" s="310" t="s">
        <v>217</v>
      </c>
      <c r="D16" s="311"/>
      <c r="E16" s="311"/>
      <c r="F16" s="312"/>
      <c r="G16" s="165">
        <f>SUM(G13:G15)</f>
        <v>2920650</v>
      </c>
    </row>
    <row r="17" spans="1:7" s="13" customFormat="1" ht="23.1" customHeight="1" thickBot="1" x14ac:dyDescent="0.25">
      <c r="A17" s="27"/>
      <c r="B17" s="106"/>
      <c r="C17" s="107"/>
      <c r="D17" s="108"/>
      <c r="E17" s="253"/>
      <c r="F17" s="190"/>
      <c r="G17" s="191"/>
    </row>
    <row r="18" spans="1:7" s="13" customFormat="1" ht="12.75" customHeight="1" x14ac:dyDescent="0.2">
      <c r="A18" s="18" t="s">
        <v>6</v>
      </c>
      <c r="B18" s="161" t="s">
        <v>29</v>
      </c>
      <c r="C18" s="162" t="s">
        <v>30</v>
      </c>
      <c r="D18" s="163"/>
      <c r="E18" s="255"/>
      <c r="F18" s="166"/>
      <c r="G18" s="167"/>
    </row>
    <row r="19" spans="1:7" s="13" customFormat="1" ht="12.75" hidden="1" customHeight="1" x14ac:dyDescent="0.2">
      <c r="A19" s="19" t="s">
        <v>9</v>
      </c>
      <c r="B19" s="215"/>
      <c r="C19" s="216"/>
      <c r="D19" s="217"/>
      <c r="E19" s="222"/>
      <c r="F19" s="223"/>
      <c r="G19" s="224"/>
    </row>
    <row r="20" spans="1:7" s="13" customFormat="1" x14ac:dyDescent="0.2">
      <c r="A20" s="39" t="s">
        <v>31</v>
      </c>
      <c r="B20" s="221" t="s">
        <v>32</v>
      </c>
      <c r="C20" s="216" t="s">
        <v>938</v>
      </c>
      <c r="D20" s="217" t="s">
        <v>114</v>
      </c>
      <c r="E20" s="226">
        <v>29.8</v>
      </c>
      <c r="F20" s="223">
        <v>24525</v>
      </c>
      <c r="G20" s="224">
        <f>ROUND(E20*F20,0)</f>
        <v>730845</v>
      </c>
    </row>
    <row r="21" spans="1:7" s="13" customFormat="1" x14ac:dyDescent="0.2">
      <c r="A21" s="39" t="s">
        <v>33</v>
      </c>
      <c r="B21" s="221" t="s">
        <v>34</v>
      </c>
      <c r="C21" s="216" t="s">
        <v>934</v>
      </c>
      <c r="D21" s="217" t="s">
        <v>114</v>
      </c>
      <c r="E21" s="222">
        <v>3</v>
      </c>
      <c r="F21" s="223">
        <v>51915</v>
      </c>
      <c r="G21" s="224">
        <f>ROUND(E21*F21,0)</f>
        <v>155745</v>
      </c>
    </row>
    <row r="22" spans="1:7" s="13" customFormat="1" ht="12.75" customHeight="1" x14ac:dyDescent="0.2">
      <c r="A22" s="38"/>
      <c r="B22" s="106"/>
      <c r="C22" s="107"/>
      <c r="D22" s="108"/>
      <c r="E22" s="253"/>
      <c r="F22" s="190"/>
      <c r="G22" s="191"/>
    </row>
    <row r="23" spans="1:7" s="13" customFormat="1" ht="12.75" customHeight="1" thickBot="1" x14ac:dyDescent="0.25">
      <c r="A23" s="37" t="s">
        <v>14</v>
      </c>
      <c r="B23" s="112"/>
      <c r="C23" s="310" t="s">
        <v>390</v>
      </c>
      <c r="D23" s="311"/>
      <c r="E23" s="311"/>
      <c r="F23" s="312"/>
      <c r="G23" s="165">
        <f>SUM(G20:G22)</f>
        <v>886590</v>
      </c>
    </row>
    <row r="24" spans="1:7" s="13" customFormat="1" ht="23.1" customHeight="1" thickBot="1" x14ac:dyDescent="0.25">
      <c r="A24" s="27"/>
      <c r="B24" s="106"/>
      <c r="C24" s="107"/>
      <c r="D24" s="108"/>
      <c r="E24" s="253"/>
      <c r="F24" s="190"/>
      <c r="G24" s="191"/>
    </row>
    <row r="25" spans="1:7" s="13" customFormat="1" ht="12.75" customHeight="1" x14ac:dyDescent="0.2">
      <c r="A25" s="18" t="s">
        <v>6</v>
      </c>
      <c r="B25" s="161" t="s">
        <v>35</v>
      </c>
      <c r="C25" s="162" t="s">
        <v>36</v>
      </c>
      <c r="D25" s="163"/>
      <c r="E25" s="255"/>
      <c r="F25" s="166"/>
      <c r="G25" s="167"/>
    </row>
    <row r="26" spans="1:7" s="13" customFormat="1" ht="12.75" hidden="1" customHeight="1" x14ac:dyDescent="0.2">
      <c r="A26" s="19" t="s">
        <v>9</v>
      </c>
      <c r="B26" s="215"/>
      <c r="C26" s="216"/>
      <c r="D26" s="217"/>
      <c r="E26" s="222"/>
      <c r="F26" s="223"/>
      <c r="G26" s="224"/>
    </row>
    <row r="27" spans="1:7" s="13" customFormat="1" x14ac:dyDescent="0.2">
      <c r="A27" s="39" t="s">
        <v>939</v>
      </c>
      <c r="B27" s="221" t="s">
        <v>37</v>
      </c>
      <c r="C27" s="216" t="s">
        <v>934</v>
      </c>
      <c r="D27" s="217" t="s">
        <v>114</v>
      </c>
      <c r="E27" s="222">
        <v>13</v>
      </c>
      <c r="F27" s="223">
        <v>51915</v>
      </c>
      <c r="G27" s="224">
        <f>ROUND(E27*F27,0)</f>
        <v>674895</v>
      </c>
    </row>
    <row r="28" spans="1:7" s="13" customFormat="1" ht="12.75" customHeight="1" x14ac:dyDescent="0.2">
      <c r="A28" s="38"/>
      <c r="B28" s="106"/>
      <c r="C28" s="107"/>
      <c r="D28" s="108"/>
      <c r="E28" s="253"/>
      <c r="F28" s="190"/>
      <c r="G28" s="191"/>
    </row>
    <row r="29" spans="1:7" s="13" customFormat="1" ht="12.75" customHeight="1" thickBot="1" x14ac:dyDescent="0.25">
      <c r="A29" s="37" t="s">
        <v>14</v>
      </c>
      <c r="B29" s="112"/>
      <c r="C29" s="310" t="s">
        <v>437</v>
      </c>
      <c r="D29" s="311"/>
      <c r="E29" s="311"/>
      <c r="F29" s="312"/>
      <c r="G29" s="165">
        <f>SUM(G27:G28)</f>
        <v>674895</v>
      </c>
    </row>
    <row r="30" spans="1:7" s="13" customFormat="1" ht="23.1" customHeight="1" thickBot="1" x14ac:dyDescent="0.25">
      <c r="A30" s="27"/>
      <c r="B30" s="106"/>
      <c r="C30" s="107"/>
      <c r="D30" s="108"/>
      <c r="E30" s="253"/>
      <c r="F30" s="190"/>
      <c r="G30" s="191"/>
    </row>
    <row r="31" spans="1:7" s="13" customFormat="1" ht="12.75" customHeight="1" x14ac:dyDescent="0.2">
      <c r="A31" s="18" t="s">
        <v>6</v>
      </c>
      <c r="B31" s="161" t="s">
        <v>391</v>
      </c>
      <c r="C31" s="162" t="s">
        <v>38</v>
      </c>
      <c r="D31" s="163"/>
      <c r="E31" s="255"/>
      <c r="F31" s="166"/>
      <c r="G31" s="167"/>
    </row>
    <row r="32" spans="1:7" s="13" customFormat="1" ht="12.75" hidden="1" customHeight="1" x14ac:dyDescent="0.2">
      <c r="A32" s="19" t="s">
        <v>9</v>
      </c>
      <c r="B32" s="215"/>
      <c r="C32" s="216"/>
      <c r="D32" s="217"/>
      <c r="E32" s="222"/>
      <c r="F32" s="223"/>
      <c r="G32" s="224"/>
    </row>
    <row r="33" spans="1:7" s="13" customFormat="1" ht="22.5" x14ac:dyDescent="0.2">
      <c r="A33" s="39" t="s">
        <v>940</v>
      </c>
      <c r="B33" s="221" t="s">
        <v>393</v>
      </c>
      <c r="C33" s="216" t="s">
        <v>941</v>
      </c>
      <c r="D33" s="217" t="s">
        <v>114</v>
      </c>
      <c r="E33" s="222">
        <v>214</v>
      </c>
      <c r="F33" s="223">
        <v>3789</v>
      </c>
      <c r="G33" s="224">
        <f>ROUND(E33*F33,0)</f>
        <v>810846</v>
      </c>
    </row>
    <row r="34" spans="1:7" s="13" customFormat="1" ht="22.5" x14ac:dyDescent="0.2">
      <c r="A34" s="39" t="s">
        <v>942</v>
      </c>
      <c r="B34" s="221" t="s">
        <v>395</v>
      </c>
      <c r="C34" s="216" t="s">
        <v>943</v>
      </c>
      <c r="D34" s="217" t="s">
        <v>114</v>
      </c>
      <c r="E34" s="222">
        <v>4</v>
      </c>
      <c r="F34" s="223">
        <v>5045</v>
      </c>
      <c r="G34" s="224">
        <f>ROUND(E34*F34,0)</f>
        <v>20180</v>
      </c>
    </row>
    <row r="35" spans="1:7" s="13" customFormat="1" x14ac:dyDescent="0.2">
      <c r="A35" s="39" t="s">
        <v>944</v>
      </c>
      <c r="B35" s="221" t="s">
        <v>397</v>
      </c>
      <c r="C35" s="216" t="s">
        <v>945</v>
      </c>
      <c r="D35" s="217" t="s">
        <v>114</v>
      </c>
      <c r="E35" s="222">
        <v>5</v>
      </c>
      <c r="F35" s="223">
        <v>11782</v>
      </c>
      <c r="G35" s="224">
        <f>ROUND(E35*F35,0)</f>
        <v>58910</v>
      </c>
    </row>
    <row r="36" spans="1:7" s="13" customFormat="1" x14ac:dyDescent="0.2">
      <c r="A36" s="39" t="s">
        <v>946</v>
      </c>
      <c r="B36" s="221" t="s">
        <v>399</v>
      </c>
      <c r="C36" s="216" t="s">
        <v>938</v>
      </c>
      <c r="D36" s="217" t="s">
        <v>114</v>
      </c>
      <c r="E36" s="222">
        <v>5</v>
      </c>
      <c r="F36" s="223">
        <v>24525</v>
      </c>
      <c r="G36" s="224">
        <f>ROUND(E36*F36,0)</f>
        <v>122625</v>
      </c>
    </row>
    <row r="37" spans="1:7" s="13" customFormat="1" ht="12.75" customHeight="1" x14ac:dyDescent="0.2">
      <c r="A37" s="38"/>
      <c r="B37" s="215"/>
      <c r="C37" s="216"/>
      <c r="D37" s="217"/>
      <c r="E37" s="218"/>
      <c r="F37" s="223"/>
      <c r="G37" s="224"/>
    </row>
    <row r="38" spans="1:7" s="13" customFormat="1" ht="12.75" customHeight="1" thickBot="1" x14ac:dyDescent="0.25">
      <c r="A38" s="37" t="s">
        <v>14</v>
      </c>
      <c r="B38" s="138"/>
      <c r="C38" s="343" t="s">
        <v>611</v>
      </c>
      <c r="D38" s="344"/>
      <c r="E38" s="344"/>
      <c r="F38" s="345"/>
      <c r="G38" s="201">
        <f>SUM(G33:G37)</f>
        <v>1012561</v>
      </c>
    </row>
    <row r="39" spans="1:7" s="13" customFormat="1" ht="12" customHeight="1" thickTop="1" thickBot="1" x14ac:dyDescent="0.25">
      <c r="A39" s="17"/>
      <c r="B39" s="334"/>
      <c r="C39" s="335"/>
      <c r="D39" s="335"/>
      <c r="E39" s="335"/>
      <c r="F39" s="335"/>
      <c r="G39" s="336"/>
    </row>
    <row r="40" spans="1:7" s="13" customFormat="1" ht="15" thickTop="1" x14ac:dyDescent="0.2">
      <c r="A40" s="8" t="s">
        <v>40</v>
      </c>
      <c r="B40" s="321" t="s">
        <v>936</v>
      </c>
      <c r="C40" s="322" t="s">
        <v>41</v>
      </c>
      <c r="D40" s="322"/>
      <c r="E40" s="322"/>
      <c r="F40" s="323"/>
      <c r="G40" s="149">
        <f>G9+G16+G23+G29+G38</f>
        <v>9373379</v>
      </c>
    </row>
    <row r="41" spans="1:7" s="13" customFormat="1" x14ac:dyDescent="0.2">
      <c r="A41" s="8" t="s">
        <v>42</v>
      </c>
      <c r="B41" s="337" t="s">
        <v>43</v>
      </c>
      <c r="C41" s="338"/>
      <c r="D41" s="338"/>
      <c r="E41" s="338"/>
      <c r="F41" s="339"/>
      <c r="G41" s="241">
        <f>ROUND(($G$40*0.1),0)</f>
        <v>937338</v>
      </c>
    </row>
    <row r="42" spans="1:7" s="13" customFormat="1" ht="15" thickBot="1" x14ac:dyDescent="0.25">
      <c r="A42" s="9" t="s">
        <v>49</v>
      </c>
      <c r="B42" s="340" t="s">
        <v>750</v>
      </c>
      <c r="C42" s="341"/>
      <c r="D42" s="341"/>
      <c r="E42" s="341"/>
      <c r="F42" s="342"/>
      <c r="G42" s="150">
        <f>G40+G41</f>
        <v>10310717</v>
      </c>
    </row>
    <row r="43" spans="1:7" s="13" customFormat="1" ht="15" thickTop="1" x14ac:dyDescent="0.2">
      <c r="A43" s="10"/>
      <c r="B43" s="28"/>
      <c r="C43" s="28"/>
      <c r="D43" s="28"/>
      <c r="E43" s="28"/>
      <c r="F43" s="29"/>
      <c r="G43" s="30">
        <v>0</v>
      </c>
    </row>
  </sheetData>
  <sheetProtection algorithmName="SHA-512" hashValue="MVTO8mxuqIo6VjFfTR3R/j+AUCdoi7IGYirEaBoFvjtWXqgSUmXxrAiVhgS7AgLvl13FRd1vRmHENnkKl5LObw==" saltValue="hlInIf+LOzEi3IFqMIzs9g==" spinCount="100000" sheet="1" objects="1" scenarios="1"/>
  <mergeCells count="10">
    <mergeCell ref="C1:G1"/>
    <mergeCell ref="B39:G39"/>
    <mergeCell ref="B40:F40"/>
    <mergeCell ref="B41:F41"/>
    <mergeCell ref="B42:F42"/>
    <mergeCell ref="C9:F9"/>
    <mergeCell ref="C16:F16"/>
    <mergeCell ref="C23:F23"/>
    <mergeCell ref="C29:F29"/>
    <mergeCell ref="C38:F38"/>
  </mergeCells>
  <conditionalFormatting sqref="G43">
    <cfRule type="cellIs" dxfId="8" priority="8" stopIfTrue="1" operator="notEqual">
      <formula>0</formula>
    </cfRule>
    <cfRule type="cellIs" dxfId="7" priority="9" stopIfTrue="1" operator="equal">
      <formula>0</formula>
    </cfRule>
  </conditionalFormatting>
  <conditionalFormatting sqref="B5:C5">
    <cfRule type="cellIs" dxfId="6" priority="7" operator="equal">
      <formula>"ESCRIBA AQUÍ EL NOMBRE DEL CAPITULO"</formula>
    </cfRule>
  </conditionalFormatting>
  <conditionalFormatting sqref="B25:C25">
    <cfRule type="cellIs" dxfId="5" priority="4" operator="equal">
      <formula>"ESCRIBA AQUÍ EL NOMBRE DEL CAPITULO"</formula>
    </cfRule>
  </conditionalFormatting>
  <conditionalFormatting sqref="B11:C11">
    <cfRule type="cellIs" dxfId="4" priority="6" operator="equal">
      <formula>"ESCRIBA AQUÍ EL NOMBRE DEL CAPITULO"</formula>
    </cfRule>
  </conditionalFormatting>
  <conditionalFormatting sqref="B18:C18">
    <cfRule type="cellIs" dxfId="3" priority="5" operator="equal">
      <formula>"ESCRIBA AQUÍ EL NOMBRE DEL CAPITULO"</formula>
    </cfRule>
  </conditionalFormatting>
  <conditionalFormatting sqref="B31:C31">
    <cfRule type="cellIs" dxfId="2" priority="3" operator="equal">
      <formula>"ESCRIBA AQUÍ EL NOMBRE DEL CAPITULO"</formula>
    </cfRule>
  </conditionalFormatting>
  <conditionalFormatting sqref="G42">
    <cfRule type="expression" dxfId="1" priority="1" stopIfTrue="1">
      <formula>"&gt;G29"</formula>
    </cfRule>
    <cfRule type="expression" dxfId="0" priority="2" stopIfTrue="1">
      <formula>"&lt;G29"""</formula>
    </cfRule>
  </conditionalFormatting>
  <pageMargins left="0.94488188976377963" right="0.43307086614173229" top="0.94488188976377963" bottom="0.55118110236220474" header="0.31496062992125984" footer="0.31496062992125984"/>
  <pageSetup scale="67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RESUMEN </vt:lpstr>
      <vt:lpstr>FINDETER - ALCANTARILLADO</vt:lpstr>
      <vt:lpstr>FINDETER PTAR 1</vt:lpstr>
      <vt:lpstr>FINDETER - PTAR 2</vt:lpstr>
      <vt:lpstr>FINDETER - PTAR 3</vt:lpstr>
      <vt:lpstr>5,1</vt:lpstr>
      <vt:lpstr>5,2</vt:lpstr>
      <vt:lpstr>5,3</vt:lpstr>
      <vt:lpstr>5,4</vt:lpstr>
      <vt:lpstr>'5,1'!Área_de_impresión</vt:lpstr>
      <vt:lpstr>'5,2'!Área_de_impresión</vt:lpstr>
      <vt:lpstr>'5,3'!Área_de_impresión</vt:lpstr>
      <vt:lpstr>'5,4'!Área_de_impresión</vt:lpstr>
      <vt:lpstr>'FINDETER - ALCANTARILLADO'!Área_de_impresión</vt:lpstr>
      <vt:lpstr>'FINDETER - PTAR 2'!Área_de_impresión</vt:lpstr>
      <vt:lpstr>'FINDETER - PTAR 3'!Área_de_impresión</vt:lpstr>
      <vt:lpstr>'FINDETER PTAR 1'!Área_de_impresión</vt:lpstr>
      <vt:lpstr>'RESUMEN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Faber Montaña</dc:creator>
  <cp:lastModifiedBy>JOSE JAVIER HERRERA GOMEZ</cp:lastModifiedBy>
  <cp:lastPrinted>2016-11-08T18:38:55Z</cp:lastPrinted>
  <dcterms:created xsi:type="dcterms:W3CDTF">2015-02-04T23:07:23Z</dcterms:created>
  <dcterms:modified xsi:type="dcterms:W3CDTF">2016-12-05T17:56:04Z</dcterms:modified>
</cp:coreProperties>
</file>