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cuments\01. ESTUDIOS PREVIOS - AGUA\05. MALAMBO\CD - CONTRATACIÓN\Estudio Previo Definitivo y Presupuesto\"/>
    </mc:Choice>
  </mc:AlternateContent>
  <bookViews>
    <workbookView xWindow="0" yWindow="0" windowWidth="19440" windowHeight="7680" tabRatio="763" firstSheet="2" activeTab="2"/>
  </bookViews>
  <sheets>
    <sheet name="CantiObra" sheetId="1" r:id="rId1"/>
    <sheet name="MANO DE OBRA" sheetId="2" r:id="rId2"/>
    <sheet name="PRESUPUESTO - JIMENA " sheetId="12" r:id="rId3"/>
  </sheets>
  <externalReferences>
    <externalReference r:id="rId4"/>
  </externalReferences>
  <definedNames>
    <definedName name="_Order1" hidden="1">255</definedName>
    <definedName name="_xlnm.Print_Area" localSheetId="2">'PRESUPUESTO - JIMENA '!$A$1:$F$98</definedName>
    <definedName name="C_" localSheetId="2">#REF!</definedName>
    <definedName name="C_">#REF!</definedName>
    <definedName name="DENSIDAD" localSheetId="2">#REF!</definedName>
    <definedName name="DENSIDAD">#REF!</definedName>
    <definedName name="ESTACION" localSheetId="2">#REF!</definedName>
    <definedName name="ESTACION">#REF!</definedName>
    <definedName name="H" localSheetId="2">#REF!</definedName>
    <definedName name="H">#REF!</definedName>
    <definedName name="HABITANTES" localSheetId="2">#REF!</definedName>
    <definedName name="HABITANTES">#REF!</definedName>
    <definedName name="HTML_CodePage" hidden="1">1252</definedName>
    <definedName name="HTML_Control" hidden="1">{"'Parámetros'!$A$3:$C$3"}</definedName>
    <definedName name="HTML_Control2" hidden="1">{"'Parámetros'!$A$3:$C$3"}</definedName>
    <definedName name="HTML_Description" hidden="1">""</definedName>
    <definedName name="HTML_Email" hidden="1">""</definedName>
    <definedName name="HTML_Header" hidden="1">"Parámetros"</definedName>
    <definedName name="HTML_LastUpdate" hidden="1">"7/06/2001"</definedName>
    <definedName name="HTML_LineAfter" hidden="1">FALSE</definedName>
    <definedName name="HTML_LineBefore" hidden="1">TRUE</definedName>
    <definedName name="HTML_Name" hidden="1">"EMPRESA DE ACUEDUCTO Y ALCANT"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"C:\Verificacion\Modelo.htm"</definedName>
    <definedName name="HTML_PathTemplate" hidden="1">"C:\Verificacion\&lt;!--##Table##--&gt;"</definedName>
    <definedName name="HTML_Title" hidden="1">"Empresarial"</definedName>
    <definedName name="KU" localSheetId="2">#REF!</definedName>
    <definedName name="KU">#REF!</definedName>
    <definedName name="M" localSheetId="2">#REF!</definedName>
    <definedName name="M">#REF!</definedName>
    <definedName name="MATERIAL" localSheetId="2">#REF!</definedName>
    <definedName name="MATERIAL">#REF!</definedName>
    <definedName name="Materiales" localSheetId="2">#REF!</definedName>
    <definedName name="Materiales">#REF!</definedName>
    <definedName name="P" localSheetId="2">#REF!</definedName>
    <definedName name="P">#REF!</definedName>
    <definedName name="_xlnm.Print_Titles" localSheetId="2">'PRESUPUESTO - JIMENA '!$4:$6</definedName>
  </definedNames>
  <calcPr calcId="171027"/>
</workbook>
</file>

<file path=xl/calcChain.xml><?xml version="1.0" encoding="utf-8"?>
<calcChain xmlns="http://schemas.openxmlformats.org/spreadsheetml/2006/main">
  <c r="A81" i="12" l="1"/>
  <c r="A82" i="12" s="1"/>
  <c r="A83" i="12" s="1"/>
  <c r="C58" i="12"/>
  <c r="C57" i="12"/>
  <c r="C92" i="12" s="1"/>
  <c r="C56" i="12"/>
  <c r="C91" i="12" s="1"/>
  <c r="C55" i="12"/>
  <c r="C90" i="12" s="1"/>
  <c r="C54" i="12"/>
  <c r="C89" i="12" s="1"/>
  <c r="C53" i="12"/>
  <c r="C88" i="12" s="1"/>
  <c r="C52" i="12"/>
  <c r="C87" i="12" s="1"/>
  <c r="C51" i="12"/>
  <c r="C86" i="12" s="1"/>
  <c r="C50" i="12"/>
  <c r="C49" i="12"/>
  <c r="C85" i="12" s="1"/>
  <c r="C48" i="12"/>
  <c r="C83" i="12" s="1"/>
  <c r="C47" i="12"/>
  <c r="C82" i="12" s="1"/>
  <c r="C46" i="12"/>
  <c r="C81" i="12" s="1"/>
  <c r="C45" i="12"/>
  <c r="C80" i="12" s="1"/>
  <c r="C44" i="12"/>
  <c r="C79" i="12" s="1"/>
  <c r="C43" i="12"/>
  <c r="C78" i="12" s="1"/>
  <c r="C42" i="12"/>
  <c r="C77" i="12" s="1"/>
  <c r="C41" i="12"/>
  <c r="C76" i="12" s="1"/>
  <c r="C40" i="12"/>
  <c r="C75" i="12" s="1"/>
  <c r="C39" i="12"/>
  <c r="C74" i="12" s="1"/>
  <c r="C38" i="12"/>
  <c r="C37" i="12"/>
  <c r="C36" i="12"/>
  <c r="C71" i="12" s="1"/>
  <c r="C35" i="12"/>
  <c r="C34" i="12"/>
  <c r="C33" i="12"/>
  <c r="A33" i="12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C32" i="12"/>
  <c r="C30" i="12"/>
  <c r="C27" i="12"/>
  <c r="C26" i="12"/>
  <c r="C23" i="12"/>
  <c r="C21" i="12"/>
  <c r="C20" i="12"/>
  <c r="C19" i="12"/>
  <c r="C18" i="12"/>
  <c r="C17" i="12"/>
  <c r="C16" i="12"/>
  <c r="C15" i="12"/>
  <c r="C14" i="12"/>
  <c r="A14" i="12"/>
  <c r="A15" i="12" s="1"/>
  <c r="A16" i="12" s="1"/>
  <c r="A17" i="12" s="1"/>
  <c r="A18" i="12" s="1"/>
  <c r="A19" i="12" s="1"/>
  <c r="A20" i="12" s="1"/>
  <c r="A21" i="12" s="1"/>
  <c r="A22" i="12" s="1"/>
  <c r="A23" i="12" s="1"/>
  <c r="A26" i="12" s="1"/>
  <c r="A27" i="12" s="1"/>
  <c r="A30" i="12" s="1"/>
  <c r="C11" i="12"/>
  <c r="A51" i="12" l="1"/>
  <c r="A52" i="12" s="1"/>
  <c r="A53" i="12" s="1"/>
  <c r="A54" i="12" s="1"/>
  <c r="A55" i="12" s="1"/>
  <c r="A56" i="12" s="1"/>
  <c r="A57" i="12" s="1"/>
  <c r="A58" i="12" s="1"/>
  <c r="A71" i="12" s="1"/>
  <c r="A72" i="12" s="1"/>
  <c r="A73" i="12" s="1"/>
  <c r="A74" i="12" s="1"/>
  <c r="A75" i="12" s="1"/>
  <c r="A76" i="12" s="1"/>
  <c r="A77" i="12" s="1"/>
  <c r="A78" i="12" s="1"/>
  <c r="A50" i="12"/>
  <c r="A85" i="12"/>
  <c r="A86" i="12" s="1"/>
  <c r="A87" i="12" s="1"/>
  <c r="A88" i="12" s="1"/>
  <c r="A89" i="12" s="1"/>
  <c r="A90" i="12" s="1"/>
  <c r="A91" i="12" s="1"/>
  <c r="A92" i="12" s="1"/>
  <c r="A84" i="12"/>
  <c r="C73" i="12"/>
  <c r="C72" i="12"/>
  <c r="C84" i="12"/>
  <c r="Q4" i="1" l="1"/>
  <c r="T7" i="1" l="1"/>
  <c r="O7" i="1"/>
  <c r="H7" i="1"/>
  <c r="B54" i="2" l="1"/>
  <c r="B53" i="2"/>
  <c r="B52" i="2"/>
  <c r="B51" i="2"/>
  <c r="C49" i="2"/>
  <c r="C47" i="2"/>
  <c r="C46" i="2"/>
  <c r="C45" i="2"/>
  <c r="C44" i="2"/>
  <c r="C43" i="2"/>
  <c r="C42" i="2"/>
  <c r="C41" i="2"/>
  <c r="C34" i="2"/>
  <c r="C33" i="2"/>
  <c r="C32" i="2"/>
  <c r="C31" i="2"/>
  <c r="C30" i="2"/>
  <c r="C29" i="2"/>
  <c r="N14" i="1"/>
  <c r="M14" i="1"/>
  <c r="M13" i="1"/>
  <c r="H10" i="1"/>
  <c r="AN7" i="1"/>
  <c r="AM7" i="1"/>
  <c r="AL7" i="1"/>
  <c r="AK7" i="1"/>
  <c r="AJ7" i="1"/>
  <c r="AI7" i="1"/>
  <c r="AH7" i="1"/>
  <c r="AG7" i="1"/>
  <c r="AE7" i="1"/>
  <c r="AD7" i="1"/>
  <c r="U7" i="1"/>
  <c r="R7" i="1"/>
  <c r="P7" i="1"/>
  <c r="J7" i="1"/>
  <c r="I7" i="1"/>
  <c r="G7" i="1"/>
  <c r="F7" i="1"/>
  <c r="E7" i="1"/>
  <c r="D7" i="1"/>
  <c r="Z6" i="1"/>
  <c r="Y6" i="1"/>
  <c r="V6" i="1"/>
  <c r="S6" i="1"/>
  <c r="Q6" i="1"/>
  <c r="L6" i="1"/>
  <c r="K6" i="1"/>
  <c r="M6" i="1" s="1"/>
  <c r="Z5" i="1"/>
  <c r="Y5" i="1"/>
  <c r="V5" i="1"/>
  <c r="S5" i="1"/>
  <c r="Q5" i="1"/>
  <c r="L5" i="1"/>
  <c r="K5" i="1"/>
  <c r="C5" i="1"/>
  <c r="Z4" i="1"/>
  <c r="Y4" i="1"/>
  <c r="V4" i="1"/>
  <c r="S4" i="1"/>
  <c r="M4" i="1"/>
  <c r="L4" i="1"/>
  <c r="L7" i="1" s="1"/>
  <c r="K4" i="1"/>
  <c r="Z7" i="1" l="1"/>
  <c r="V7" i="1"/>
  <c r="AB5" i="1"/>
  <c r="AA5" i="1"/>
  <c r="AC5" i="1" s="1"/>
  <c r="Q7" i="1"/>
  <c r="N5" i="1"/>
  <c r="K7" i="1"/>
  <c r="K9" i="1" s="1"/>
  <c r="S7" i="1"/>
  <c r="AF5" i="1"/>
  <c r="AF7" i="1" s="1"/>
  <c r="C7" i="1"/>
  <c r="C38" i="2"/>
  <c r="D11" i="2" s="1"/>
  <c r="E11" i="2" s="1"/>
  <c r="M5" i="1"/>
  <c r="M7" i="1" s="1"/>
  <c r="Y7" i="1"/>
  <c r="D9" i="2"/>
  <c r="E9" i="2" s="1"/>
  <c r="C40" i="2"/>
  <c r="C50" i="2" s="1"/>
  <c r="D10" i="2"/>
  <c r="D13" i="2"/>
  <c r="E13" i="2" s="1"/>
  <c r="N4" i="1"/>
  <c r="AA4" i="1"/>
  <c r="AB4" i="1"/>
  <c r="D14" i="2"/>
  <c r="E14" i="2" s="1"/>
  <c r="D18" i="2"/>
  <c r="E18" i="2" s="1"/>
  <c r="AA6" i="1"/>
  <c r="AC6" i="1" s="1"/>
  <c r="N6" i="1"/>
  <c r="AB6" i="1"/>
  <c r="D12" i="2"/>
  <c r="E12" i="2" s="1"/>
  <c r="D16" i="2"/>
  <c r="E16" i="2" s="1"/>
  <c r="AA7" i="1" l="1"/>
  <c r="AC4" i="1"/>
  <c r="AC7" i="1" s="1"/>
  <c r="AB7" i="1"/>
  <c r="N7" i="1"/>
  <c r="D20" i="2"/>
  <c r="E20" i="2" s="1"/>
  <c r="D19" i="2"/>
  <c r="E19" i="2" s="1"/>
  <c r="D15" i="2"/>
  <c r="E15" i="2" s="1"/>
  <c r="D17" i="2"/>
  <c r="E17" i="2" s="1"/>
  <c r="N9" i="1"/>
  <c r="AB10" i="1" l="1"/>
  <c r="AA12" i="1" s="1"/>
  <c r="M9" i="1"/>
</calcChain>
</file>

<file path=xl/comments1.xml><?xml version="1.0" encoding="utf-8"?>
<comments xmlns="http://schemas.openxmlformats.org/spreadsheetml/2006/main">
  <authors>
    <author>FEDERICO DAVID MARTINEZ ROJAS</author>
  </authors>
  <commentList>
    <comment ref="H6" authorId="0" shapeId="0">
      <text>
        <r>
          <rPr>
            <b/>
            <sz val="9"/>
            <color indexed="81"/>
            <rFont val="Tahoma"/>
            <family val="2"/>
          </rPr>
          <t>5m por cada acometida en promedio.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D26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anclajes de 0,3x0,3x0,3 y de 0,2x0,2x0,2</t>
        </r>
      </text>
    </comment>
  </commentList>
</comments>
</file>

<file path=xl/sharedStrings.xml><?xml version="1.0" encoding="utf-8"?>
<sst xmlns="http://schemas.openxmlformats.org/spreadsheetml/2006/main" count="245" uniqueCount="221">
  <si>
    <t>CANTIDADES. RED PRINCIPAL</t>
  </si>
  <si>
    <t>DISEÑO SITEMA DE ACUEDUCTO BARRIO MESOLANDIA</t>
  </si>
  <si>
    <t>TIPO</t>
  </si>
  <si>
    <t>Arenilla</t>
  </si>
  <si>
    <t>DATOS</t>
  </si>
  <si>
    <t>No. Tramo</t>
  </si>
  <si>
    <t>Rotura pav. Flex.
(m3)</t>
  </si>
  <si>
    <t>Rotura Pavimento Rígido
(concreto)
(m3)</t>
  </si>
  <si>
    <t>Demolición rieles en concreto
(m3)</t>
  </si>
  <si>
    <t>Demolición andén
en
concreto Escalas
(m3)</t>
  </si>
  <si>
    <t>Demolición andén
en
concreto
(m3)</t>
  </si>
  <si>
    <t>Pend
%.</t>
  </si>
  <si>
    <t>Longitud de zanja (m) Excavación</t>
  </si>
  <si>
    <t>Ancho de Zanja
(m)</t>
  </si>
  <si>
    <t>H.
prom.</t>
  </si>
  <si>
    <t>Excavaci total
(m3)</t>
  </si>
  <si>
    <t>Excavac
Común
Seca
0-2m
(m3)</t>
  </si>
  <si>
    <t>Excavac
Común
humedad
0-2m
(m3)</t>
  </si>
  <si>
    <t>Excavación Roca SIN explosivo
(m3)</t>
  </si>
  <si>
    <t>Excavación Roca con explosivo
(m3)</t>
  </si>
  <si>
    <t>%
Roca</t>
  </si>
  <si>
    <t>Cimentación
o
Entresuelo
en cascajo
(m3)</t>
  </si>
  <si>
    <t>Cálculos para la cimentación</t>
  </si>
  <si>
    <t>Arenilla (m3)</t>
  </si>
  <si>
    <t>Diámetro diseño Interior</t>
  </si>
  <si>
    <t>Diámetro diseño exterior mm</t>
  </si>
  <si>
    <t>Diámetro diseño exterior/4 m</t>
  </si>
  <si>
    <t>Material</t>
  </si>
  <si>
    <t>Clase</t>
  </si>
  <si>
    <t>Tubería PEAD
90mm
(ml)</t>
  </si>
  <si>
    <t>Volumen
Desalojo
Tubo
total</t>
  </si>
  <si>
    <t>Llenos con material de préstamo
(m3)</t>
  </si>
  <si>
    <t>Llenos con material selec. de la excavación
(m3)</t>
  </si>
  <si>
    <t>Botada
(m3)</t>
  </si>
  <si>
    <t>Regada
(m3)</t>
  </si>
  <si>
    <t>Reconstruc. Pav. Flex en zanjas
(m3)</t>
  </si>
  <si>
    <t>Reconstruc. Pav.duro en zanjas
(m3)</t>
  </si>
  <si>
    <t>Entibado temporal &gt;1,50m m2</t>
  </si>
  <si>
    <t>Entibado permanente &gt;1,50m</t>
  </si>
  <si>
    <t>Trinchos temporal</t>
  </si>
  <si>
    <t>Afirmado
(m3)</t>
  </si>
  <si>
    <t>Colocación con reinstalación de grama existente (m2)</t>
  </si>
  <si>
    <t>Referenciación Un</t>
  </si>
  <si>
    <t>Material de la tubería</t>
  </si>
  <si>
    <t>SECTOR</t>
  </si>
  <si>
    <t>Espesor de Vía</t>
  </si>
  <si>
    <t>Tipo de Vía 
(Anden, Conc, Flerx)</t>
  </si>
  <si>
    <t>Tubería en polietileno de alta densidad PE 100 PN 10 union termofusion 3" (75MM)</t>
  </si>
  <si>
    <t>C1</t>
  </si>
  <si>
    <t>PEAD</t>
  </si>
  <si>
    <t>N.A.</t>
  </si>
  <si>
    <t>MESOLANDIA</t>
  </si>
  <si>
    <t>Destapado con afirmado</t>
  </si>
  <si>
    <t>Tubería en polietileno de alta densidad PE 100 PN 10 union termofusion 6"</t>
  </si>
  <si>
    <t>PAV</t>
  </si>
  <si>
    <t>Tubería Acometida domiciliaria 16mm PE 100 PN25.</t>
  </si>
  <si>
    <t>PE 40 RDE 7,4 PN 10</t>
  </si>
  <si>
    <t>RDE 7,4 PN 10</t>
  </si>
  <si>
    <t>Consideraciones</t>
  </si>
  <si>
    <t>Exca humed</t>
  </si>
  <si>
    <t>Seco</t>
  </si>
  <si>
    <t>Roca</t>
  </si>
  <si>
    <t>Altura total m</t>
  </si>
  <si>
    <t>Tubería en polietileno de alta densidad PE 100 PN 10 union termofusion 3" (90mm)</t>
  </si>
  <si>
    <t>lLeno prestamo</t>
  </si>
  <si>
    <t>Tubería en polietileno de alta densidad PE 100 PN 10 union termofusion 6" (160mm)</t>
  </si>
  <si>
    <t>Ancho de la via Oriental</t>
  </si>
  <si>
    <t>m</t>
  </si>
  <si>
    <t xml:space="preserve">1 via pavimentada 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</si>
  <si>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Podría considerarse un porcentaje de material seco, una distribución sugerida sería 90% húmedo, 7% seco y 3% roca.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</si>
  <si>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De acuerdo a los catálogos de instalación de PE, se recomienda zanjas de 0,35m para tuberías hasta de 90mm.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</si>
  <si>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 xml:space="preserve">Replantear la profundidad de excavación, si consideramos que la tubería debe estar mínimo 1.0m a clave en vías y 0.6m en andenes, es decir que la profundidad es de 1.0m+0.1m de entresuelo + Dtub(0.16m) = 1,25 m y en acometidas aproximadamente, a 0.8m promedio entre 1.0m y 0,6m.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</si>
  <si>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La tubería requerida para las acometidas es de 16mm PE 100 PN25.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</si>
  <si>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Las fórmulas de desalojo, de llenos con material de préstamo, con material selecto y de botada no son adecuadas.</t>
    </r>
  </si>
  <si>
    <t>PERSONAL:  CARGO U OFICIO</t>
  </si>
  <si>
    <t>No. o CANTIDAD</t>
  </si>
  <si>
    <t>SALARIO</t>
  </si>
  <si>
    <t>PRESTACIONES SOCIALES</t>
  </si>
  <si>
    <t>VALOR DIA</t>
  </si>
  <si>
    <t>(   $  /   MES    )</t>
  </si>
  <si>
    <t>%</t>
  </si>
  <si>
    <t>Ingeniero Residente</t>
  </si>
  <si>
    <t>Gestor Social</t>
  </si>
  <si>
    <t>Encargado de Impacto</t>
  </si>
  <si>
    <t>Encargado de Obra</t>
  </si>
  <si>
    <t>Auxiliar Contable</t>
  </si>
  <si>
    <t>Topografo</t>
  </si>
  <si>
    <t>Celador</t>
  </si>
  <si>
    <t>Almacenista</t>
  </si>
  <si>
    <t>Mensajero</t>
  </si>
  <si>
    <t>Responsable del proyecto</t>
  </si>
  <si>
    <t xml:space="preserve">Oficial </t>
  </si>
  <si>
    <t>Ayudante</t>
  </si>
  <si>
    <r>
      <t>NOTA:</t>
    </r>
    <r>
      <rPr>
        <sz val="11"/>
        <rFont val="Tahoma"/>
        <family val="2"/>
      </rPr>
      <t xml:space="preserve">  Se deberá adjuntar con la propuesta las memorias del cálculo del porcentaje de prestaciones sociales</t>
    </r>
  </si>
  <si>
    <t>CALCULO DEL FACTOR PRESTACIONAL</t>
  </si>
  <si>
    <t>Personal de manejo y confianza</t>
  </si>
  <si>
    <t>DESCRIPCIÖN</t>
  </si>
  <si>
    <t>Prima (30 días hábiles/12 meses)</t>
  </si>
  <si>
    <t>30/360</t>
  </si>
  <si>
    <t>Cesantia  (30 días hábiles/12 meses)</t>
  </si>
  <si>
    <t>Interes de Cesantia (1% mensual)</t>
  </si>
  <si>
    <t>30/360*0.01</t>
  </si>
  <si>
    <t>Vacaciones (15 días hábiles/12 meses)</t>
  </si>
  <si>
    <t>15/360</t>
  </si>
  <si>
    <t>Pensión (16%*75%)</t>
  </si>
  <si>
    <t>Salud (12%*2/3)</t>
  </si>
  <si>
    <t>A.R.P. (Riesgo máximo 7%)</t>
  </si>
  <si>
    <t>C.C 4%, Sena 2%  y ICBF .3%</t>
  </si>
  <si>
    <t>Horas Extras y Dotación</t>
  </si>
  <si>
    <t>Personal OPERATIVO, OFICIALES Y AYUDANTES</t>
  </si>
  <si>
    <t xml:space="preserve">Factor básico </t>
  </si>
  <si>
    <t>Incapacidades</t>
  </si>
  <si>
    <t>Dotacion</t>
  </si>
  <si>
    <t>18/360</t>
  </si>
  <si>
    <t>Dias año/dias laborados - 1</t>
  </si>
  <si>
    <t>365/297-1</t>
  </si>
  <si>
    <t>Indemnizaciones por despido, contrato menor a un año</t>
  </si>
  <si>
    <t>7/360</t>
  </si>
  <si>
    <t>Póliza a todo riesgo</t>
  </si>
  <si>
    <t>3/360</t>
  </si>
  <si>
    <t>Capacitaciones</t>
  </si>
  <si>
    <t>16/360</t>
  </si>
  <si>
    <t>Recreaciones</t>
  </si>
  <si>
    <t>Otros Certificaciones</t>
  </si>
  <si>
    <t>Auxilio de transporte (No aplica)</t>
  </si>
  <si>
    <t>63600/SMLV</t>
  </si>
  <si>
    <t>Dias SMLV</t>
  </si>
  <si>
    <t>Casco tafilete</t>
  </si>
  <si>
    <t>Peto/uniformes</t>
  </si>
  <si>
    <t>Mascarillas</t>
  </si>
  <si>
    <t>Guantes</t>
  </si>
  <si>
    <t>m3</t>
  </si>
  <si>
    <t>ITEM</t>
  </si>
  <si>
    <t>DESCRIPCION</t>
  </si>
  <si>
    <t xml:space="preserve">UNIDAD </t>
  </si>
  <si>
    <t>CANTIDAD</t>
  </si>
  <si>
    <t>VALOR UNITARIO</t>
  </si>
  <si>
    <t>VALOR TOTAL</t>
  </si>
  <si>
    <t>1</t>
  </si>
  <si>
    <t>Excavación roca con cemento expansivo</t>
  </si>
  <si>
    <t>Lleno y apisonado de zanjas y apiques en material selecto de la excavación</t>
  </si>
  <si>
    <t>Lleno y apisonado de zanjas y apiques con material de préstamo</t>
  </si>
  <si>
    <t>Corte y retiro de pavimento concreto con un espesor menor o igual a 0.20 m</t>
  </si>
  <si>
    <t>Reconstrucción de pavimento de concreto con f'c = 28 Mpa y un espesor de 0.20 m</t>
  </si>
  <si>
    <t>Suministro, transporte y colocación de cinta polietileno señalización de red de acueducto de 0.10 m</t>
  </si>
  <si>
    <t>Suministro, transporte y colocación de concreto de f'c = 21MPa para empotramientos, anclajes, apiques y obras menores. Incluye formaleta.</t>
  </si>
  <si>
    <t>Suministro, transporte y colocación de tubería para renovación sin apertura de zanja de diámetro 160 mm en PE100 y PN10 cruzando vía .</t>
  </si>
  <si>
    <t>Transporte e instalación de válvula de compuerta HD extremo brida compuerta elástica 3"</t>
  </si>
  <si>
    <t>Transporte e instalación de válvula de compuerta HD extremo brida compuerta elástica 6"</t>
  </si>
  <si>
    <t>Transporte e instalación de válvula de bola de PVC-Presión Ø1/2", Normas NTC 13-39 y ANSI/AWWA C 800-89</t>
  </si>
  <si>
    <t xml:space="preserve">Transporte e instalación de hidrante Chicago junta rápida extremo liso para PVC  de 75mm de diámetro </t>
  </si>
  <si>
    <t>Transporte e instalación de tapa metálica caja medidor</t>
  </si>
  <si>
    <t>Transporte e instalación de tubería en polietileno de alta densidad PE 100 de diámetro 90 mm PN 10. Incluye unión por termo fusión, incluye bombeo para nivel freático</t>
  </si>
  <si>
    <t>Transporte e instalación de tuberías en polietileno de alta densidad PE 100 PN 10 Ø160mm, unión termofusión</t>
  </si>
  <si>
    <t>Transporte e instalación de codo de 45° en polietileno de alta densidad PE 100, PN 10, unión termofusión para transporte de agua potable,  de 90 mm</t>
  </si>
  <si>
    <t>Transporte e instalación de codo de 90° en polietileno de alta densidad PE 100, PN 10, unión termofusión para transporte de agua potable,  de 160 mm</t>
  </si>
  <si>
    <t>Transporte e instalación de codo de 90° en polietileno de alta densidad PE 100, PN 10, unión termofusión para transporte de agua potable,  de 90 mm</t>
  </si>
  <si>
    <t>Transporte e instalación de tee PEAD DN 90x 90 mm PE100 PN 10, unión termofusión  en polietileno de alta densidad PE 100.</t>
  </si>
  <si>
    <t>Transporte e instalación de tee PEAD DN 160 x 160 x 90 mm PE100 PN 10, unión termofusión  en polietileno de alta densidad PE 100.</t>
  </si>
  <si>
    <t>Transporte e instalación de cruz de 90 mm , PN 100 PE 10 unión termofusión  en polietileno de alta densidad</t>
  </si>
  <si>
    <t>Transporte e instalación de tapones de 90 mm , PN 10 PE 100 unión termofusión  en polietileno de alta densidad</t>
  </si>
  <si>
    <t>Transporte e instalación de tapones de 160 mm , PN 10 PE 100unión termofusión  en polietileno de alta densidad</t>
  </si>
  <si>
    <t>Transporte e instalación de silleta PE Termofusión 63 x 16 mm PN10 , termofusión para transporte de agua potable.</t>
  </si>
  <si>
    <t>Transporte e instalación de adaptadores Macho en PEAD Ø1/2", PN 10 , termofusión para transporte de agua potable.</t>
  </si>
  <si>
    <t>Transporte e instalación de adaptador hembra en PEAD Ø1/2", PN 10 , termofusión para transporte de agua potable.</t>
  </si>
  <si>
    <t>Transporte e instalación de medidor de acueducto de 13 mm (1/2").</t>
  </si>
  <si>
    <t>Referenciación de redes de acueducto, alcantarillado y gas. Referenciación por elemento (incluye recopilación de información de campo y cuadros en excel y actualización de planos)</t>
  </si>
  <si>
    <t>SUMINISTROS</t>
  </si>
  <si>
    <t>Suministro  de válvula de compuerta HD extremo brida compuerta elástica 3"</t>
  </si>
  <si>
    <t>Suministro  de válvula de compuerta HD extremo brida compuerta elástica 6"</t>
  </si>
  <si>
    <t>Suministro  de válvula de bola de PVC-Presión Ø1/2", Normas NTC 13-39 y ANSI/AWWA C 800-89</t>
  </si>
  <si>
    <t xml:space="preserve">Suministro  de hidrante Chicago junta rápida extremo liso para PVC  de 75mm de diámetro </t>
  </si>
  <si>
    <t>Suministro  de tapa metálica caja medidor</t>
  </si>
  <si>
    <t>Suministro  de tubería en polietileno de alta densidad PE 100 de diámetro 90 mm PN 10. Incluye unión por termo fusión, incluye bombeo para nivel freático</t>
  </si>
  <si>
    <t>Suministro  de tuberías en polietileno de alta densidad PE 100 PN 10 Ø160mm, unión termofusión</t>
  </si>
  <si>
    <t>Suministro  de codo de 45 en polietileno de alta densidad PE 100, PN 10, unión termofusión para transporte de agua potable,  de 90 mm</t>
  </si>
  <si>
    <t>Suministro  de codo de 90 en polietileno de alta densidad PE 100, PN 10, unión termofusión para transporte de agua potable,  de 160 mm</t>
  </si>
  <si>
    <t>Suministro  de codo de 90 en polietileno de alta densidad PE 100, PN 10, unión termofusión para transporte de agua potable,  de 90 mm</t>
  </si>
  <si>
    <t>Suministro  de tee PEAD DN 90x 9'0 mm PE100 PN 10, unión termofusión  en polietileno de alta densidad PE 100.</t>
  </si>
  <si>
    <t>Suministro  de tee PEAD DN 160 x 160 x 90 mm PE100 PN 10, unión termofusión  en polietileno de alta densidad PE 100.</t>
  </si>
  <si>
    <t>Suministro cruz de 90 mm , PN 100 PE 10 unión termofusión  en polietileno de alta densidad</t>
  </si>
  <si>
    <t>Suministro  de adaptador tope brida PEAD DN 90mm, PN 10 PE 100, PN 10 PE 100 unión termofusión  en polietileno de alta densidad PE 100.</t>
  </si>
  <si>
    <t>Suministro  de tapones de 90 mm , PN 10 PE 100 unión termofusión  en polietileno de alta densidad</t>
  </si>
  <si>
    <t>Suministro  de tapones de 160 mm , PN 10 PE 100unión termofusión  en polietileno de alta densidad</t>
  </si>
  <si>
    <t>Suministro  de reducción PEAD  DN 90 x 63 mm PN 10 PE 100 unión termofusión  en polietileno de alta densidad PE 100.</t>
  </si>
  <si>
    <t>Suministro  de silleta PE Termofusión 63 x 16 mm PN10 , termofusión para transporte de agua potable.</t>
  </si>
  <si>
    <t>Suministro  de adaptadores Macho en PEAD Ø1/2", PN 10 , termofusión para transporte de agua potable.</t>
  </si>
  <si>
    <t>Suministro  de adaptador hembra en PEAD Ø1/2", PN 10 , termofusión para transporte de agua potable.</t>
  </si>
  <si>
    <t>OBRA CIVIL</t>
  </si>
  <si>
    <t>Transporte e instalación de adaptador tope brida PEAD DN 90mm, PN 10 PE 100, unión termofusión  en polietileno de alta densidad PE 100.</t>
  </si>
  <si>
    <t>Transporte e instalación de reducción PEAD  DN 90 x 63 mm PN 10 PE 100 unión termofusión</t>
  </si>
  <si>
    <t>PREMIMINARES</t>
  </si>
  <si>
    <t>EXCAVACIONES Y LLENOS</t>
  </si>
  <si>
    <t>CONCRETOS Y ACEROS</t>
  </si>
  <si>
    <t>REDES, ACCESORIOS Y ACOMETIDAS</t>
  </si>
  <si>
    <t>Demolición de cordón-cuneta, incluye retiro y derechos debotadero</t>
  </si>
  <si>
    <t>Excavación manual en material común seco menor a 2m de profundidad manual</t>
  </si>
  <si>
    <t>Excavación  manual en material común húmedo menor a 2m de profundidad manual</t>
  </si>
  <si>
    <t>50 A</t>
  </si>
  <si>
    <t>Suministro  de medidor de acueducto de 13 mm (1/2").chorro unico R160 cal</t>
  </si>
  <si>
    <t xml:space="preserve">Suministro, colocación y nivelación de material para entresuelo </t>
  </si>
  <si>
    <t>Cargue, retiro y botada de material sobrante, hasta una distancia de 16 km. Incluye derechos de botadero</t>
  </si>
  <si>
    <t>Suministro Transporte y colocación de macromedidor  electrómagnetico de 100 mm (4") . Incluye caja en concreto, valvulas, filtro en y, unión, niples, acero portaflanches y todos los accesorios necesarios.</t>
  </si>
  <si>
    <t>Construcción de caja para válvula con tapa, según plano</t>
  </si>
  <si>
    <t>Suministro  de tubería en polietileno PN 10 PE 40 RDE 7,5 - Ø16mm, unión termofusión</t>
  </si>
  <si>
    <t>Transporte e instalación de ubería en polietileno PN 10 PE 40 RDE 7,5 - Ø16mm, unión termofusión</t>
  </si>
  <si>
    <t>Suministro, transporte y construcción  caja medidor  zona verde de diámetro menor a 19mm, según plano</t>
  </si>
  <si>
    <t>Suministro, transporte y figuración de acero refuerzo con fy = 420 Mpa</t>
  </si>
  <si>
    <t>Suministro, Transporte y colocación de llave de corte  1/2"</t>
  </si>
  <si>
    <t>PRESUPUESTO ESTIMADO</t>
  </si>
  <si>
    <t xml:space="preserve">TOTAL COSTO DIRECTO OBRA CIVIL : </t>
  </si>
  <si>
    <t xml:space="preserve">IVA SOBRE LA UTILIDAD (16%): </t>
  </si>
  <si>
    <t xml:space="preserve">TOTAL COSTO DIRECTO SUMINISTROS : </t>
  </si>
  <si>
    <t xml:space="preserve">ADMINISTRACIÓN : </t>
  </si>
  <si>
    <t xml:space="preserve"> PRESUPUESTO ESTIMADO  - OBRA CIVIL : </t>
  </si>
  <si>
    <t xml:space="preserve"> PRESUPUESTO ESTIMADO - SUMINISTRO : </t>
  </si>
  <si>
    <t>TOTAL PRESUPUESTO ESTIMADO - (OBRA CIVIL + SUMINISTROS):</t>
  </si>
  <si>
    <t>“CONSTRUCCIÓN DE REDES DE ACUEDUCTO DEL BARRIO ME-SOLANDIA DEL MUINICIPIO DE MALAMBO - ATLANTICO”</t>
  </si>
  <si>
    <t xml:space="preserve">Administración : </t>
  </si>
  <si>
    <t xml:space="preserve">Imprevistos :    </t>
  </si>
  <si>
    <t xml:space="preserve">Utilidad :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</si>
</sst>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7">
    <numFmt numFmtId="5" formatCode="&quot;$&quot;\ #,##0_);\(&quot;$&quot;\ #,##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#,##0.00;\-&quot;$&quot;#,##0.00"/>
    <numFmt numFmtId="165" formatCode="_-* #,##0.00_-;\-* #,##0.00_-;_-* &quot;-&quot;??_-;_-@_-"/>
    <numFmt numFmtId="166" formatCode="_ * #,##0.00_ ;_ * \-#,##0.00_ ;_ * &quot;-&quot;??_ ;_ @_ "/>
    <numFmt numFmtId="167" formatCode="0.0"/>
    <numFmt numFmtId="168" formatCode="_(* #,##0_);_(* \(#,##0\);_(* &quot;-&quot;??_);_(@_)"/>
    <numFmt numFmtId="169" formatCode="0.0000"/>
    <numFmt numFmtId="170" formatCode="0.000"/>
    <numFmt numFmtId="171" formatCode="#,##0.0"/>
    <numFmt numFmtId="172" formatCode="[$$-240A]\ #,##0.00"/>
    <numFmt numFmtId="173" formatCode="[$$-240A]\ #,##0"/>
    <numFmt numFmtId="174" formatCode="_-* #,##0.00\ _p_t_a_-;\-* #,##0.00\ _p_t_a_-;_-* &quot;-&quot;??\ _p_t_a_-;_-@_-"/>
    <numFmt numFmtId="175" formatCode="_(&quot;C$&quot;* #,##0_);_(&quot;C$&quot;* \(#,##0\);_(&quot;C$&quot;* &quot;-&quot;_);_(@_)"/>
    <numFmt numFmtId="176" formatCode="_(&quot;C$&quot;* #,##0.00_);_(&quot;C$&quot;* \(#,##0.00\);_(&quot;C$&quot;* &quot;-&quot;??_);_(@_)"/>
    <numFmt numFmtId="177" formatCode="\$#,##0\ ;\(\$#,##0\)"/>
    <numFmt numFmtId="178" formatCode="_([$€]* #,##0.00_);_([$€]* \(#,##0.00\);_([$€]* &quot;-&quot;??_);_(@_)"/>
    <numFmt numFmtId="179" formatCode="&quot;SEGUIMIENTO (&quot;\ 0%&quot;)&quot;"/>
    <numFmt numFmtId="180" formatCode="#,##0.000"/>
    <numFmt numFmtId="181" formatCode="General\ &quot;mm&quot;"/>
    <numFmt numFmtId="182" formatCode="&quot;AIU OBRA CIVIL (&quot;\ 0%&quot;)&quot;"/>
    <numFmt numFmtId="183" formatCode="_(&quot;$&quot;* #,##0.00_);_(&quot;$&quot;* \(#,##0.00\);_(&quot;$&quot;* &quot;-&quot;??_);_(@_)"/>
    <numFmt numFmtId="184" formatCode="_-* #,##0.00\ _€_-;\-* #,##0.00\ _€_-;_-* &quot;-&quot;??\ _€_-;_-@_-"/>
    <numFmt numFmtId="185" formatCode="General_)"/>
    <numFmt numFmtId="186" formatCode="&quot;ADMINISTRACIÓN DEL SUMINISTRO (&quot;\ 0%&quot;)&quot;"/>
    <numFmt numFmtId="187" formatCode="#,##0.00\ &quot;€&quot;;[Red]\-#,##0.00\ &quot;€&quot;"/>
    <numFmt numFmtId="188" formatCode="_(\ #,##0_);_(&quot;C$&quot;* \(#,##0.00\);_(&quot;C$&quot;* &quot;-&quot;??_);_(@_)"/>
    <numFmt numFmtId="189" formatCode="_ * #,##0_ ;_ * \-#,##0_ ;_ * &quot;-&quot;??_ ;_ @_ "/>
    <numFmt numFmtId="190" formatCode="0.00000000"/>
    <numFmt numFmtId="191" formatCode="&quot;AIU DE SUMNISTRO (&quot;\ 0%&quot;)&quot;"/>
    <numFmt numFmtId="192" formatCode="&quot;Verdadero&quot;;&quot;Verdadero&quot;;&quot;Falso&quot;"/>
    <numFmt numFmtId="193" formatCode="#.#"/>
    <numFmt numFmtId="194" formatCode="yyyy\-mm\-dd;@"/>
    <numFmt numFmtId="195" formatCode="_-* ###,0&quot;.&quot;00_-;\-* ###,0&quot;.&quot;00_-;_-* &quot;-&quot;??_-;_-@_-"/>
    <numFmt numFmtId="196" formatCode="#,##0.0000"/>
    <numFmt numFmtId="197" formatCode="#,##0.00000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theme="1"/>
      <name val="Arial"/>
      <family val="2"/>
    </font>
    <font>
      <b/>
      <sz val="9"/>
      <color indexed="81"/>
      <name val="Tahoma"/>
      <family val="2"/>
    </font>
    <font>
      <sz val="12"/>
      <name val="Tahoma"/>
      <family val="2"/>
    </font>
    <font>
      <sz val="11"/>
      <name val="Tahoma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name val="Helv"/>
    </font>
    <font>
      <b/>
      <sz val="11"/>
      <name val="Tahoma"/>
      <family val="2"/>
    </font>
    <font>
      <b/>
      <sz val="10"/>
      <name val="Helv"/>
    </font>
    <font>
      <b/>
      <sz val="10"/>
      <color indexed="10"/>
      <name val="Helv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8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7.5"/>
      <color indexed="12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0"/>
      <name val="Book Antiqua"/>
      <family val="1"/>
    </font>
    <font>
      <sz val="12"/>
      <name val="Courier"/>
      <family val="3"/>
    </font>
    <font>
      <b/>
      <sz val="10"/>
      <color indexed="24"/>
      <name val="Times New Roman"/>
      <family val="1"/>
    </font>
    <font>
      <sz val="10"/>
      <color indexed="10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10"/>
      <color theme="1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gray06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8"/>
        <bgColor indexed="28"/>
      </patternFill>
    </fill>
    <fill>
      <patternFill patternType="solid">
        <fgColor indexed="31"/>
        <bgColor indexed="31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86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9" fontId="11" fillId="0" borderId="0" applyFont="0" applyFill="0" applyBorder="0" applyAlignment="0" applyProtection="0"/>
    <xf numFmtId="0" fontId="12" fillId="0" borderId="0"/>
    <xf numFmtId="0" fontId="19" fillId="0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172" fontId="11" fillId="5" borderId="0" applyNumberFormat="0" applyBorder="0" applyAlignment="0" applyProtection="0"/>
    <xf numFmtId="172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72" fontId="11" fillId="7" borderId="0" applyNumberFormat="0" applyBorder="0" applyAlignment="0" applyProtection="0"/>
    <xf numFmtId="172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172" fontId="11" fillId="9" borderId="0" applyNumberFormat="0" applyBorder="0" applyAlignment="0" applyProtection="0"/>
    <xf numFmtId="172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172" fontId="11" fillId="11" borderId="0" applyNumberFormat="0" applyBorder="0" applyAlignment="0" applyProtection="0"/>
    <xf numFmtId="172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173" fontId="11" fillId="12" borderId="0" applyNumberFormat="0" applyBorder="0" applyAlignment="0" applyProtection="0"/>
    <xf numFmtId="173" fontId="11" fillId="12" borderId="0" applyNumberFormat="0" applyBorder="0" applyAlignment="0" applyProtection="0"/>
    <xf numFmtId="173" fontId="11" fillId="12" borderId="0" applyNumberFormat="0" applyBorder="0" applyAlignment="0" applyProtection="0"/>
    <xf numFmtId="173" fontId="11" fillId="12" borderId="0" applyNumberFormat="0" applyBorder="0" applyAlignment="0" applyProtection="0"/>
    <xf numFmtId="173" fontId="11" fillId="12" borderId="0" applyNumberFormat="0" applyBorder="0" applyAlignment="0" applyProtection="0"/>
    <xf numFmtId="173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172" fontId="11" fillId="12" borderId="0" applyNumberFormat="0" applyBorder="0" applyAlignment="0" applyProtection="0"/>
    <xf numFmtId="172" fontId="11" fillId="12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172" fontId="11" fillId="9" borderId="0" applyNumberFormat="0" applyBorder="0" applyAlignment="0" applyProtection="0"/>
    <xf numFmtId="172" fontId="11" fillId="9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172" fontId="11" fillId="12" borderId="0" applyNumberFormat="0" applyBorder="0" applyAlignment="0" applyProtection="0"/>
    <xf numFmtId="172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72" fontId="11" fillId="7" borderId="0" applyNumberFormat="0" applyBorder="0" applyAlignment="0" applyProtection="0"/>
    <xf numFmtId="172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172" fontId="11" fillId="14" borderId="0" applyNumberFormat="0" applyBorder="0" applyAlignment="0" applyProtection="0"/>
    <xf numFmtId="172" fontId="11" fillId="1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172" fontId="11" fillId="6" borderId="0" applyNumberFormat="0" applyBorder="0" applyAlignment="0" applyProtection="0"/>
    <xf numFmtId="172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172" fontId="11" fillId="12" borderId="0" applyNumberFormat="0" applyBorder="0" applyAlignment="0" applyProtection="0"/>
    <xf numFmtId="172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172" fontId="11" fillId="9" borderId="0" applyNumberFormat="0" applyBorder="0" applyAlignment="0" applyProtection="0"/>
    <xf numFmtId="172" fontId="11" fillId="9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172" fontId="22" fillId="12" borderId="0" applyNumberFormat="0" applyBorder="0" applyAlignment="0" applyProtection="0"/>
    <xf numFmtId="172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172" fontId="22" fillId="17" borderId="0" applyNumberFormat="0" applyBorder="0" applyAlignment="0" applyProtection="0"/>
    <xf numFmtId="172" fontId="22" fillId="17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172" fontId="22" fillId="15" borderId="0" applyNumberFormat="0" applyBorder="0" applyAlignment="0" applyProtection="0"/>
    <xf numFmtId="172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172" fontId="22" fillId="6" borderId="0" applyNumberFormat="0" applyBorder="0" applyAlignment="0" applyProtection="0"/>
    <xf numFmtId="172" fontId="22" fillId="6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172" fontId="22" fillId="12" borderId="0" applyNumberFormat="0" applyBorder="0" applyAlignment="0" applyProtection="0"/>
    <xf numFmtId="172" fontId="22" fillId="12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172" fontId="22" fillId="7" borderId="0" applyNumberFormat="0" applyBorder="0" applyAlignment="0" applyProtection="0"/>
    <xf numFmtId="172" fontId="22" fillId="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21" borderId="15" applyNumberFormat="0" applyFont="0" applyBorder="0" applyAlignment="0">
      <alignment horizontal="center" textRotation="90"/>
    </xf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172" fontId="23" fillId="12" borderId="0" applyNumberFormat="0" applyBorder="0" applyAlignment="0" applyProtection="0"/>
    <xf numFmtId="172" fontId="23" fillId="12" borderId="0" applyNumberFormat="0" applyBorder="0" applyAlignment="0" applyProtection="0"/>
    <xf numFmtId="0" fontId="24" fillId="22" borderId="16" applyNumberFormat="0" applyAlignment="0" applyProtection="0"/>
    <xf numFmtId="0" fontId="24" fillId="22" borderId="16" applyNumberFormat="0" applyAlignment="0" applyProtection="0"/>
    <xf numFmtId="0" fontId="24" fillId="22" borderId="16" applyNumberFormat="0" applyAlignment="0" applyProtection="0"/>
    <xf numFmtId="0" fontId="24" fillId="22" borderId="16" applyNumberFormat="0" applyAlignment="0" applyProtection="0"/>
    <xf numFmtId="0" fontId="24" fillId="22" borderId="16" applyNumberFormat="0" applyAlignment="0" applyProtection="0"/>
    <xf numFmtId="0" fontId="24" fillId="22" borderId="16" applyNumberFormat="0" applyAlignment="0" applyProtection="0"/>
    <xf numFmtId="0" fontId="24" fillId="22" borderId="16" applyNumberFormat="0" applyAlignment="0" applyProtection="0"/>
    <xf numFmtId="0" fontId="24" fillId="22" borderId="16" applyNumberFormat="0" applyAlignment="0" applyProtection="0"/>
    <xf numFmtId="0" fontId="24" fillId="22" borderId="16" applyNumberFormat="0" applyAlignment="0" applyProtection="0"/>
    <xf numFmtId="0" fontId="24" fillId="22" borderId="16" applyNumberFormat="0" applyAlignment="0" applyProtection="0"/>
    <xf numFmtId="0" fontId="24" fillId="22" borderId="16" applyNumberFormat="0" applyAlignment="0" applyProtection="0"/>
    <xf numFmtId="0" fontId="24" fillId="22" borderId="16" applyNumberFormat="0" applyAlignment="0" applyProtection="0"/>
    <xf numFmtId="0" fontId="24" fillId="22" borderId="16" applyNumberFormat="0" applyAlignment="0" applyProtection="0"/>
    <xf numFmtId="0" fontId="24" fillId="22" borderId="16" applyNumberFormat="0" applyAlignment="0" applyProtection="0"/>
    <xf numFmtId="0" fontId="25" fillId="23" borderId="16" applyNumberFormat="0" applyAlignment="0" applyProtection="0"/>
    <xf numFmtId="0" fontId="25" fillId="23" borderId="16" applyNumberFormat="0" applyAlignment="0" applyProtection="0"/>
    <xf numFmtId="0" fontId="25" fillId="23" borderId="16" applyNumberFormat="0" applyAlignment="0" applyProtection="0"/>
    <xf numFmtId="172" fontId="25" fillId="23" borderId="16" applyNumberFormat="0" applyAlignment="0" applyProtection="0"/>
    <xf numFmtId="172" fontId="25" fillId="23" borderId="16" applyNumberFormat="0" applyAlignment="0" applyProtection="0"/>
    <xf numFmtId="0" fontId="26" fillId="24" borderId="17" applyNumberFormat="0" applyAlignment="0" applyProtection="0"/>
    <xf numFmtId="0" fontId="26" fillId="24" borderId="17" applyNumberFormat="0" applyAlignment="0" applyProtection="0"/>
    <xf numFmtId="0" fontId="26" fillId="24" borderId="17" applyNumberFormat="0" applyAlignment="0" applyProtection="0"/>
    <xf numFmtId="0" fontId="26" fillId="24" borderId="17" applyNumberFormat="0" applyAlignment="0" applyProtection="0"/>
    <xf numFmtId="0" fontId="26" fillId="24" borderId="17" applyNumberFormat="0" applyAlignment="0" applyProtection="0"/>
    <xf numFmtId="0" fontId="26" fillId="24" borderId="17" applyNumberFormat="0" applyAlignment="0" applyProtection="0"/>
    <xf numFmtId="0" fontId="26" fillId="24" borderId="17" applyNumberFormat="0" applyAlignment="0" applyProtection="0"/>
    <xf numFmtId="0" fontId="26" fillId="24" borderId="17" applyNumberFormat="0" applyAlignment="0" applyProtection="0"/>
    <xf numFmtId="0" fontId="26" fillId="24" borderId="17" applyNumberFormat="0" applyAlignment="0" applyProtection="0"/>
    <xf numFmtId="0" fontId="26" fillId="24" borderId="17" applyNumberFormat="0" applyAlignment="0" applyProtection="0"/>
    <xf numFmtId="0" fontId="26" fillId="24" borderId="17" applyNumberFormat="0" applyAlignment="0" applyProtection="0"/>
    <xf numFmtId="0" fontId="26" fillId="24" borderId="17" applyNumberFormat="0" applyAlignment="0" applyProtection="0"/>
    <xf numFmtId="0" fontId="26" fillId="24" borderId="17" applyNumberFormat="0" applyAlignment="0" applyProtection="0"/>
    <xf numFmtId="0" fontId="26" fillId="24" borderId="17" applyNumberFormat="0" applyAlignment="0" applyProtection="0"/>
    <xf numFmtId="0" fontId="26" fillId="24" borderId="17" applyNumberFormat="0" applyAlignment="0" applyProtection="0"/>
    <xf numFmtId="0" fontId="26" fillId="24" borderId="17" applyNumberFormat="0" applyAlignment="0" applyProtection="0"/>
    <xf numFmtId="0" fontId="26" fillId="24" borderId="17" applyNumberFormat="0" applyAlignment="0" applyProtection="0"/>
    <xf numFmtId="172" fontId="26" fillId="24" borderId="17" applyNumberFormat="0" applyAlignment="0" applyProtection="0"/>
    <xf numFmtId="172" fontId="26" fillId="24" borderId="17" applyNumberFormat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172" fontId="28" fillId="0" borderId="19" applyNumberFormat="0" applyFill="0" applyAlignment="0" applyProtection="0"/>
    <xf numFmtId="172" fontId="28" fillId="0" borderId="19" applyNumberFormat="0" applyFill="0" applyAlignment="0" applyProtection="0"/>
    <xf numFmtId="174" fontId="2" fillId="0" borderId="0" applyFont="0" applyFill="0" applyBorder="0" applyAlignment="0" applyProtection="0"/>
    <xf numFmtId="3" fontId="29" fillId="0" borderId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72" fontId="31" fillId="0" borderId="0" applyNumberFormat="0" applyFill="0" applyBorder="0" applyAlignment="0" applyProtection="0"/>
    <xf numFmtId="172" fontId="31" fillId="0" borderId="0" applyNumberFormat="0" applyFill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172" fontId="22" fillId="32" borderId="0" applyNumberFormat="0" applyBorder="0" applyAlignment="0" applyProtection="0"/>
    <xf numFmtId="172" fontId="22" fillId="32" borderId="0" applyNumberFormat="0" applyBorder="0" applyAlignment="0" applyProtection="0"/>
    <xf numFmtId="0" fontId="11" fillId="28" borderId="0" applyNumberFormat="0" applyBorder="0" applyAlignment="0" applyProtection="0"/>
    <xf numFmtId="0" fontId="11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172" fontId="22" fillId="17" borderId="0" applyNumberFormat="0" applyBorder="0" applyAlignment="0" applyProtection="0"/>
    <xf numFmtId="172" fontId="22" fillId="17" borderId="0" applyNumberFormat="0" applyBorder="0" applyAlignment="0" applyProtection="0"/>
    <xf numFmtId="0" fontId="11" fillId="28" borderId="0" applyNumberFormat="0" applyBorder="0" applyAlignment="0" applyProtection="0"/>
    <xf numFmtId="0" fontId="11" fillId="36" borderId="0" applyNumberFormat="0" applyBorder="0" applyAlignment="0" applyProtection="0"/>
    <xf numFmtId="0" fontId="22" fillId="33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172" fontId="22" fillId="15" borderId="0" applyNumberFormat="0" applyBorder="0" applyAlignment="0" applyProtection="0"/>
    <xf numFmtId="172" fontId="22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172" fontId="22" fillId="38" borderId="0" applyNumberFormat="0" applyBorder="0" applyAlignment="0" applyProtection="0"/>
    <xf numFmtId="172" fontId="22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22" fillId="33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172" fontId="22" fillId="19" borderId="0" applyNumberFormat="0" applyBorder="0" applyAlignment="0" applyProtection="0"/>
    <xf numFmtId="172" fontId="22" fillId="19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172" fontId="22" fillId="35" borderId="0" applyNumberFormat="0" applyBorder="0" applyAlignment="0" applyProtection="0"/>
    <xf numFmtId="172" fontId="22" fillId="35" borderId="0" applyNumberFormat="0" applyBorder="0" applyAlignment="0" applyProtection="0"/>
    <xf numFmtId="0" fontId="33" fillId="11" borderId="16" applyNumberFormat="0" applyAlignment="0" applyProtection="0"/>
    <xf numFmtId="0" fontId="33" fillId="11" borderId="16" applyNumberFormat="0" applyAlignment="0" applyProtection="0"/>
    <xf numFmtId="0" fontId="33" fillId="11" borderId="16" applyNumberFormat="0" applyAlignment="0" applyProtection="0"/>
    <xf numFmtId="0" fontId="33" fillId="11" borderId="16" applyNumberFormat="0" applyAlignment="0" applyProtection="0"/>
    <xf numFmtId="0" fontId="33" fillId="11" borderId="16" applyNumberFormat="0" applyAlignment="0" applyProtection="0"/>
    <xf numFmtId="0" fontId="33" fillId="11" borderId="16" applyNumberFormat="0" applyAlignment="0" applyProtection="0"/>
    <xf numFmtId="0" fontId="33" fillId="11" borderId="16" applyNumberFormat="0" applyAlignment="0" applyProtection="0"/>
    <xf numFmtId="0" fontId="33" fillId="11" borderId="16" applyNumberFormat="0" applyAlignment="0" applyProtection="0"/>
    <xf numFmtId="0" fontId="33" fillId="11" borderId="16" applyNumberFormat="0" applyAlignment="0" applyProtection="0"/>
    <xf numFmtId="0" fontId="33" fillId="11" borderId="16" applyNumberFormat="0" applyAlignment="0" applyProtection="0"/>
    <xf numFmtId="0" fontId="33" fillId="11" borderId="16" applyNumberFormat="0" applyAlignment="0" applyProtection="0"/>
    <xf numFmtId="0" fontId="33" fillId="11" borderId="16" applyNumberFormat="0" applyAlignment="0" applyProtection="0"/>
    <xf numFmtId="0" fontId="33" fillId="11" borderId="16" applyNumberFormat="0" applyAlignment="0" applyProtection="0"/>
    <xf numFmtId="0" fontId="33" fillId="11" borderId="16" applyNumberFormat="0" applyAlignment="0" applyProtection="0"/>
    <xf numFmtId="0" fontId="33" fillId="14" borderId="16" applyNumberFormat="0" applyAlignment="0" applyProtection="0"/>
    <xf numFmtId="0" fontId="33" fillId="14" borderId="16" applyNumberFormat="0" applyAlignment="0" applyProtection="0"/>
    <xf numFmtId="0" fontId="33" fillId="14" borderId="16" applyNumberFormat="0" applyAlignment="0" applyProtection="0"/>
    <xf numFmtId="172" fontId="33" fillId="14" borderId="16" applyNumberFormat="0" applyAlignment="0" applyProtection="0"/>
    <xf numFmtId="172" fontId="33" fillId="14" borderId="16" applyNumberFormat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172" fontId="38" fillId="10" borderId="0" applyNumberFormat="0" applyBorder="0" applyAlignment="0" applyProtection="0"/>
    <xf numFmtId="172" fontId="38" fillId="10" borderId="0" applyNumberFormat="0" applyBorder="0" applyAlignment="0" applyProtection="0"/>
    <xf numFmtId="0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18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39" fillId="0" borderId="0" applyBorder="0" applyAlignment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172" fontId="41" fillId="14" borderId="0" applyNumberFormat="0" applyBorder="0" applyAlignment="0" applyProtection="0"/>
    <xf numFmtId="172" fontId="41" fillId="14" borderId="0" applyNumberFormat="0" applyBorder="0" applyAlignment="0" applyProtection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2" fillId="0" borderId="0"/>
    <xf numFmtId="0" fontId="2" fillId="0" borderId="0"/>
    <xf numFmtId="19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/>
    <xf numFmtId="173" fontId="2" fillId="0" borderId="0"/>
    <xf numFmtId="0" fontId="1" fillId="0" borderId="0"/>
    <xf numFmtId="0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1" fillId="0" borderId="0"/>
    <xf numFmtId="0" fontId="2" fillId="0" borderId="0"/>
    <xf numFmtId="0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73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3" fillId="0" borderId="0"/>
    <xf numFmtId="173" fontId="42" fillId="0" borderId="0"/>
    <xf numFmtId="0" fontId="2" fillId="0" borderId="0"/>
    <xf numFmtId="173" fontId="42" fillId="0" borderId="0"/>
    <xf numFmtId="173" fontId="42" fillId="0" borderId="0"/>
    <xf numFmtId="173" fontId="4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173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173" fontId="11" fillId="0" borderId="0"/>
    <xf numFmtId="173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5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43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42" fillId="0" borderId="0"/>
    <xf numFmtId="173" fontId="42" fillId="0" borderId="0"/>
    <xf numFmtId="173" fontId="42" fillId="0" borderId="0"/>
    <xf numFmtId="173" fontId="42" fillId="0" borderId="0"/>
    <xf numFmtId="173" fontId="42" fillId="0" borderId="0"/>
    <xf numFmtId="173" fontId="4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173" fontId="2" fillId="0" borderId="0"/>
    <xf numFmtId="173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1" fillId="0" borderId="0"/>
    <xf numFmtId="0" fontId="1" fillId="0" borderId="0"/>
    <xf numFmtId="0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173" fontId="2" fillId="0" borderId="0"/>
    <xf numFmtId="173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42" fillId="9" borderId="20" applyNumberFormat="0" applyFont="0" applyAlignment="0" applyProtection="0"/>
    <xf numFmtId="0" fontId="42" fillId="9" borderId="20" applyNumberFormat="0" applyFont="0" applyAlignment="0" applyProtection="0"/>
    <xf numFmtId="0" fontId="42" fillId="9" borderId="20" applyNumberFormat="0" applyFont="0" applyAlignment="0" applyProtection="0"/>
    <xf numFmtId="172" fontId="42" fillId="9" borderId="20" applyNumberFormat="0" applyFont="0" applyAlignment="0" applyProtection="0"/>
    <xf numFmtId="172" fontId="42" fillId="9" borderId="20" applyNumberFormat="0" applyFont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44" fillId="0" borderId="0" applyFont="0" applyFill="0" applyBorder="0" applyAlignment="0" applyProtection="0"/>
    <xf numFmtId="0" fontId="45" fillId="0" borderId="0">
      <alignment vertical="top"/>
    </xf>
    <xf numFmtId="173" fontId="45" fillId="0" borderId="0">
      <alignment vertical="top"/>
    </xf>
    <xf numFmtId="173" fontId="45" fillId="0" borderId="0">
      <alignment vertical="top"/>
    </xf>
    <xf numFmtId="173" fontId="45" fillId="0" borderId="0">
      <alignment vertical="top"/>
    </xf>
    <xf numFmtId="173" fontId="45" fillId="0" borderId="0">
      <alignment vertical="top"/>
    </xf>
    <xf numFmtId="173" fontId="45" fillId="0" borderId="0">
      <alignment vertical="top"/>
    </xf>
    <xf numFmtId="173" fontId="45" fillId="0" borderId="0">
      <alignment vertical="top"/>
    </xf>
    <xf numFmtId="0" fontId="46" fillId="22" borderId="21" applyNumberFormat="0" applyAlignment="0" applyProtection="0"/>
    <xf numFmtId="0" fontId="46" fillId="22" borderId="21" applyNumberFormat="0" applyAlignment="0" applyProtection="0"/>
    <xf numFmtId="0" fontId="46" fillId="22" borderId="21" applyNumberFormat="0" applyAlignment="0" applyProtection="0"/>
    <xf numFmtId="0" fontId="46" fillId="22" borderId="21" applyNumberFormat="0" applyAlignment="0" applyProtection="0"/>
    <xf numFmtId="0" fontId="46" fillId="22" borderId="21" applyNumberFormat="0" applyAlignment="0" applyProtection="0"/>
    <xf numFmtId="0" fontId="46" fillId="22" borderId="21" applyNumberFormat="0" applyAlignment="0" applyProtection="0"/>
    <xf numFmtId="0" fontId="46" fillId="22" borderId="21" applyNumberFormat="0" applyAlignment="0" applyProtection="0"/>
    <xf numFmtId="0" fontId="46" fillId="22" borderId="21" applyNumberFormat="0" applyAlignment="0" applyProtection="0"/>
    <xf numFmtId="0" fontId="46" fillId="22" borderId="21" applyNumberFormat="0" applyAlignment="0" applyProtection="0"/>
    <xf numFmtId="0" fontId="46" fillId="22" borderId="21" applyNumberFormat="0" applyAlignment="0" applyProtection="0"/>
    <xf numFmtId="0" fontId="46" fillId="22" borderId="21" applyNumberFormat="0" applyAlignment="0" applyProtection="0"/>
    <xf numFmtId="0" fontId="46" fillId="22" borderId="21" applyNumberFormat="0" applyAlignment="0" applyProtection="0"/>
    <xf numFmtId="0" fontId="46" fillId="22" borderId="21" applyNumberFormat="0" applyAlignment="0" applyProtection="0"/>
    <xf numFmtId="0" fontId="46" fillId="22" borderId="21" applyNumberFormat="0" applyAlignment="0" applyProtection="0"/>
    <xf numFmtId="0" fontId="46" fillId="23" borderId="21" applyNumberFormat="0" applyAlignment="0" applyProtection="0"/>
    <xf numFmtId="0" fontId="46" fillId="23" borderId="21" applyNumberFormat="0" applyAlignment="0" applyProtection="0"/>
    <xf numFmtId="0" fontId="46" fillId="23" borderId="21" applyNumberFormat="0" applyAlignment="0" applyProtection="0"/>
    <xf numFmtId="172" fontId="46" fillId="23" borderId="21" applyNumberFormat="0" applyAlignment="0" applyProtection="0"/>
    <xf numFmtId="172" fontId="46" fillId="23" borderId="21" applyNumberFormat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2" fontId="28" fillId="0" borderId="0" applyNumberFormat="0" applyFill="0" applyBorder="0" applyAlignment="0" applyProtection="0"/>
    <xf numFmtId="172" fontId="2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72" fontId="47" fillId="0" borderId="0" applyNumberFormat="0" applyFill="0" applyBorder="0" applyAlignment="0" applyProtection="0"/>
    <xf numFmtId="172" fontId="47" fillId="0" borderId="0" applyNumberFormat="0" applyFill="0" applyBorder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0" fontId="49" fillId="0" borderId="23" applyNumberFormat="0" applyFill="0" applyAlignment="0" applyProtection="0"/>
    <xf numFmtId="0" fontId="49" fillId="0" borderId="23" applyNumberFormat="0" applyFill="0" applyAlignment="0" applyProtection="0"/>
    <xf numFmtId="0" fontId="49" fillId="0" borderId="23" applyNumberFormat="0" applyFill="0" applyAlignment="0" applyProtection="0"/>
    <xf numFmtId="172" fontId="49" fillId="0" borderId="23" applyNumberFormat="0" applyFill="0" applyAlignment="0" applyProtection="0"/>
    <xf numFmtId="172" fontId="49" fillId="0" borderId="23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172" fontId="51" fillId="0" borderId="25" applyNumberFormat="0" applyFill="0" applyAlignment="0" applyProtection="0"/>
    <xf numFmtId="172" fontId="51" fillId="0" borderId="25" applyNumberFormat="0" applyFill="0" applyAlignment="0" applyProtection="0"/>
    <xf numFmtId="0" fontId="30" fillId="0" borderId="26" applyNumberFormat="0" applyFill="0" applyAlignment="0" applyProtection="0"/>
    <xf numFmtId="0" fontId="30" fillId="0" borderId="26" applyNumberFormat="0" applyFill="0" applyAlignment="0" applyProtection="0"/>
    <xf numFmtId="0" fontId="30" fillId="0" borderId="26" applyNumberFormat="0" applyFill="0" applyAlignment="0" applyProtection="0"/>
    <xf numFmtId="0" fontId="30" fillId="0" borderId="26" applyNumberFormat="0" applyFill="0" applyAlignment="0" applyProtection="0"/>
    <xf numFmtId="0" fontId="30" fillId="0" borderId="26" applyNumberFormat="0" applyFill="0" applyAlignment="0" applyProtection="0"/>
    <xf numFmtId="0" fontId="30" fillId="0" borderId="26" applyNumberFormat="0" applyFill="0" applyAlignment="0" applyProtection="0"/>
    <xf numFmtId="0" fontId="30" fillId="0" borderId="26" applyNumberFormat="0" applyFill="0" applyAlignment="0" applyProtection="0"/>
    <xf numFmtId="0" fontId="30" fillId="0" borderId="26" applyNumberFormat="0" applyFill="0" applyAlignment="0" applyProtection="0"/>
    <xf numFmtId="0" fontId="30" fillId="0" borderId="26" applyNumberFormat="0" applyFill="0" applyAlignment="0" applyProtection="0"/>
    <xf numFmtId="0" fontId="30" fillId="0" borderId="26" applyNumberFormat="0" applyFill="0" applyAlignment="0" applyProtection="0"/>
    <xf numFmtId="0" fontId="30" fillId="0" borderId="26" applyNumberFormat="0" applyFill="0" applyAlignment="0" applyProtection="0"/>
    <xf numFmtId="0" fontId="30" fillId="0" borderId="26" applyNumberFormat="0" applyFill="0" applyAlignment="0" applyProtection="0"/>
    <xf numFmtId="0" fontId="30" fillId="0" borderId="26" applyNumberFormat="0" applyFill="0" applyAlignment="0" applyProtection="0"/>
    <xf numFmtId="0" fontId="30" fillId="0" borderId="26" applyNumberFormat="0" applyFill="0" applyAlignment="0" applyProtection="0"/>
    <xf numFmtId="0" fontId="31" fillId="0" borderId="27" applyNumberFormat="0" applyFill="0" applyAlignment="0" applyProtection="0"/>
    <xf numFmtId="0" fontId="31" fillId="0" borderId="27" applyNumberFormat="0" applyFill="0" applyAlignment="0" applyProtection="0"/>
    <xf numFmtId="0" fontId="31" fillId="0" borderId="27" applyNumberFormat="0" applyFill="0" applyAlignment="0" applyProtection="0"/>
    <xf numFmtId="172" fontId="31" fillId="0" borderId="27" applyNumberFormat="0" applyFill="0" applyAlignment="0" applyProtection="0"/>
    <xf numFmtId="172" fontId="31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72" fontId="53" fillId="0" borderId="0" applyNumberFormat="0" applyFill="0" applyBorder="0" applyAlignment="0" applyProtection="0"/>
    <xf numFmtId="172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2" fillId="0" borderId="29" applyNumberFormat="0" applyFill="0" applyAlignment="0" applyProtection="0"/>
    <xf numFmtId="0" fontId="32" fillId="0" borderId="29" applyNumberFormat="0" applyFill="0" applyAlignment="0" applyProtection="0"/>
    <xf numFmtId="0" fontId="32" fillId="0" borderId="29" applyNumberFormat="0" applyFill="0" applyAlignment="0" applyProtection="0"/>
    <xf numFmtId="172" fontId="32" fillId="0" borderId="29" applyNumberFormat="0" applyFill="0" applyAlignment="0" applyProtection="0"/>
    <xf numFmtId="172" fontId="32" fillId="0" borderId="29" applyNumberFormat="0" applyFill="0" applyAlignment="0" applyProtection="0"/>
    <xf numFmtId="0" fontId="19" fillId="0" borderId="0">
      <alignment vertical="center"/>
    </xf>
    <xf numFmtId="9" fontId="19" fillId="0" borderId="0" applyFont="0" applyFill="0" applyBorder="0" applyAlignment="0" applyProtection="0"/>
    <xf numFmtId="0" fontId="11" fillId="0" borderId="0"/>
  </cellStyleXfs>
  <cellXfs count="194">
    <xf numFmtId="0" fontId="0" fillId="0" borderId="0" xfId="0"/>
    <xf numFmtId="0" fontId="3" fillId="0" borderId="0" xfId="2" applyFont="1"/>
    <xf numFmtId="0" fontId="2" fillId="0" borderId="0" xfId="2"/>
    <xf numFmtId="0" fontId="2" fillId="0" borderId="1" xfId="2" applyBorder="1" applyAlignment="1">
      <alignment horizontal="center" vertical="center" wrapText="1"/>
    </xf>
    <xf numFmtId="0" fontId="2" fillId="0" borderId="2" xfId="2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Border="1"/>
    <xf numFmtId="0" fontId="2" fillId="2" borderId="1" xfId="2" applyFill="1" applyBorder="1" applyAlignment="1">
      <alignment horizontal="center" vertical="center" wrapText="1"/>
    </xf>
    <xf numFmtId="0" fontId="2" fillId="0" borderId="0" xfId="2" applyAlignment="1">
      <alignment horizontal="center" vertical="center" wrapText="1"/>
    </xf>
    <xf numFmtId="0" fontId="2" fillId="0" borderId="0" xfId="2" applyAlignment="1">
      <alignment wrapText="1"/>
    </xf>
    <xf numFmtId="166" fontId="0" fillId="0" borderId="0" xfId="3" applyFont="1"/>
    <xf numFmtId="167" fontId="2" fillId="0" borderId="2" xfId="2" applyNumberFormat="1" applyFont="1" applyFill="1" applyBorder="1" applyAlignment="1" applyProtection="1">
      <alignment horizontal="center" vertical="center"/>
      <protection locked="0"/>
    </xf>
    <xf numFmtId="2" fontId="2" fillId="0" borderId="0" xfId="2" applyNumberFormat="1"/>
    <xf numFmtId="2" fontId="2" fillId="0" borderId="0" xfId="2" applyNumberFormat="1" applyFont="1"/>
    <xf numFmtId="0" fontId="2" fillId="0" borderId="0" xfId="2" applyFont="1"/>
    <xf numFmtId="0" fontId="2" fillId="0" borderId="0" xfId="2" applyFont="1" applyAlignment="1">
      <alignment wrapText="1"/>
    </xf>
    <xf numFmtId="167" fontId="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4" xfId="2" applyBorder="1"/>
    <xf numFmtId="2" fontId="3" fillId="0" borderId="4" xfId="2" applyNumberFormat="1" applyFont="1" applyBorder="1"/>
    <xf numFmtId="0" fontId="3" fillId="0" borderId="4" xfId="2" applyFont="1" applyBorder="1"/>
    <xf numFmtId="9" fontId="0" fillId="0" borderId="0" xfId="4" applyFont="1"/>
    <xf numFmtId="0" fontId="9" fillId="0" borderId="0" xfId="5" applyFont="1" applyBorder="1"/>
    <xf numFmtId="0" fontId="9" fillId="0" borderId="0" xfId="5" applyFont="1"/>
    <xf numFmtId="0" fontId="9" fillId="0" borderId="6" xfId="5" applyFont="1" applyBorder="1" applyAlignment="1">
      <alignment horizontal="center" vertical="center"/>
    </xf>
    <xf numFmtId="0" fontId="9" fillId="0" borderId="5" xfId="5" applyFont="1" applyBorder="1" applyAlignment="1">
      <alignment horizontal="center" vertical="center"/>
    </xf>
    <xf numFmtId="0" fontId="9" fillId="0" borderId="8" xfId="5" applyFont="1" applyBorder="1" applyAlignment="1">
      <alignment horizontal="center" vertical="center"/>
    </xf>
    <xf numFmtId="0" fontId="9" fillId="0" borderId="7" xfId="5" applyFont="1" applyBorder="1" applyAlignment="1">
      <alignment horizontal="center" vertical="center"/>
    </xf>
    <xf numFmtId="0" fontId="10" fillId="0" borderId="9" xfId="0" applyFont="1" applyBorder="1"/>
    <xf numFmtId="0" fontId="9" fillId="0" borderId="8" xfId="5" applyFont="1" applyBorder="1" applyAlignment="1">
      <alignment horizontal="center"/>
    </xf>
    <xf numFmtId="3" fontId="9" fillId="0" borderId="8" xfId="5" applyNumberFormat="1" applyFont="1" applyFill="1" applyBorder="1" applyAlignment="1" applyProtection="1">
      <alignment horizontal="center"/>
      <protection locked="0"/>
    </xf>
    <xf numFmtId="9" fontId="9" fillId="0" borderId="7" xfId="6" applyNumberFormat="1" applyFont="1" applyBorder="1" applyAlignment="1">
      <alignment horizontal="center"/>
    </xf>
    <xf numFmtId="0" fontId="13" fillId="0" borderId="0" xfId="7" applyFont="1" applyBorder="1" applyAlignment="1">
      <alignment vertical="center" wrapText="1"/>
    </xf>
    <xf numFmtId="3" fontId="9" fillId="3" borderId="8" xfId="5" applyNumberFormat="1" applyFont="1" applyFill="1" applyBorder="1" applyAlignment="1" applyProtection="1">
      <alignment horizontal="center"/>
      <protection locked="0"/>
    </xf>
    <xf numFmtId="168" fontId="9" fillId="0" borderId="0" xfId="1" applyNumberFormat="1" applyFont="1" applyBorder="1"/>
    <xf numFmtId="0" fontId="9" fillId="0" borderId="8" xfId="5" applyFont="1" applyBorder="1"/>
    <xf numFmtId="0" fontId="9" fillId="0" borderId="7" xfId="5" applyFont="1" applyBorder="1"/>
    <xf numFmtId="0" fontId="15" fillId="0" borderId="0" xfId="7" applyFont="1" applyBorder="1" applyAlignment="1">
      <alignment vertical="center"/>
    </xf>
    <xf numFmtId="0" fontId="3" fillId="0" borderId="0" xfId="0" applyFont="1"/>
    <xf numFmtId="0" fontId="16" fillId="0" borderId="0" xfId="7" applyFont="1" applyBorder="1" applyAlignment="1">
      <alignment vertical="center"/>
    </xf>
    <xf numFmtId="0" fontId="3" fillId="0" borderId="9" xfId="0" applyFont="1" applyBorder="1" applyAlignment="1">
      <alignment horizontal="center"/>
    </xf>
    <xf numFmtId="169" fontId="3" fillId="0" borderId="9" xfId="0" applyNumberFormat="1" applyFon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169" fontId="0" fillId="0" borderId="9" xfId="0" applyNumberFormat="1" applyBorder="1"/>
    <xf numFmtId="10" fontId="0" fillId="0" borderId="9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2" fontId="0" fillId="0" borderId="0" xfId="0" applyNumberFormat="1"/>
    <xf numFmtId="0" fontId="0" fillId="0" borderId="0" xfId="0" applyFill="1"/>
    <xf numFmtId="0" fontId="0" fillId="0" borderId="0" xfId="0" applyFill="1" applyAlignment="1">
      <alignment horizontal="center"/>
    </xf>
    <xf numFmtId="2" fontId="3" fillId="0" borderId="14" xfId="0" applyNumberFormat="1" applyFont="1" applyFill="1" applyBorder="1"/>
    <xf numFmtId="2" fontId="0" fillId="0" borderId="0" xfId="0" applyNumberFormat="1" applyFill="1"/>
    <xf numFmtId="0" fontId="18" fillId="0" borderId="9" xfId="0" applyFont="1" applyFill="1" applyBorder="1"/>
    <xf numFmtId="0" fontId="18" fillId="0" borderId="9" xfId="0" applyFont="1" applyFill="1" applyBorder="1" applyAlignment="1">
      <alignment horizontal="center"/>
    </xf>
    <xf numFmtId="170" fontId="17" fillId="0" borderId="9" xfId="0" applyNumberFormat="1" applyFont="1" applyFill="1" applyBorder="1" applyAlignment="1">
      <alignment horizontal="left" indent="10"/>
    </xf>
    <xf numFmtId="0" fontId="18" fillId="0" borderId="9" xfId="0" applyFont="1" applyFill="1" applyBorder="1" applyAlignment="1" applyProtection="1">
      <alignment horizontal="center"/>
      <protection locked="0"/>
    </xf>
    <xf numFmtId="170" fontId="18" fillId="0" borderId="9" xfId="0" applyNumberFormat="1" applyFont="1" applyFill="1" applyBorder="1" applyAlignment="1" applyProtection="1">
      <alignment horizontal="center"/>
      <protection locked="0"/>
    </xf>
    <xf numFmtId="0" fontId="9" fillId="0" borderId="0" xfId="5" applyFont="1" applyFill="1"/>
    <xf numFmtId="0" fontId="18" fillId="0" borderId="9" xfId="0" applyFont="1" applyFill="1" applyBorder="1" applyAlignment="1">
      <alignment vertical="justify"/>
    </xf>
    <xf numFmtId="0" fontId="18" fillId="0" borderId="0" xfId="5" applyFont="1" applyFill="1"/>
    <xf numFmtId="2" fontId="17" fillId="0" borderId="14" xfId="0" applyNumberFormat="1" applyFont="1" applyFill="1" applyBorder="1" applyAlignment="1">
      <alignment horizontal="center"/>
    </xf>
    <xf numFmtId="0" fontId="9" fillId="0" borderId="0" xfId="5" applyFont="1" applyFill="1" applyProtection="1">
      <protection locked="0"/>
    </xf>
    <xf numFmtId="4" fontId="9" fillId="0" borderId="0" xfId="5" applyNumberFormat="1" applyFont="1" applyFill="1" applyProtection="1">
      <protection locked="0"/>
    </xf>
    <xf numFmtId="1" fontId="0" fillId="0" borderId="0" xfId="0" applyNumberForma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/>
    </xf>
    <xf numFmtId="171" fontId="0" fillId="0" borderId="0" xfId="0" applyNumberFormat="1" applyBorder="1" applyAlignment="1">
      <alignment horizontal="right"/>
    </xf>
    <xf numFmtId="3" fontId="0" fillId="0" borderId="0" xfId="0" applyNumberFormat="1" applyBorder="1" applyAlignment="1">
      <alignment horizontal="right" wrapText="1"/>
    </xf>
    <xf numFmtId="3" fontId="0" fillId="0" borderId="0" xfId="0" applyNumberFormat="1"/>
    <xf numFmtId="1" fontId="2" fillId="0" borderId="3" xfId="2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Fill="1"/>
    <xf numFmtId="43" fontId="0" fillId="0" borderId="0" xfId="1" applyFont="1" applyFill="1"/>
    <xf numFmtId="4" fontId="3" fillId="0" borderId="9" xfId="752" applyNumberFormat="1" applyFont="1" applyFill="1" applyBorder="1" applyAlignment="1">
      <alignment horizontal="left" vertical="center"/>
    </xf>
    <xf numFmtId="4" fontId="3" fillId="0" borderId="45" xfId="752" applyNumberFormat="1" applyFont="1" applyFill="1" applyBorder="1" applyAlignment="1">
      <alignment horizontal="left" vertical="center"/>
    </xf>
    <xf numFmtId="4" fontId="3" fillId="0" borderId="38" xfId="752" applyNumberFormat="1" applyFont="1" applyFill="1" applyBorder="1" applyAlignment="1">
      <alignment horizontal="left" vertical="center"/>
    </xf>
    <xf numFmtId="2" fontId="3" fillId="0" borderId="9" xfId="752" applyNumberFormat="1" applyFont="1" applyFill="1" applyBorder="1" applyAlignment="1">
      <alignment horizontal="center" vertical="center"/>
    </xf>
    <xf numFmtId="2" fontId="0" fillId="0" borderId="0" xfId="0" applyNumberFormat="1" applyBorder="1"/>
    <xf numFmtId="0" fontId="3" fillId="43" borderId="9" xfId="8" applyNumberFormat="1" applyFont="1" applyFill="1" applyBorder="1" applyAlignment="1" applyProtection="1">
      <alignment horizontal="left" vertical="center"/>
    </xf>
    <xf numFmtId="0" fontId="3" fillId="43" borderId="45" xfId="8" applyNumberFormat="1" applyFont="1" applyFill="1" applyBorder="1" applyAlignment="1" applyProtection="1">
      <alignment horizontal="center" vertical="center"/>
    </xf>
    <xf numFmtId="0" fontId="3" fillId="43" borderId="9" xfId="8" applyNumberFormat="1" applyFont="1" applyFill="1" applyBorder="1" applyAlignment="1" applyProtection="1">
      <alignment horizontal="center" vertical="center" wrapText="1"/>
    </xf>
    <xf numFmtId="2" fontId="3" fillId="43" borderId="9" xfId="8" applyNumberFormat="1" applyFont="1" applyFill="1" applyBorder="1" applyAlignment="1" applyProtection="1">
      <alignment horizontal="center" vertical="center"/>
    </xf>
    <xf numFmtId="43" fontId="3" fillId="43" borderId="38" xfId="1" applyFont="1" applyFill="1" applyBorder="1" applyAlignment="1" applyProtection="1">
      <alignment horizontal="center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43" borderId="9" xfId="8" applyNumberFormat="1" applyFont="1" applyFill="1" applyBorder="1" applyAlignment="1" applyProtection="1">
      <alignment horizontal="center" vertical="center"/>
    </xf>
    <xf numFmtId="0" fontId="3" fillId="43" borderId="38" xfId="8" applyNumberFormat="1" applyFont="1" applyFill="1" applyBorder="1" applyAlignment="1" applyProtection="1">
      <alignment horizontal="center" vertical="center"/>
    </xf>
    <xf numFmtId="0" fontId="2" fillId="0" borderId="45" xfId="0" applyNumberFormat="1" applyFont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44" fontId="2" fillId="0" borderId="9" xfId="1148" applyNumberFormat="1" applyFont="1" applyFill="1" applyBorder="1" applyAlignment="1" applyProtection="1">
      <alignment horizontal="right" vertical="center" wrapText="1"/>
    </xf>
    <xf numFmtId="44" fontId="2" fillId="0" borderId="38" xfId="1148" applyNumberFormat="1" applyFont="1" applyFill="1" applyBorder="1" applyAlignment="1" applyProtection="1">
      <alignment horizontal="right" vertical="center" wrapText="1"/>
    </xf>
    <xf numFmtId="1" fontId="2" fillId="0" borderId="45" xfId="0" applyNumberFormat="1" applyFont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1" fontId="2" fillId="0" borderId="45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/>
    </xf>
    <xf numFmtId="1" fontId="2" fillId="0" borderId="39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left" vertical="center" wrapText="1"/>
    </xf>
    <xf numFmtId="0" fontId="2" fillId="0" borderId="33" xfId="0" applyNumberFormat="1" applyFont="1" applyBorder="1" applyAlignment="1">
      <alignment horizontal="center" vertical="center"/>
    </xf>
    <xf numFmtId="2" fontId="2" fillId="0" borderId="33" xfId="0" applyNumberFormat="1" applyFont="1" applyBorder="1" applyAlignment="1">
      <alignment horizontal="center" vertical="center"/>
    </xf>
    <xf numFmtId="0" fontId="3" fillId="0" borderId="37" xfId="8" applyNumberFormat="1" applyFont="1" applyFill="1" applyBorder="1" applyAlignment="1" applyProtection="1">
      <alignment horizontal="right" vertical="center" wrapText="1"/>
    </xf>
    <xf numFmtId="0" fontId="3" fillId="0" borderId="11" xfId="8" applyNumberFormat="1" applyFont="1" applyFill="1" applyBorder="1" applyAlignment="1" applyProtection="1">
      <alignment horizontal="right" vertical="center" wrapText="1"/>
    </xf>
    <xf numFmtId="0" fontId="3" fillId="0" borderId="12" xfId="8" applyNumberFormat="1" applyFont="1" applyFill="1" applyBorder="1" applyAlignment="1" applyProtection="1">
      <alignment horizontal="right" vertical="center" wrapText="1"/>
    </xf>
    <xf numFmtId="1" fontId="2" fillId="0" borderId="48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right" vertical="center"/>
    </xf>
    <xf numFmtId="44" fontId="2" fillId="0" borderId="0" xfId="1148" applyNumberFormat="1" applyFont="1" applyFill="1" applyBorder="1" applyAlignment="1" applyProtection="1">
      <alignment horizontal="right" vertical="center" wrapText="1"/>
    </xf>
    <xf numFmtId="44" fontId="2" fillId="0" borderId="49" xfId="1148" applyNumberFormat="1" applyFont="1" applyFill="1" applyBorder="1" applyAlignment="1" applyProtection="1">
      <alignment horizontal="right" vertical="center" wrapText="1"/>
    </xf>
    <xf numFmtId="1" fontId="2" fillId="0" borderId="37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right" vertical="center"/>
    </xf>
    <xf numFmtId="44" fontId="2" fillId="0" borderId="11" xfId="1148" applyNumberFormat="1" applyFont="1" applyFill="1" applyBorder="1" applyAlignment="1" applyProtection="1">
      <alignment horizontal="right" vertical="center" wrapText="1"/>
    </xf>
    <xf numFmtId="44" fontId="2" fillId="0" borderId="44" xfId="1148" applyNumberFormat="1" applyFont="1" applyFill="1" applyBorder="1" applyAlignment="1" applyProtection="1">
      <alignment horizontal="right" vertical="center" wrapText="1"/>
    </xf>
    <xf numFmtId="2" fontId="2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33" xfId="0" applyFont="1" applyBorder="1" applyAlignment="1">
      <alignment vertical="center" wrapText="1"/>
    </xf>
    <xf numFmtId="0" fontId="2" fillId="0" borderId="33" xfId="0" applyFont="1" applyBorder="1" applyAlignment="1">
      <alignment horizontal="center" vertical="center"/>
    </xf>
    <xf numFmtId="1" fontId="54" fillId="0" borderId="53" xfId="0" applyNumberFormat="1" applyFont="1" applyBorder="1" applyAlignment="1">
      <alignment horizontal="center" vertical="top" wrapText="1"/>
    </xf>
    <xf numFmtId="0" fontId="54" fillId="0" borderId="54" xfId="0" applyFont="1" applyBorder="1" applyAlignment="1">
      <alignment vertical="top" wrapText="1"/>
    </xf>
    <xf numFmtId="0" fontId="54" fillId="0" borderId="54" xfId="0" applyFont="1" applyBorder="1" applyAlignment="1">
      <alignment horizontal="center"/>
    </xf>
    <xf numFmtId="2" fontId="54" fillId="0" borderId="54" xfId="0" applyNumberFormat="1" applyFont="1" applyBorder="1"/>
    <xf numFmtId="171" fontId="54" fillId="0" borderId="54" xfId="0" applyNumberFormat="1" applyFont="1" applyBorder="1" applyAlignment="1">
      <alignment horizontal="right"/>
    </xf>
    <xf numFmtId="3" fontId="54" fillId="0" borderId="55" xfId="0" applyNumberFormat="1" applyFont="1" applyBorder="1" applyAlignment="1">
      <alignment horizontal="right" wrapText="1"/>
    </xf>
    <xf numFmtId="0" fontId="54" fillId="0" borderId="48" xfId="0" applyFont="1" applyBorder="1" applyProtection="1"/>
    <xf numFmtId="0" fontId="54" fillId="0" borderId="0" xfId="0" applyFont="1" applyBorder="1" applyProtection="1"/>
    <xf numFmtId="2" fontId="54" fillId="0" borderId="0" xfId="0" applyNumberFormat="1" applyFont="1" applyBorder="1" applyProtection="1"/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0" xfId="2" applyFont="1" applyAlignment="1">
      <alignment horizontal="center"/>
    </xf>
    <xf numFmtId="0" fontId="2" fillId="0" borderId="0" xfId="2" applyAlignment="1">
      <alignment horizontal="left" wrapText="1"/>
    </xf>
    <xf numFmtId="0" fontId="9" fillId="0" borderId="5" xfId="5" applyFont="1" applyBorder="1" applyAlignment="1">
      <alignment horizontal="center" vertical="center"/>
    </xf>
    <xf numFmtId="0" fontId="9" fillId="0" borderId="7" xfId="5" applyFont="1" applyBorder="1" applyAlignment="1">
      <alignment horizontal="center" vertical="center"/>
    </xf>
    <xf numFmtId="0" fontId="14" fillId="0" borderId="10" xfId="5" applyFont="1" applyBorder="1" applyAlignment="1">
      <alignment horizontal="left" vertical="center"/>
    </xf>
    <xf numFmtId="0" fontId="9" fillId="0" borderId="11" xfId="5" applyFont="1" applyBorder="1" applyAlignment="1">
      <alignment horizontal="left" vertical="center"/>
    </xf>
    <xf numFmtId="0" fontId="9" fillId="0" borderId="12" xfId="5" applyFont="1" applyBorder="1" applyAlignment="1">
      <alignment horizontal="left" vertical="center"/>
    </xf>
    <xf numFmtId="0" fontId="17" fillId="0" borderId="13" xfId="0" applyFont="1" applyBorder="1" applyAlignment="1">
      <alignment horizontal="left"/>
    </xf>
    <xf numFmtId="0" fontId="17" fillId="0" borderId="13" xfId="0" applyFont="1" applyFill="1" applyBorder="1" applyAlignment="1">
      <alignment horizontal="left"/>
    </xf>
    <xf numFmtId="0" fontId="3" fillId="42" borderId="30" xfId="8" applyNumberFormat="1" applyFont="1" applyFill="1" applyBorder="1" applyAlignment="1" applyProtection="1">
      <alignment horizontal="center" vertical="center"/>
    </xf>
    <xf numFmtId="0" fontId="3" fillId="42" borderId="31" xfId="8" applyNumberFormat="1" applyFont="1" applyFill="1" applyBorder="1" applyAlignment="1" applyProtection="1">
      <alignment horizontal="center" vertical="center"/>
    </xf>
    <xf numFmtId="0" fontId="3" fillId="42" borderId="32" xfId="8" applyNumberFormat="1" applyFont="1" applyFill="1" applyBorder="1" applyAlignment="1" applyProtection="1">
      <alignment horizontal="center" vertical="center"/>
    </xf>
    <xf numFmtId="0" fontId="3" fillId="43" borderId="30" xfId="1865" applyFont="1" applyFill="1" applyBorder="1" applyAlignment="1" applyProtection="1">
      <alignment horizontal="center" vertical="center" wrapText="1"/>
    </xf>
    <xf numFmtId="0" fontId="3" fillId="43" borderId="31" xfId="1865" applyFont="1" applyFill="1" applyBorder="1" applyAlignment="1" applyProtection="1">
      <alignment horizontal="center" vertical="center" wrapText="1"/>
    </xf>
    <xf numFmtId="0" fontId="3" fillId="43" borderId="32" xfId="1865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" fillId="42" borderId="39" xfId="8" applyNumberFormat="1" applyFont="1" applyFill="1" applyBorder="1" applyAlignment="1" applyProtection="1">
      <alignment horizontal="right" vertical="center"/>
    </xf>
    <xf numFmtId="0" fontId="3" fillId="42" borderId="33" xfId="8" applyNumberFormat="1" applyFont="1" applyFill="1" applyBorder="1" applyAlignment="1" applyProtection="1">
      <alignment horizontal="right" vertical="center"/>
    </xf>
    <xf numFmtId="1" fontId="2" fillId="0" borderId="41" xfId="0" applyNumberFormat="1" applyFont="1" applyBorder="1" applyAlignment="1">
      <alignment horizontal="center" vertical="center" wrapText="1"/>
    </xf>
    <xf numFmtId="1" fontId="2" fillId="0" borderId="42" xfId="0" applyNumberFormat="1" applyFont="1" applyBorder="1" applyAlignment="1">
      <alignment horizontal="center" vertical="center" wrapText="1"/>
    </xf>
    <xf numFmtId="1" fontId="2" fillId="0" borderId="43" xfId="0" applyNumberFormat="1" applyFont="1" applyBorder="1" applyAlignment="1">
      <alignment horizontal="center" vertical="center" wrapText="1"/>
    </xf>
    <xf numFmtId="0" fontId="3" fillId="0" borderId="48" xfId="8" applyNumberFormat="1" applyFont="1" applyFill="1" applyBorder="1" applyAlignment="1" applyProtection="1">
      <alignment horizontal="center" vertical="center"/>
    </xf>
    <xf numFmtId="0" fontId="3" fillId="0" borderId="0" xfId="8" applyNumberFormat="1" applyFont="1" applyFill="1" applyBorder="1" applyAlignment="1" applyProtection="1">
      <alignment horizontal="center" vertical="center"/>
    </xf>
    <xf numFmtId="0" fontId="3" fillId="0" borderId="49" xfId="8" applyNumberFormat="1" applyFont="1" applyFill="1" applyBorder="1" applyAlignment="1" applyProtection="1">
      <alignment horizontal="center" vertical="center"/>
    </xf>
    <xf numFmtId="0" fontId="3" fillId="0" borderId="4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42" borderId="35" xfId="8" applyNumberFormat="1" applyFont="1" applyFill="1" applyBorder="1" applyAlignment="1" applyProtection="1">
      <alignment horizontal="right" vertical="center"/>
    </xf>
    <xf numFmtId="0" fontId="3" fillId="42" borderId="34" xfId="8" applyNumberFormat="1" applyFont="1" applyFill="1" applyBorder="1" applyAlignment="1" applyProtection="1">
      <alignment horizontal="right" vertical="center"/>
    </xf>
    <xf numFmtId="0" fontId="3" fillId="0" borderId="37" xfId="8" applyNumberFormat="1" applyFont="1" applyFill="1" applyBorder="1" applyAlignment="1" applyProtection="1">
      <alignment horizontal="right" vertical="center" wrapText="1"/>
    </xf>
    <xf numFmtId="0" fontId="3" fillId="0" borderId="11" xfId="8" applyNumberFormat="1" applyFont="1" applyFill="1" applyBorder="1" applyAlignment="1" applyProtection="1">
      <alignment horizontal="right" vertical="center" wrapText="1"/>
    </xf>
    <xf numFmtId="0" fontId="3" fillId="0" borderId="12" xfId="8" applyNumberFormat="1" applyFont="1" applyFill="1" applyBorder="1" applyAlignment="1" applyProtection="1">
      <alignment horizontal="right" vertical="center" wrapText="1"/>
    </xf>
    <xf numFmtId="0" fontId="3" fillId="43" borderId="50" xfId="1865" applyFont="1" applyFill="1" applyBorder="1" applyAlignment="1" applyProtection="1">
      <alignment horizontal="center" vertical="center" wrapText="1"/>
    </xf>
    <xf numFmtId="0" fontId="3" fillId="43" borderId="51" xfId="1865" applyFont="1" applyFill="1" applyBorder="1" applyAlignment="1" applyProtection="1">
      <alignment horizontal="center" vertical="center" wrapText="1"/>
    </xf>
    <xf numFmtId="0" fontId="3" fillId="43" borderId="52" xfId="1865" applyFont="1" applyFill="1" applyBorder="1" applyAlignment="1" applyProtection="1">
      <alignment horizontal="center" vertical="center" wrapText="1"/>
    </xf>
    <xf numFmtId="0" fontId="3" fillId="42" borderId="45" xfId="8" applyNumberFormat="1" applyFont="1" applyFill="1" applyBorder="1" applyAlignment="1" applyProtection="1">
      <alignment horizontal="right" vertical="center"/>
    </xf>
    <xf numFmtId="0" fontId="3" fillId="42" borderId="9" xfId="8" applyNumberFormat="1" applyFont="1" applyFill="1" applyBorder="1" applyAlignment="1" applyProtection="1">
      <alignment horizontal="right" vertical="center"/>
    </xf>
    <xf numFmtId="0" fontId="3" fillId="3" borderId="45" xfId="8" applyNumberFormat="1" applyFont="1" applyFill="1" applyBorder="1" applyAlignment="1" applyProtection="1">
      <alignment horizontal="right" vertical="center"/>
    </xf>
    <xf numFmtId="0" fontId="3" fillId="3" borderId="9" xfId="8" applyNumberFormat="1" applyFont="1" applyFill="1" applyBorder="1" applyAlignment="1" applyProtection="1">
      <alignment horizontal="right" vertical="center"/>
    </xf>
    <xf numFmtId="0" fontId="3" fillId="42" borderId="30" xfId="8" applyNumberFormat="1" applyFont="1" applyFill="1" applyBorder="1" applyAlignment="1" applyProtection="1">
      <alignment horizontal="right" vertical="center"/>
    </xf>
    <xf numFmtId="0" fontId="3" fillId="42" borderId="31" xfId="8" applyNumberFormat="1" applyFont="1" applyFill="1" applyBorder="1" applyAlignment="1" applyProtection="1">
      <alignment horizontal="right" vertical="center"/>
    </xf>
    <xf numFmtId="44" fontId="2" fillId="0" borderId="9" xfId="1148" applyNumberFormat="1" applyFont="1" applyFill="1" applyBorder="1" applyAlignment="1" applyProtection="1">
      <alignment horizontal="right" vertical="center" wrapText="1"/>
      <protection locked="0"/>
    </xf>
    <xf numFmtId="44" fontId="2" fillId="0" borderId="38" xfId="1148" applyNumberFormat="1" applyFont="1" applyFill="1" applyBorder="1" applyAlignment="1" applyProtection="1">
      <alignment horizontal="right" vertical="center" wrapText="1"/>
      <protection locked="0"/>
    </xf>
    <xf numFmtId="3" fontId="2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38" xfId="0" applyNumberFormat="1" applyFont="1" applyBorder="1" applyAlignment="1" applyProtection="1">
      <alignment horizontal="right" vertical="center" wrapText="1"/>
      <protection locked="0"/>
    </xf>
    <xf numFmtId="0" fontId="3" fillId="43" borderId="9" xfId="8" applyNumberFormat="1" applyFont="1" applyFill="1" applyBorder="1" applyAlignment="1" applyProtection="1">
      <alignment horizontal="center" vertical="center"/>
      <protection locked="0"/>
    </xf>
    <xf numFmtId="0" fontId="3" fillId="43" borderId="38" xfId="8" applyNumberFormat="1" applyFont="1" applyFill="1" applyBorder="1" applyAlignment="1" applyProtection="1">
      <alignment horizontal="center" vertical="center"/>
      <protection locked="0"/>
    </xf>
    <xf numFmtId="197" fontId="2" fillId="0" borderId="9" xfId="0" applyNumberFormat="1" applyFont="1" applyBorder="1" applyAlignment="1" applyProtection="1">
      <alignment horizontal="right" vertical="center" wrapText="1"/>
      <protection locked="0"/>
    </xf>
    <xf numFmtId="3" fontId="2" fillId="0" borderId="9" xfId="0" applyNumberFormat="1" applyFont="1" applyBorder="1" applyAlignment="1" applyProtection="1">
      <alignment horizontal="right" vertical="center" wrapText="1"/>
      <protection locked="0"/>
    </xf>
    <xf numFmtId="44" fontId="2" fillId="0" borderId="33" xfId="1148" applyNumberFormat="1" applyFont="1" applyFill="1" applyBorder="1" applyAlignment="1" applyProtection="1">
      <alignment horizontal="right" vertical="center" wrapText="1"/>
      <protection locked="0"/>
    </xf>
    <xf numFmtId="44" fontId="2" fillId="0" borderId="40" xfId="1148" applyNumberFormat="1" applyFont="1" applyFill="1" applyBorder="1" applyAlignment="1" applyProtection="1">
      <alignment horizontal="right" vertical="center" wrapText="1"/>
      <protection locked="0"/>
    </xf>
    <xf numFmtId="44" fontId="3" fillId="0" borderId="38" xfId="1148" applyNumberFormat="1" applyFont="1" applyFill="1" applyBorder="1" applyAlignment="1" applyProtection="1">
      <alignment horizontal="center" vertical="center" wrapText="1"/>
      <protection locked="0"/>
    </xf>
    <xf numFmtId="44" fontId="3" fillId="42" borderId="36" xfId="1148" applyNumberFormat="1" applyFont="1" applyFill="1" applyBorder="1" applyAlignment="1" applyProtection="1">
      <alignment horizontal="center" vertical="center" wrapText="1"/>
      <protection locked="0"/>
    </xf>
    <xf numFmtId="44" fontId="3" fillId="42" borderId="40" xfId="1148" applyNumberFormat="1" applyFont="1" applyFill="1" applyBorder="1" applyAlignment="1" applyProtection="1">
      <alignment horizontal="center" vertical="center" wrapText="1"/>
      <protection locked="0"/>
    </xf>
    <xf numFmtId="44" fontId="3" fillId="42" borderId="38" xfId="1148" applyNumberFormat="1" applyFont="1" applyFill="1" applyBorder="1" applyAlignment="1" applyProtection="1">
      <alignment horizontal="center" vertical="center" wrapText="1"/>
      <protection locked="0"/>
    </xf>
    <xf numFmtId="0" fontId="54" fillId="0" borderId="49" xfId="0" applyFont="1" applyBorder="1" applyProtection="1">
      <protection locked="0"/>
    </xf>
    <xf numFmtId="44" fontId="3" fillId="42" borderId="32" xfId="1148" applyNumberFormat="1" applyFont="1" applyFill="1" applyBorder="1" applyAlignment="1" applyProtection="1">
      <alignment horizontal="center" vertical="center" wrapText="1"/>
      <protection locked="0"/>
    </xf>
  </cellXfs>
  <cellStyles count="1866">
    <cellStyle name="20% - Énfasis1 2" xfId="9"/>
    <cellStyle name="20% - Énfasis1 2 10" xfId="10"/>
    <cellStyle name="20% - Énfasis1 2 11" xfId="11"/>
    <cellStyle name="20% - Énfasis1 2 12" xfId="12"/>
    <cellStyle name="20% - Énfasis1 2 13" xfId="13"/>
    <cellStyle name="20% - Énfasis1 2 2" xfId="14"/>
    <cellStyle name="20% - Énfasis1 2 3" xfId="15"/>
    <cellStyle name="20% - Énfasis1 2 4" xfId="16"/>
    <cellStyle name="20% - Énfasis1 2 5" xfId="17"/>
    <cellStyle name="20% - Énfasis1 2 6" xfId="18"/>
    <cellStyle name="20% - Énfasis1 2 7" xfId="19"/>
    <cellStyle name="20% - Énfasis1 2 8" xfId="20"/>
    <cellStyle name="20% - Énfasis1 2 9" xfId="21"/>
    <cellStyle name="20% - Énfasis1 3" xfId="22"/>
    <cellStyle name="20% - Énfasis1 3 2" xfId="23"/>
    <cellStyle name="20% - Énfasis1 3 3" xfId="24"/>
    <cellStyle name="20% - Énfasis1 3 4" xfId="25"/>
    <cellStyle name="20% - Énfasis1 4" xfId="26"/>
    <cellStyle name="20% - Énfasis1 5" xfId="27"/>
    <cellStyle name="20% - Énfasis2 2" xfId="28"/>
    <cellStyle name="20% - Énfasis2 2 10" xfId="29"/>
    <cellStyle name="20% - Énfasis2 2 11" xfId="30"/>
    <cellStyle name="20% - Énfasis2 2 12" xfId="31"/>
    <cellStyle name="20% - Énfasis2 2 13" xfId="32"/>
    <cellStyle name="20% - Énfasis2 2 2" xfId="33"/>
    <cellStyle name="20% - Énfasis2 2 3" xfId="34"/>
    <cellStyle name="20% - Énfasis2 2 4" xfId="35"/>
    <cellStyle name="20% - Énfasis2 2 5" xfId="36"/>
    <cellStyle name="20% - Énfasis2 2 6" xfId="37"/>
    <cellStyle name="20% - Énfasis2 2 7" xfId="38"/>
    <cellStyle name="20% - Énfasis2 2 8" xfId="39"/>
    <cellStyle name="20% - Énfasis2 2 9" xfId="40"/>
    <cellStyle name="20% - Énfasis2 3" xfId="41"/>
    <cellStyle name="20% - Énfasis2 3 2" xfId="42"/>
    <cellStyle name="20% - Énfasis2 3 3" xfId="43"/>
    <cellStyle name="20% - Énfasis2 3 4" xfId="44"/>
    <cellStyle name="20% - Énfasis2 4" xfId="45"/>
    <cellStyle name="20% - Énfasis2 5" xfId="46"/>
    <cellStyle name="20% - Énfasis3 2" xfId="47"/>
    <cellStyle name="20% - Énfasis3 2 10" xfId="48"/>
    <cellStyle name="20% - Énfasis3 2 11" xfId="49"/>
    <cellStyle name="20% - Énfasis3 2 12" xfId="50"/>
    <cellStyle name="20% - Énfasis3 2 13" xfId="51"/>
    <cellStyle name="20% - Énfasis3 2 2" xfId="52"/>
    <cellStyle name="20% - Énfasis3 2 3" xfId="53"/>
    <cellStyle name="20% - Énfasis3 2 4" xfId="54"/>
    <cellStyle name="20% - Énfasis3 2 5" xfId="55"/>
    <cellStyle name="20% - Énfasis3 2 6" xfId="56"/>
    <cellStyle name="20% - Énfasis3 2 7" xfId="57"/>
    <cellStyle name="20% - Énfasis3 2 8" xfId="58"/>
    <cellStyle name="20% - Énfasis3 2 9" xfId="59"/>
    <cellStyle name="20% - Énfasis3 3" xfId="60"/>
    <cellStyle name="20% - Énfasis3 3 2" xfId="61"/>
    <cellStyle name="20% - Énfasis3 3 3" xfId="62"/>
    <cellStyle name="20% - Énfasis3 3 4" xfId="63"/>
    <cellStyle name="20% - Énfasis3 4" xfId="64"/>
    <cellStyle name="20% - Énfasis3 5" xfId="65"/>
    <cellStyle name="20% - Énfasis4 2" xfId="66"/>
    <cellStyle name="20% - Énfasis4 2 10" xfId="67"/>
    <cellStyle name="20% - Énfasis4 2 11" xfId="68"/>
    <cellStyle name="20% - Énfasis4 2 12" xfId="69"/>
    <cellStyle name="20% - Énfasis4 2 13" xfId="70"/>
    <cellStyle name="20% - Énfasis4 2 2" xfId="71"/>
    <cellStyle name="20% - Énfasis4 2 3" xfId="72"/>
    <cellStyle name="20% - Énfasis4 2 4" xfId="73"/>
    <cellStyle name="20% - Énfasis4 2 5" xfId="74"/>
    <cellStyle name="20% - Énfasis4 2 6" xfId="75"/>
    <cellStyle name="20% - Énfasis4 2 7" xfId="76"/>
    <cellStyle name="20% - Énfasis4 2 8" xfId="77"/>
    <cellStyle name="20% - Énfasis4 2 9" xfId="78"/>
    <cellStyle name="20% - Énfasis4 3" xfId="79"/>
    <cellStyle name="20% - Énfasis4 3 2" xfId="80"/>
    <cellStyle name="20% - Énfasis4 3 3" xfId="81"/>
    <cellStyle name="20% - Énfasis4 3 4" xfId="82"/>
    <cellStyle name="20% - Énfasis4 4" xfId="83"/>
    <cellStyle name="20% - Énfasis4 5" xfId="84"/>
    <cellStyle name="20% - Énfasis5 2" xfId="85"/>
    <cellStyle name="20% - Énfasis5 2 10" xfId="86"/>
    <cellStyle name="20% - Énfasis5 2 11" xfId="87"/>
    <cellStyle name="20% - Énfasis5 2 12" xfId="88"/>
    <cellStyle name="20% - Énfasis5 2 13" xfId="89"/>
    <cellStyle name="20% - Énfasis5 2 2" xfId="90"/>
    <cellStyle name="20% - Énfasis5 2 3" xfId="91"/>
    <cellStyle name="20% - Énfasis5 2 4" xfId="92"/>
    <cellStyle name="20% - Énfasis5 2 5" xfId="93"/>
    <cellStyle name="20% - Énfasis5 2 6" xfId="94"/>
    <cellStyle name="20% - Énfasis5 2 7" xfId="95"/>
    <cellStyle name="20% - Énfasis5 2 8" xfId="96"/>
    <cellStyle name="20% - Énfasis5 2 9" xfId="97"/>
    <cellStyle name="20% - Énfasis5 3" xfId="98"/>
    <cellStyle name="20% - Énfasis5 3 2" xfId="99"/>
    <cellStyle name="20% - Énfasis5 3 3" xfId="100"/>
    <cellStyle name="20% - Énfasis5 3 4" xfId="101"/>
    <cellStyle name="20% - Énfasis5 4" xfId="102"/>
    <cellStyle name="20% - Énfasis5 5" xfId="103"/>
    <cellStyle name="20% - Énfasis6 2" xfId="104"/>
    <cellStyle name="20% - Énfasis6 2 10" xfId="105"/>
    <cellStyle name="20% - Énfasis6 2 11" xfId="106"/>
    <cellStyle name="20% - Énfasis6 2 12" xfId="107"/>
    <cellStyle name="20% - Énfasis6 2 13" xfId="108"/>
    <cellStyle name="20% - Énfasis6 2 2" xfId="109"/>
    <cellStyle name="20% - Énfasis6 2 3" xfId="110"/>
    <cellStyle name="20% - Énfasis6 2 4" xfId="111"/>
    <cellStyle name="20% - Énfasis6 2 5" xfId="112"/>
    <cellStyle name="20% - Énfasis6 2 6" xfId="113"/>
    <cellStyle name="20% - Énfasis6 2 7" xfId="114"/>
    <cellStyle name="20% - Énfasis6 2 8" xfId="115"/>
    <cellStyle name="20% - Énfasis6 2 9" xfId="116"/>
    <cellStyle name="20% - Énfasis6 3" xfId="117"/>
    <cellStyle name="20% - Énfasis6 3 2" xfId="118"/>
    <cellStyle name="20% - Énfasis6 3 3" xfId="119"/>
    <cellStyle name="20% - Énfasis6 3 4" xfId="120"/>
    <cellStyle name="20% - Énfasis6 4" xfId="121"/>
    <cellStyle name="20% - Énfasis6 5" xfId="122"/>
    <cellStyle name="40% - Énfasis1 2" xfId="123"/>
    <cellStyle name="40% - Énfasis1 2 10" xfId="124"/>
    <cellStyle name="40% - Énfasis1 2 11" xfId="125"/>
    <cellStyle name="40% - Énfasis1 2 12" xfId="126"/>
    <cellStyle name="40% - Énfasis1 2 13" xfId="127"/>
    <cellStyle name="40% - Énfasis1 2 2" xfId="128"/>
    <cellStyle name="40% - Énfasis1 2 3" xfId="129"/>
    <cellStyle name="40% - Énfasis1 2 4" xfId="130"/>
    <cellStyle name="40% - Énfasis1 2 5" xfId="131"/>
    <cellStyle name="40% - Énfasis1 2 6" xfId="132"/>
    <cellStyle name="40% - Énfasis1 2 7" xfId="133"/>
    <cellStyle name="40% - Énfasis1 2 8" xfId="134"/>
    <cellStyle name="40% - Énfasis1 2 9" xfId="135"/>
    <cellStyle name="40% - Énfasis1 3" xfId="136"/>
    <cellStyle name="40% - Énfasis1 3 2" xfId="137"/>
    <cellStyle name="40% - Énfasis1 3 3" xfId="138"/>
    <cellStyle name="40% - Énfasis1 3 4" xfId="139"/>
    <cellStyle name="40% - Énfasis1 4" xfId="140"/>
    <cellStyle name="40% - Énfasis1 5" xfId="141"/>
    <cellStyle name="40% - Énfasis2 2" xfId="142"/>
    <cellStyle name="40% - Énfasis2 2 10" xfId="143"/>
    <cellStyle name="40% - Énfasis2 2 11" xfId="144"/>
    <cellStyle name="40% - Énfasis2 2 12" xfId="145"/>
    <cellStyle name="40% - Énfasis2 2 13" xfId="146"/>
    <cellStyle name="40% - Énfasis2 2 2" xfId="147"/>
    <cellStyle name="40% - Énfasis2 2 3" xfId="148"/>
    <cellStyle name="40% - Énfasis2 2 4" xfId="149"/>
    <cellStyle name="40% - Énfasis2 2 5" xfId="150"/>
    <cellStyle name="40% - Énfasis2 2 6" xfId="151"/>
    <cellStyle name="40% - Énfasis2 2 7" xfId="152"/>
    <cellStyle name="40% - Énfasis2 2 8" xfId="153"/>
    <cellStyle name="40% - Énfasis2 2 9" xfId="154"/>
    <cellStyle name="40% - Énfasis2 3" xfId="155"/>
    <cellStyle name="40% - Énfasis2 3 2" xfId="156"/>
    <cellStyle name="40% - Énfasis2 3 3" xfId="157"/>
    <cellStyle name="40% - Énfasis2 3 4" xfId="158"/>
    <cellStyle name="40% - Énfasis2 4" xfId="159"/>
    <cellStyle name="40% - Énfasis2 5" xfId="160"/>
    <cellStyle name="40% - Énfasis3 2" xfId="161"/>
    <cellStyle name="40% - Énfasis3 2 10" xfId="162"/>
    <cellStyle name="40% - Énfasis3 2 11" xfId="163"/>
    <cellStyle name="40% - Énfasis3 2 12" xfId="164"/>
    <cellStyle name="40% - Énfasis3 2 13" xfId="165"/>
    <cellStyle name="40% - Énfasis3 2 2" xfId="166"/>
    <cellStyle name="40% - Énfasis3 2 3" xfId="167"/>
    <cellStyle name="40% - Énfasis3 2 4" xfId="168"/>
    <cellStyle name="40% - Énfasis3 2 5" xfId="169"/>
    <cellStyle name="40% - Énfasis3 2 6" xfId="170"/>
    <cellStyle name="40% - Énfasis3 2 7" xfId="171"/>
    <cellStyle name="40% - Énfasis3 2 8" xfId="172"/>
    <cellStyle name="40% - Énfasis3 2 9" xfId="173"/>
    <cellStyle name="40% - Énfasis3 3" xfId="174"/>
    <cellStyle name="40% - Énfasis3 3 2" xfId="175"/>
    <cellStyle name="40% - Énfasis3 3 3" xfId="176"/>
    <cellStyle name="40% - Énfasis3 3 4" xfId="177"/>
    <cellStyle name="40% - Énfasis3 4" xfId="178"/>
    <cellStyle name="40% - Énfasis3 5" xfId="179"/>
    <cellStyle name="40% - Énfasis4 2" xfId="180"/>
    <cellStyle name="40% - Énfasis4 2 10" xfId="181"/>
    <cellStyle name="40% - Énfasis4 2 11" xfId="182"/>
    <cellStyle name="40% - Énfasis4 2 12" xfId="183"/>
    <cellStyle name="40% - Énfasis4 2 13" xfId="184"/>
    <cellStyle name="40% - Énfasis4 2 2" xfId="185"/>
    <cellStyle name="40% - Énfasis4 2 3" xfId="186"/>
    <cellStyle name="40% - Énfasis4 2 4" xfId="187"/>
    <cellStyle name="40% - Énfasis4 2 5" xfId="188"/>
    <cellStyle name="40% - Énfasis4 2 6" xfId="189"/>
    <cellStyle name="40% - Énfasis4 2 7" xfId="190"/>
    <cellStyle name="40% - Énfasis4 2 8" xfId="191"/>
    <cellStyle name="40% - Énfasis4 2 9" xfId="192"/>
    <cellStyle name="40% - Énfasis4 3" xfId="193"/>
    <cellStyle name="40% - Énfasis4 3 2" xfId="194"/>
    <cellStyle name="40% - Énfasis4 3 3" xfId="195"/>
    <cellStyle name="40% - Énfasis4 3 4" xfId="196"/>
    <cellStyle name="40% - Énfasis4 4" xfId="197"/>
    <cellStyle name="40% - Énfasis4 5" xfId="198"/>
    <cellStyle name="40% - Énfasis5 2" xfId="199"/>
    <cellStyle name="40% - Énfasis5 2 10" xfId="200"/>
    <cellStyle name="40% - Énfasis5 2 11" xfId="201"/>
    <cellStyle name="40% - Énfasis5 2 12" xfId="202"/>
    <cellStyle name="40% - Énfasis5 2 13" xfId="203"/>
    <cellStyle name="40% - Énfasis5 2 2" xfId="204"/>
    <cellStyle name="40% - Énfasis5 2 3" xfId="205"/>
    <cellStyle name="40% - Énfasis5 2 4" xfId="206"/>
    <cellStyle name="40% - Énfasis5 2 5" xfId="207"/>
    <cellStyle name="40% - Énfasis5 2 6" xfId="208"/>
    <cellStyle name="40% - Énfasis5 2 7" xfId="209"/>
    <cellStyle name="40% - Énfasis5 2 8" xfId="210"/>
    <cellStyle name="40% - Énfasis5 2 9" xfId="211"/>
    <cellStyle name="40% - Énfasis5 3" xfId="212"/>
    <cellStyle name="40% - Énfasis5 3 2" xfId="213"/>
    <cellStyle name="40% - Énfasis5 3 3" xfId="214"/>
    <cellStyle name="40% - Énfasis5 3 4" xfId="215"/>
    <cellStyle name="40% - Énfasis5 4" xfId="216"/>
    <cellStyle name="40% - Énfasis5 5" xfId="217"/>
    <cellStyle name="40% - Énfasis6 2" xfId="218"/>
    <cellStyle name="40% - Énfasis6 2 10" xfId="219"/>
    <cellStyle name="40% - Énfasis6 2 11" xfId="220"/>
    <cellStyle name="40% - Énfasis6 2 12" xfId="221"/>
    <cellStyle name="40% - Énfasis6 2 13" xfId="222"/>
    <cellStyle name="40% - Énfasis6 2 2" xfId="223"/>
    <cellStyle name="40% - Énfasis6 2 3" xfId="224"/>
    <cellStyle name="40% - Énfasis6 2 4" xfId="225"/>
    <cellStyle name="40% - Énfasis6 2 5" xfId="226"/>
    <cellStyle name="40% - Énfasis6 2 6" xfId="227"/>
    <cellStyle name="40% - Énfasis6 2 7" xfId="228"/>
    <cellStyle name="40% - Énfasis6 2 8" xfId="229"/>
    <cellStyle name="40% - Énfasis6 2 9" xfId="230"/>
    <cellStyle name="40% - Énfasis6 3" xfId="231"/>
    <cellStyle name="40% - Énfasis6 3 2" xfId="232"/>
    <cellStyle name="40% - Énfasis6 3 3" xfId="233"/>
    <cellStyle name="40% - Énfasis6 3 4" xfId="234"/>
    <cellStyle name="40% - Énfasis6 4" xfId="235"/>
    <cellStyle name="40% - Énfasis6 5" xfId="236"/>
    <cellStyle name="60% - Énfasis1 2" xfId="237"/>
    <cellStyle name="60% - Énfasis1 2 10" xfId="238"/>
    <cellStyle name="60% - Énfasis1 2 11" xfId="239"/>
    <cellStyle name="60% - Énfasis1 2 12" xfId="240"/>
    <cellStyle name="60% - Énfasis1 2 13" xfId="241"/>
    <cellStyle name="60% - Énfasis1 2 2" xfId="242"/>
    <cellStyle name="60% - Énfasis1 2 3" xfId="243"/>
    <cellStyle name="60% - Énfasis1 2 4" xfId="244"/>
    <cellStyle name="60% - Énfasis1 2 5" xfId="245"/>
    <cellStyle name="60% - Énfasis1 2 6" xfId="246"/>
    <cellStyle name="60% - Énfasis1 2 7" xfId="247"/>
    <cellStyle name="60% - Énfasis1 2 8" xfId="248"/>
    <cellStyle name="60% - Énfasis1 2 9" xfId="249"/>
    <cellStyle name="60% - Énfasis1 3" xfId="250"/>
    <cellStyle name="60% - Énfasis1 3 2" xfId="251"/>
    <cellStyle name="60% - Énfasis1 3 3" xfId="252"/>
    <cellStyle name="60% - Énfasis1 3 4" xfId="253"/>
    <cellStyle name="60% - Énfasis1 4" xfId="254"/>
    <cellStyle name="60% - Énfasis1 5" xfId="255"/>
    <cellStyle name="60% - Énfasis2 2" xfId="256"/>
    <cellStyle name="60% - Énfasis2 2 10" xfId="257"/>
    <cellStyle name="60% - Énfasis2 2 11" xfId="258"/>
    <cellStyle name="60% - Énfasis2 2 12" xfId="259"/>
    <cellStyle name="60% - Énfasis2 2 13" xfId="260"/>
    <cellStyle name="60% - Énfasis2 2 2" xfId="261"/>
    <cellStyle name="60% - Énfasis2 2 3" xfId="262"/>
    <cellStyle name="60% - Énfasis2 2 4" xfId="263"/>
    <cellStyle name="60% - Énfasis2 2 5" xfId="264"/>
    <cellStyle name="60% - Énfasis2 2 6" xfId="265"/>
    <cellStyle name="60% - Énfasis2 2 7" xfId="266"/>
    <cellStyle name="60% - Énfasis2 2 8" xfId="267"/>
    <cellStyle name="60% - Énfasis2 2 9" xfId="268"/>
    <cellStyle name="60% - Énfasis2 3" xfId="269"/>
    <cellStyle name="60% - Énfasis2 3 2" xfId="270"/>
    <cellStyle name="60% - Énfasis2 3 3" xfId="271"/>
    <cellStyle name="60% - Énfasis2 3 4" xfId="272"/>
    <cellStyle name="60% - Énfasis2 4" xfId="273"/>
    <cellStyle name="60% - Énfasis2 5" xfId="274"/>
    <cellStyle name="60% - Énfasis3 2" xfId="275"/>
    <cellStyle name="60% - Énfasis3 2 10" xfId="276"/>
    <cellStyle name="60% - Énfasis3 2 11" xfId="277"/>
    <cellStyle name="60% - Énfasis3 2 12" xfId="278"/>
    <cellStyle name="60% - Énfasis3 2 13" xfId="279"/>
    <cellStyle name="60% - Énfasis3 2 2" xfId="280"/>
    <cellStyle name="60% - Énfasis3 2 3" xfId="281"/>
    <cellStyle name="60% - Énfasis3 2 4" xfId="282"/>
    <cellStyle name="60% - Énfasis3 2 5" xfId="283"/>
    <cellStyle name="60% - Énfasis3 2 6" xfId="284"/>
    <cellStyle name="60% - Énfasis3 2 7" xfId="285"/>
    <cellStyle name="60% - Énfasis3 2 8" xfId="286"/>
    <cellStyle name="60% - Énfasis3 2 9" xfId="287"/>
    <cellStyle name="60% - Énfasis3 3" xfId="288"/>
    <cellStyle name="60% - Énfasis3 3 2" xfId="289"/>
    <cellStyle name="60% - Énfasis3 3 3" xfId="290"/>
    <cellStyle name="60% - Énfasis3 3 4" xfId="291"/>
    <cellStyle name="60% - Énfasis3 4" xfId="292"/>
    <cellStyle name="60% - Énfasis3 5" xfId="293"/>
    <cellStyle name="60% - Énfasis4 2" xfId="294"/>
    <cellStyle name="60% - Énfasis4 2 10" xfId="295"/>
    <cellStyle name="60% - Énfasis4 2 11" xfId="296"/>
    <cellStyle name="60% - Énfasis4 2 12" xfId="297"/>
    <cellStyle name="60% - Énfasis4 2 13" xfId="298"/>
    <cellStyle name="60% - Énfasis4 2 2" xfId="299"/>
    <cellStyle name="60% - Énfasis4 2 3" xfId="300"/>
    <cellStyle name="60% - Énfasis4 2 4" xfId="301"/>
    <cellStyle name="60% - Énfasis4 2 5" xfId="302"/>
    <cellStyle name="60% - Énfasis4 2 6" xfId="303"/>
    <cellStyle name="60% - Énfasis4 2 7" xfId="304"/>
    <cellStyle name="60% - Énfasis4 2 8" xfId="305"/>
    <cellStyle name="60% - Énfasis4 2 9" xfId="306"/>
    <cellStyle name="60% - Énfasis4 3" xfId="307"/>
    <cellStyle name="60% - Énfasis4 3 2" xfId="308"/>
    <cellStyle name="60% - Énfasis4 3 3" xfId="309"/>
    <cellStyle name="60% - Énfasis4 3 4" xfId="310"/>
    <cellStyle name="60% - Énfasis4 4" xfId="311"/>
    <cellStyle name="60% - Énfasis4 5" xfId="312"/>
    <cellStyle name="60% - Énfasis5 2" xfId="313"/>
    <cellStyle name="60% - Énfasis5 2 10" xfId="314"/>
    <cellStyle name="60% - Énfasis5 2 11" xfId="315"/>
    <cellStyle name="60% - Énfasis5 2 12" xfId="316"/>
    <cellStyle name="60% - Énfasis5 2 13" xfId="317"/>
    <cellStyle name="60% - Énfasis5 2 2" xfId="318"/>
    <cellStyle name="60% - Énfasis5 2 3" xfId="319"/>
    <cellStyle name="60% - Énfasis5 2 4" xfId="320"/>
    <cellStyle name="60% - Énfasis5 2 5" xfId="321"/>
    <cellStyle name="60% - Énfasis5 2 6" xfId="322"/>
    <cellStyle name="60% - Énfasis5 2 7" xfId="323"/>
    <cellStyle name="60% - Énfasis5 2 8" xfId="324"/>
    <cellStyle name="60% - Énfasis5 2 9" xfId="325"/>
    <cellStyle name="60% - Énfasis5 3" xfId="326"/>
    <cellStyle name="60% - Énfasis5 3 2" xfId="327"/>
    <cellStyle name="60% - Énfasis5 3 3" xfId="328"/>
    <cellStyle name="60% - Énfasis5 3 4" xfId="329"/>
    <cellStyle name="60% - Énfasis5 4" xfId="330"/>
    <cellStyle name="60% - Énfasis5 5" xfId="331"/>
    <cellStyle name="60% - Énfasis6 2" xfId="332"/>
    <cellStyle name="60% - Énfasis6 2 10" xfId="333"/>
    <cellStyle name="60% - Énfasis6 2 11" xfId="334"/>
    <cellStyle name="60% - Énfasis6 2 12" xfId="335"/>
    <cellStyle name="60% - Énfasis6 2 13" xfId="336"/>
    <cellStyle name="60% - Énfasis6 2 2" xfId="337"/>
    <cellStyle name="60% - Énfasis6 2 3" xfId="338"/>
    <cellStyle name="60% - Énfasis6 2 4" xfId="339"/>
    <cellStyle name="60% - Énfasis6 2 5" xfId="340"/>
    <cellStyle name="60% - Énfasis6 2 6" xfId="341"/>
    <cellStyle name="60% - Énfasis6 2 7" xfId="342"/>
    <cellStyle name="60% - Énfasis6 2 8" xfId="343"/>
    <cellStyle name="60% - Énfasis6 2 9" xfId="344"/>
    <cellStyle name="60% - Énfasis6 3" xfId="345"/>
    <cellStyle name="60% - Énfasis6 3 2" xfId="346"/>
    <cellStyle name="60% - Énfasis6 3 3" xfId="347"/>
    <cellStyle name="60% - Énfasis6 3 4" xfId="348"/>
    <cellStyle name="60% - Énfasis6 4" xfId="349"/>
    <cellStyle name="60% - Énfasis6 5" xfId="350"/>
    <cellStyle name="ANCLAS,REZONES Y SUS PARTES,DE FUNDICION,DE HIERRO O DE ACERO" xfId="351"/>
    <cellStyle name="ANCLAS,REZONES Y SUS PARTES,DE FUNDICION,DE HIERRO O DE ACERO 10" xfId="352"/>
    <cellStyle name="ANCLAS,REZONES Y SUS PARTES,DE FUNDICION,DE HIERRO O DE ACERO 11" xfId="353"/>
    <cellStyle name="ANCLAS,REZONES Y SUS PARTES,DE FUNDICION,DE HIERRO O DE ACERO 12" xfId="354"/>
    <cellStyle name="ANCLAS,REZONES Y SUS PARTES,DE FUNDICION,DE HIERRO O DE ACERO 13" xfId="355"/>
    <cellStyle name="ANCLAS,REZONES Y SUS PARTES,DE FUNDICION,DE HIERRO O DE ACERO 14" xfId="356"/>
    <cellStyle name="ANCLAS,REZONES Y SUS PARTES,DE FUNDICION,DE HIERRO O DE ACERO 15" xfId="357"/>
    <cellStyle name="ANCLAS,REZONES Y SUS PARTES,DE FUNDICION,DE HIERRO O DE ACERO 16" xfId="358"/>
    <cellStyle name="ANCLAS,REZONES Y SUS PARTES,DE FUNDICION,DE HIERRO O DE ACERO 17" xfId="359"/>
    <cellStyle name="ANCLAS,REZONES Y SUS PARTES,DE FUNDICION,DE HIERRO O DE ACERO 18" xfId="360"/>
    <cellStyle name="ANCLAS,REZONES Y SUS PARTES,DE FUNDICION,DE HIERRO O DE ACERO 19" xfId="361"/>
    <cellStyle name="ANCLAS,REZONES Y SUS PARTES,DE FUNDICION,DE HIERRO O DE ACERO 2" xfId="362"/>
    <cellStyle name="ANCLAS,REZONES Y SUS PARTES,DE FUNDICION,DE HIERRO O DE ACERO 2 2" xfId="363"/>
    <cellStyle name="ANCLAS,REZONES Y SUS PARTES,DE FUNDICION,DE HIERRO O DE ACERO 2 2 2" xfId="364"/>
    <cellStyle name="ANCLAS,REZONES Y SUS PARTES,DE FUNDICION,DE HIERRO O DE ACERO 2 2 2 2" xfId="365"/>
    <cellStyle name="ANCLAS,REZONES Y SUS PARTES,DE FUNDICION,DE HIERRO O DE ACERO 2 2 3" xfId="366"/>
    <cellStyle name="ANCLAS,REZONES Y SUS PARTES,DE FUNDICION,DE HIERRO O DE ACERO 2 2 4" xfId="367"/>
    <cellStyle name="ANCLAS,REZONES Y SUS PARTES,DE FUNDICION,DE HIERRO O DE ACERO 2 2 5" xfId="368"/>
    <cellStyle name="ANCLAS,REZONES Y SUS PARTES,DE FUNDICION,DE HIERRO O DE ACERO 2 2 6" xfId="369"/>
    <cellStyle name="ANCLAS,REZONES Y SUS PARTES,DE FUNDICION,DE HIERRO O DE ACERO 2 2 7" xfId="370"/>
    <cellStyle name="ANCLAS,REZONES Y SUS PARTES,DE FUNDICION,DE HIERRO O DE ACERO 2 3" xfId="371"/>
    <cellStyle name="ANCLAS,REZONES Y SUS PARTES,DE FUNDICION,DE HIERRO O DE ACERO 2 4" xfId="372"/>
    <cellStyle name="ANCLAS,REZONES Y SUS PARTES,DE FUNDICION,DE HIERRO O DE ACERO 2 5" xfId="373"/>
    <cellStyle name="ANCLAS,REZONES Y SUS PARTES,DE FUNDICION,DE HIERRO O DE ACERO 2 6" xfId="374"/>
    <cellStyle name="ANCLAS,REZONES Y SUS PARTES,DE FUNDICION,DE HIERRO O DE ACERO 20" xfId="375"/>
    <cellStyle name="ANCLAS,REZONES Y SUS PARTES,DE FUNDICION,DE HIERRO O DE ACERO 21" xfId="376"/>
    <cellStyle name="ANCLAS,REZONES Y SUS PARTES,DE FUNDICION,DE HIERRO O DE ACERO 22" xfId="377"/>
    <cellStyle name="ANCLAS,REZONES Y SUS PARTES,DE FUNDICION,DE HIERRO O DE ACERO 23" xfId="378"/>
    <cellStyle name="ANCLAS,REZONES Y SUS PARTES,DE FUNDICION,DE HIERRO O DE ACERO 24" xfId="379"/>
    <cellStyle name="ANCLAS,REZONES Y SUS PARTES,DE FUNDICION,DE HIERRO O DE ACERO 25" xfId="380"/>
    <cellStyle name="ANCLAS,REZONES Y SUS PARTES,DE FUNDICION,DE HIERRO O DE ACERO 26" xfId="381"/>
    <cellStyle name="ANCLAS,REZONES Y SUS PARTES,DE FUNDICION,DE HIERRO O DE ACERO 27" xfId="382"/>
    <cellStyle name="ANCLAS,REZONES Y SUS PARTES,DE FUNDICION,DE HIERRO O DE ACERO 28" xfId="383"/>
    <cellStyle name="ANCLAS,REZONES Y SUS PARTES,DE FUNDICION,DE HIERRO O DE ACERO 29" xfId="384"/>
    <cellStyle name="ANCLAS,REZONES Y SUS PARTES,DE FUNDICION,DE HIERRO O DE ACERO 3" xfId="385"/>
    <cellStyle name="ANCLAS,REZONES Y SUS PARTES,DE FUNDICION,DE HIERRO O DE ACERO 3 2" xfId="386"/>
    <cellStyle name="ANCLAS,REZONES Y SUS PARTES,DE FUNDICION,DE HIERRO O DE ACERO 3 3" xfId="387"/>
    <cellStyle name="ANCLAS,REZONES Y SUS PARTES,DE FUNDICION,DE HIERRO O DE ACERO 3 4" xfId="388"/>
    <cellStyle name="ANCLAS,REZONES Y SUS PARTES,DE FUNDICION,DE HIERRO O DE ACERO 30" xfId="389"/>
    <cellStyle name="ANCLAS,REZONES Y SUS PARTES,DE FUNDICION,DE HIERRO O DE ACERO 31" xfId="390"/>
    <cellStyle name="ANCLAS,REZONES Y SUS PARTES,DE FUNDICION,DE HIERRO O DE ACERO 32" xfId="391"/>
    <cellStyle name="ANCLAS,REZONES Y SUS PARTES,DE FUNDICION,DE HIERRO O DE ACERO 33" xfId="392"/>
    <cellStyle name="ANCLAS,REZONES Y SUS PARTES,DE FUNDICION,DE HIERRO O DE ACERO 34" xfId="393"/>
    <cellStyle name="ANCLAS,REZONES Y SUS PARTES,DE FUNDICION,DE HIERRO O DE ACERO 35" xfId="394"/>
    <cellStyle name="ANCLAS,REZONES Y SUS PARTES,DE FUNDICION,DE HIERRO O DE ACERO 36" xfId="395"/>
    <cellStyle name="ANCLAS,REZONES Y SUS PARTES,DE FUNDICION,DE HIERRO O DE ACERO 37" xfId="396"/>
    <cellStyle name="ANCLAS,REZONES Y SUS PARTES,DE FUNDICION,DE HIERRO O DE ACERO 38" xfId="397"/>
    <cellStyle name="ANCLAS,REZONES Y SUS PARTES,DE FUNDICION,DE HIERRO O DE ACERO 39" xfId="398"/>
    <cellStyle name="ANCLAS,REZONES Y SUS PARTES,DE FUNDICION,DE HIERRO O DE ACERO 4" xfId="399"/>
    <cellStyle name="ANCLAS,REZONES Y SUS PARTES,DE FUNDICION,DE HIERRO O DE ACERO 40" xfId="400"/>
    <cellStyle name="ANCLAS,REZONES Y SUS PARTES,DE FUNDICION,DE HIERRO O DE ACERO 41" xfId="401"/>
    <cellStyle name="ANCLAS,REZONES Y SUS PARTES,DE FUNDICION,DE HIERRO O DE ACERO 42" xfId="402"/>
    <cellStyle name="ANCLAS,REZONES Y SUS PARTES,DE FUNDICION,DE HIERRO O DE ACERO 43" xfId="403"/>
    <cellStyle name="ANCLAS,REZONES Y SUS PARTES,DE FUNDICION,DE HIERRO O DE ACERO 44" xfId="404"/>
    <cellStyle name="ANCLAS,REZONES Y SUS PARTES,DE FUNDICION,DE HIERRO O DE ACERO 45" xfId="405"/>
    <cellStyle name="ANCLAS,REZONES Y SUS PARTES,DE FUNDICION,DE HIERRO O DE ACERO 46" xfId="406"/>
    <cellStyle name="ANCLAS,REZONES Y SUS PARTES,DE FUNDICION,DE HIERRO O DE ACERO 47" xfId="407"/>
    <cellStyle name="ANCLAS,REZONES Y SUS PARTES,DE FUNDICION,DE HIERRO O DE ACERO 48" xfId="408"/>
    <cellStyle name="ANCLAS,REZONES Y SUS PARTES,DE FUNDICION,DE HIERRO O DE ACERO 49" xfId="409"/>
    <cellStyle name="ANCLAS,REZONES Y SUS PARTES,DE FUNDICION,DE HIERRO O DE ACERO 5" xfId="410"/>
    <cellStyle name="ANCLAS,REZONES Y SUS PARTES,DE FUNDICION,DE HIERRO O DE ACERO 6" xfId="411"/>
    <cellStyle name="ANCLAS,REZONES Y SUS PARTES,DE FUNDICION,DE HIERRO O DE ACERO 7" xfId="412"/>
    <cellStyle name="ANCLAS,REZONES Y SUS PARTES,DE FUNDICION,DE HIERRO O DE ACERO 8" xfId="413"/>
    <cellStyle name="ANCLAS,REZONES Y SUS PARTES,DE FUNDICION,DE HIERRO O DE ACERO 9" xfId="414"/>
    <cellStyle name="ANNEE" xfId="415"/>
    <cellStyle name="Buena 2" xfId="416"/>
    <cellStyle name="Buena 2 10" xfId="417"/>
    <cellStyle name="Buena 2 11" xfId="418"/>
    <cellStyle name="Buena 2 12" xfId="419"/>
    <cellStyle name="Buena 2 13" xfId="420"/>
    <cellStyle name="Buena 2 2" xfId="421"/>
    <cellStyle name="Buena 2 3" xfId="422"/>
    <cellStyle name="Buena 2 4" xfId="423"/>
    <cellStyle name="Buena 2 5" xfId="424"/>
    <cellStyle name="Buena 2 6" xfId="425"/>
    <cellStyle name="Buena 2 7" xfId="426"/>
    <cellStyle name="Buena 2 8" xfId="427"/>
    <cellStyle name="Buena 2 9" xfId="428"/>
    <cellStyle name="Buena 3" xfId="429"/>
    <cellStyle name="Buena 3 2" xfId="430"/>
    <cellStyle name="Buena 3 3" xfId="431"/>
    <cellStyle name="Buena 3 4" xfId="432"/>
    <cellStyle name="Buena 4" xfId="433"/>
    <cellStyle name="Buena 5" xfId="434"/>
    <cellStyle name="Cálculo 2" xfId="435"/>
    <cellStyle name="Cálculo 2 10" xfId="436"/>
    <cellStyle name="Cálculo 2 11" xfId="437"/>
    <cellStyle name="Cálculo 2 12" xfId="438"/>
    <cellStyle name="Cálculo 2 13" xfId="439"/>
    <cellStyle name="Cálculo 2 2" xfId="440"/>
    <cellStyle name="Cálculo 2 3" xfId="441"/>
    <cellStyle name="Cálculo 2 4" xfId="442"/>
    <cellStyle name="Cálculo 2 5" xfId="443"/>
    <cellStyle name="Cálculo 2 6" xfId="444"/>
    <cellStyle name="Cálculo 2 7" xfId="445"/>
    <cellStyle name="Cálculo 2 8" xfId="446"/>
    <cellStyle name="Cálculo 2 9" xfId="447"/>
    <cellStyle name="Cálculo 3" xfId="448"/>
    <cellStyle name="Cálculo 3 2" xfId="449"/>
    <cellStyle name="Cálculo 3 3" xfId="450"/>
    <cellStyle name="Cálculo 3 4" xfId="451"/>
    <cellStyle name="Cálculo 4" xfId="452"/>
    <cellStyle name="Cálculo 5" xfId="453"/>
    <cellStyle name="Celda de comprobación 2" xfId="454"/>
    <cellStyle name="Celda de comprobación 2 10" xfId="455"/>
    <cellStyle name="Celda de comprobación 2 11" xfId="456"/>
    <cellStyle name="Celda de comprobación 2 12" xfId="457"/>
    <cellStyle name="Celda de comprobación 2 13" xfId="458"/>
    <cellStyle name="Celda de comprobación 2 2" xfId="459"/>
    <cellStyle name="Celda de comprobación 2 3" xfId="460"/>
    <cellStyle name="Celda de comprobación 2 4" xfId="461"/>
    <cellStyle name="Celda de comprobación 2 5" xfId="462"/>
    <cellStyle name="Celda de comprobación 2 6" xfId="463"/>
    <cellStyle name="Celda de comprobación 2 7" xfId="464"/>
    <cellStyle name="Celda de comprobación 2 8" xfId="465"/>
    <cellStyle name="Celda de comprobación 2 9" xfId="466"/>
    <cellStyle name="Celda de comprobación 3" xfId="467"/>
    <cellStyle name="Celda de comprobación 3 2" xfId="468"/>
    <cellStyle name="Celda de comprobación 3 3" xfId="469"/>
    <cellStyle name="Celda de comprobación 3 4" xfId="470"/>
    <cellStyle name="Celda de comprobación 4" xfId="471"/>
    <cellStyle name="Celda de comprobación 5" xfId="472"/>
    <cellStyle name="Celda vinculada 2" xfId="473"/>
    <cellStyle name="Celda vinculada 2 10" xfId="474"/>
    <cellStyle name="Celda vinculada 2 11" xfId="475"/>
    <cellStyle name="Celda vinculada 2 12" xfId="476"/>
    <cellStyle name="Celda vinculada 2 13" xfId="477"/>
    <cellStyle name="Celda vinculada 2 2" xfId="478"/>
    <cellStyle name="Celda vinculada 2 3" xfId="479"/>
    <cellStyle name="Celda vinculada 2 4" xfId="480"/>
    <cellStyle name="Celda vinculada 2 5" xfId="481"/>
    <cellStyle name="Celda vinculada 2 6" xfId="482"/>
    <cellStyle name="Celda vinculada 2 7" xfId="483"/>
    <cellStyle name="Celda vinculada 2 8" xfId="484"/>
    <cellStyle name="Celda vinculada 2 9" xfId="485"/>
    <cellStyle name="Celda vinculada 3" xfId="486"/>
    <cellStyle name="Celda vinculada 3 2" xfId="487"/>
    <cellStyle name="Celda vinculada 3 3" xfId="488"/>
    <cellStyle name="Celda vinculada 3 4" xfId="489"/>
    <cellStyle name="Celda vinculada 4" xfId="490"/>
    <cellStyle name="Celda vinculada 5" xfId="491"/>
    <cellStyle name="Comma_Costos Filtros y Tuberias" xfId="492"/>
    <cellStyle name="Comma0" xfId="493"/>
    <cellStyle name="Currency [0]_A" xfId="494"/>
    <cellStyle name="Currency_A" xfId="495"/>
    <cellStyle name="Currency0" xfId="496"/>
    <cellStyle name="Date" xfId="497"/>
    <cellStyle name="Encabezado 4 2" xfId="498"/>
    <cellStyle name="Encabezado 4 2 10" xfId="499"/>
    <cellStyle name="Encabezado 4 2 11" xfId="500"/>
    <cellStyle name="Encabezado 4 2 12" xfId="501"/>
    <cellStyle name="Encabezado 4 2 13" xfId="502"/>
    <cellStyle name="Encabezado 4 2 2" xfId="503"/>
    <cellStyle name="Encabezado 4 2 3" xfId="504"/>
    <cellStyle name="Encabezado 4 2 4" xfId="505"/>
    <cellStyle name="Encabezado 4 2 5" xfId="506"/>
    <cellStyle name="Encabezado 4 2 6" xfId="507"/>
    <cellStyle name="Encabezado 4 2 7" xfId="508"/>
    <cellStyle name="Encabezado 4 2 8" xfId="509"/>
    <cellStyle name="Encabezado 4 2 9" xfId="510"/>
    <cellStyle name="Encabezado 4 3" xfId="511"/>
    <cellStyle name="Encabezado 4 3 2" xfId="512"/>
    <cellStyle name="Encabezado 4 3 3" xfId="513"/>
    <cellStyle name="Encabezado 4 3 4" xfId="514"/>
    <cellStyle name="Encabezado 4 4" xfId="515"/>
    <cellStyle name="Encabezado 4 5" xfId="516"/>
    <cellStyle name="Énfasis 1" xfId="517"/>
    <cellStyle name="Énfasis 2" xfId="518"/>
    <cellStyle name="Énfasis 3" xfId="519"/>
    <cellStyle name="Énfasis1 - 20%" xfId="520"/>
    <cellStyle name="Énfasis1 - 40%" xfId="521"/>
    <cellStyle name="Énfasis1 - 60%" xfId="522"/>
    <cellStyle name="Énfasis1 2" xfId="523"/>
    <cellStyle name="Énfasis1 2 10" xfId="524"/>
    <cellStyle name="Énfasis1 2 11" xfId="525"/>
    <cellStyle name="Énfasis1 2 12" xfId="526"/>
    <cellStyle name="Énfasis1 2 13" xfId="527"/>
    <cellStyle name="Énfasis1 2 2" xfId="528"/>
    <cellStyle name="Énfasis1 2 3" xfId="529"/>
    <cellStyle name="Énfasis1 2 4" xfId="530"/>
    <cellStyle name="Énfasis1 2 5" xfId="531"/>
    <cellStyle name="Énfasis1 2 6" xfId="532"/>
    <cellStyle name="Énfasis1 2 7" xfId="533"/>
    <cellStyle name="Énfasis1 2 8" xfId="534"/>
    <cellStyle name="Énfasis1 2 9" xfId="535"/>
    <cellStyle name="Énfasis1 3" xfId="536"/>
    <cellStyle name="Énfasis1 3 2" xfId="537"/>
    <cellStyle name="Énfasis1 3 3" xfId="538"/>
    <cellStyle name="Énfasis1 3 4" xfId="539"/>
    <cellStyle name="Énfasis1 4" xfId="540"/>
    <cellStyle name="Énfasis1 5" xfId="541"/>
    <cellStyle name="Énfasis2 - 20%" xfId="542"/>
    <cellStyle name="Énfasis2 - 40%" xfId="543"/>
    <cellStyle name="Énfasis2 - 60%" xfId="544"/>
    <cellStyle name="Énfasis2 2" xfId="545"/>
    <cellStyle name="Énfasis2 2 10" xfId="546"/>
    <cellStyle name="Énfasis2 2 11" xfId="547"/>
    <cellStyle name="Énfasis2 2 12" xfId="548"/>
    <cellStyle name="Énfasis2 2 13" xfId="549"/>
    <cellStyle name="Énfasis2 2 2" xfId="550"/>
    <cellStyle name="Énfasis2 2 3" xfId="551"/>
    <cellStyle name="Énfasis2 2 4" xfId="552"/>
    <cellStyle name="Énfasis2 2 5" xfId="553"/>
    <cellStyle name="Énfasis2 2 6" xfId="554"/>
    <cellStyle name="Énfasis2 2 7" xfId="555"/>
    <cellStyle name="Énfasis2 2 8" xfId="556"/>
    <cellStyle name="Énfasis2 2 9" xfId="557"/>
    <cellStyle name="Énfasis2 3" xfId="558"/>
    <cellStyle name="Énfasis2 3 2" xfId="559"/>
    <cellStyle name="Énfasis2 3 3" xfId="560"/>
    <cellStyle name="Énfasis2 3 4" xfId="561"/>
    <cellStyle name="Énfasis2 4" xfId="562"/>
    <cellStyle name="Énfasis2 5" xfId="563"/>
    <cellStyle name="Énfasis3 - 20%" xfId="564"/>
    <cellStyle name="Énfasis3 - 40%" xfId="565"/>
    <cellStyle name="Énfasis3 - 60%" xfId="566"/>
    <cellStyle name="Énfasis3 2" xfId="567"/>
    <cellStyle name="Énfasis3 2 10" xfId="568"/>
    <cellStyle name="Énfasis3 2 11" xfId="569"/>
    <cellStyle name="Énfasis3 2 12" xfId="570"/>
    <cellStyle name="Énfasis3 2 13" xfId="571"/>
    <cellStyle name="Énfasis3 2 2" xfId="572"/>
    <cellStyle name="Énfasis3 2 3" xfId="573"/>
    <cellStyle name="Énfasis3 2 4" xfId="574"/>
    <cellStyle name="Énfasis3 2 5" xfId="575"/>
    <cellStyle name="Énfasis3 2 6" xfId="576"/>
    <cellStyle name="Énfasis3 2 7" xfId="577"/>
    <cellStyle name="Énfasis3 2 8" xfId="578"/>
    <cellStyle name="Énfasis3 2 9" xfId="579"/>
    <cellStyle name="Énfasis3 3" xfId="580"/>
    <cellStyle name="Énfasis3 3 2" xfId="581"/>
    <cellStyle name="Énfasis3 3 3" xfId="582"/>
    <cellStyle name="Énfasis3 3 4" xfId="583"/>
    <cellStyle name="Énfasis3 4" xfId="584"/>
    <cellStyle name="Énfasis3 5" xfId="585"/>
    <cellStyle name="Énfasis4 - 20%" xfId="586"/>
    <cellStyle name="Énfasis4 - 40%" xfId="587"/>
    <cellStyle name="Énfasis4 - 60%" xfId="588"/>
    <cellStyle name="Énfasis4 2" xfId="589"/>
    <cellStyle name="Énfasis4 2 10" xfId="590"/>
    <cellStyle name="Énfasis4 2 11" xfId="591"/>
    <cellStyle name="Énfasis4 2 12" xfId="592"/>
    <cellStyle name="Énfasis4 2 13" xfId="593"/>
    <cellStyle name="Énfasis4 2 2" xfId="594"/>
    <cellStyle name="Énfasis4 2 3" xfId="595"/>
    <cellStyle name="Énfasis4 2 4" xfId="596"/>
    <cellStyle name="Énfasis4 2 5" xfId="597"/>
    <cellStyle name="Énfasis4 2 6" xfId="598"/>
    <cellStyle name="Énfasis4 2 7" xfId="599"/>
    <cellStyle name="Énfasis4 2 8" xfId="600"/>
    <cellStyle name="Énfasis4 2 9" xfId="601"/>
    <cellStyle name="Énfasis4 3" xfId="602"/>
    <cellStyle name="Énfasis4 3 2" xfId="603"/>
    <cellStyle name="Énfasis4 3 3" xfId="604"/>
    <cellStyle name="Énfasis4 3 4" xfId="605"/>
    <cellStyle name="Énfasis4 4" xfId="606"/>
    <cellStyle name="Énfasis4 5" xfId="607"/>
    <cellStyle name="Énfasis5 - 20%" xfId="608"/>
    <cellStyle name="Énfasis5 - 40%" xfId="609"/>
    <cellStyle name="Énfasis5 - 60%" xfId="610"/>
    <cellStyle name="Énfasis5 2" xfId="611"/>
    <cellStyle name="Énfasis5 2 10" xfId="612"/>
    <cellStyle name="Énfasis5 2 11" xfId="613"/>
    <cellStyle name="Énfasis5 2 12" xfId="614"/>
    <cellStyle name="Énfasis5 2 13" xfId="615"/>
    <cellStyle name="Énfasis5 2 2" xfId="616"/>
    <cellStyle name="Énfasis5 2 3" xfId="617"/>
    <cellStyle name="Énfasis5 2 4" xfId="618"/>
    <cellStyle name="Énfasis5 2 5" xfId="619"/>
    <cellStyle name="Énfasis5 2 6" xfId="620"/>
    <cellStyle name="Énfasis5 2 7" xfId="621"/>
    <cellStyle name="Énfasis5 2 8" xfId="622"/>
    <cellStyle name="Énfasis5 2 9" xfId="623"/>
    <cellStyle name="Énfasis5 3" xfId="624"/>
    <cellStyle name="Énfasis5 3 2" xfId="625"/>
    <cellStyle name="Énfasis5 3 3" xfId="626"/>
    <cellStyle name="Énfasis5 3 4" xfId="627"/>
    <cellStyle name="Énfasis5 4" xfId="628"/>
    <cellStyle name="Énfasis5 5" xfId="629"/>
    <cellStyle name="Énfasis6 - 20%" xfId="630"/>
    <cellStyle name="Énfasis6 - 40%" xfId="631"/>
    <cellStyle name="Énfasis6 - 60%" xfId="632"/>
    <cellStyle name="Énfasis6 2" xfId="633"/>
    <cellStyle name="Énfasis6 2 10" xfId="634"/>
    <cellStyle name="Énfasis6 2 11" xfId="635"/>
    <cellStyle name="Énfasis6 2 12" xfId="636"/>
    <cellStyle name="Énfasis6 2 13" xfId="637"/>
    <cellStyle name="Énfasis6 2 2" xfId="638"/>
    <cellStyle name="Énfasis6 2 3" xfId="639"/>
    <cellStyle name="Énfasis6 2 4" xfId="640"/>
    <cellStyle name="Énfasis6 2 5" xfId="641"/>
    <cellStyle name="Énfasis6 2 6" xfId="642"/>
    <cellStyle name="Énfasis6 2 7" xfId="643"/>
    <cellStyle name="Énfasis6 2 8" xfId="644"/>
    <cellStyle name="Énfasis6 2 9" xfId="645"/>
    <cellStyle name="Énfasis6 3" xfId="646"/>
    <cellStyle name="Énfasis6 3 2" xfId="647"/>
    <cellStyle name="Énfasis6 3 3" xfId="648"/>
    <cellStyle name="Énfasis6 3 4" xfId="649"/>
    <cellStyle name="Énfasis6 4" xfId="650"/>
    <cellStyle name="Énfasis6 5" xfId="651"/>
    <cellStyle name="Entrada 2" xfId="652"/>
    <cellStyle name="Entrada 2 10" xfId="653"/>
    <cellStyle name="Entrada 2 11" xfId="654"/>
    <cellStyle name="Entrada 2 12" xfId="655"/>
    <cellStyle name="Entrada 2 13" xfId="656"/>
    <cellStyle name="Entrada 2 2" xfId="657"/>
    <cellStyle name="Entrada 2 3" xfId="658"/>
    <cellStyle name="Entrada 2 4" xfId="659"/>
    <cellStyle name="Entrada 2 5" xfId="660"/>
    <cellStyle name="Entrada 2 6" xfId="661"/>
    <cellStyle name="Entrada 2 7" xfId="662"/>
    <cellStyle name="Entrada 2 8" xfId="663"/>
    <cellStyle name="Entrada 2 9" xfId="664"/>
    <cellStyle name="Entrada 3" xfId="665"/>
    <cellStyle name="Entrada 3 2" xfId="666"/>
    <cellStyle name="Entrada 3 3" xfId="667"/>
    <cellStyle name="Entrada 3 4" xfId="668"/>
    <cellStyle name="Entrada 4" xfId="669"/>
    <cellStyle name="Entrada 5" xfId="670"/>
    <cellStyle name="Euro" xfId="671"/>
    <cellStyle name="Euro 10" xfId="672"/>
    <cellStyle name="Euro 11" xfId="673"/>
    <cellStyle name="Euro 12" xfId="674"/>
    <cellStyle name="Euro 13" xfId="675"/>
    <cellStyle name="Euro 14" xfId="676"/>
    <cellStyle name="Euro 15" xfId="677"/>
    <cellStyle name="Euro 16" xfId="678"/>
    <cellStyle name="Euro 17" xfId="679"/>
    <cellStyle name="Euro 18" xfId="680"/>
    <cellStyle name="Euro 19" xfId="681"/>
    <cellStyle name="Euro 2" xfId="682"/>
    <cellStyle name="Euro 20" xfId="683"/>
    <cellStyle name="Euro 21" xfId="684"/>
    <cellStyle name="Euro 22" xfId="685"/>
    <cellStyle name="Euro 23" xfId="686"/>
    <cellStyle name="Euro 24" xfId="687"/>
    <cellStyle name="Euro 25" xfId="688"/>
    <cellStyle name="Euro 26" xfId="689"/>
    <cellStyle name="Euro 27" xfId="690"/>
    <cellStyle name="Euro 28" xfId="691"/>
    <cellStyle name="Euro 29" xfId="692"/>
    <cellStyle name="Euro 3" xfId="693"/>
    <cellStyle name="Euro 30" xfId="694"/>
    <cellStyle name="Euro 31" xfId="695"/>
    <cellStyle name="Euro 32" xfId="696"/>
    <cellStyle name="Euro 33" xfId="697"/>
    <cellStyle name="Euro 34" xfId="698"/>
    <cellStyle name="Euro 35" xfId="699"/>
    <cellStyle name="Euro 36" xfId="700"/>
    <cellStyle name="Euro 37" xfId="701"/>
    <cellStyle name="Euro 38" xfId="702"/>
    <cellStyle name="Euro 39" xfId="703"/>
    <cellStyle name="Euro 4" xfId="704"/>
    <cellStyle name="Euro 4 2" xfId="705"/>
    <cellStyle name="Euro 4 3" xfId="706"/>
    <cellStyle name="Euro 4 4" xfId="707"/>
    <cellStyle name="Euro 40" xfId="708"/>
    <cellStyle name="Euro 41" xfId="709"/>
    <cellStyle name="Euro 42" xfId="710"/>
    <cellStyle name="Euro 43" xfId="711"/>
    <cellStyle name="Euro 44" xfId="712"/>
    <cellStyle name="Euro 45" xfId="713"/>
    <cellStyle name="Euro 46" xfId="714"/>
    <cellStyle name="Euro 47" xfId="715"/>
    <cellStyle name="Euro 48" xfId="716"/>
    <cellStyle name="Euro 49" xfId="717"/>
    <cellStyle name="Euro 5" xfId="718"/>
    <cellStyle name="Euro 6" xfId="719"/>
    <cellStyle name="Euro 7" xfId="720"/>
    <cellStyle name="Euro 8" xfId="721"/>
    <cellStyle name="Euro 9" xfId="722"/>
    <cellStyle name="Fixed" xfId="723"/>
    <cellStyle name="Heading 1" xfId="724"/>
    <cellStyle name="Heading 2" xfId="725"/>
    <cellStyle name="Hipervínculo 2" xfId="726"/>
    <cellStyle name="Hipervínculo 3" xfId="727"/>
    <cellStyle name="Hipervínculo 4" xfId="728"/>
    <cellStyle name="Incorrecto 2" xfId="729"/>
    <cellStyle name="Incorrecto 2 10" xfId="730"/>
    <cellStyle name="Incorrecto 2 11" xfId="731"/>
    <cellStyle name="Incorrecto 2 12" xfId="732"/>
    <cellStyle name="Incorrecto 2 13" xfId="733"/>
    <cellStyle name="Incorrecto 2 2" xfId="734"/>
    <cellStyle name="Incorrecto 2 3" xfId="735"/>
    <cellStyle name="Incorrecto 2 4" xfId="736"/>
    <cellStyle name="Incorrecto 2 5" xfId="737"/>
    <cellStyle name="Incorrecto 2 6" xfId="738"/>
    <cellStyle name="Incorrecto 2 7" xfId="739"/>
    <cellStyle name="Incorrecto 2 8" xfId="740"/>
    <cellStyle name="Incorrecto 2 9" xfId="741"/>
    <cellStyle name="Incorrecto 3" xfId="742"/>
    <cellStyle name="Incorrecto 3 2" xfId="743"/>
    <cellStyle name="Incorrecto 3 3" xfId="744"/>
    <cellStyle name="Incorrecto 3 4" xfId="745"/>
    <cellStyle name="Incorrecto 4" xfId="746"/>
    <cellStyle name="Incorrecto 5" xfId="747"/>
    <cellStyle name="Millares" xfId="1" builtinId="3"/>
    <cellStyle name="Millares 10" xfId="748"/>
    <cellStyle name="Millares 11" xfId="3"/>
    <cellStyle name="Millares 12" xfId="749"/>
    <cellStyle name="Millares 13" xfId="750"/>
    <cellStyle name="Millares 14" xfId="751"/>
    <cellStyle name="Millares 14 2" xfId="752"/>
    <cellStyle name="Millares 14 2 3" xfId="753"/>
    <cellStyle name="Millares 14 3" xfId="754"/>
    <cellStyle name="Millares 15" xfId="755"/>
    <cellStyle name="Millares 16" xfId="756"/>
    <cellStyle name="Millares 17" xfId="757"/>
    <cellStyle name="Millares 18" xfId="758"/>
    <cellStyle name="Millares 19" xfId="759"/>
    <cellStyle name="Millares 19 2" xfId="760"/>
    <cellStyle name="Millares 2" xfId="761"/>
    <cellStyle name="Millares 2 10" xfId="762"/>
    <cellStyle name="Millares 2 11" xfId="763"/>
    <cellStyle name="Millares 2 12" xfId="764"/>
    <cellStyle name="Millares 2 13" xfId="765"/>
    <cellStyle name="Millares 2 14" xfId="766"/>
    <cellStyle name="Millares 2 15" xfId="767"/>
    <cellStyle name="Millares 2 16" xfId="768"/>
    <cellStyle name="Millares 2 17" xfId="769"/>
    <cellStyle name="Millares 2 18" xfId="770"/>
    <cellStyle name="Millares 2 19" xfId="771"/>
    <cellStyle name="Millares 2 2" xfId="772"/>
    <cellStyle name="Millares 2 2 10" xfId="773"/>
    <cellStyle name="Millares 2 2 11" xfId="774"/>
    <cellStyle name="Millares 2 2 12" xfId="775"/>
    <cellStyle name="Millares 2 2 13" xfId="776"/>
    <cellStyle name="Millares 2 2 14" xfId="777"/>
    <cellStyle name="Millares 2 2 15" xfId="778"/>
    <cellStyle name="Millares 2 2 16" xfId="779"/>
    <cellStyle name="Millares 2 2 17" xfId="780"/>
    <cellStyle name="Millares 2 2 18" xfId="781"/>
    <cellStyle name="Millares 2 2 19" xfId="782"/>
    <cellStyle name="Millares 2 2 2" xfId="783"/>
    <cellStyle name="Millares 2 2 2 10" xfId="784"/>
    <cellStyle name="Millares 2 2 2 11" xfId="785"/>
    <cellStyle name="Millares 2 2 2 12" xfId="786"/>
    <cellStyle name="Millares 2 2 2 13" xfId="787"/>
    <cellStyle name="Millares 2 2 2 14" xfId="788"/>
    <cellStyle name="Millares 2 2 2 15" xfId="789"/>
    <cellStyle name="Millares 2 2 2 16" xfId="790"/>
    <cellStyle name="Millares 2 2 2 17" xfId="791"/>
    <cellStyle name="Millares 2 2 2 18" xfId="792"/>
    <cellStyle name="Millares 2 2 2 19" xfId="793"/>
    <cellStyle name="Millares 2 2 2 2" xfId="794"/>
    <cellStyle name="Millares 2 2 2 20" xfId="795"/>
    <cellStyle name="Millares 2 2 2 21" xfId="796"/>
    <cellStyle name="Millares 2 2 2 22" xfId="797"/>
    <cellStyle name="Millares 2 2 2 23" xfId="798"/>
    <cellStyle name="Millares 2 2 2 24" xfId="799"/>
    <cellStyle name="Millares 2 2 2 25" xfId="800"/>
    <cellStyle name="Millares 2 2 2 26" xfId="801"/>
    <cellStyle name="Millares 2 2 2 27" xfId="802"/>
    <cellStyle name="Millares 2 2 2 28" xfId="803"/>
    <cellStyle name="Millares 2 2 2 29" xfId="804"/>
    <cellStyle name="Millares 2 2 2 3" xfId="805"/>
    <cellStyle name="Millares 2 2 2 30" xfId="806"/>
    <cellStyle name="Millares 2 2 2 31" xfId="807"/>
    <cellStyle name="Millares 2 2 2 32" xfId="808"/>
    <cellStyle name="Millares 2 2 2 33" xfId="809"/>
    <cellStyle name="Millares 2 2 2 34" xfId="810"/>
    <cellStyle name="Millares 2 2 2 35" xfId="811"/>
    <cellStyle name="Millares 2 2 2 36" xfId="812"/>
    <cellStyle name="Millares 2 2 2 37" xfId="813"/>
    <cellStyle name="Millares 2 2 2 38" xfId="814"/>
    <cellStyle name="Millares 2 2 2 39" xfId="815"/>
    <cellStyle name="Millares 2 2 2 4" xfId="816"/>
    <cellStyle name="Millares 2 2 2 40" xfId="817"/>
    <cellStyle name="Millares 2 2 2 41" xfId="818"/>
    <cellStyle name="Millares 2 2 2 42" xfId="819"/>
    <cellStyle name="Millares 2 2 2 43" xfId="820"/>
    <cellStyle name="Millares 2 2 2 44" xfId="821"/>
    <cellStyle name="Millares 2 2 2 45" xfId="822"/>
    <cellStyle name="Millares 2 2 2 46" xfId="823"/>
    <cellStyle name="Millares 2 2 2 47" xfId="824"/>
    <cellStyle name="Millares 2 2 2 5" xfId="825"/>
    <cellStyle name="Millares 2 2 2 6" xfId="826"/>
    <cellStyle name="Millares 2 2 2 7" xfId="827"/>
    <cellStyle name="Millares 2 2 2 8" xfId="828"/>
    <cellStyle name="Millares 2 2 2 9" xfId="829"/>
    <cellStyle name="Millares 2 2 20" xfId="830"/>
    <cellStyle name="Millares 2 2 21" xfId="831"/>
    <cellStyle name="Millares 2 2 22" xfId="832"/>
    <cellStyle name="Millares 2 2 23" xfId="833"/>
    <cellStyle name="Millares 2 2 24" xfId="834"/>
    <cellStyle name="Millares 2 2 25" xfId="835"/>
    <cellStyle name="Millares 2 2 26" xfId="836"/>
    <cellStyle name="Millares 2 2 27" xfId="837"/>
    <cellStyle name="Millares 2 2 28" xfId="838"/>
    <cellStyle name="Millares 2 2 29" xfId="839"/>
    <cellStyle name="Millares 2 2 3" xfId="840"/>
    <cellStyle name="Millares 2 2 30" xfId="841"/>
    <cellStyle name="Millares 2 2 31" xfId="842"/>
    <cellStyle name="Millares 2 2 32" xfId="843"/>
    <cellStyle name="Millares 2 2 33" xfId="844"/>
    <cellStyle name="Millares 2 2 34" xfId="845"/>
    <cellStyle name="Millares 2 2 35" xfId="846"/>
    <cellStyle name="Millares 2 2 36" xfId="847"/>
    <cellStyle name="Millares 2 2 37" xfId="848"/>
    <cellStyle name="Millares 2 2 38" xfId="849"/>
    <cellStyle name="Millares 2 2 39" xfId="850"/>
    <cellStyle name="Millares 2 2 4" xfId="851"/>
    <cellStyle name="Millares 2 2 40" xfId="852"/>
    <cellStyle name="Millares 2 2 41" xfId="853"/>
    <cellStyle name="Millares 2 2 42" xfId="854"/>
    <cellStyle name="Millares 2 2 43" xfId="855"/>
    <cellStyle name="Millares 2 2 44" xfId="856"/>
    <cellStyle name="Millares 2 2 45" xfId="857"/>
    <cellStyle name="Millares 2 2 46" xfId="858"/>
    <cellStyle name="Millares 2 2 47" xfId="859"/>
    <cellStyle name="Millares 2 2 48" xfId="860"/>
    <cellStyle name="Millares 2 2 49" xfId="861"/>
    <cellStyle name="Millares 2 2 5" xfId="862"/>
    <cellStyle name="Millares 2 2 50" xfId="863"/>
    <cellStyle name="Millares 2 2 51" xfId="864"/>
    <cellStyle name="Millares 2 2 6" xfId="865"/>
    <cellStyle name="Millares 2 2 7" xfId="866"/>
    <cellStyle name="Millares 2 2 7 2" xfId="867"/>
    <cellStyle name="Millares 2 2 8" xfId="868"/>
    <cellStyle name="Millares 2 2 9" xfId="869"/>
    <cellStyle name="Millares 2 20" xfId="870"/>
    <cellStyle name="Millares 2 21" xfId="871"/>
    <cellStyle name="Millares 2 22" xfId="872"/>
    <cellStyle name="Millares 2 23" xfId="873"/>
    <cellStyle name="Millares 2 24" xfId="874"/>
    <cellStyle name="Millares 2 25" xfId="875"/>
    <cellStyle name="Millares 2 26" xfId="876"/>
    <cellStyle name="Millares 2 27" xfId="877"/>
    <cellStyle name="Millares 2 28" xfId="878"/>
    <cellStyle name="Millares 2 29" xfId="879"/>
    <cellStyle name="Millares 2 3" xfId="880"/>
    <cellStyle name="Millares 2 3 2" xfId="881"/>
    <cellStyle name="Millares 2 3 3" xfId="882"/>
    <cellStyle name="Millares 2 3 4" xfId="883"/>
    <cellStyle name="Millares 2 3 5" xfId="884"/>
    <cellStyle name="Millares 2 30" xfId="885"/>
    <cellStyle name="Millares 2 31" xfId="886"/>
    <cellStyle name="Millares 2 32" xfId="887"/>
    <cellStyle name="Millares 2 4" xfId="888"/>
    <cellStyle name="Millares 2 4 2" xfId="889"/>
    <cellStyle name="Millares 2 5" xfId="890"/>
    <cellStyle name="Millares 2 6" xfId="891"/>
    <cellStyle name="Millares 2 7" xfId="892"/>
    <cellStyle name="Millares 2 8" xfId="893"/>
    <cellStyle name="Millares 2 9" xfId="894"/>
    <cellStyle name="Millares 20" xfId="895"/>
    <cellStyle name="Millares 21" xfId="896"/>
    <cellStyle name="Millares 22" xfId="897"/>
    <cellStyle name="Millares 23" xfId="898"/>
    <cellStyle name="Millares 23 2" xfId="899"/>
    <cellStyle name="Millares 24" xfId="900"/>
    <cellStyle name="Millares 25" xfId="901"/>
    <cellStyle name="Millares 26" xfId="902"/>
    <cellStyle name="Millares 27" xfId="903"/>
    <cellStyle name="Millares 28" xfId="904"/>
    <cellStyle name="Millares 28 2" xfId="905"/>
    <cellStyle name="Millares 28 3" xfId="906"/>
    <cellStyle name="Millares 3" xfId="907"/>
    <cellStyle name="Millares 3 2" xfId="908"/>
    <cellStyle name="Millares 3 2 10" xfId="909"/>
    <cellStyle name="Millares 3 2 11" xfId="910"/>
    <cellStyle name="Millares 3 2 12" xfId="911"/>
    <cellStyle name="Millares 3 2 13" xfId="912"/>
    <cellStyle name="Millares 3 2 2" xfId="913"/>
    <cellStyle name="Millares 3 2 3" xfId="914"/>
    <cellStyle name="Millares 3 2 4" xfId="915"/>
    <cellStyle name="Millares 3 2 4 2" xfId="916"/>
    <cellStyle name="Millares 3 2 5" xfId="917"/>
    <cellStyle name="Millares 3 2 6" xfId="918"/>
    <cellStyle name="Millares 3 2 7" xfId="919"/>
    <cellStyle name="Millares 3 2 8" xfId="920"/>
    <cellStyle name="Millares 3 2 9" xfId="921"/>
    <cellStyle name="Millares 3 3" xfId="922"/>
    <cellStyle name="Millares 3 4" xfId="923"/>
    <cellStyle name="Millares 3 5" xfId="924"/>
    <cellStyle name="Millares 3 6" xfId="925"/>
    <cellStyle name="Millares 3_EQUIPAMIENTO POZO SAN RAFAEL" xfId="926"/>
    <cellStyle name="Millares 30" xfId="927"/>
    <cellStyle name="Millares 4" xfId="928"/>
    <cellStyle name="Millares 4 10" xfId="929"/>
    <cellStyle name="Millares 4 11" xfId="930"/>
    <cellStyle name="Millares 4 12" xfId="931"/>
    <cellStyle name="Millares 4 13" xfId="932"/>
    <cellStyle name="Millares 4 2" xfId="933"/>
    <cellStyle name="Millares 4 2 2" xfId="934"/>
    <cellStyle name="Millares 4 2 3" xfId="935"/>
    <cellStyle name="Millares 4 2 4" xfId="936"/>
    <cellStyle name="Millares 4 2 5" xfId="937"/>
    <cellStyle name="Millares 4 2 6" xfId="938"/>
    <cellStyle name="Millares 4 2 7" xfId="939"/>
    <cellStyle name="Millares 4 2 8" xfId="940"/>
    <cellStyle name="Millares 4 3" xfId="941"/>
    <cellStyle name="Millares 4 3 2" xfId="942"/>
    <cellStyle name="Millares 4 3 3" xfId="943"/>
    <cellStyle name="Millares 4 3 4" xfId="944"/>
    <cellStyle name="Millares 4 3 5" xfId="945"/>
    <cellStyle name="Millares 4 3 6" xfId="946"/>
    <cellStyle name="Millares 4 3 7" xfId="947"/>
    <cellStyle name="Millares 4 3 8" xfId="948"/>
    <cellStyle name="Millares 4 4" xfId="949"/>
    <cellStyle name="Millares 4 4 2" xfId="950"/>
    <cellStyle name="Millares 4 4 3" xfId="951"/>
    <cellStyle name="Millares 4 4 4" xfId="952"/>
    <cellStyle name="Millares 4 4 5" xfId="953"/>
    <cellStyle name="Millares 4 4 6" xfId="954"/>
    <cellStyle name="Millares 4 4 7" xfId="955"/>
    <cellStyle name="Millares 4 4 8" xfId="956"/>
    <cellStyle name="Millares 4 5" xfId="957"/>
    <cellStyle name="Millares 4 6" xfId="958"/>
    <cellStyle name="Millares 4 7" xfId="959"/>
    <cellStyle name="Millares 4 8" xfId="960"/>
    <cellStyle name="Millares 4 9" xfId="961"/>
    <cellStyle name="Millares 5" xfId="962"/>
    <cellStyle name="Millares 5 10" xfId="963"/>
    <cellStyle name="Millares 5 11" xfId="964"/>
    <cellStyle name="Millares 5 12" xfId="965"/>
    <cellStyle name="Millares 5 13" xfId="966"/>
    <cellStyle name="Millares 5 14" xfId="967"/>
    <cellStyle name="Millares 5 15" xfId="968"/>
    <cellStyle name="Millares 5 16" xfId="969"/>
    <cellStyle name="Millares 5 17" xfId="970"/>
    <cellStyle name="Millares 5 18" xfId="971"/>
    <cellStyle name="Millares 5 19" xfId="972"/>
    <cellStyle name="Millares 5 2" xfId="973"/>
    <cellStyle name="Millares 5 20" xfId="974"/>
    <cellStyle name="Millares 5 21" xfId="975"/>
    <cellStyle name="Millares 5 22" xfId="976"/>
    <cellStyle name="Millares 5 23" xfId="977"/>
    <cellStyle name="Millares 5 24" xfId="978"/>
    <cellStyle name="Millares 5 25" xfId="979"/>
    <cellStyle name="Millares 5 26" xfId="980"/>
    <cellStyle name="Millares 5 27" xfId="981"/>
    <cellStyle name="Millares 5 28" xfId="982"/>
    <cellStyle name="Millares 5 29" xfId="983"/>
    <cellStyle name="Millares 5 3" xfId="984"/>
    <cellStyle name="Millares 5 30" xfId="985"/>
    <cellStyle name="Millares 5 31" xfId="986"/>
    <cellStyle name="Millares 5 32" xfId="987"/>
    <cellStyle name="Millares 5 33" xfId="988"/>
    <cellStyle name="Millares 5 34" xfId="989"/>
    <cellStyle name="Millares 5 35" xfId="990"/>
    <cellStyle name="Millares 5 36" xfId="991"/>
    <cellStyle name="Millares 5 37" xfId="992"/>
    <cellStyle name="Millares 5 38" xfId="993"/>
    <cellStyle name="Millares 5 39" xfId="994"/>
    <cellStyle name="Millares 5 4" xfId="995"/>
    <cellStyle name="Millares 5 40" xfId="996"/>
    <cellStyle name="Millares 5 41" xfId="997"/>
    <cellStyle name="Millares 5 42" xfId="998"/>
    <cellStyle name="Millares 5 43" xfId="999"/>
    <cellStyle name="Millares 5 44" xfId="1000"/>
    <cellStyle name="Millares 5 45" xfId="1001"/>
    <cellStyle name="Millares 5 46" xfId="1002"/>
    <cellStyle name="Millares 5 47" xfId="1003"/>
    <cellStyle name="Millares 5 48" xfId="1004"/>
    <cellStyle name="Millares 5 49" xfId="1005"/>
    <cellStyle name="Millares 5 5" xfId="1006"/>
    <cellStyle name="Millares 5 6" xfId="1007"/>
    <cellStyle name="Millares 5 7" xfId="1008"/>
    <cellStyle name="Millares 5 8" xfId="1009"/>
    <cellStyle name="Millares 5 9" xfId="1010"/>
    <cellStyle name="Millares 6" xfId="1011"/>
    <cellStyle name="Millares 6 10" xfId="1012"/>
    <cellStyle name="Millares 6 11" xfId="1013"/>
    <cellStyle name="Millares 6 12" xfId="1014"/>
    <cellStyle name="Millares 6 13" xfId="1015"/>
    <cellStyle name="Millares 6 2" xfId="1016"/>
    <cellStyle name="Millares 6 3" xfId="1017"/>
    <cellStyle name="Millares 6 4" xfId="1018"/>
    <cellStyle name="Millares 6 5" xfId="1019"/>
    <cellStyle name="Millares 6 6" xfId="1020"/>
    <cellStyle name="Millares 6 7" xfId="1021"/>
    <cellStyle name="Millares 6 8" xfId="1022"/>
    <cellStyle name="Millares 6 9" xfId="1023"/>
    <cellStyle name="Millares 7" xfId="1024"/>
    <cellStyle name="Millares 7 10" xfId="1025"/>
    <cellStyle name="Millares 7 11" xfId="1026"/>
    <cellStyle name="Millares 7 12" xfId="1027"/>
    <cellStyle name="Millares 7 13" xfId="1028"/>
    <cellStyle name="Millares 7 2" xfId="1029"/>
    <cellStyle name="Millares 7 3" xfId="1030"/>
    <cellStyle name="Millares 7 4" xfId="1031"/>
    <cellStyle name="Millares 7 5" xfId="1032"/>
    <cellStyle name="Millares 7 6" xfId="1033"/>
    <cellStyle name="Millares 7 7" xfId="1034"/>
    <cellStyle name="Millares 7 8" xfId="1035"/>
    <cellStyle name="Millares 7 9" xfId="1036"/>
    <cellStyle name="Millares 8" xfId="1037"/>
    <cellStyle name="Millares 8 10" xfId="1038"/>
    <cellStyle name="Millares 8 11" xfId="1039"/>
    <cellStyle name="Millares 8 12" xfId="1040"/>
    <cellStyle name="Millares 8 13" xfId="1041"/>
    <cellStyle name="Millares 8 2" xfId="1042"/>
    <cellStyle name="Millares 8 2 2" xfId="1043"/>
    <cellStyle name="Millares 8 2 3" xfId="1044"/>
    <cellStyle name="Millares 8 2 4" xfId="1045"/>
    <cellStyle name="Millares 8 2 5" xfId="1046"/>
    <cellStyle name="Millares 8 2 6" xfId="1047"/>
    <cellStyle name="Millares 8 2 7" xfId="1048"/>
    <cellStyle name="Millares 8 2 8" xfId="1049"/>
    <cellStyle name="Millares 8 3" xfId="1050"/>
    <cellStyle name="Millares 8 4" xfId="1051"/>
    <cellStyle name="Millares 8 5" xfId="1052"/>
    <cellStyle name="Millares 8 6" xfId="1053"/>
    <cellStyle name="Millares 8 7" xfId="1054"/>
    <cellStyle name="Millares 8 8" xfId="1055"/>
    <cellStyle name="Millares 8 9" xfId="1056"/>
    <cellStyle name="Millares 9" xfId="1057"/>
    <cellStyle name="Millares 9 10" xfId="1058"/>
    <cellStyle name="Millares 9 11" xfId="1059"/>
    <cellStyle name="Millares 9 12" xfId="1060"/>
    <cellStyle name="Millares 9 13" xfId="1061"/>
    <cellStyle name="Millares 9 2" xfId="1062"/>
    <cellStyle name="Millares 9 3" xfId="1063"/>
    <cellStyle name="Millares 9 4" xfId="1064"/>
    <cellStyle name="Millares 9 5" xfId="1065"/>
    <cellStyle name="Millares 9 6" xfId="1066"/>
    <cellStyle name="Millares 9 7" xfId="1067"/>
    <cellStyle name="Millares 9 8" xfId="1068"/>
    <cellStyle name="Millares 9 9" xfId="1069"/>
    <cellStyle name="MOIS" xfId="1070"/>
    <cellStyle name="Moneda 10" xfId="1071"/>
    <cellStyle name="Moneda 11" xfId="1072"/>
    <cellStyle name="Moneda 12" xfId="1073"/>
    <cellStyle name="Moneda 13" xfId="1074"/>
    <cellStyle name="Moneda 14" xfId="1075"/>
    <cellStyle name="Moneda 15" xfId="1076"/>
    <cellStyle name="Moneda 16" xfId="1077"/>
    <cellStyle name="Moneda 17" xfId="1078"/>
    <cellStyle name="Moneda 18" xfId="1079"/>
    <cellStyle name="Moneda 19" xfId="1080"/>
    <cellStyle name="Moneda 2" xfId="1081"/>
    <cellStyle name="Moneda 2 10" xfId="1082"/>
    <cellStyle name="Moneda 2 11" xfId="1083"/>
    <cellStyle name="Moneda 2 12" xfId="1084"/>
    <cellStyle name="Moneda 2 13" xfId="1085"/>
    <cellStyle name="Moneda 2 14" xfId="1086"/>
    <cellStyle name="Moneda 2 15" xfId="1087"/>
    <cellStyle name="Moneda 2 16" xfId="1088"/>
    <cellStyle name="Moneda 2 17" xfId="1089"/>
    <cellStyle name="Moneda 2 18" xfId="1090"/>
    <cellStyle name="Moneda 2 19" xfId="1091"/>
    <cellStyle name="Moneda 2 2" xfId="1092"/>
    <cellStyle name="Moneda 2 2 2" xfId="1093"/>
    <cellStyle name="Moneda 2 2 3" xfId="1094"/>
    <cellStyle name="Moneda 2 2 4" xfId="1095"/>
    <cellStyle name="Moneda 2 2 5" xfId="1096"/>
    <cellStyle name="Moneda 2 2 6" xfId="1097"/>
    <cellStyle name="Moneda 2 2 7" xfId="1098"/>
    <cellStyle name="Moneda 2 2 8" xfId="1099"/>
    <cellStyle name="Moneda 2 20" xfId="1100"/>
    <cellStyle name="Moneda 2 21" xfId="1101"/>
    <cellStyle name="Moneda 2 22" xfId="1102"/>
    <cellStyle name="Moneda 2 3" xfId="1103"/>
    <cellStyle name="Moneda 2 4" xfId="1104"/>
    <cellStyle name="Moneda 2 5" xfId="1105"/>
    <cellStyle name="Moneda 2 6" xfId="1106"/>
    <cellStyle name="Moneda 2 6 2" xfId="1107"/>
    <cellStyle name="Moneda 2 6 3" xfId="1108"/>
    <cellStyle name="Moneda 2 6 4" xfId="1109"/>
    <cellStyle name="Moneda 2 6 5" xfId="1110"/>
    <cellStyle name="Moneda 2 6 6" xfId="1111"/>
    <cellStyle name="Moneda 2 6 7" xfId="1112"/>
    <cellStyle name="Moneda 2 6 8" xfId="1113"/>
    <cellStyle name="Moneda 2 7" xfId="1114"/>
    <cellStyle name="Moneda 2 8" xfId="1115"/>
    <cellStyle name="Moneda 2 9" xfId="1116"/>
    <cellStyle name="Moneda 20" xfId="1117"/>
    <cellStyle name="Moneda 21" xfId="1118"/>
    <cellStyle name="Moneda 22" xfId="1119"/>
    <cellStyle name="Moneda 23" xfId="1120"/>
    <cellStyle name="Moneda 24" xfId="1121"/>
    <cellStyle name="Moneda 24 2" xfId="1122"/>
    <cellStyle name="Moneda 25" xfId="1123"/>
    <cellStyle name="Moneda 26" xfId="1124"/>
    <cellStyle name="Moneda 27" xfId="1125"/>
    <cellStyle name="Moneda 28" xfId="1126"/>
    <cellStyle name="Moneda 29" xfId="1127"/>
    <cellStyle name="Moneda 3" xfId="1128"/>
    <cellStyle name="Moneda 3 10" xfId="1129"/>
    <cellStyle name="Moneda 3 11" xfId="1130"/>
    <cellStyle name="Moneda 3 12" xfId="1131"/>
    <cellStyle name="Moneda 3 13" xfId="1132"/>
    <cellStyle name="Moneda 3 2" xfId="1133"/>
    <cellStyle name="Moneda 3 3" xfId="1134"/>
    <cellStyle name="Moneda 3 4" xfId="1135"/>
    <cellStyle name="Moneda 3 5" xfId="1136"/>
    <cellStyle name="Moneda 3 6" xfId="1137"/>
    <cellStyle name="Moneda 3 7" xfId="1138"/>
    <cellStyle name="Moneda 3 8" xfId="1139"/>
    <cellStyle name="Moneda 3 9" xfId="1140"/>
    <cellStyle name="Moneda 30" xfId="1141"/>
    <cellStyle name="Moneda 31" xfId="1142"/>
    <cellStyle name="Moneda 32" xfId="1143"/>
    <cellStyle name="Moneda 33" xfId="1144"/>
    <cellStyle name="Moneda 34" xfId="1145"/>
    <cellStyle name="Moneda 35" xfId="1146"/>
    <cellStyle name="Moneda 36" xfId="1147"/>
    <cellStyle name="Moneda 4" xfId="1148"/>
    <cellStyle name="Moneda 4 10" xfId="1149"/>
    <cellStyle name="Moneda 4 11" xfId="1150"/>
    <cellStyle name="Moneda 4 12" xfId="1151"/>
    <cellStyle name="Moneda 4 13" xfId="1152"/>
    <cellStyle name="Moneda 4 2" xfId="1153"/>
    <cellStyle name="Moneda 4 3" xfId="1154"/>
    <cellStyle name="Moneda 4 4" xfId="1155"/>
    <cellStyle name="Moneda 4 5" xfId="1156"/>
    <cellStyle name="Moneda 4 6" xfId="1157"/>
    <cellStyle name="Moneda 4 7" xfId="1158"/>
    <cellStyle name="Moneda 4 8" xfId="1159"/>
    <cellStyle name="Moneda 4 9" xfId="1160"/>
    <cellStyle name="Moneda 5" xfId="1161"/>
    <cellStyle name="Moneda 5 10" xfId="1162"/>
    <cellStyle name="Moneda 5 11" xfId="1163"/>
    <cellStyle name="Moneda 5 12" xfId="1164"/>
    <cellStyle name="Moneda 5 13" xfId="1165"/>
    <cellStyle name="Moneda 5 2" xfId="1166"/>
    <cellStyle name="Moneda 5 3" xfId="1167"/>
    <cellStyle name="Moneda 5 4" xfId="1168"/>
    <cellStyle name="Moneda 5 5" xfId="1169"/>
    <cellStyle name="Moneda 5 6" xfId="1170"/>
    <cellStyle name="Moneda 5 7" xfId="1171"/>
    <cellStyle name="Moneda 5 8" xfId="1172"/>
    <cellStyle name="Moneda 5 9" xfId="1173"/>
    <cellStyle name="Moneda 6" xfId="1174"/>
    <cellStyle name="Moneda 7" xfId="1175"/>
    <cellStyle name="Moneda 8" xfId="1176"/>
    <cellStyle name="Moneda 8 2" xfId="1177"/>
    <cellStyle name="Moneda 9" xfId="1178"/>
    <cellStyle name="Neutral 2" xfId="1179"/>
    <cellStyle name="Neutral 2 10" xfId="1180"/>
    <cellStyle name="Neutral 2 11" xfId="1181"/>
    <cellStyle name="Neutral 2 12" xfId="1182"/>
    <cellStyle name="Neutral 2 13" xfId="1183"/>
    <cellStyle name="Neutral 2 2" xfId="1184"/>
    <cellStyle name="Neutral 2 3" xfId="1185"/>
    <cellStyle name="Neutral 2 4" xfId="1186"/>
    <cellStyle name="Neutral 2 5" xfId="1187"/>
    <cellStyle name="Neutral 2 6" xfId="1188"/>
    <cellStyle name="Neutral 2 7" xfId="1189"/>
    <cellStyle name="Neutral 2 8" xfId="1190"/>
    <cellStyle name="Neutral 2 9" xfId="1191"/>
    <cellStyle name="Neutral 3" xfId="1192"/>
    <cellStyle name="Neutral 3 2" xfId="1193"/>
    <cellStyle name="Neutral 3 3" xfId="1194"/>
    <cellStyle name="Neutral 3 4" xfId="1195"/>
    <cellStyle name="Neutral 4" xfId="1196"/>
    <cellStyle name="Neutral 5" xfId="1197"/>
    <cellStyle name="Normal" xfId="0" builtinId="0"/>
    <cellStyle name="Normal 10" xfId="2"/>
    <cellStyle name="Normal 10 2" xfId="1198"/>
    <cellStyle name="Normal 10 3" xfId="1199"/>
    <cellStyle name="Normal 10 4" xfId="1200"/>
    <cellStyle name="Normal 10 5" xfId="1201"/>
    <cellStyle name="Normal 10 6" xfId="1202"/>
    <cellStyle name="Normal 10 7" xfId="1203"/>
    <cellStyle name="Normal 10 8" xfId="1204"/>
    <cellStyle name="Normal 11" xfId="1205"/>
    <cellStyle name="Normal 11 2" xfId="1206"/>
    <cellStyle name="Normal 11 3" xfId="1207"/>
    <cellStyle name="Normal 11 4" xfId="1208"/>
    <cellStyle name="Normal 11 5" xfId="1209"/>
    <cellStyle name="Normal 11 6" xfId="1210"/>
    <cellStyle name="Normal 11 7" xfId="1211"/>
    <cellStyle name="Normal 11 8" xfId="1212"/>
    <cellStyle name="Normal 12" xfId="1213"/>
    <cellStyle name="Normal 12 10" xfId="1214"/>
    <cellStyle name="Normal 12 2" xfId="1215"/>
    <cellStyle name="Normal 12 2 2" xfId="1216"/>
    <cellStyle name="Normal 12 2 3" xfId="1217"/>
    <cellStyle name="Normal 12 3" xfId="1218"/>
    <cellStyle name="Normal 12 4" xfId="1219"/>
    <cellStyle name="Normal 12 5" xfId="1220"/>
    <cellStyle name="Normal 12 6" xfId="1221"/>
    <cellStyle name="Normal 12 7" xfId="1222"/>
    <cellStyle name="Normal 12 8" xfId="1223"/>
    <cellStyle name="Normal 13" xfId="1224"/>
    <cellStyle name="Normal 14" xfId="1225"/>
    <cellStyle name="Normal 14 2" xfId="1226"/>
    <cellStyle name="Normal 14 3" xfId="1227"/>
    <cellStyle name="Normal 14 4" xfId="1228"/>
    <cellStyle name="Normal 14 5" xfId="1229"/>
    <cellStyle name="Normal 14 6" xfId="1230"/>
    <cellStyle name="Normal 14 7" xfId="1231"/>
    <cellStyle name="Normal 15" xfId="1232"/>
    <cellStyle name="Normal 16" xfId="1233"/>
    <cellStyle name="Normal 17" xfId="1234"/>
    <cellStyle name="Normal 17 2" xfId="1235"/>
    <cellStyle name="Normal 18" xfId="1236"/>
    <cellStyle name="Normal 19" xfId="1237"/>
    <cellStyle name="Normal 2" xfId="8"/>
    <cellStyle name="Normal 2 10" xfId="1238"/>
    <cellStyle name="Normal 2 10 2" xfId="1239"/>
    <cellStyle name="Normal 2 11" xfId="1240"/>
    <cellStyle name="Normal 2 12" xfId="1241"/>
    <cellStyle name="Normal 2 13" xfId="1242"/>
    <cellStyle name="Normal 2 14" xfId="1243"/>
    <cellStyle name="Normal 2 15" xfId="1244"/>
    <cellStyle name="Normal 2 16" xfId="1245"/>
    <cellStyle name="Normal 2 17" xfId="1246"/>
    <cellStyle name="Normal 2 18" xfId="1247"/>
    <cellStyle name="Normal 2 19" xfId="1248"/>
    <cellStyle name="Normal 2 2" xfId="1249"/>
    <cellStyle name="Normal 2 2 10" xfId="1250"/>
    <cellStyle name="Normal 2 2 11" xfId="1251"/>
    <cellStyle name="Normal 2 2 12" xfId="1252"/>
    <cellStyle name="Normal 2 2 13" xfId="1253"/>
    <cellStyle name="Normal 2 2 14" xfId="1254"/>
    <cellStyle name="Normal 2 2 15" xfId="1255"/>
    <cellStyle name="Normal 2 2 16" xfId="1256"/>
    <cellStyle name="Normal 2 2 17" xfId="1257"/>
    <cellStyle name="Normal 2 2 18" xfId="1258"/>
    <cellStyle name="Normal 2 2 19" xfId="1259"/>
    <cellStyle name="Normal 2 2 2" xfId="1260"/>
    <cellStyle name="Normal 2 2 2 10" xfId="1261"/>
    <cellStyle name="Normal 2 2 2 11" xfId="1262"/>
    <cellStyle name="Normal 2 2 2 12" xfId="1263"/>
    <cellStyle name="Normal 2 2 2 13" xfId="1264"/>
    <cellStyle name="Normal 2 2 2 14" xfId="1265"/>
    <cellStyle name="Normal 2 2 2 15" xfId="1266"/>
    <cellStyle name="Normal 2 2 2 16" xfId="1267"/>
    <cellStyle name="Normal 2 2 2 17" xfId="1268"/>
    <cellStyle name="Normal 2 2 2 2" xfId="1269"/>
    <cellStyle name="Normal 2 2 2 2 2" xfId="1270"/>
    <cellStyle name="Normal 2 2 2 2 2 2" xfId="1271"/>
    <cellStyle name="Normal 2 2 2 2 2 2 2" xfId="1272"/>
    <cellStyle name="Normal 2 2 2 2 2 2 2 2" xfId="1273"/>
    <cellStyle name="Normal 2 2 2 2 2 3" xfId="1274"/>
    <cellStyle name="Normal 2 2 2 2 3" xfId="1275"/>
    <cellStyle name="Normal 2 2 2 3" xfId="1276"/>
    <cellStyle name="Normal 2 2 2 4" xfId="1277"/>
    <cellStyle name="Normal 2 2 2 5" xfId="1278"/>
    <cellStyle name="Normal 2 2 2 6" xfId="1279"/>
    <cellStyle name="Normal 2 2 2 7" xfId="1280"/>
    <cellStyle name="Normal 2 2 2 8" xfId="1281"/>
    <cellStyle name="Normal 2 2 2 9" xfId="1282"/>
    <cellStyle name="Normal 2 2 20" xfId="1283"/>
    <cellStyle name="Normal 2 2 21" xfId="1284"/>
    <cellStyle name="Normal 2 2 22" xfId="1285"/>
    <cellStyle name="Normal 2 2 23" xfId="1286"/>
    <cellStyle name="Normal 2 2 24" xfId="1287"/>
    <cellStyle name="Normal 2 2 25" xfId="1288"/>
    <cellStyle name="Normal 2 2 26" xfId="1289"/>
    <cellStyle name="Normal 2 2 27" xfId="1290"/>
    <cellStyle name="Normal 2 2 28" xfId="1291"/>
    <cellStyle name="Normal 2 2 29" xfId="1292"/>
    <cellStyle name="Normal 2 2 3" xfId="1293"/>
    <cellStyle name="Normal 2 2 3 2" xfId="1294"/>
    <cellStyle name="Normal 2 2 3 3" xfId="1295"/>
    <cellStyle name="Normal 2 2 3 4" xfId="1296"/>
    <cellStyle name="Normal 2 2 3 5" xfId="1297"/>
    <cellStyle name="Normal 2 2 3 6" xfId="1298"/>
    <cellStyle name="Normal 2 2 3 7" xfId="1299"/>
    <cellStyle name="Normal 2 2 3 8" xfId="1300"/>
    <cellStyle name="Normal 2 2 30" xfId="1301"/>
    <cellStyle name="Normal 2 2 31" xfId="1302"/>
    <cellStyle name="Normal 2 2 32" xfId="1303"/>
    <cellStyle name="Normal 2 2 33" xfId="1304"/>
    <cellStyle name="Normal 2 2 34" xfId="1305"/>
    <cellStyle name="Normal 2 2 35" xfId="1306"/>
    <cellStyle name="Normal 2 2 36" xfId="1307"/>
    <cellStyle name="Normal 2 2 37" xfId="1308"/>
    <cellStyle name="Normal 2 2 38" xfId="1309"/>
    <cellStyle name="Normal 2 2 4" xfId="1310"/>
    <cellStyle name="Normal 2 2 49" xfId="1311"/>
    <cellStyle name="Normal 2 2 5" xfId="1312"/>
    <cellStyle name="Normal 2 2 6" xfId="1313"/>
    <cellStyle name="Normal 2 2 7" xfId="1314"/>
    <cellStyle name="Normal 2 2 8" xfId="1315"/>
    <cellStyle name="Normal 2 2 9" xfId="1316"/>
    <cellStyle name="Normal 2 20" xfId="1317"/>
    <cellStyle name="Normal 2 21" xfId="1318"/>
    <cellStyle name="Normal 2 22" xfId="1319"/>
    <cellStyle name="Normal 2 23" xfId="1320"/>
    <cellStyle name="Normal 2 24" xfId="1321"/>
    <cellStyle name="Normal 2 25" xfId="1322"/>
    <cellStyle name="Normal 2 26" xfId="1323"/>
    <cellStyle name="Normal 2 27" xfId="1324"/>
    <cellStyle name="Normal 2 28" xfId="1325"/>
    <cellStyle name="Normal 2 29" xfId="1326"/>
    <cellStyle name="Normal 2 3" xfId="1327"/>
    <cellStyle name="Normal 2 3 10" xfId="1328"/>
    <cellStyle name="Normal 2 3 11" xfId="1329"/>
    <cellStyle name="Normal 2 3 12" xfId="1330"/>
    <cellStyle name="Normal 2 3 13" xfId="1331"/>
    <cellStyle name="Normal 2 3 14" xfId="1332"/>
    <cellStyle name="Normal 2 3 15" xfId="1333"/>
    <cellStyle name="Normal 2 3 16" xfId="1334"/>
    <cellStyle name="Normal 2 3 17" xfId="1335"/>
    <cellStyle name="Normal 2 3 18" xfId="1336"/>
    <cellStyle name="Normal 2 3 19" xfId="1337"/>
    <cellStyle name="Normal 2 3 2" xfId="1338"/>
    <cellStyle name="Normal 2 3 20" xfId="1339"/>
    <cellStyle name="Normal 2 3 21" xfId="1340"/>
    <cellStyle name="Normal 2 3 3" xfId="1341"/>
    <cellStyle name="Normal 2 3 4" xfId="1342"/>
    <cellStyle name="Normal 2 3 5" xfId="1343"/>
    <cellStyle name="Normal 2 3 6" xfId="1344"/>
    <cellStyle name="Normal 2 3 7" xfId="1345"/>
    <cellStyle name="Normal 2 3 8" xfId="1346"/>
    <cellStyle name="Normal 2 3 9" xfId="1347"/>
    <cellStyle name="Normal 2 30" xfId="1348"/>
    <cellStyle name="Normal 2 31" xfId="1349"/>
    <cellStyle name="Normal 2 32" xfId="1350"/>
    <cellStyle name="Normal 2 33" xfId="1351"/>
    <cellStyle name="Normal 2 34" xfId="1352"/>
    <cellStyle name="Normal 2 35" xfId="1353"/>
    <cellStyle name="Normal 2 36" xfId="1354"/>
    <cellStyle name="Normal 2 37" xfId="1355"/>
    <cellStyle name="Normal 2 38" xfId="1356"/>
    <cellStyle name="Normal 2 39" xfId="1357"/>
    <cellStyle name="Normal 2 4" xfId="1358"/>
    <cellStyle name="Normal 2 4 2" xfId="1359"/>
    <cellStyle name="Normal 2 4 3" xfId="1360"/>
    <cellStyle name="Normal 2 4 4" xfId="1361"/>
    <cellStyle name="Normal 2 4 5" xfId="1362"/>
    <cellStyle name="Normal 2 4 6" xfId="1363"/>
    <cellStyle name="Normal 2 4 7" xfId="1364"/>
    <cellStyle name="Normal 2 40" xfId="1365"/>
    <cellStyle name="Normal 2 41" xfId="1366"/>
    <cellStyle name="Normal 2 42" xfId="1367"/>
    <cellStyle name="Normal 2 43" xfId="1368"/>
    <cellStyle name="Normal 2 44" xfId="1369"/>
    <cellStyle name="Normal 2 45" xfId="1370"/>
    <cellStyle name="Normal 2 46" xfId="1371"/>
    <cellStyle name="Normal 2 47" xfId="1372"/>
    <cellStyle name="Normal 2 48" xfId="1373"/>
    <cellStyle name="Normal 2 49" xfId="1374"/>
    <cellStyle name="Normal 2 5" xfId="1375"/>
    <cellStyle name="Normal 2 5 2" xfId="1376"/>
    <cellStyle name="Normal 2 5 3" xfId="1377"/>
    <cellStyle name="Normal 2 50" xfId="1378"/>
    <cellStyle name="Normal 2 6" xfId="1379"/>
    <cellStyle name="Normal 2 6 2" xfId="1380"/>
    <cellStyle name="Normal 2 6 3" xfId="1381"/>
    <cellStyle name="Normal 2 6 4" xfId="1382"/>
    <cellStyle name="Normal 2 6 5" xfId="1383"/>
    <cellStyle name="Normal 2 6 6" xfId="1384"/>
    <cellStyle name="Normal 2 6 7" xfId="1385"/>
    <cellStyle name="Normal 2 6 8" xfId="1386"/>
    <cellStyle name="Normal 2 7" xfId="1387"/>
    <cellStyle name="Normal 2 8" xfId="1388"/>
    <cellStyle name="Normal 2 9" xfId="1389"/>
    <cellStyle name="Normal 2_IRPATA_AA_D_IN_03_A_1.7.0_Presupuesto Consolidado Acto_V1" xfId="1390"/>
    <cellStyle name="Normal 20" xfId="1391"/>
    <cellStyle name="Normal 21" xfId="1392"/>
    <cellStyle name="Normal 22" xfId="1393"/>
    <cellStyle name="Normal 23" xfId="1394"/>
    <cellStyle name="Normal 24" xfId="1395"/>
    <cellStyle name="Normal 25" xfId="1396"/>
    <cellStyle name="Normal 26" xfId="1397"/>
    <cellStyle name="Normal 27" xfId="1398"/>
    <cellStyle name="Normal 3" xfId="1399"/>
    <cellStyle name="Normal 3 10" xfId="1400"/>
    <cellStyle name="Normal 3 11" xfId="1401"/>
    <cellStyle name="Normal 3 12" xfId="1402"/>
    <cellStyle name="Normal 3 13" xfId="1403"/>
    <cellStyle name="Normal 3 14" xfId="1404"/>
    <cellStyle name="Normal 3 15" xfId="1405"/>
    <cellStyle name="Normal 3 16" xfId="1406"/>
    <cellStyle name="Normal 3 17" xfId="1407"/>
    <cellStyle name="Normal 3 2" xfId="1408"/>
    <cellStyle name="Normal 3 2 2" xfId="1409"/>
    <cellStyle name="Normal 3 2 2 2" xfId="1410"/>
    <cellStyle name="Normal 3 2 2 3" xfId="1411"/>
    <cellStyle name="Normal 3 2 2 4" xfId="1412"/>
    <cellStyle name="Normal 3 2 2 5" xfId="1413"/>
    <cellStyle name="Normal 3 2 2 6" xfId="1414"/>
    <cellStyle name="Normal 3 2 2 7" xfId="1415"/>
    <cellStyle name="Normal 3 2 3" xfId="1416"/>
    <cellStyle name="Normal 3 2 4" xfId="1417"/>
    <cellStyle name="Normal 3 2 5" xfId="1418"/>
    <cellStyle name="Normal 3 2 6" xfId="1419"/>
    <cellStyle name="Normal 3 2 7" xfId="1420"/>
    <cellStyle name="Normal 3 2 8" xfId="1421"/>
    <cellStyle name="Normal 3 3" xfId="1422"/>
    <cellStyle name="Normal 3 3 2" xfId="1423"/>
    <cellStyle name="Normal 3 3 3" xfId="1424"/>
    <cellStyle name="Normal 3 3 4" xfId="1425"/>
    <cellStyle name="Normal 3 3 5" xfId="1426"/>
    <cellStyle name="Normal 3 3 6" xfId="1427"/>
    <cellStyle name="Normal 3 3 7" xfId="1428"/>
    <cellStyle name="Normal 3 4" xfId="1429"/>
    <cellStyle name="Normal 3 5" xfId="1430"/>
    <cellStyle name="Normal 3 6" xfId="1431"/>
    <cellStyle name="Normal 3 7" xfId="1432"/>
    <cellStyle name="Normal 3 8" xfId="1433"/>
    <cellStyle name="Normal 3 9" xfId="1434"/>
    <cellStyle name="Normal 30" xfId="1435"/>
    <cellStyle name="Normal 31 2" xfId="1436"/>
    <cellStyle name="Normal 32" xfId="1437"/>
    <cellStyle name="Normal 35" xfId="1438"/>
    <cellStyle name="Normal 36" xfId="1439"/>
    <cellStyle name="Normal 38" xfId="1440"/>
    <cellStyle name="Normal 39" xfId="1441"/>
    <cellStyle name="Normal 4" xfId="1442"/>
    <cellStyle name="Normal 4 10" xfId="1443"/>
    <cellStyle name="Normal 4 11" xfId="1444"/>
    <cellStyle name="Normal 4 12" xfId="1445"/>
    <cellStyle name="Normal 4 13" xfId="1446"/>
    <cellStyle name="Normal 4 14" xfId="1447"/>
    <cellStyle name="Normal 4 15" xfId="1448"/>
    <cellStyle name="Normal 4 16" xfId="1449"/>
    <cellStyle name="Normal 4 17" xfId="1450"/>
    <cellStyle name="Normal 4 18" xfId="1451"/>
    <cellStyle name="Normal 4 19" xfId="1452"/>
    <cellStyle name="Normal 4 2" xfId="1453"/>
    <cellStyle name="Normal 4 2 2" xfId="1454"/>
    <cellStyle name="Normal 4 2 3" xfId="1455"/>
    <cellStyle name="Normal 4 2 4" xfId="1456"/>
    <cellStyle name="Normal 4 2 5" xfId="1457"/>
    <cellStyle name="Normal 4 2 6" xfId="1458"/>
    <cellStyle name="Normal 4 2 7" xfId="1459"/>
    <cellStyle name="Normal 4 20" xfId="1460"/>
    <cellStyle name="Normal 4 21" xfId="1461"/>
    <cellStyle name="Normal 4 22" xfId="1462"/>
    <cellStyle name="Normal 4 23" xfId="1463"/>
    <cellStyle name="Normal 4 24" xfId="1464"/>
    <cellStyle name="Normal 4 25" xfId="1465"/>
    <cellStyle name="Normal 4 26" xfId="1466"/>
    <cellStyle name="Normal 4 27" xfId="1467"/>
    <cellStyle name="Normal 4 28" xfId="1468"/>
    <cellStyle name="Normal 4 29" xfId="1469"/>
    <cellStyle name="Normal 4 3" xfId="1470"/>
    <cellStyle name="Normal 4 3 2" xfId="1471"/>
    <cellStyle name="Normal 4 30" xfId="1472"/>
    <cellStyle name="Normal 4 31" xfId="1473"/>
    <cellStyle name="Normal 4 32" xfId="1474"/>
    <cellStyle name="Normal 4 33" xfId="1475"/>
    <cellStyle name="Normal 4 34" xfId="1476"/>
    <cellStyle name="Normal 4 35" xfId="1477"/>
    <cellStyle name="Normal 4 36" xfId="1478"/>
    <cellStyle name="Normal 4 37" xfId="1479"/>
    <cellStyle name="Normal 4 38" xfId="1480"/>
    <cellStyle name="Normal 4 39" xfId="1481"/>
    <cellStyle name="Normal 4 4" xfId="1482"/>
    <cellStyle name="Normal 4 40" xfId="1483"/>
    <cellStyle name="Normal 4 41" xfId="1484"/>
    <cellStyle name="Normal 4 42" xfId="1485"/>
    <cellStyle name="Normal 4 43" xfId="1486"/>
    <cellStyle name="Normal 4 44" xfId="1487"/>
    <cellStyle name="Normal 4 45" xfId="1488"/>
    <cellStyle name="Normal 4 46" xfId="1489"/>
    <cellStyle name="Normal 4 47" xfId="1490"/>
    <cellStyle name="Normal 4 48" xfId="1491"/>
    <cellStyle name="Normal 4 5" xfId="1492"/>
    <cellStyle name="Normal 4 6" xfId="1493"/>
    <cellStyle name="Normal 4 7" xfId="1494"/>
    <cellStyle name="Normal 4 8" xfId="1495"/>
    <cellStyle name="Normal 4 9" xfId="1496"/>
    <cellStyle name="Normal 40" xfId="1863"/>
    <cellStyle name="Normal 41" xfId="1497"/>
    <cellStyle name="Normal 5" xfId="1498"/>
    <cellStyle name="Normal 5 2" xfId="1499"/>
    <cellStyle name="Normal 5 2 2" xfId="1500"/>
    <cellStyle name="Normal 5 3" xfId="1501"/>
    <cellStyle name="Normal 5 4" xfId="1502"/>
    <cellStyle name="Normal 5 5" xfId="1503"/>
    <cellStyle name="Normal 5 6" xfId="1504"/>
    <cellStyle name="Normal 5 7" xfId="1505"/>
    <cellStyle name="Normal 5 8" xfId="1506"/>
    <cellStyle name="Normal 5 9" xfId="1507"/>
    <cellStyle name="Normal 6" xfId="1508"/>
    <cellStyle name="Normal 6 2" xfId="1509"/>
    <cellStyle name="Normal 6 3" xfId="1510"/>
    <cellStyle name="Normal 6 4" xfId="1511"/>
    <cellStyle name="Normal 6 5" xfId="1512"/>
    <cellStyle name="Normal 6 6" xfId="1513"/>
    <cellStyle name="Normal 6 7" xfId="1514"/>
    <cellStyle name="Normal 7" xfId="1515"/>
    <cellStyle name="Normal 7 10" xfId="1516"/>
    <cellStyle name="Normal 7 11" xfId="1517"/>
    <cellStyle name="Normal 7 12" xfId="1518"/>
    <cellStyle name="Normal 7 13" xfId="1519"/>
    <cellStyle name="Normal 7 14" xfId="1520"/>
    <cellStyle name="Normal 7 15" xfId="1521"/>
    <cellStyle name="Normal 7 16" xfId="1522"/>
    <cellStyle name="Normal 7 17" xfId="1523"/>
    <cellStyle name="Normal 7 18" xfId="1524"/>
    <cellStyle name="Normal 7 19" xfId="1525"/>
    <cellStyle name="Normal 7 2" xfId="1526"/>
    <cellStyle name="Normal 7 20" xfId="1527"/>
    <cellStyle name="Normal 7 21" xfId="1528"/>
    <cellStyle name="Normal 7 22" xfId="1529"/>
    <cellStyle name="Normal 7 23" xfId="1530"/>
    <cellStyle name="Normal 7 24" xfId="1531"/>
    <cellStyle name="Normal 7 25" xfId="1532"/>
    <cellStyle name="Normal 7 26" xfId="1533"/>
    <cellStyle name="Normal 7 27" xfId="1534"/>
    <cellStyle name="Normal 7 28" xfId="1535"/>
    <cellStyle name="Normal 7 29" xfId="1536"/>
    <cellStyle name="Normal 7 3" xfId="1537"/>
    <cellStyle name="Normal 7 30" xfId="1538"/>
    <cellStyle name="Normal 7 31" xfId="1539"/>
    <cellStyle name="Normal 7 32" xfId="1540"/>
    <cellStyle name="Normal 7 33" xfId="1541"/>
    <cellStyle name="Normal 7 34" xfId="1542"/>
    <cellStyle name="Normal 7 35" xfId="1543"/>
    <cellStyle name="Normal 7 36" xfId="1544"/>
    <cellStyle name="Normal 7 37" xfId="1545"/>
    <cellStyle name="Normal 7 38" xfId="1546"/>
    <cellStyle name="Normal 7 39" xfId="1547"/>
    <cellStyle name="Normal 7 4" xfId="1548"/>
    <cellStyle name="Normal 7 40" xfId="1549"/>
    <cellStyle name="Normal 7 41" xfId="1550"/>
    <cellStyle name="Normal 7 42" xfId="1551"/>
    <cellStyle name="Normal 7 43" xfId="1552"/>
    <cellStyle name="Normal 7 44" xfId="1553"/>
    <cellStyle name="Normal 7 45" xfId="1554"/>
    <cellStyle name="Normal 7 46" xfId="1555"/>
    <cellStyle name="Normal 7 47" xfId="1556"/>
    <cellStyle name="Normal 7 5" xfId="1557"/>
    <cellStyle name="Normal 7 6" xfId="1558"/>
    <cellStyle name="Normal 7 7" xfId="1559"/>
    <cellStyle name="Normal 7 8" xfId="1560"/>
    <cellStyle name="Normal 7 9" xfId="1561"/>
    <cellStyle name="Normal 8" xfId="1562"/>
    <cellStyle name="Normal 8 10" xfId="1563"/>
    <cellStyle name="Normal 8 11" xfId="1564"/>
    <cellStyle name="Normal 8 12" xfId="1565"/>
    <cellStyle name="Normal 8 13" xfId="1566"/>
    <cellStyle name="Normal 8 14" xfId="1567"/>
    <cellStyle name="Normal 8 15" xfId="1568"/>
    <cellStyle name="Normal 8 16" xfId="1569"/>
    <cellStyle name="Normal 8 17" xfId="1570"/>
    <cellStyle name="Normal 8 18" xfId="1571"/>
    <cellStyle name="Normal 8 19" xfId="1572"/>
    <cellStyle name="Normal 8 2" xfId="1573"/>
    <cellStyle name="Normal 8 20" xfId="1574"/>
    <cellStyle name="Normal 8 21" xfId="1575"/>
    <cellStyle name="Normal 8 22" xfId="1576"/>
    <cellStyle name="Normal 8 23" xfId="1577"/>
    <cellStyle name="Normal 8 24" xfId="1578"/>
    <cellStyle name="Normal 8 25" xfId="1579"/>
    <cellStyle name="Normal 8 26" xfId="1580"/>
    <cellStyle name="Normal 8 27" xfId="1581"/>
    <cellStyle name="Normal 8 28" xfId="1582"/>
    <cellStyle name="Normal 8 29" xfId="1583"/>
    <cellStyle name="Normal 8 3" xfId="1584"/>
    <cellStyle name="Normal 8 30" xfId="1585"/>
    <cellStyle name="Normal 8 31" xfId="1586"/>
    <cellStyle name="Normal 8 32" xfId="1587"/>
    <cellStyle name="Normal 8 33" xfId="1588"/>
    <cellStyle name="Normal 8 34" xfId="1589"/>
    <cellStyle name="Normal 8 35" xfId="1590"/>
    <cellStyle name="Normal 8 36" xfId="1591"/>
    <cellStyle name="Normal 8 37" xfId="1592"/>
    <cellStyle name="Normal 8 38" xfId="1593"/>
    <cellStyle name="Normal 8 39" xfId="1594"/>
    <cellStyle name="Normal 8 4" xfId="1595"/>
    <cellStyle name="Normal 8 40" xfId="1596"/>
    <cellStyle name="Normal 8 41" xfId="1597"/>
    <cellStyle name="Normal 8 42" xfId="1598"/>
    <cellStyle name="Normal 8 43" xfId="1599"/>
    <cellStyle name="Normal 8 44" xfId="1600"/>
    <cellStyle name="Normal 8 45" xfId="1601"/>
    <cellStyle name="Normal 8 46" xfId="1602"/>
    <cellStyle name="Normal 8 47" xfId="1603"/>
    <cellStyle name="Normal 8 5" xfId="1604"/>
    <cellStyle name="Normal 8 6" xfId="1605"/>
    <cellStyle name="Normal 8 7" xfId="1606"/>
    <cellStyle name="Normal 8 8" xfId="1607"/>
    <cellStyle name="Normal 8 9" xfId="1608"/>
    <cellStyle name="Normal 9" xfId="1609"/>
    <cellStyle name="Normal 9 10" xfId="1610"/>
    <cellStyle name="Normal 9 11" xfId="1611"/>
    <cellStyle name="Normal 9 12" xfId="1612"/>
    <cellStyle name="Normal 9 13" xfId="1613"/>
    <cellStyle name="Normal 9 14" xfId="1614"/>
    <cellStyle name="Normal 9 15" xfId="1615"/>
    <cellStyle name="Normal 9 16" xfId="1616"/>
    <cellStyle name="Normal 9 17" xfId="1617"/>
    <cellStyle name="Normal 9 18" xfId="1618"/>
    <cellStyle name="Normal 9 19" xfId="1619"/>
    <cellStyle name="Normal 9 2" xfId="1620"/>
    <cellStyle name="Normal 9 20" xfId="1621"/>
    <cellStyle name="Normal 9 21" xfId="1622"/>
    <cellStyle name="Normal 9 22" xfId="1623"/>
    <cellStyle name="Normal 9 23" xfId="1624"/>
    <cellStyle name="Normal 9 24" xfId="1625"/>
    <cellStyle name="Normal 9 25" xfId="1626"/>
    <cellStyle name="Normal 9 26" xfId="1627"/>
    <cellStyle name="Normal 9 27" xfId="1628"/>
    <cellStyle name="Normal 9 28" xfId="1629"/>
    <cellStyle name="Normal 9 29" xfId="1630"/>
    <cellStyle name="Normal 9 3" xfId="1631"/>
    <cellStyle name="Normal 9 30" xfId="1632"/>
    <cellStyle name="Normal 9 31" xfId="1633"/>
    <cellStyle name="Normal 9 32" xfId="1634"/>
    <cellStyle name="Normal 9 33" xfId="1635"/>
    <cellStyle name="Normal 9 34" xfId="1636"/>
    <cellStyle name="Normal 9 35" xfId="1637"/>
    <cellStyle name="Normal 9 36" xfId="1638"/>
    <cellStyle name="Normal 9 37" xfId="1639"/>
    <cellStyle name="Normal 9 38" xfId="1640"/>
    <cellStyle name="Normal 9 39" xfId="1641"/>
    <cellStyle name="Normal 9 4" xfId="1642"/>
    <cellStyle name="Normal 9 40" xfId="1643"/>
    <cellStyle name="Normal 9 41" xfId="1644"/>
    <cellStyle name="Normal 9 42" xfId="1645"/>
    <cellStyle name="Normal 9 43" xfId="1646"/>
    <cellStyle name="Normal 9 44" xfId="1647"/>
    <cellStyle name="Normal 9 45" xfId="1648"/>
    <cellStyle name="Normal 9 46" xfId="1649"/>
    <cellStyle name="Normal 9 47" xfId="1650"/>
    <cellStyle name="Normal 9 5" xfId="1651"/>
    <cellStyle name="Normal 9 6" xfId="1652"/>
    <cellStyle name="Normal 9 7" xfId="1653"/>
    <cellStyle name="Normal 9 8" xfId="1654"/>
    <cellStyle name="Normal 9 9" xfId="1655"/>
    <cellStyle name="Normal_Formularios - Contratación 003348" xfId="7"/>
    <cellStyle name="Normal_HOJA DE DISEÑO" xfId="1865"/>
    <cellStyle name="Normal_HV2-2002 Seccion 2 Formularios" xfId="5"/>
    <cellStyle name="Notas 2" xfId="1656"/>
    <cellStyle name="Notas 2 10" xfId="1657"/>
    <cellStyle name="Notas 2 11" xfId="1658"/>
    <cellStyle name="Notas 2 12" xfId="1659"/>
    <cellStyle name="Notas 2 13" xfId="1660"/>
    <cellStyle name="Notas 2 2" xfId="1661"/>
    <cellStyle name="Notas 2 3" xfId="1662"/>
    <cellStyle name="Notas 2 4" xfId="1663"/>
    <cellStyle name="Notas 2 5" xfId="1664"/>
    <cellStyle name="Notas 2 6" xfId="1665"/>
    <cellStyle name="Notas 2 7" xfId="1666"/>
    <cellStyle name="Notas 2 8" xfId="1667"/>
    <cellStyle name="Notas 2 9" xfId="1668"/>
    <cellStyle name="Notas 3" xfId="1669"/>
    <cellStyle name="Notas 3 2" xfId="1670"/>
    <cellStyle name="Notas 3 3" xfId="1671"/>
    <cellStyle name="Notas 3 4" xfId="1672"/>
    <cellStyle name="Notas 4" xfId="1673"/>
    <cellStyle name="Notas 5" xfId="1674"/>
    <cellStyle name="Porcentaje 2" xfId="4"/>
    <cellStyle name="Porcentaje 3" xfId="1864"/>
    <cellStyle name="Porcentual 10" xfId="1675"/>
    <cellStyle name="Porcentual 2" xfId="1676"/>
    <cellStyle name="Porcentual 2 10" xfId="1677"/>
    <cellStyle name="Porcentual 2 11" xfId="1678"/>
    <cellStyle name="Porcentual 2 12" xfId="1679"/>
    <cellStyle name="Porcentual 2 13" xfId="1680"/>
    <cellStyle name="Porcentual 2 14" xfId="1681"/>
    <cellStyle name="Porcentual 2 15" xfId="1682"/>
    <cellStyle name="Porcentual 2 16" xfId="1683"/>
    <cellStyle name="Porcentual 2 17" xfId="1684"/>
    <cellStyle name="Porcentual 2 18" xfId="1685"/>
    <cellStyle name="Porcentual 2 19" xfId="1686"/>
    <cellStyle name="Porcentual 2 2" xfId="1687"/>
    <cellStyle name="Porcentual 2 20" xfId="1688"/>
    <cellStyle name="Porcentual 2 21" xfId="1689"/>
    <cellStyle name="Porcentual 2 22" xfId="1690"/>
    <cellStyle name="Porcentual 2 23" xfId="1691"/>
    <cellStyle name="Porcentual 2 24" xfId="1692"/>
    <cellStyle name="Porcentual 2 3" xfId="6"/>
    <cellStyle name="Porcentual 2 4" xfId="1693"/>
    <cellStyle name="Porcentual 2 5" xfId="1694"/>
    <cellStyle name="Porcentual 2 6" xfId="1695"/>
    <cellStyle name="Porcentual 2 7" xfId="1696"/>
    <cellStyle name="Porcentual 2 8" xfId="1697"/>
    <cellStyle name="Porcentual 2 9" xfId="1698"/>
    <cellStyle name="Porcentual 3" xfId="1699"/>
    <cellStyle name="Porcentual 4" xfId="1700"/>
    <cellStyle name="Porcentual 5" xfId="1701"/>
    <cellStyle name="Punto0" xfId="1702"/>
    <cellStyle name="resaltado" xfId="1703"/>
    <cellStyle name="resaltado 2" xfId="1704"/>
    <cellStyle name="resaltado 3" xfId="1705"/>
    <cellStyle name="resaltado 4" xfId="1706"/>
    <cellStyle name="resaltado 5" xfId="1707"/>
    <cellStyle name="resaltado 6" xfId="1708"/>
    <cellStyle name="resaltado 7" xfId="1709"/>
    <cellStyle name="Salida 2" xfId="1710"/>
    <cellStyle name="Salida 2 10" xfId="1711"/>
    <cellStyle name="Salida 2 11" xfId="1712"/>
    <cellStyle name="Salida 2 12" xfId="1713"/>
    <cellStyle name="Salida 2 13" xfId="1714"/>
    <cellStyle name="Salida 2 2" xfId="1715"/>
    <cellStyle name="Salida 2 3" xfId="1716"/>
    <cellStyle name="Salida 2 4" xfId="1717"/>
    <cellStyle name="Salida 2 5" xfId="1718"/>
    <cellStyle name="Salida 2 6" xfId="1719"/>
    <cellStyle name="Salida 2 7" xfId="1720"/>
    <cellStyle name="Salida 2 8" xfId="1721"/>
    <cellStyle name="Salida 2 9" xfId="1722"/>
    <cellStyle name="Salida 3" xfId="1723"/>
    <cellStyle name="Salida 3 2" xfId="1724"/>
    <cellStyle name="Salida 3 3" xfId="1725"/>
    <cellStyle name="Salida 3 4" xfId="1726"/>
    <cellStyle name="Salida 4" xfId="1727"/>
    <cellStyle name="Salida 5" xfId="1728"/>
    <cellStyle name="Texto de advertencia 2" xfId="1729"/>
    <cellStyle name="Texto de advertencia 2 10" xfId="1730"/>
    <cellStyle name="Texto de advertencia 2 11" xfId="1731"/>
    <cellStyle name="Texto de advertencia 2 12" xfId="1732"/>
    <cellStyle name="Texto de advertencia 2 13" xfId="1733"/>
    <cellStyle name="Texto de advertencia 2 2" xfId="1734"/>
    <cellStyle name="Texto de advertencia 2 3" xfId="1735"/>
    <cellStyle name="Texto de advertencia 2 4" xfId="1736"/>
    <cellStyle name="Texto de advertencia 2 5" xfId="1737"/>
    <cellStyle name="Texto de advertencia 2 6" xfId="1738"/>
    <cellStyle name="Texto de advertencia 2 7" xfId="1739"/>
    <cellStyle name="Texto de advertencia 2 8" xfId="1740"/>
    <cellStyle name="Texto de advertencia 2 9" xfId="1741"/>
    <cellStyle name="Texto de advertencia 3" xfId="1742"/>
    <cellStyle name="Texto de advertencia 3 2" xfId="1743"/>
    <cellStyle name="Texto de advertencia 3 3" xfId="1744"/>
    <cellStyle name="Texto de advertencia 3 4" xfId="1745"/>
    <cellStyle name="Texto de advertencia 4" xfId="1746"/>
    <cellStyle name="Texto de advertencia 5" xfId="1747"/>
    <cellStyle name="Texto explicativo 2" xfId="1748"/>
    <cellStyle name="Texto explicativo 2 10" xfId="1749"/>
    <cellStyle name="Texto explicativo 2 11" xfId="1750"/>
    <cellStyle name="Texto explicativo 2 12" xfId="1751"/>
    <cellStyle name="Texto explicativo 2 13" xfId="1752"/>
    <cellStyle name="Texto explicativo 2 2" xfId="1753"/>
    <cellStyle name="Texto explicativo 2 3" xfId="1754"/>
    <cellStyle name="Texto explicativo 2 4" xfId="1755"/>
    <cellStyle name="Texto explicativo 2 5" xfId="1756"/>
    <cellStyle name="Texto explicativo 2 6" xfId="1757"/>
    <cellStyle name="Texto explicativo 2 7" xfId="1758"/>
    <cellStyle name="Texto explicativo 2 8" xfId="1759"/>
    <cellStyle name="Texto explicativo 2 9" xfId="1760"/>
    <cellStyle name="Texto explicativo 3" xfId="1761"/>
    <cellStyle name="Texto explicativo 3 2" xfId="1762"/>
    <cellStyle name="Texto explicativo 3 3" xfId="1763"/>
    <cellStyle name="Texto explicativo 3 4" xfId="1764"/>
    <cellStyle name="Texto explicativo 4" xfId="1765"/>
    <cellStyle name="Texto explicativo 5" xfId="1766"/>
    <cellStyle name="Título 1 2" xfId="1767"/>
    <cellStyle name="Título 1 2 10" xfId="1768"/>
    <cellStyle name="Título 1 2 11" xfId="1769"/>
    <cellStyle name="Título 1 2 12" xfId="1770"/>
    <cellStyle name="Título 1 2 13" xfId="1771"/>
    <cellStyle name="Título 1 2 2" xfId="1772"/>
    <cellStyle name="Título 1 2 3" xfId="1773"/>
    <cellStyle name="Título 1 2 4" xfId="1774"/>
    <cellStyle name="Título 1 2 5" xfId="1775"/>
    <cellStyle name="Título 1 2 6" xfId="1776"/>
    <cellStyle name="Título 1 2 7" xfId="1777"/>
    <cellStyle name="Título 1 2 8" xfId="1778"/>
    <cellStyle name="Título 1 2 9" xfId="1779"/>
    <cellStyle name="Título 1 3" xfId="1780"/>
    <cellStyle name="Título 1 3 2" xfId="1781"/>
    <cellStyle name="Título 1 3 3" xfId="1782"/>
    <cellStyle name="Título 1 3 4" xfId="1783"/>
    <cellStyle name="Título 1 4" xfId="1784"/>
    <cellStyle name="Título 1 5" xfId="1785"/>
    <cellStyle name="Título 2 2" xfId="1786"/>
    <cellStyle name="Título 2 2 10" xfId="1787"/>
    <cellStyle name="Título 2 2 11" xfId="1788"/>
    <cellStyle name="Título 2 2 12" xfId="1789"/>
    <cellStyle name="Título 2 2 13" xfId="1790"/>
    <cellStyle name="Título 2 2 2" xfId="1791"/>
    <cellStyle name="Título 2 2 3" xfId="1792"/>
    <cellStyle name="Título 2 2 4" xfId="1793"/>
    <cellStyle name="Título 2 2 5" xfId="1794"/>
    <cellStyle name="Título 2 2 6" xfId="1795"/>
    <cellStyle name="Título 2 2 7" xfId="1796"/>
    <cellStyle name="Título 2 2 8" xfId="1797"/>
    <cellStyle name="Título 2 2 9" xfId="1798"/>
    <cellStyle name="Título 2 3" xfId="1799"/>
    <cellStyle name="Título 2 3 2" xfId="1800"/>
    <cellStyle name="Título 2 3 3" xfId="1801"/>
    <cellStyle name="Título 2 3 4" xfId="1802"/>
    <cellStyle name="Título 2 4" xfId="1803"/>
    <cellStyle name="Título 2 5" xfId="1804"/>
    <cellStyle name="Título 3 2" xfId="1805"/>
    <cellStyle name="Título 3 2 10" xfId="1806"/>
    <cellStyle name="Título 3 2 11" xfId="1807"/>
    <cellStyle name="Título 3 2 12" xfId="1808"/>
    <cellStyle name="Título 3 2 13" xfId="1809"/>
    <cellStyle name="Título 3 2 2" xfId="1810"/>
    <cellStyle name="Título 3 2 3" xfId="1811"/>
    <cellStyle name="Título 3 2 4" xfId="1812"/>
    <cellStyle name="Título 3 2 5" xfId="1813"/>
    <cellStyle name="Título 3 2 6" xfId="1814"/>
    <cellStyle name="Título 3 2 7" xfId="1815"/>
    <cellStyle name="Título 3 2 8" xfId="1816"/>
    <cellStyle name="Título 3 2 9" xfId="1817"/>
    <cellStyle name="Título 3 3" xfId="1818"/>
    <cellStyle name="Título 3 3 2" xfId="1819"/>
    <cellStyle name="Título 3 3 3" xfId="1820"/>
    <cellStyle name="Título 3 3 4" xfId="1821"/>
    <cellStyle name="Título 3 4" xfId="1822"/>
    <cellStyle name="Título 3 5" xfId="1823"/>
    <cellStyle name="Título 4" xfId="1824"/>
    <cellStyle name="Título 4 10" xfId="1825"/>
    <cellStyle name="Título 4 11" xfId="1826"/>
    <cellStyle name="Título 4 12" xfId="1827"/>
    <cellStyle name="Título 4 13" xfId="1828"/>
    <cellStyle name="Título 4 2" xfId="1829"/>
    <cellStyle name="Título 4 3" xfId="1830"/>
    <cellStyle name="Título 4 4" xfId="1831"/>
    <cellStyle name="Título 4 5" xfId="1832"/>
    <cellStyle name="Título 4 6" xfId="1833"/>
    <cellStyle name="Título 4 7" xfId="1834"/>
    <cellStyle name="Título 4 8" xfId="1835"/>
    <cellStyle name="Título 4 9" xfId="1836"/>
    <cellStyle name="Título 5" xfId="1837"/>
    <cellStyle name="Título 5 2" xfId="1838"/>
    <cellStyle name="Título 5 3" xfId="1839"/>
    <cellStyle name="Título 5 4" xfId="1840"/>
    <cellStyle name="Título 6" xfId="1841"/>
    <cellStyle name="Título 7" xfId="1842"/>
    <cellStyle name="Título de hoja" xfId="1843"/>
    <cellStyle name="Total 2" xfId="1844"/>
    <cellStyle name="Total 2 10" xfId="1845"/>
    <cellStyle name="Total 2 11" xfId="1846"/>
    <cellStyle name="Total 2 12" xfId="1847"/>
    <cellStyle name="Total 2 13" xfId="1848"/>
    <cellStyle name="Total 2 2" xfId="1849"/>
    <cellStyle name="Total 2 3" xfId="1850"/>
    <cellStyle name="Total 2 4" xfId="1851"/>
    <cellStyle name="Total 2 5" xfId="1852"/>
    <cellStyle name="Total 2 6" xfId="1853"/>
    <cellStyle name="Total 2 7" xfId="1854"/>
    <cellStyle name="Total 2 8" xfId="1855"/>
    <cellStyle name="Total 2 9" xfId="1856"/>
    <cellStyle name="Total 3" xfId="1857"/>
    <cellStyle name="Total 3 2" xfId="1858"/>
    <cellStyle name="Total 3 3" xfId="1859"/>
    <cellStyle name="Total 3 4" xfId="1860"/>
    <cellStyle name="Total 4" xfId="1861"/>
    <cellStyle name="Total 5" xfId="1862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2809875</xdr:colOff>
      <xdr:row>0</xdr:row>
      <xdr:rowOff>68196</xdr:rowOff>
    </xdr:from>
    <xdr:to>
      <xdr:col>2</xdr:col>
      <xdr:colOff>1672642</xdr:colOff>
      <xdr:row>3</xdr:row>
      <xdr:rowOff>79679</xdr:rowOff>
    </xdr:to>
    <xdr:sp macro="" textlink="">
      <xdr:nvSpPr>
        <xdr:cNvPr id="2" name="AutoShape 16"/>
        <xdr:cNvSpPr>
          <a:spLocks noChangeArrowheads="1"/>
        </xdr:cNvSpPr>
      </xdr:nvSpPr>
      <xdr:spPr bwMode="auto">
        <a:xfrm>
          <a:off x="2809875" y="68196"/>
          <a:ext cx="3310942" cy="554408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000"/>
            </a:lnSpc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Tahoma"/>
              <a:cs typeface="Tahoma"/>
            </a:rPr>
            <a:t>GASTOS GENERALES, ADMINISTRACIÓN, UTILIDAD, IMPREVISTOS Y OTROS</a:t>
          </a:r>
        </a:p>
      </xdr:txBody>
    </xdr:sp>
    <xdr:clientData/>
  </xdr:twoCellAnchor>
  <xdr:twoCellAnchor>
    <xdr:from>
      <xdr:col>2</xdr:col>
      <xdr:colOff>1711848</xdr:colOff>
      <xdr:row>0</xdr:row>
      <xdr:rowOff>60576</xdr:rowOff>
    </xdr:from>
    <xdr:to>
      <xdr:col>3</xdr:col>
      <xdr:colOff>1666875</xdr:colOff>
      <xdr:row>3</xdr:row>
      <xdr:rowOff>77748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6160023" y="60576"/>
          <a:ext cx="1736202" cy="560097"/>
        </a:xfrm>
        <a:prstGeom prst="flowChartAlternateProcess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200"/>
            </a:lnSpc>
            <a:defRPr sz="1000"/>
          </a:pPr>
          <a:endParaRPr lang="es-ES" sz="1200" b="0" i="0" u="none" strike="noStrike" baseline="0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0</xdr:col>
      <xdr:colOff>119063</xdr:colOff>
      <xdr:row>3</xdr:row>
      <xdr:rowOff>127251</xdr:rowOff>
    </xdr:from>
    <xdr:to>
      <xdr:col>3</xdr:col>
      <xdr:colOff>1666488</xdr:colOff>
      <xdr:row>5</xdr:row>
      <xdr:rowOff>104782</xdr:rowOff>
    </xdr:to>
    <xdr:sp macro="" textlink="">
      <xdr:nvSpPr>
        <xdr:cNvPr id="4" name="AutoShape 18"/>
        <xdr:cNvSpPr>
          <a:spLocks noChangeArrowheads="1"/>
        </xdr:cNvSpPr>
      </xdr:nvSpPr>
      <xdr:spPr bwMode="auto">
        <a:xfrm>
          <a:off x="119063" y="670176"/>
          <a:ext cx="7776775" cy="434731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Tahoma"/>
              <a:cs typeface="Tahoma"/>
            </a:rPr>
            <a:t>CONTRATACIÓN </a:t>
          </a:r>
        </a:p>
      </xdr:txBody>
    </xdr:sp>
    <xdr:clientData/>
  </xdr:twoCellAnchor>
  <xdr:twoCellAnchor>
    <xdr:from>
      <xdr:col>0</xdr:col>
      <xdr:colOff>0</xdr:colOff>
      <xdr:row>0</xdr:row>
      <xdr:rowOff>42954</xdr:rowOff>
    </xdr:from>
    <xdr:to>
      <xdr:col>0</xdr:col>
      <xdr:colOff>2630970</xdr:colOff>
      <xdr:row>3</xdr:row>
      <xdr:rowOff>56296</xdr:rowOff>
    </xdr:to>
    <xdr:sp macro="" textlink="">
      <xdr:nvSpPr>
        <xdr:cNvPr id="5" name="AutoShape 19"/>
        <xdr:cNvSpPr>
          <a:spLocks noChangeArrowheads="1"/>
        </xdr:cNvSpPr>
      </xdr:nvSpPr>
      <xdr:spPr bwMode="auto">
        <a:xfrm>
          <a:off x="0" y="42954"/>
          <a:ext cx="2630970" cy="556267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300"/>
            </a:lnSpc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Tahoma"/>
              <a:cs typeface="Tahoma"/>
            </a:rPr>
            <a:t>EQUIPO SOPORTE FILIALES AGUAS</a:t>
          </a:r>
          <a:endParaRPr lang="es-ES" sz="1000" b="0" i="0" u="none" strike="noStrike" baseline="0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lnSpc>
              <a:spcPts val="1100"/>
            </a:lnSpc>
            <a:defRPr sz="1000"/>
          </a:pPr>
          <a:endParaRPr lang="es-ES" sz="1000" b="0" i="0" u="none" strike="noStrike" baseline="0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hurtado\AppData\Local\Microsoft\Windows\Temporary%20Internet%20Files\Content.Outlook\HSI81FWS\Copia%20de%20Proy%2001%20-%20Acueducto%20MESOLANDIA%20-%20Presupuesto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FORMATO GARANTIAS"/>
      <sheetName val="CantiObra"/>
      <sheetName val="MANO DE OBRA"/>
      <sheetName val="DESALOJOS TUBERIAS"/>
      <sheetName val="APU"/>
      <sheetName val="AlternaDiseñada"/>
      <sheetName val="PRESUPUESTO"/>
      <sheetName val="M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5">
          <cell r="C15" t="str">
            <v>m3</v>
          </cell>
        </row>
        <row r="27">
          <cell r="C27" t="str">
            <v>m3</v>
          </cell>
        </row>
        <row r="39">
          <cell r="C39" t="str">
            <v>m3</v>
          </cell>
        </row>
        <row r="51">
          <cell r="C51" t="str">
            <v>m3</v>
          </cell>
        </row>
        <row r="63">
          <cell r="C63" t="str">
            <v>m3</v>
          </cell>
        </row>
        <row r="75">
          <cell r="C75" t="str">
            <v>m3</v>
          </cell>
        </row>
        <row r="87">
          <cell r="C87" t="str">
            <v>m3</v>
          </cell>
        </row>
        <row r="99">
          <cell r="C99" t="str">
            <v>m3</v>
          </cell>
        </row>
        <row r="111">
          <cell r="C111" t="str">
            <v>m3</v>
          </cell>
        </row>
        <row r="135">
          <cell r="C135" t="str">
            <v>m</v>
          </cell>
        </row>
        <row r="147">
          <cell r="C147" t="str">
            <v>m3</v>
          </cell>
        </row>
        <row r="159">
          <cell r="C159" t="str">
            <v>kg</v>
          </cell>
        </row>
        <row r="183">
          <cell r="C183" t="str">
            <v>un</v>
          </cell>
        </row>
        <row r="184">
          <cell r="C184" t="str">
            <v>un</v>
          </cell>
        </row>
        <row r="195">
          <cell r="C195" t="str">
            <v>un</v>
          </cell>
        </row>
        <row r="207">
          <cell r="C207" t="str">
            <v>un</v>
          </cell>
        </row>
        <row r="219">
          <cell r="C219" t="str">
            <v>un</v>
          </cell>
        </row>
        <row r="246">
          <cell r="C246" t="str">
            <v>un</v>
          </cell>
        </row>
        <row r="258">
          <cell r="C258" t="str">
            <v>un</v>
          </cell>
        </row>
        <row r="270">
          <cell r="C270" t="str">
            <v>m</v>
          </cell>
        </row>
        <row r="282">
          <cell r="C282" t="str">
            <v>m</v>
          </cell>
        </row>
        <row r="294">
          <cell r="C294" t="str">
            <v>m</v>
          </cell>
        </row>
        <row r="306">
          <cell r="C306" t="str">
            <v>Un</v>
          </cell>
        </row>
        <row r="318">
          <cell r="C318" t="str">
            <v>Un</v>
          </cell>
        </row>
        <row r="330">
          <cell r="C330" t="str">
            <v>Un</v>
          </cell>
        </row>
        <row r="342">
          <cell r="C342" t="str">
            <v>Un</v>
          </cell>
        </row>
        <row r="354">
          <cell r="C354" t="str">
            <v>Un</v>
          </cell>
        </row>
        <row r="366">
          <cell r="C366" t="str">
            <v>Un</v>
          </cell>
        </row>
        <row r="379">
          <cell r="C379" t="str">
            <v>Un</v>
          </cell>
        </row>
        <row r="387">
          <cell r="C387" t="str">
            <v>Un</v>
          </cell>
        </row>
        <row r="399">
          <cell r="C399" t="str">
            <v>Un</v>
          </cell>
        </row>
        <row r="411">
          <cell r="C411" t="str">
            <v>Un</v>
          </cell>
        </row>
        <row r="423">
          <cell r="C423" t="str">
            <v>Un</v>
          </cell>
        </row>
        <row r="435">
          <cell r="C435" t="str">
            <v>Un</v>
          </cell>
        </row>
        <row r="447">
          <cell r="C447" t="str">
            <v>Un</v>
          </cell>
        </row>
        <row r="459">
          <cell r="C459" t="str">
            <v>un</v>
          </cell>
        </row>
        <row r="471">
          <cell r="C471" t="str">
            <v>ml</v>
          </cell>
        </row>
        <row r="483">
          <cell r="C483" t="str">
            <v>un</v>
          </cell>
        </row>
        <row r="506">
          <cell r="C506" t="str">
            <v>un</v>
          </cell>
        </row>
        <row r="518">
          <cell r="C518" t="str">
            <v>un</v>
          </cell>
        </row>
      </sheetData>
      <sheetData sheetId="6">
        <row r="22">
          <cell r="G22">
            <v>610209852.90291011</v>
          </cell>
        </row>
      </sheetData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2:AP22"/>
  <sheetViews>
    <sheetView topLeftCell="A2" zoomScaleNormal="100" workbookViewId="0">
      <pane xSplit="1" ySplit="2" topLeftCell="Q4" activePane="bottomRight" state="frozen"/>
      <selection activeCell="M15" sqref="M15"/>
      <selection pane="topRight" activeCell="M15" sqref="M15"/>
      <selection pane="bottomLeft" activeCell="M15" sqref="M15"/>
      <selection pane="bottomRight" activeCell="A6" sqref="A6"/>
    </sheetView>
  </sheetViews>
  <sheetFormatPr baseColWidth="10" defaultRowHeight="12.75" x14ac:dyDescent="0.2"/>
  <cols>
    <col min="1" max="1" width="28.28515625" style="2" bestFit="1" customWidth="1"/>
    <col min="2" max="2" width="15" style="2" bestFit="1" customWidth="1"/>
    <col min="3" max="3" width="17.42578125" style="2" customWidth="1"/>
    <col min="4" max="5" width="10.140625" style="2" bestFit="1" customWidth="1"/>
    <col min="6" max="6" width="11" style="2" customWidth="1"/>
    <col min="7" max="7" width="12" style="2" bestFit="1" customWidth="1"/>
    <col min="8" max="8" width="10.5703125" style="2" customWidth="1"/>
    <col min="9" max="9" width="8.85546875" style="2" bestFit="1" customWidth="1"/>
    <col min="10" max="10" width="6.140625" style="2" bestFit="1" customWidth="1"/>
    <col min="11" max="11" width="11.140625" style="2" bestFit="1" customWidth="1"/>
    <col min="12" max="12" width="12.7109375" style="2" customWidth="1"/>
    <col min="13" max="13" width="9.7109375" style="2" bestFit="1" customWidth="1"/>
    <col min="14" max="15" width="12.140625" style="2" bestFit="1" customWidth="1"/>
    <col min="16" max="16" width="5.5703125" style="2" bestFit="1" customWidth="1"/>
    <col min="17" max="17" width="11.42578125" style="2" bestFit="1" customWidth="1"/>
    <col min="18" max="18" width="10.28515625" style="2" customWidth="1"/>
    <col min="19" max="19" width="12" style="2" bestFit="1" customWidth="1"/>
    <col min="20" max="20" width="9.5703125" style="2" customWidth="1"/>
    <col min="21" max="21" width="10.85546875" style="2" bestFit="1" customWidth="1"/>
    <col min="22" max="22" width="11" style="2" customWidth="1"/>
    <col min="23" max="23" width="20.140625" style="2" customWidth="1"/>
    <col min="24" max="28" width="11" style="2" customWidth="1"/>
    <col min="29" max="29" width="7.5703125" style="2" bestFit="1" customWidth="1"/>
    <col min="30" max="30" width="7.28515625" style="2" bestFit="1" customWidth="1"/>
    <col min="31" max="31" width="10.42578125" style="2" bestFit="1" customWidth="1"/>
    <col min="32" max="32" width="10.42578125" style="2" customWidth="1"/>
    <col min="33" max="33" width="8.28515625" style="2" bestFit="1" customWidth="1"/>
    <col min="34" max="34" width="10.7109375" style="2" bestFit="1" customWidth="1"/>
    <col min="35" max="35" width="8.140625" style="2" bestFit="1" customWidth="1"/>
    <col min="36" max="36" width="8.28515625" style="2" bestFit="1" customWidth="1"/>
    <col min="37" max="37" width="10.42578125" style="2" bestFit="1" customWidth="1"/>
    <col min="38" max="38" width="10.7109375" style="2" bestFit="1" customWidth="1"/>
    <col min="39" max="39" width="10.140625" style="2" bestFit="1" customWidth="1"/>
    <col min="40" max="40" width="22.42578125" style="2" bestFit="1" customWidth="1"/>
    <col min="41" max="41" width="10.42578125" style="2" bestFit="1" customWidth="1"/>
    <col min="42" max="42" width="10.28515625" style="2" bestFit="1" customWidth="1"/>
    <col min="43" max="257" width="11.42578125" style="2"/>
    <col min="258" max="258" width="28.28515625" style="2" bestFit="1" customWidth="1"/>
    <col min="259" max="259" width="15" style="2" bestFit="1" customWidth="1"/>
    <col min="260" max="260" width="17.42578125" style="2" customWidth="1"/>
    <col min="261" max="262" width="10.140625" style="2" bestFit="1" customWidth="1"/>
    <col min="263" max="263" width="11" style="2" customWidth="1"/>
    <col min="264" max="264" width="12" style="2" bestFit="1" customWidth="1"/>
    <col min="265" max="265" width="10.5703125" style="2" customWidth="1"/>
    <col min="266" max="266" width="8.85546875" style="2" bestFit="1" customWidth="1"/>
    <col min="267" max="267" width="6.140625" style="2" bestFit="1" customWidth="1"/>
    <col min="268" max="268" width="11.140625" style="2" bestFit="1" customWidth="1"/>
    <col min="269" max="269" width="8.140625" style="2" bestFit="1" customWidth="1"/>
    <col min="270" max="270" width="8.140625" style="2" customWidth="1"/>
    <col min="271" max="272" width="12.140625" style="2" bestFit="1" customWidth="1"/>
    <col min="273" max="273" width="5.5703125" style="2" bestFit="1" customWidth="1"/>
    <col min="274" max="274" width="11.42578125" style="2" bestFit="1" customWidth="1"/>
    <col min="275" max="275" width="10.28515625" style="2" customWidth="1"/>
    <col min="276" max="276" width="12" style="2" bestFit="1" customWidth="1"/>
    <col min="277" max="277" width="8.42578125" style="2" bestFit="1" customWidth="1"/>
    <col min="278" max="278" width="10.85546875" style="2" bestFit="1" customWidth="1"/>
    <col min="279" max="285" width="11" style="2" customWidth="1"/>
    <col min="286" max="286" width="7.5703125" style="2" bestFit="1" customWidth="1"/>
    <col min="287" max="287" width="7.28515625" style="2" bestFit="1" customWidth="1"/>
    <col min="288" max="288" width="10.42578125" style="2" bestFit="1" customWidth="1"/>
    <col min="289" max="289" width="8.28515625" style="2" bestFit="1" customWidth="1"/>
    <col min="290" max="290" width="10.7109375" style="2" bestFit="1" customWidth="1"/>
    <col min="291" max="291" width="8.140625" style="2" bestFit="1" customWidth="1"/>
    <col min="292" max="292" width="8.28515625" style="2" bestFit="1" customWidth="1"/>
    <col min="293" max="293" width="10.42578125" style="2" bestFit="1" customWidth="1"/>
    <col min="294" max="294" width="10.7109375" style="2" bestFit="1" customWidth="1"/>
    <col min="295" max="295" width="10.140625" style="2" bestFit="1" customWidth="1"/>
    <col min="296" max="296" width="22.42578125" style="2" bestFit="1" customWidth="1"/>
    <col min="297" max="297" width="10.42578125" style="2" bestFit="1" customWidth="1"/>
    <col min="298" max="298" width="10.28515625" style="2" bestFit="1" customWidth="1"/>
    <col min="299" max="513" width="11.42578125" style="2"/>
    <col min="514" max="514" width="28.28515625" style="2" bestFit="1" customWidth="1"/>
    <col min="515" max="515" width="15" style="2" bestFit="1" customWidth="1"/>
    <col min="516" max="516" width="17.42578125" style="2" customWidth="1"/>
    <col min="517" max="518" width="10.140625" style="2" bestFit="1" customWidth="1"/>
    <col min="519" max="519" width="11" style="2" customWidth="1"/>
    <col min="520" max="520" width="12" style="2" bestFit="1" customWidth="1"/>
    <col min="521" max="521" width="10.5703125" style="2" customWidth="1"/>
    <col min="522" max="522" width="8.85546875" style="2" bestFit="1" customWidth="1"/>
    <col min="523" max="523" width="6.140625" style="2" bestFit="1" customWidth="1"/>
    <col min="524" max="524" width="11.140625" style="2" bestFit="1" customWidth="1"/>
    <col min="525" max="525" width="8.140625" style="2" bestFit="1" customWidth="1"/>
    <col min="526" max="526" width="8.140625" style="2" customWidth="1"/>
    <col min="527" max="528" width="12.140625" style="2" bestFit="1" customWidth="1"/>
    <col min="529" max="529" width="5.5703125" style="2" bestFit="1" customWidth="1"/>
    <col min="530" max="530" width="11.42578125" style="2" bestFit="1" customWidth="1"/>
    <col min="531" max="531" width="10.28515625" style="2" customWidth="1"/>
    <col min="532" max="532" width="12" style="2" bestFit="1" customWidth="1"/>
    <col min="533" max="533" width="8.42578125" style="2" bestFit="1" customWidth="1"/>
    <col min="534" max="534" width="10.85546875" style="2" bestFit="1" customWidth="1"/>
    <col min="535" max="541" width="11" style="2" customWidth="1"/>
    <col min="542" max="542" width="7.5703125" style="2" bestFit="1" customWidth="1"/>
    <col min="543" max="543" width="7.28515625" style="2" bestFit="1" customWidth="1"/>
    <col min="544" max="544" width="10.42578125" style="2" bestFit="1" customWidth="1"/>
    <col min="545" max="545" width="8.28515625" style="2" bestFit="1" customWidth="1"/>
    <col min="546" max="546" width="10.7109375" style="2" bestFit="1" customWidth="1"/>
    <col min="547" max="547" width="8.140625" style="2" bestFit="1" customWidth="1"/>
    <col min="548" max="548" width="8.28515625" style="2" bestFit="1" customWidth="1"/>
    <col min="549" max="549" width="10.42578125" style="2" bestFit="1" customWidth="1"/>
    <col min="550" max="550" width="10.7109375" style="2" bestFit="1" customWidth="1"/>
    <col min="551" max="551" width="10.140625" style="2" bestFit="1" customWidth="1"/>
    <col min="552" max="552" width="22.42578125" style="2" bestFit="1" customWidth="1"/>
    <col min="553" max="553" width="10.42578125" style="2" bestFit="1" customWidth="1"/>
    <col min="554" max="554" width="10.28515625" style="2" bestFit="1" customWidth="1"/>
    <col min="555" max="769" width="11.42578125" style="2"/>
    <col min="770" max="770" width="28.28515625" style="2" bestFit="1" customWidth="1"/>
    <col min="771" max="771" width="15" style="2" bestFit="1" customWidth="1"/>
    <col min="772" max="772" width="17.42578125" style="2" customWidth="1"/>
    <col min="773" max="774" width="10.140625" style="2" bestFit="1" customWidth="1"/>
    <col min="775" max="775" width="11" style="2" customWidth="1"/>
    <col min="776" max="776" width="12" style="2" bestFit="1" customWidth="1"/>
    <col min="777" max="777" width="10.5703125" style="2" customWidth="1"/>
    <col min="778" max="778" width="8.85546875" style="2" bestFit="1" customWidth="1"/>
    <col min="779" max="779" width="6.140625" style="2" bestFit="1" customWidth="1"/>
    <col min="780" max="780" width="11.140625" style="2" bestFit="1" customWidth="1"/>
    <col min="781" max="781" width="8.140625" style="2" bestFit="1" customWidth="1"/>
    <col min="782" max="782" width="8.140625" style="2" customWidth="1"/>
    <col min="783" max="784" width="12.140625" style="2" bestFit="1" customWidth="1"/>
    <col min="785" max="785" width="5.5703125" style="2" bestFit="1" customWidth="1"/>
    <col min="786" max="786" width="11.42578125" style="2" bestFit="1" customWidth="1"/>
    <col min="787" max="787" width="10.28515625" style="2" customWidth="1"/>
    <col min="788" max="788" width="12" style="2" bestFit="1" customWidth="1"/>
    <col min="789" max="789" width="8.42578125" style="2" bestFit="1" customWidth="1"/>
    <col min="790" max="790" width="10.85546875" style="2" bestFit="1" customWidth="1"/>
    <col min="791" max="797" width="11" style="2" customWidth="1"/>
    <col min="798" max="798" width="7.5703125" style="2" bestFit="1" customWidth="1"/>
    <col min="799" max="799" width="7.28515625" style="2" bestFit="1" customWidth="1"/>
    <col min="800" max="800" width="10.42578125" style="2" bestFit="1" customWidth="1"/>
    <col min="801" max="801" width="8.28515625" style="2" bestFit="1" customWidth="1"/>
    <col min="802" max="802" width="10.7109375" style="2" bestFit="1" customWidth="1"/>
    <col min="803" max="803" width="8.140625" style="2" bestFit="1" customWidth="1"/>
    <col min="804" max="804" width="8.28515625" style="2" bestFit="1" customWidth="1"/>
    <col min="805" max="805" width="10.42578125" style="2" bestFit="1" customWidth="1"/>
    <col min="806" max="806" width="10.7109375" style="2" bestFit="1" customWidth="1"/>
    <col min="807" max="807" width="10.140625" style="2" bestFit="1" customWidth="1"/>
    <col min="808" max="808" width="22.42578125" style="2" bestFit="1" customWidth="1"/>
    <col min="809" max="809" width="10.42578125" style="2" bestFit="1" customWidth="1"/>
    <col min="810" max="810" width="10.28515625" style="2" bestFit="1" customWidth="1"/>
    <col min="811" max="1025" width="11.42578125" style="2"/>
    <col min="1026" max="1026" width="28.28515625" style="2" bestFit="1" customWidth="1"/>
    <col min="1027" max="1027" width="15" style="2" bestFit="1" customWidth="1"/>
    <col min="1028" max="1028" width="17.42578125" style="2" customWidth="1"/>
    <col min="1029" max="1030" width="10.140625" style="2" bestFit="1" customWidth="1"/>
    <col min="1031" max="1031" width="11" style="2" customWidth="1"/>
    <col min="1032" max="1032" width="12" style="2" bestFit="1" customWidth="1"/>
    <col min="1033" max="1033" width="10.5703125" style="2" customWidth="1"/>
    <col min="1034" max="1034" width="8.85546875" style="2" bestFit="1" customWidth="1"/>
    <col min="1035" max="1035" width="6.140625" style="2" bestFit="1" customWidth="1"/>
    <col min="1036" max="1036" width="11.140625" style="2" bestFit="1" customWidth="1"/>
    <col min="1037" max="1037" width="8.140625" style="2" bestFit="1" customWidth="1"/>
    <col min="1038" max="1038" width="8.140625" style="2" customWidth="1"/>
    <col min="1039" max="1040" width="12.140625" style="2" bestFit="1" customWidth="1"/>
    <col min="1041" max="1041" width="5.5703125" style="2" bestFit="1" customWidth="1"/>
    <col min="1042" max="1042" width="11.42578125" style="2" bestFit="1" customWidth="1"/>
    <col min="1043" max="1043" width="10.28515625" style="2" customWidth="1"/>
    <col min="1044" max="1044" width="12" style="2" bestFit="1" customWidth="1"/>
    <col min="1045" max="1045" width="8.42578125" style="2" bestFit="1" customWidth="1"/>
    <col min="1046" max="1046" width="10.85546875" style="2" bestFit="1" customWidth="1"/>
    <col min="1047" max="1053" width="11" style="2" customWidth="1"/>
    <col min="1054" max="1054" width="7.5703125" style="2" bestFit="1" customWidth="1"/>
    <col min="1055" max="1055" width="7.28515625" style="2" bestFit="1" customWidth="1"/>
    <col min="1056" max="1056" width="10.42578125" style="2" bestFit="1" customWidth="1"/>
    <col min="1057" max="1057" width="8.28515625" style="2" bestFit="1" customWidth="1"/>
    <col min="1058" max="1058" width="10.7109375" style="2" bestFit="1" customWidth="1"/>
    <col min="1059" max="1059" width="8.140625" style="2" bestFit="1" customWidth="1"/>
    <col min="1060" max="1060" width="8.28515625" style="2" bestFit="1" customWidth="1"/>
    <col min="1061" max="1061" width="10.42578125" style="2" bestFit="1" customWidth="1"/>
    <col min="1062" max="1062" width="10.7109375" style="2" bestFit="1" customWidth="1"/>
    <col min="1063" max="1063" width="10.140625" style="2" bestFit="1" customWidth="1"/>
    <col min="1064" max="1064" width="22.42578125" style="2" bestFit="1" customWidth="1"/>
    <col min="1065" max="1065" width="10.42578125" style="2" bestFit="1" customWidth="1"/>
    <col min="1066" max="1066" width="10.28515625" style="2" bestFit="1" customWidth="1"/>
    <col min="1067" max="1281" width="11.42578125" style="2"/>
    <col min="1282" max="1282" width="28.28515625" style="2" bestFit="1" customWidth="1"/>
    <col min="1283" max="1283" width="15" style="2" bestFit="1" customWidth="1"/>
    <col min="1284" max="1284" width="17.42578125" style="2" customWidth="1"/>
    <col min="1285" max="1286" width="10.140625" style="2" bestFit="1" customWidth="1"/>
    <col min="1287" max="1287" width="11" style="2" customWidth="1"/>
    <col min="1288" max="1288" width="12" style="2" bestFit="1" customWidth="1"/>
    <col min="1289" max="1289" width="10.5703125" style="2" customWidth="1"/>
    <col min="1290" max="1290" width="8.85546875" style="2" bestFit="1" customWidth="1"/>
    <col min="1291" max="1291" width="6.140625" style="2" bestFit="1" customWidth="1"/>
    <col min="1292" max="1292" width="11.140625" style="2" bestFit="1" customWidth="1"/>
    <col min="1293" max="1293" width="8.140625" style="2" bestFit="1" customWidth="1"/>
    <col min="1294" max="1294" width="8.140625" style="2" customWidth="1"/>
    <col min="1295" max="1296" width="12.140625" style="2" bestFit="1" customWidth="1"/>
    <col min="1297" max="1297" width="5.5703125" style="2" bestFit="1" customWidth="1"/>
    <col min="1298" max="1298" width="11.42578125" style="2" bestFit="1" customWidth="1"/>
    <col min="1299" max="1299" width="10.28515625" style="2" customWidth="1"/>
    <col min="1300" max="1300" width="12" style="2" bestFit="1" customWidth="1"/>
    <col min="1301" max="1301" width="8.42578125" style="2" bestFit="1" customWidth="1"/>
    <col min="1302" max="1302" width="10.85546875" style="2" bestFit="1" customWidth="1"/>
    <col min="1303" max="1309" width="11" style="2" customWidth="1"/>
    <col min="1310" max="1310" width="7.5703125" style="2" bestFit="1" customWidth="1"/>
    <col min="1311" max="1311" width="7.28515625" style="2" bestFit="1" customWidth="1"/>
    <col min="1312" max="1312" width="10.42578125" style="2" bestFit="1" customWidth="1"/>
    <col min="1313" max="1313" width="8.28515625" style="2" bestFit="1" customWidth="1"/>
    <col min="1314" max="1314" width="10.7109375" style="2" bestFit="1" customWidth="1"/>
    <col min="1315" max="1315" width="8.140625" style="2" bestFit="1" customWidth="1"/>
    <col min="1316" max="1316" width="8.28515625" style="2" bestFit="1" customWidth="1"/>
    <col min="1317" max="1317" width="10.42578125" style="2" bestFit="1" customWidth="1"/>
    <col min="1318" max="1318" width="10.7109375" style="2" bestFit="1" customWidth="1"/>
    <col min="1319" max="1319" width="10.140625" style="2" bestFit="1" customWidth="1"/>
    <col min="1320" max="1320" width="22.42578125" style="2" bestFit="1" customWidth="1"/>
    <col min="1321" max="1321" width="10.42578125" style="2" bestFit="1" customWidth="1"/>
    <col min="1322" max="1322" width="10.28515625" style="2" bestFit="1" customWidth="1"/>
    <col min="1323" max="1537" width="11.42578125" style="2"/>
    <col min="1538" max="1538" width="28.28515625" style="2" bestFit="1" customWidth="1"/>
    <col min="1539" max="1539" width="15" style="2" bestFit="1" customWidth="1"/>
    <col min="1540" max="1540" width="17.42578125" style="2" customWidth="1"/>
    <col min="1541" max="1542" width="10.140625" style="2" bestFit="1" customWidth="1"/>
    <col min="1543" max="1543" width="11" style="2" customWidth="1"/>
    <col min="1544" max="1544" width="12" style="2" bestFit="1" customWidth="1"/>
    <col min="1545" max="1545" width="10.5703125" style="2" customWidth="1"/>
    <col min="1546" max="1546" width="8.85546875" style="2" bestFit="1" customWidth="1"/>
    <col min="1547" max="1547" width="6.140625" style="2" bestFit="1" customWidth="1"/>
    <col min="1548" max="1548" width="11.140625" style="2" bestFit="1" customWidth="1"/>
    <col min="1549" max="1549" width="8.140625" style="2" bestFit="1" customWidth="1"/>
    <col min="1550" max="1550" width="8.140625" style="2" customWidth="1"/>
    <col min="1551" max="1552" width="12.140625" style="2" bestFit="1" customWidth="1"/>
    <col min="1553" max="1553" width="5.5703125" style="2" bestFit="1" customWidth="1"/>
    <col min="1554" max="1554" width="11.42578125" style="2" bestFit="1" customWidth="1"/>
    <col min="1555" max="1555" width="10.28515625" style="2" customWidth="1"/>
    <col min="1556" max="1556" width="12" style="2" bestFit="1" customWidth="1"/>
    <col min="1557" max="1557" width="8.42578125" style="2" bestFit="1" customWidth="1"/>
    <col min="1558" max="1558" width="10.85546875" style="2" bestFit="1" customWidth="1"/>
    <col min="1559" max="1565" width="11" style="2" customWidth="1"/>
    <col min="1566" max="1566" width="7.5703125" style="2" bestFit="1" customWidth="1"/>
    <col min="1567" max="1567" width="7.28515625" style="2" bestFit="1" customWidth="1"/>
    <col min="1568" max="1568" width="10.42578125" style="2" bestFit="1" customWidth="1"/>
    <col min="1569" max="1569" width="8.28515625" style="2" bestFit="1" customWidth="1"/>
    <col min="1570" max="1570" width="10.7109375" style="2" bestFit="1" customWidth="1"/>
    <col min="1571" max="1571" width="8.140625" style="2" bestFit="1" customWidth="1"/>
    <col min="1572" max="1572" width="8.28515625" style="2" bestFit="1" customWidth="1"/>
    <col min="1573" max="1573" width="10.42578125" style="2" bestFit="1" customWidth="1"/>
    <col min="1574" max="1574" width="10.7109375" style="2" bestFit="1" customWidth="1"/>
    <col min="1575" max="1575" width="10.140625" style="2" bestFit="1" customWidth="1"/>
    <col min="1576" max="1576" width="22.42578125" style="2" bestFit="1" customWidth="1"/>
    <col min="1577" max="1577" width="10.42578125" style="2" bestFit="1" customWidth="1"/>
    <col min="1578" max="1578" width="10.28515625" style="2" bestFit="1" customWidth="1"/>
    <col min="1579" max="1793" width="11.42578125" style="2"/>
    <col min="1794" max="1794" width="28.28515625" style="2" bestFit="1" customWidth="1"/>
    <col min="1795" max="1795" width="15" style="2" bestFit="1" customWidth="1"/>
    <col min="1796" max="1796" width="17.42578125" style="2" customWidth="1"/>
    <col min="1797" max="1798" width="10.140625" style="2" bestFit="1" customWidth="1"/>
    <col min="1799" max="1799" width="11" style="2" customWidth="1"/>
    <col min="1800" max="1800" width="12" style="2" bestFit="1" customWidth="1"/>
    <col min="1801" max="1801" width="10.5703125" style="2" customWidth="1"/>
    <col min="1802" max="1802" width="8.85546875" style="2" bestFit="1" customWidth="1"/>
    <col min="1803" max="1803" width="6.140625" style="2" bestFit="1" customWidth="1"/>
    <col min="1804" max="1804" width="11.140625" style="2" bestFit="1" customWidth="1"/>
    <col min="1805" max="1805" width="8.140625" style="2" bestFit="1" customWidth="1"/>
    <col min="1806" max="1806" width="8.140625" style="2" customWidth="1"/>
    <col min="1807" max="1808" width="12.140625" style="2" bestFit="1" customWidth="1"/>
    <col min="1809" max="1809" width="5.5703125" style="2" bestFit="1" customWidth="1"/>
    <col min="1810" max="1810" width="11.42578125" style="2" bestFit="1" customWidth="1"/>
    <col min="1811" max="1811" width="10.28515625" style="2" customWidth="1"/>
    <col min="1812" max="1812" width="12" style="2" bestFit="1" customWidth="1"/>
    <col min="1813" max="1813" width="8.42578125" style="2" bestFit="1" customWidth="1"/>
    <col min="1814" max="1814" width="10.85546875" style="2" bestFit="1" customWidth="1"/>
    <col min="1815" max="1821" width="11" style="2" customWidth="1"/>
    <col min="1822" max="1822" width="7.5703125" style="2" bestFit="1" customWidth="1"/>
    <col min="1823" max="1823" width="7.28515625" style="2" bestFit="1" customWidth="1"/>
    <col min="1824" max="1824" width="10.42578125" style="2" bestFit="1" customWidth="1"/>
    <col min="1825" max="1825" width="8.28515625" style="2" bestFit="1" customWidth="1"/>
    <col min="1826" max="1826" width="10.7109375" style="2" bestFit="1" customWidth="1"/>
    <col min="1827" max="1827" width="8.140625" style="2" bestFit="1" customWidth="1"/>
    <col min="1828" max="1828" width="8.28515625" style="2" bestFit="1" customWidth="1"/>
    <col min="1829" max="1829" width="10.42578125" style="2" bestFit="1" customWidth="1"/>
    <col min="1830" max="1830" width="10.7109375" style="2" bestFit="1" customWidth="1"/>
    <col min="1831" max="1831" width="10.140625" style="2" bestFit="1" customWidth="1"/>
    <col min="1832" max="1832" width="22.42578125" style="2" bestFit="1" customWidth="1"/>
    <col min="1833" max="1833" width="10.42578125" style="2" bestFit="1" customWidth="1"/>
    <col min="1834" max="1834" width="10.28515625" style="2" bestFit="1" customWidth="1"/>
    <col min="1835" max="2049" width="11.42578125" style="2"/>
    <col min="2050" max="2050" width="28.28515625" style="2" bestFit="1" customWidth="1"/>
    <col min="2051" max="2051" width="15" style="2" bestFit="1" customWidth="1"/>
    <col min="2052" max="2052" width="17.42578125" style="2" customWidth="1"/>
    <col min="2053" max="2054" width="10.140625" style="2" bestFit="1" customWidth="1"/>
    <col min="2055" max="2055" width="11" style="2" customWidth="1"/>
    <col min="2056" max="2056" width="12" style="2" bestFit="1" customWidth="1"/>
    <col min="2057" max="2057" width="10.5703125" style="2" customWidth="1"/>
    <col min="2058" max="2058" width="8.85546875" style="2" bestFit="1" customWidth="1"/>
    <col min="2059" max="2059" width="6.140625" style="2" bestFit="1" customWidth="1"/>
    <col min="2060" max="2060" width="11.140625" style="2" bestFit="1" customWidth="1"/>
    <col min="2061" max="2061" width="8.140625" style="2" bestFit="1" customWidth="1"/>
    <col min="2062" max="2062" width="8.140625" style="2" customWidth="1"/>
    <col min="2063" max="2064" width="12.140625" style="2" bestFit="1" customWidth="1"/>
    <col min="2065" max="2065" width="5.5703125" style="2" bestFit="1" customWidth="1"/>
    <col min="2066" max="2066" width="11.42578125" style="2" bestFit="1" customWidth="1"/>
    <col min="2067" max="2067" width="10.28515625" style="2" customWidth="1"/>
    <col min="2068" max="2068" width="12" style="2" bestFit="1" customWidth="1"/>
    <col min="2069" max="2069" width="8.42578125" style="2" bestFit="1" customWidth="1"/>
    <col min="2070" max="2070" width="10.85546875" style="2" bestFit="1" customWidth="1"/>
    <col min="2071" max="2077" width="11" style="2" customWidth="1"/>
    <col min="2078" max="2078" width="7.5703125" style="2" bestFit="1" customWidth="1"/>
    <col min="2079" max="2079" width="7.28515625" style="2" bestFit="1" customWidth="1"/>
    <col min="2080" max="2080" width="10.42578125" style="2" bestFit="1" customWidth="1"/>
    <col min="2081" max="2081" width="8.28515625" style="2" bestFit="1" customWidth="1"/>
    <col min="2082" max="2082" width="10.7109375" style="2" bestFit="1" customWidth="1"/>
    <col min="2083" max="2083" width="8.140625" style="2" bestFit="1" customWidth="1"/>
    <col min="2084" max="2084" width="8.28515625" style="2" bestFit="1" customWidth="1"/>
    <col min="2085" max="2085" width="10.42578125" style="2" bestFit="1" customWidth="1"/>
    <col min="2086" max="2086" width="10.7109375" style="2" bestFit="1" customWidth="1"/>
    <col min="2087" max="2087" width="10.140625" style="2" bestFit="1" customWidth="1"/>
    <col min="2088" max="2088" width="22.42578125" style="2" bestFit="1" customWidth="1"/>
    <col min="2089" max="2089" width="10.42578125" style="2" bestFit="1" customWidth="1"/>
    <col min="2090" max="2090" width="10.28515625" style="2" bestFit="1" customWidth="1"/>
    <col min="2091" max="2305" width="11.42578125" style="2"/>
    <col min="2306" max="2306" width="28.28515625" style="2" bestFit="1" customWidth="1"/>
    <col min="2307" max="2307" width="15" style="2" bestFit="1" customWidth="1"/>
    <col min="2308" max="2308" width="17.42578125" style="2" customWidth="1"/>
    <col min="2309" max="2310" width="10.140625" style="2" bestFit="1" customWidth="1"/>
    <col min="2311" max="2311" width="11" style="2" customWidth="1"/>
    <col min="2312" max="2312" width="12" style="2" bestFit="1" customWidth="1"/>
    <col min="2313" max="2313" width="10.5703125" style="2" customWidth="1"/>
    <col min="2314" max="2314" width="8.85546875" style="2" bestFit="1" customWidth="1"/>
    <col min="2315" max="2315" width="6.140625" style="2" bestFit="1" customWidth="1"/>
    <col min="2316" max="2316" width="11.140625" style="2" bestFit="1" customWidth="1"/>
    <col min="2317" max="2317" width="8.140625" style="2" bestFit="1" customWidth="1"/>
    <col min="2318" max="2318" width="8.140625" style="2" customWidth="1"/>
    <col min="2319" max="2320" width="12.140625" style="2" bestFit="1" customWidth="1"/>
    <col min="2321" max="2321" width="5.5703125" style="2" bestFit="1" customWidth="1"/>
    <col min="2322" max="2322" width="11.42578125" style="2" bestFit="1" customWidth="1"/>
    <col min="2323" max="2323" width="10.28515625" style="2" customWidth="1"/>
    <col min="2324" max="2324" width="12" style="2" bestFit="1" customWidth="1"/>
    <col min="2325" max="2325" width="8.42578125" style="2" bestFit="1" customWidth="1"/>
    <col min="2326" max="2326" width="10.85546875" style="2" bestFit="1" customWidth="1"/>
    <col min="2327" max="2333" width="11" style="2" customWidth="1"/>
    <col min="2334" max="2334" width="7.5703125" style="2" bestFit="1" customWidth="1"/>
    <col min="2335" max="2335" width="7.28515625" style="2" bestFit="1" customWidth="1"/>
    <col min="2336" max="2336" width="10.42578125" style="2" bestFit="1" customWidth="1"/>
    <col min="2337" max="2337" width="8.28515625" style="2" bestFit="1" customWidth="1"/>
    <col min="2338" max="2338" width="10.7109375" style="2" bestFit="1" customWidth="1"/>
    <col min="2339" max="2339" width="8.140625" style="2" bestFit="1" customWidth="1"/>
    <col min="2340" max="2340" width="8.28515625" style="2" bestFit="1" customWidth="1"/>
    <col min="2341" max="2341" width="10.42578125" style="2" bestFit="1" customWidth="1"/>
    <col min="2342" max="2342" width="10.7109375" style="2" bestFit="1" customWidth="1"/>
    <col min="2343" max="2343" width="10.140625" style="2" bestFit="1" customWidth="1"/>
    <col min="2344" max="2344" width="22.42578125" style="2" bestFit="1" customWidth="1"/>
    <col min="2345" max="2345" width="10.42578125" style="2" bestFit="1" customWidth="1"/>
    <col min="2346" max="2346" width="10.28515625" style="2" bestFit="1" customWidth="1"/>
    <col min="2347" max="2561" width="11.42578125" style="2"/>
    <col min="2562" max="2562" width="28.28515625" style="2" bestFit="1" customWidth="1"/>
    <col min="2563" max="2563" width="15" style="2" bestFit="1" customWidth="1"/>
    <col min="2564" max="2564" width="17.42578125" style="2" customWidth="1"/>
    <col min="2565" max="2566" width="10.140625" style="2" bestFit="1" customWidth="1"/>
    <col min="2567" max="2567" width="11" style="2" customWidth="1"/>
    <col min="2568" max="2568" width="12" style="2" bestFit="1" customWidth="1"/>
    <col min="2569" max="2569" width="10.5703125" style="2" customWidth="1"/>
    <col min="2570" max="2570" width="8.85546875" style="2" bestFit="1" customWidth="1"/>
    <col min="2571" max="2571" width="6.140625" style="2" bestFit="1" customWidth="1"/>
    <col min="2572" max="2572" width="11.140625" style="2" bestFit="1" customWidth="1"/>
    <col min="2573" max="2573" width="8.140625" style="2" bestFit="1" customWidth="1"/>
    <col min="2574" max="2574" width="8.140625" style="2" customWidth="1"/>
    <col min="2575" max="2576" width="12.140625" style="2" bestFit="1" customWidth="1"/>
    <col min="2577" max="2577" width="5.5703125" style="2" bestFit="1" customWidth="1"/>
    <col min="2578" max="2578" width="11.42578125" style="2" bestFit="1" customWidth="1"/>
    <col min="2579" max="2579" width="10.28515625" style="2" customWidth="1"/>
    <col min="2580" max="2580" width="12" style="2" bestFit="1" customWidth="1"/>
    <col min="2581" max="2581" width="8.42578125" style="2" bestFit="1" customWidth="1"/>
    <col min="2582" max="2582" width="10.85546875" style="2" bestFit="1" customWidth="1"/>
    <col min="2583" max="2589" width="11" style="2" customWidth="1"/>
    <col min="2590" max="2590" width="7.5703125" style="2" bestFit="1" customWidth="1"/>
    <col min="2591" max="2591" width="7.28515625" style="2" bestFit="1" customWidth="1"/>
    <col min="2592" max="2592" width="10.42578125" style="2" bestFit="1" customWidth="1"/>
    <col min="2593" max="2593" width="8.28515625" style="2" bestFit="1" customWidth="1"/>
    <col min="2594" max="2594" width="10.7109375" style="2" bestFit="1" customWidth="1"/>
    <col min="2595" max="2595" width="8.140625" style="2" bestFit="1" customWidth="1"/>
    <col min="2596" max="2596" width="8.28515625" style="2" bestFit="1" customWidth="1"/>
    <col min="2597" max="2597" width="10.42578125" style="2" bestFit="1" customWidth="1"/>
    <col min="2598" max="2598" width="10.7109375" style="2" bestFit="1" customWidth="1"/>
    <col min="2599" max="2599" width="10.140625" style="2" bestFit="1" customWidth="1"/>
    <col min="2600" max="2600" width="22.42578125" style="2" bestFit="1" customWidth="1"/>
    <col min="2601" max="2601" width="10.42578125" style="2" bestFit="1" customWidth="1"/>
    <col min="2602" max="2602" width="10.28515625" style="2" bestFit="1" customWidth="1"/>
    <col min="2603" max="2817" width="11.42578125" style="2"/>
    <col min="2818" max="2818" width="28.28515625" style="2" bestFit="1" customWidth="1"/>
    <col min="2819" max="2819" width="15" style="2" bestFit="1" customWidth="1"/>
    <col min="2820" max="2820" width="17.42578125" style="2" customWidth="1"/>
    <col min="2821" max="2822" width="10.140625" style="2" bestFit="1" customWidth="1"/>
    <col min="2823" max="2823" width="11" style="2" customWidth="1"/>
    <col min="2824" max="2824" width="12" style="2" bestFit="1" customWidth="1"/>
    <col min="2825" max="2825" width="10.5703125" style="2" customWidth="1"/>
    <col min="2826" max="2826" width="8.85546875" style="2" bestFit="1" customWidth="1"/>
    <col min="2827" max="2827" width="6.140625" style="2" bestFit="1" customWidth="1"/>
    <col min="2828" max="2828" width="11.140625" style="2" bestFit="1" customWidth="1"/>
    <col min="2829" max="2829" width="8.140625" style="2" bestFit="1" customWidth="1"/>
    <col min="2830" max="2830" width="8.140625" style="2" customWidth="1"/>
    <col min="2831" max="2832" width="12.140625" style="2" bestFit="1" customWidth="1"/>
    <col min="2833" max="2833" width="5.5703125" style="2" bestFit="1" customWidth="1"/>
    <col min="2834" max="2834" width="11.42578125" style="2" bestFit="1" customWidth="1"/>
    <col min="2835" max="2835" width="10.28515625" style="2" customWidth="1"/>
    <col min="2836" max="2836" width="12" style="2" bestFit="1" customWidth="1"/>
    <col min="2837" max="2837" width="8.42578125" style="2" bestFit="1" customWidth="1"/>
    <col min="2838" max="2838" width="10.85546875" style="2" bestFit="1" customWidth="1"/>
    <col min="2839" max="2845" width="11" style="2" customWidth="1"/>
    <col min="2846" max="2846" width="7.5703125" style="2" bestFit="1" customWidth="1"/>
    <col min="2847" max="2847" width="7.28515625" style="2" bestFit="1" customWidth="1"/>
    <col min="2848" max="2848" width="10.42578125" style="2" bestFit="1" customWidth="1"/>
    <col min="2849" max="2849" width="8.28515625" style="2" bestFit="1" customWidth="1"/>
    <col min="2850" max="2850" width="10.7109375" style="2" bestFit="1" customWidth="1"/>
    <col min="2851" max="2851" width="8.140625" style="2" bestFit="1" customWidth="1"/>
    <col min="2852" max="2852" width="8.28515625" style="2" bestFit="1" customWidth="1"/>
    <col min="2853" max="2853" width="10.42578125" style="2" bestFit="1" customWidth="1"/>
    <col min="2854" max="2854" width="10.7109375" style="2" bestFit="1" customWidth="1"/>
    <col min="2855" max="2855" width="10.140625" style="2" bestFit="1" customWidth="1"/>
    <col min="2856" max="2856" width="22.42578125" style="2" bestFit="1" customWidth="1"/>
    <col min="2857" max="2857" width="10.42578125" style="2" bestFit="1" customWidth="1"/>
    <col min="2858" max="2858" width="10.28515625" style="2" bestFit="1" customWidth="1"/>
    <col min="2859" max="3073" width="11.42578125" style="2"/>
    <col min="3074" max="3074" width="28.28515625" style="2" bestFit="1" customWidth="1"/>
    <col min="3075" max="3075" width="15" style="2" bestFit="1" customWidth="1"/>
    <col min="3076" max="3076" width="17.42578125" style="2" customWidth="1"/>
    <col min="3077" max="3078" width="10.140625" style="2" bestFit="1" customWidth="1"/>
    <col min="3079" max="3079" width="11" style="2" customWidth="1"/>
    <col min="3080" max="3080" width="12" style="2" bestFit="1" customWidth="1"/>
    <col min="3081" max="3081" width="10.5703125" style="2" customWidth="1"/>
    <col min="3082" max="3082" width="8.85546875" style="2" bestFit="1" customWidth="1"/>
    <col min="3083" max="3083" width="6.140625" style="2" bestFit="1" customWidth="1"/>
    <col min="3084" max="3084" width="11.140625" style="2" bestFit="1" customWidth="1"/>
    <col min="3085" max="3085" width="8.140625" style="2" bestFit="1" customWidth="1"/>
    <col min="3086" max="3086" width="8.140625" style="2" customWidth="1"/>
    <col min="3087" max="3088" width="12.140625" style="2" bestFit="1" customWidth="1"/>
    <col min="3089" max="3089" width="5.5703125" style="2" bestFit="1" customWidth="1"/>
    <col min="3090" max="3090" width="11.42578125" style="2" bestFit="1" customWidth="1"/>
    <col min="3091" max="3091" width="10.28515625" style="2" customWidth="1"/>
    <col min="3092" max="3092" width="12" style="2" bestFit="1" customWidth="1"/>
    <col min="3093" max="3093" width="8.42578125" style="2" bestFit="1" customWidth="1"/>
    <col min="3094" max="3094" width="10.85546875" style="2" bestFit="1" customWidth="1"/>
    <col min="3095" max="3101" width="11" style="2" customWidth="1"/>
    <col min="3102" max="3102" width="7.5703125" style="2" bestFit="1" customWidth="1"/>
    <col min="3103" max="3103" width="7.28515625" style="2" bestFit="1" customWidth="1"/>
    <col min="3104" max="3104" width="10.42578125" style="2" bestFit="1" customWidth="1"/>
    <col min="3105" max="3105" width="8.28515625" style="2" bestFit="1" customWidth="1"/>
    <col min="3106" max="3106" width="10.7109375" style="2" bestFit="1" customWidth="1"/>
    <col min="3107" max="3107" width="8.140625" style="2" bestFit="1" customWidth="1"/>
    <col min="3108" max="3108" width="8.28515625" style="2" bestFit="1" customWidth="1"/>
    <col min="3109" max="3109" width="10.42578125" style="2" bestFit="1" customWidth="1"/>
    <col min="3110" max="3110" width="10.7109375" style="2" bestFit="1" customWidth="1"/>
    <col min="3111" max="3111" width="10.140625" style="2" bestFit="1" customWidth="1"/>
    <col min="3112" max="3112" width="22.42578125" style="2" bestFit="1" customWidth="1"/>
    <col min="3113" max="3113" width="10.42578125" style="2" bestFit="1" customWidth="1"/>
    <col min="3114" max="3114" width="10.28515625" style="2" bestFit="1" customWidth="1"/>
    <col min="3115" max="3329" width="11.42578125" style="2"/>
    <col min="3330" max="3330" width="28.28515625" style="2" bestFit="1" customWidth="1"/>
    <col min="3331" max="3331" width="15" style="2" bestFit="1" customWidth="1"/>
    <col min="3332" max="3332" width="17.42578125" style="2" customWidth="1"/>
    <col min="3333" max="3334" width="10.140625" style="2" bestFit="1" customWidth="1"/>
    <col min="3335" max="3335" width="11" style="2" customWidth="1"/>
    <col min="3336" max="3336" width="12" style="2" bestFit="1" customWidth="1"/>
    <col min="3337" max="3337" width="10.5703125" style="2" customWidth="1"/>
    <col min="3338" max="3338" width="8.85546875" style="2" bestFit="1" customWidth="1"/>
    <col min="3339" max="3339" width="6.140625" style="2" bestFit="1" customWidth="1"/>
    <col min="3340" max="3340" width="11.140625" style="2" bestFit="1" customWidth="1"/>
    <col min="3341" max="3341" width="8.140625" style="2" bestFit="1" customWidth="1"/>
    <col min="3342" max="3342" width="8.140625" style="2" customWidth="1"/>
    <col min="3343" max="3344" width="12.140625" style="2" bestFit="1" customWidth="1"/>
    <col min="3345" max="3345" width="5.5703125" style="2" bestFit="1" customWidth="1"/>
    <col min="3346" max="3346" width="11.42578125" style="2" bestFit="1" customWidth="1"/>
    <col min="3347" max="3347" width="10.28515625" style="2" customWidth="1"/>
    <col min="3348" max="3348" width="12" style="2" bestFit="1" customWidth="1"/>
    <col min="3349" max="3349" width="8.42578125" style="2" bestFit="1" customWidth="1"/>
    <col min="3350" max="3350" width="10.85546875" style="2" bestFit="1" customWidth="1"/>
    <col min="3351" max="3357" width="11" style="2" customWidth="1"/>
    <col min="3358" max="3358" width="7.5703125" style="2" bestFit="1" customWidth="1"/>
    <col min="3359" max="3359" width="7.28515625" style="2" bestFit="1" customWidth="1"/>
    <col min="3360" max="3360" width="10.42578125" style="2" bestFit="1" customWidth="1"/>
    <col min="3361" max="3361" width="8.28515625" style="2" bestFit="1" customWidth="1"/>
    <col min="3362" max="3362" width="10.7109375" style="2" bestFit="1" customWidth="1"/>
    <col min="3363" max="3363" width="8.140625" style="2" bestFit="1" customWidth="1"/>
    <col min="3364" max="3364" width="8.28515625" style="2" bestFit="1" customWidth="1"/>
    <col min="3365" max="3365" width="10.42578125" style="2" bestFit="1" customWidth="1"/>
    <col min="3366" max="3366" width="10.7109375" style="2" bestFit="1" customWidth="1"/>
    <col min="3367" max="3367" width="10.140625" style="2" bestFit="1" customWidth="1"/>
    <col min="3368" max="3368" width="22.42578125" style="2" bestFit="1" customWidth="1"/>
    <col min="3369" max="3369" width="10.42578125" style="2" bestFit="1" customWidth="1"/>
    <col min="3370" max="3370" width="10.28515625" style="2" bestFit="1" customWidth="1"/>
    <col min="3371" max="3585" width="11.42578125" style="2"/>
    <col min="3586" max="3586" width="28.28515625" style="2" bestFit="1" customWidth="1"/>
    <col min="3587" max="3587" width="15" style="2" bestFit="1" customWidth="1"/>
    <col min="3588" max="3588" width="17.42578125" style="2" customWidth="1"/>
    <col min="3589" max="3590" width="10.140625" style="2" bestFit="1" customWidth="1"/>
    <col min="3591" max="3591" width="11" style="2" customWidth="1"/>
    <col min="3592" max="3592" width="12" style="2" bestFit="1" customWidth="1"/>
    <col min="3593" max="3593" width="10.5703125" style="2" customWidth="1"/>
    <col min="3594" max="3594" width="8.85546875" style="2" bestFit="1" customWidth="1"/>
    <col min="3595" max="3595" width="6.140625" style="2" bestFit="1" customWidth="1"/>
    <col min="3596" max="3596" width="11.140625" style="2" bestFit="1" customWidth="1"/>
    <col min="3597" max="3597" width="8.140625" style="2" bestFit="1" customWidth="1"/>
    <col min="3598" max="3598" width="8.140625" style="2" customWidth="1"/>
    <col min="3599" max="3600" width="12.140625" style="2" bestFit="1" customWidth="1"/>
    <col min="3601" max="3601" width="5.5703125" style="2" bestFit="1" customWidth="1"/>
    <col min="3602" max="3602" width="11.42578125" style="2" bestFit="1" customWidth="1"/>
    <col min="3603" max="3603" width="10.28515625" style="2" customWidth="1"/>
    <col min="3604" max="3604" width="12" style="2" bestFit="1" customWidth="1"/>
    <col min="3605" max="3605" width="8.42578125" style="2" bestFit="1" customWidth="1"/>
    <col min="3606" max="3606" width="10.85546875" style="2" bestFit="1" customWidth="1"/>
    <col min="3607" max="3613" width="11" style="2" customWidth="1"/>
    <col min="3614" max="3614" width="7.5703125" style="2" bestFit="1" customWidth="1"/>
    <col min="3615" max="3615" width="7.28515625" style="2" bestFit="1" customWidth="1"/>
    <col min="3616" max="3616" width="10.42578125" style="2" bestFit="1" customWidth="1"/>
    <col min="3617" max="3617" width="8.28515625" style="2" bestFit="1" customWidth="1"/>
    <col min="3618" max="3618" width="10.7109375" style="2" bestFit="1" customWidth="1"/>
    <col min="3619" max="3619" width="8.140625" style="2" bestFit="1" customWidth="1"/>
    <col min="3620" max="3620" width="8.28515625" style="2" bestFit="1" customWidth="1"/>
    <col min="3621" max="3621" width="10.42578125" style="2" bestFit="1" customWidth="1"/>
    <col min="3622" max="3622" width="10.7109375" style="2" bestFit="1" customWidth="1"/>
    <col min="3623" max="3623" width="10.140625" style="2" bestFit="1" customWidth="1"/>
    <col min="3624" max="3624" width="22.42578125" style="2" bestFit="1" customWidth="1"/>
    <col min="3625" max="3625" width="10.42578125" style="2" bestFit="1" customWidth="1"/>
    <col min="3626" max="3626" width="10.28515625" style="2" bestFit="1" customWidth="1"/>
    <col min="3627" max="3841" width="11.42578125" style="2"/>
    <col min="3842" max="3842" width="28.28515625" style="2" bestFit="1" customWidth="1"/>
    <col min="3843" max="3843" width="15" style="2" bestFit="1" customWidth="1"/>
    <col min="3844" max="3844" width="17.42578125" style="2" customWidth="1"/>
    <col min="3845" max="3846" width="10.140625" style="2" bestFit="1" customWidth="1"/>
    <col min="3847" max="3847" width="11" style="2" customWidth="1"/>
    <col min="3848" max="3848" width="12" style="2" bestFit="1" customWidth="1"/>
    <col min="3849" max="3849" width="10.5703125" style="2" customWidth="1"/>
    <col min="3850" max="3850" width="8.85546875" style="2" bestFit="1" customWidth="1"/>
    <col min="3851" max="3851" width="6.140625" style="2" bestFit="1" customWidth="1"/>
    <col min="3852" max="3852" width="11.140625" style="2" bestFit="1" customWidth="1"/>
    <col min="3853" max="3853" width="8.140625" style="2" bestFit="1" customWidth="1"/>
    <col min="3854" max="3854" width="8.140625" style="2" customWidth="1"/>
    <col min="3855" max="3856" width="12.140625" style="2" bestFit="1" customWidth="1"/>
    <col min="3857" max="3857" width="5.5703125" style="2" bestFit="1" customWidth="1"/>
    <col min="3858" max="3858" width="11.42578125" style="2" bestFit="1" customWidth="1"/>
    <col min="3859" max="3859" width="10.28515625" style="2" customWidth="1"/>
    <col min="3860" max="3860" width="12" style="2" bestFit="1" customWidth="1"/>
    <col min="3861" max="3861" width="8.42578125" style="2" bestFit="1" customWidth="1"/>
    <col min="3862" max="3862" width="10.85546875" style="2" bestFit="1" customWidth="1"/>
    <col min="3863" max="3869" width="11" style="2" customWidth="1"/>
    <col min="3870" max="3870" width="7.5703125" style="2" bestFit="1" customWidth="1"/>
    <col min="3871" max="3871" width="7.28515625" style="2" bestFit="1" customWidth="1"/>
    <col min="3872" max="3872" width="10.42578125" style="2" bestFit="1" customWidth="1"/>
    <col min="3873" max="3873" width="8.28515625" style="2" bestFit="1" customWidth="1"/>
    <col min="3874" max="3874" width="10.7109375" style="2" bestFit="1" customWidth="1"/>
    <col min="3875" max="3875" width="8.140625" style="2" bestFit="1" customWidth="1"/>
    <col min="3876" max="3876" width="8.28515625" style="2" bestFit="1" customWidth="1"/>
    <col min="3877" max="3877" width="10.42578125" style="2" bestFit="1" customWidth="1"/>
    <col min="3878" max="3878" width="10.7109375" style="2" bestFit="1" customWidth="1"/>
    <col min="3879" max="3879" width="10.140625" style="2" bestFit="1" customWidth="1"/>
    <col min="3880" max="3880" width="22.42578125" style="2" bestFit="1" customWidth="1"/>
    <col min="3881" max="3881" width="10.42578125" style="2" bestFit="1" customWidth="1"/>
    <col min="3882" max="3882" width="10.28515625" style="2" bestFit="1" customWidth="1"/>
    <col min="3883" max="4097" width="11.42578125" style="2"/>
    <col min="4098" max="4098" width="28.28515625" style="2" bestFit="1" customWidth="1"/>
    <col min="4099" max="4099" width="15" style="2" bestFit="1" customWidth="1"/>
    <col min="4100" max="4100" width="17.42578125" style="2" customWidth="1"/>
    <col min="4101" max="4102" width="10.140625" style="2" bestFit="1" customWidth="1"/>
    <col min="4103" max="4103" width="11" style="2" customWidth="1"/>
    <col min="4104" max="4104" width="12" style="2" bestFit="1" customWidth="1"/>
    <col min="4105" max="4105" width="10.5703125" style="2" customWidth="1"/>
    <col min="4106" max="4106" width="8.85546875" style="2" bestFit="1" customWidth="1"/>
    <col min="4107" max="4107" width="6.140625" style="2" bestFit="1" customWidth="1"/>
    <col min="4108" max="4108" width="11.140625" style="2" bestFit="1" customWidth="1"/>
    <col min="4109" max="4109" width="8.140625" style="2" bestFit="1" customWidth="1"/>
    <col min="4110" max="4110" width="8.140625" style="2" customWidth="1"/>
    <col min="4111" max="4112" width="12.140625" style="2" bestFit="1" customWidth="1"/>
    <col min="4113" max="4113" width="5.5703125" style="2" bestFit="1" customWidth="1"/>
    <col min="4114" max="4114" width="11.42578125" style="2" bestFit="1" customWidth="1"/>
    <col min="4115" max="4115" width="10.28515625" style="2" customWidth="1"/>
    <col min="4116" max="4116" width="12" style="2" bestFit="1" customWidth="1"/>
    <col min="4117" max="4117" width="8.42578125" style="2" bestFit="1" customWidth="1"/>
    <col min="4118" max="4118" width="10.85546875" style="2" bestFit="1" customWidth="1"/>
    <col min="4119" max="4125" width="11" style="2" customWidth="1"/>
    <col min="4126" max="4126" width="7.5703125" style="2" bestFit="1" customWidth="1"/>
    <col min="4127" max="4127" width="7.28515625" style="2" bestFit="1" customWidth="1"/>
    <col min="4128" max="4128" width="10.42578125" style="2" bestFit="1" customWidth="1"/>
    <col min="4129" max="4129" width="8.28515625" style="2" bestFit="1" customWidth="1"/>
    <col min="4130" max="4130" width="10.7109375" style="2" bestFit="1" customWidth="1"/>
    <col min="4131" max="4131" width="8.140625" style="2" bestFit="1" customWidth="1"/>
    <col min="4132" max="4132" width="8.28515625" style="2" bestFit="1" customWidth="1"/>
    <col min="4133" max="4133" width="10.42578125" style="2" bestFit="1" customWidth="1"/>
    <col min="4134" max="4134" width="10.7109375" style="2" bestFit="1" customWidth="1"/>
    <col min="4135" max="4135" width="10.140625" style="2" bestFit="1" customWidth="1"/>
    <col min="4136" max="4136" width="22.42578125" style="2" bestFit="1" customWidth="1"/>
    <col min="4137" max="4137" width="10.42578125" style="2" bestFit="1" customWidth="1"/>
    <col min="4138" max="4138" width="10.28515625" style="2" bestFit="1" customWidth="1"/>
    <col min="4139" max="4353" width="11.42578125" style="2"/>
    <col min="4354" max="4354" width="28.28515625" style="2" bestFit="1" customWidth="1"/>
    <col min="4355" max="4355" width="15" style="2" bestFit="1" customWidth="1"/>
    <col min="4356" max="4356" width="17.42578125" style="2" customWidth="1"/>
    <col min="4357" max="4358" width="10.140625" style="2" bestFit="1" customWidth="1"/>
    <col min="4359" max="4359" width="11" style="2" customWidth="1"/>
    <col min="4360" max="4360" width="12" style="2" bestFit="1" customWidth="1"/>
    <col min="4361" max="4361" width="10.5703125" style="2" customWidth="1"/>
    <col min="4362" max="4362" width="8.85546875" style="2" bestFit="1" customWidth="1"/>
    <col min="4363" max="4363" width="6.140625" style="2" bestFit="1" customWidth="1"/>
    <col min="4364" max="4364" width="11.140625" style="2" bestFit="1" customWidth="1"/>
    <col min="4365" max="4365" width="8.140625" style="2" bestFit="1" customWidth="1"/>
    <col min="4366" max="4366" width="8.140625" style="2" customWidth="1"/>
    <col min="4367" max="4368" width="12.140625" style="2" bestFit="1" customWidth="1"/>
    <col min="4369" max="4369" width="5.5703125" style="2" bestFit="1" customWidth="1"/>
    <col min="4370" max="4370" width="11.42578125" style="2" bestFit="1" customWidth="1"/>
    <col min="4371" max="4371" width="10.28515625" style="2" customWidth="1"/>
    <col min="4372" max="4372" width="12" style="2" bestFit="1" customWidth="1"/>
    <col min="4373" max="4373" width="8.42578125" style="2" bestFit="1" customWidth="1"/>
    <col min="4374" max="4374" width="10.85546875" style="2" bestFit="1" customWidth="1"/>
    <col min="4375" max="4381" width="11" style="2" customWidth="1"/>
    <col min="4382" max="4382" width="7.5703125" style="2" bestFit="1" customWidth="1"/>
    <col min="4383" max="4383" width="7.28515625" style="2" bestFit="1" customWidth="1"/>
    <col min="4384" max="4384" width="10.42578125" style="2" bestFit="1" customWidth="1"/>
    <col min="4385" max="4385" width="8.28515625" style="2" bestFit="1" customWidth="1"/>
    <col min="4386" max="4386" width="10.7109375" style="2" bestFit="1" customWidth="1"/>
    <col min="4387" max="4387" width="8.140625" style="2" bestFit="1" customWidth="1"/>
    <col min="4388" max="4388" width="8.28515625" style="2" bestFit="1" customWidth="1"/>
    <col min="4389" max="4389" width="10.42578125" style="2" bestFit="1" customWidth="1"/>
    <col min="4390" max="4390" width="10.7109375" style="2" bestFit="1" customWidth="1"/>
    <col min="4391" max="4391" width="10.140625" style="2" bestFit="1" customWidth="1"/>
    <col min="4392" max="4392" width="22.42578125" style="2" bestFit="1" customWidth="1"/>
    <col min="4393" max="4393" width="10.42578125" style="2" bestFit="1" customWidth="1"/>
    <col min="4394" max="4394" width="10.28515625" style="2" bestFit="1" customWidth="1"/>
    <col min="4395" max="4609" width="11.42578125" style="2"/>
    <col min="4610" max="4610" width="28.28515625" style="2" bestFit="1" customWidth="1"/>
    <col min="4611" max="4611" width="15" style="2" bestFit="1" customWidth="1"/>
    <col min="4612" max="4612" width="17.42578125" style="2" customWidth="1"/>
    <col min="4613" max="4614" width="10.140625" style="2" bestFit="1" customWidth="1"/>
    <col min="4615" max="4615" width="11" style="2" customWidth="1"/>
    <col min="4616" max="4616" width="12" style="2" bestFit="1" customWidth="1"/>
    <col min="4617" max="4617" width="10.5703125" style="2" customWidth="1"/>
    <col min="4618" max="4618" width="8.85546875" style="2" bestFit="1" customWidth="1"/>
    <col min="4619" max="4619" width="6.140625" style="2" bestFit="1" customWidth="1"/>
    <col min="4620" max="4620" width="11.140625" style="2" bestFit="1" customWidth="1"/>
    <col min="4621" max="4621" width="8.140625" style="2" bestFit="1" customWidth="1"/>
    <col min="4622" max="4622" width="8.140625" style="2" customWidth="1"/>
    <col min="4623" max="4624" width="12.140625" style="2" bestFit="1" customWidth="1"/>
    <col min="4625" max="4625" width="5.5703125" style="2" bestFit="1" customWidth="1"/>
    <col min="4626" max="4626" width="11.42578125" style="2" bestFit="1" customWidth="1"/>
    <col min="4627" max="4627" width="10.28515625" style="2" customWidth="1"/>
    <col min="4628" max="4628" width="12" style="2" bestFit="1" customWidth="1"/>
    <col min="4629" max="4629" width="8.42578125" style="2" bestFit="1" customWidth="1"/>
    <col min="4630" max="4630" width="10.85546875" style="2" bestFit="1" customWidth="1"/>
    <col min="4631" max="4637" width="11" style="2" customWidth="1"/>
    <col min="4638" max="4638" width="7.5703125" style="2" bestFit="1" customWidth="1"/>
    <col min="4639" max="4639" width="7.28515625" style="2" bestFit="1" customWidth="1"/>
    <col min="4640" max="4640" width="10.42578125" style="2" bestFit="1" customWidth="1"/>
    <col min="4641" max="4641" width="8.28515625" style="2" bestFit="1" customWidth="1"/>
    <col min="4642" max="4642" width="10.7109375" style="2" bestFit="1" customWidth="1"/>
    <col min="4643" max="4643" width="8.140625" style="2" bestFit="1" customWidth="1"/>
    <col min="4644" max="4644" width="8.28515625" style="2" bestFit="1" customWidth="1"/>
    <col min="4645" max="4645" width="10.42578125" style="2" bestFit="1" customWidth="1"/>
    <col min="4646" max="4646" width="10.7109375" style="2" bestFit="1" customWidth="1"/>
    <col min="4647" max="4647" width="10.140625" style="2" bestFit="1" customWidth="1"/>
    <col min="4648" max="4648" width="22.42578125" style="2" bestFit="1" customWidth="1"/>
    <col min="4649" max="4649" width="10.42578125" style="2" bestFit="1" customWidth="1"/>
    <col min="4650" max="4650" width="10.28515625" style="2" bestFit="1" customWidth="1"/>
    <col min="4651" max="4865" width="11.42578125" style="2"/>
    <col min="4866" max="4866" width="28.28515625" style="2" bestFit="1" customWidth="1"/>
    <col min="4867" max="4867" width="15" style="2" bestFit="1" customWidth="1"/>
    <col min="4868" max="4868" width="17.42578125" style="2" customWidth="1"/>
    <col min="4869" max="4870" width="10.140625" style="2" bestFit="1" customWidth="1"/>
    <col min="4871" max="4871" width="11" style="2" customWidth="1"/>
    <col min="4872" max="4872" width="12" style="2" bestFit="1" customWidth="1"/>
    <col min="4873" max="4873" width="10.5703125" style="2" customWidth="1"/>
    <col min="4874" max="4874" width="8.85546875" style="2" bestFit="1" customWidth="1"/>
    <col min="4875" max="4875" width="6.140625" style="2" bestFit="1" customWidth="1"/>
    <col min="4876" max="4876" width="11.140625" style="2" bestFit="1" customWidth="1"/>
    <col min="4877" max="4877" width="8.140625" style="2" bestFit="1" customWidth="1"/>
    <col min="4878" max="4878" width="8.140625" style="2" customWidth="1"/>
    <col min="4879" max="4880" width="12.140625" style="2" bestFit="1" customWidth="1"/>
    <col min="4881" max="4881" width="5.5703125" style="2" bestFit="1" customWidth="1"/>
    <col min="4882" max="4882" width="11.42578125" style="2" bestFit="1" customWidth="1"/>
    <col min="4883" max="4883" width="10.28515625" style="2" customWidth="1"/>
    <col min="4884" max="4884" width="12" style="2" bestFit="1" customWidth="1"/>
    <col min="4885" max="4885" width="8.42578125" style="2" bestFit="1" customWidth="1"/>
    <col min="4886" max="4886" width="10.85546875" style="2" bestFit="1" customWidth="1"/>
    <col min="4887" max="4893" width="11" style="2" customWidth="1"/>
    <col min="4894" max="4894" width="7.5703125" style="2" bestFit="1" customWidth="1"/>
    <col min="4895" max="4895" width="7.28515625" style="2" bestFit="1" customWidth="1"/>
    <col min="4896" max="4896" width="10.42578125" style="2" bestFit="1" customWidth="1"/>
    <col min="4897" max="4897" width="8.28515625" style="2" bestFit="1" customWidth="1"/>
    <col min="4898" max="4898" width="10.7109375" style="2" bestFit="1" customWidth="1"/>
    <col min="4899" max="4899" width="8.140625" style="2" bestFit="1" customWidth="1"/>
    <col min="4900" max="4900" width="8.28515625" style="2" bestFit="1" customWidth="1"/>
    <col min="4901" max="4901" width="10.42578125" style="2" bestFit="1" customWidth="1"/>
    <col min="4902" max="4902" width="10.7109375" style="2" bestFit="1" customWidth="1"/>
    <col min="4903" max="4903" width="10.140625" style="2" bestFit="1" customWidth="1"/>
    <col min="4904" max="4904" width="22.42578125" style="2" bestFit="1" customWidth="1"/>
    <col min="4905" max="4905" width="10.42578125" style="2" bestFit="1" customWidth="1"/>
    <col min="4906" max="4906" width="10.28515625" style="2" bestFit="1" customWidth="1"/>
    <col min="4907" max="5121" width="11.42578125" style="2"/>
    <col min="5122" max="5122" width="28.28515625" style="2" bestFit="1" customWidth="1"/>
    <col min="5123" max="5123" width="15" style="2" bestFit="1" customWidth="1"/>
    <col min="5124" max="5124" width="17.42578125" style="2" customWidth="1"/>
    <col min="5125" max="5126" width="10.140625" style="2" bestFit="1" customWidth="1"/>
    <col min="5127" max="5127" width="11" style="2" customWidth="1"/>
    <col min="5128" max="5128" width="12" style="2" bestFit="1" customWidth="1"/>
    <col min="5129" max="5129" width="10.5703125" style="2" customWidth="1"/>
    <col min="5130" max="5130" width="8.85546875" style="2" bestFit="1" customWidth="1"/>
    <col min="5131" max="5131" width="6.140625" style="2" bestFit="1" customWidth="1"/>
    <col min="5132" max="5132" width="11.140625" style="2" bestFit="1" customWidth="1"/>
    <col min="5133" max="5133" width="8.140625" style="2" bestFit="1" customWidth="1"/>
    <col min="5134" max="5134" width="8.140625" style="2" customWidth="1"/>
    <col min="5135" max="5136" width="12.140625" style="2" bestFit="1" customWidth="1"/>
    <col min="5137" max="5137" width="5.5703125" style="2" bestFit="1" customWidth="1"/>
    <col min="5138" max="5138" width="11.42578125" style="2" bestFit="1" customWidth="1"/>
    <col min="5139" max="5139" width="10.28515625" style="2" customWidth="1"/>
    <col min="5140" max="5140" width="12" style="2" bestFit="1" customWidth="1"/>
    <col min="5141" max="5141" width="8.42578125" style="2" bestFit="1" customWidth="1"/>
    <col min="5142" max="5142" width="10.85546875" style="2" bestFit="1" customWidth="1"/>
    <col min="5143" max="5149" width="11" style="2" customWidth="1"/>
    <col min="5150" max="5150" width="7.5703125" style="2" bestFit="1" customWidth="1"/>
    <col min="5151" max="5151" width="7.28515625" style="2" bestFit="1" customWidth="1"/>
    <col min="5152" max="5152" width="10.42578125" style="2" bestFit="1" customWidth="1"/>
    <col min="5153" max="5153" width="8.28515625" style="2" bestFit="1" customWidth="1"/>
    <col min="5154" max="5154" width="10.7109375" style="2" bestFit="1" customWidth="1"/>
    <col min="5155" max="5155" width="8.140625" style="2" bestFit="1" customWidth="1"/>
    <col min="5156" max="5156" width="8.28515625" style="2" bestFit="1" customWidth="1"/>
    <col min="5157" max="5157" width="10.42578125" style="2" bestFit="1" customWidth="1"/>
    <col min="5158" max="5158" width="10.7109375" style="2" bestFit="1" customWidth="1"/>
    <col min="5159" max="5159" width="10.140625" style="2" bestFit="1" customWidth="1"/>
    <col min="5160" max="5160" width="22.42578125" style="2" bestFit="1" customWidth="1"/>
    <col min="5161" max="5161" width="10.42578125" style="2" bestFit="1" customWidth="1"/>
    <col min="5162" max="5162" width="10.28515625" style="2" bestFit="1" customWidth="1"/>
    <col min="5163" max="5377" width="11.42578125" style="2"/>
    <col min="5378" max="5378" width="28.28515625" style="2" bestFit="1" customWidth="1"/>
    <col min="5379" max="5379" width="15" style="2" bestFit="1" customWidth="1"/>
    <col min="5380" max="5380" width="17.42578125" style="2" customWidth="1"/>
    <col min="5381" max="5382" width="10.140625" style="2" bestFit="1" customWidth="1"/>
    <col min="5383" max="5383" width="11" style="2" customWidth="1"/>
    <col min="5384" max="5384" width="12" style="2" bestFit="1" customWidth="1"/>
    <col min="5385" max="5385" width="10.5703125" style="2" customWidth="1"/>
    <col min="5386" max="5386" width="8.85546875" style="2" bestFit="1" customWidth="1"/>
    <col min="5387" max="5387" width="6.140625" style="2" bestFit="1" customWidth="1"/>
    <col min="5388" max="5388" width="11.140625" style="2" bestFit="1" customWidth="1"/>
    <col min="5389" max="5389" width="8.140625" style="2" bestFit="1" customWidth="1"/>
    <col min="5390" max="5390" width="8.140625" style="2" customWidth="1"/>
    <col min="5391" max="5392" width="12.140625" style="2" bestFit="1" customWidth="1"/>
    <col min="5393" max="5393" width="5.5703125" style="2" bestFit="1" customWidth="1"/>
    <col min="5394" max="5394" width="11.42578125" style="2" bestFit="1" customWidth="1"/>
    <col min="5395" max="5395" width="10.28515625" style="2" customWidth="1"/>
    <col min="5396" max="5396" width="12" style="2" bestFit="1" customWidth="1"/>
    <col min="5397" max="5397" width="8.42578125" style="2" bestFit="1" customWidth="1"/>
    <col min="5398" max="5398" width="10.85546875" style="2" bestFit="1" customWidth="1"/>
    <col min="5399" max="5405" width="11" style="2" customWidth="1"/>
    <col min="5406" max="5406" width="7.5703125" style="2" bestFit="1" customWidth="1"/>
    <col min="5407" max="5407" width="7.28515625" style="2" bestFit="1" customWidth="1"/>
    <col min="5408" max="5408" width="10.42578125" style="2" bestFit="1" customWidth="1"/>
    <col min="5409" max="5409" width="8.28515625" style="2" bestFit="1" customWidth="1"/>
    <col min="5410" max="5410" width="10.7109375" style="2" bestFit="1" customWidth="1"/>
    <col min="5411" max="5411" width="8.140625" style="2" bestFit="1" customWidth="1"/>
    <col min="5412" max="5412" width="8.28515625" style="2" bestFit="1" customWidth="1"/>
    <col min="5413" max="5413" width="10.42578125" style="2" bestFit="1" customWidth="1"/>
    <col min="5414" max="5414" width="10.7109375" style="2" bestFit="1" customWidth="1"/>
    <col min="5415" max="5415" width="10.140625" style="2" bestFit="1" customWidth="1"/>
    <col min="5416" max="5416" width="22.42578125" style="2" bestFit="1" customWidth="1"/>
    <col min="5417" max="5417" width="10.42578125" style="2" bestFit="1" customWidth="1"/>
    <col min="5418" max="5418" width="10.28515625" style="2" bestFit="1" customWidth="1"/>
    <col min="5419" max="5633" width="11.42578125" style="2"/>
    <col min="5634" max="5634" width="28.28515625" style="2" bestFit="1" customWidth="1"/>
    <col min="5635" max="5635" width="15" style="2" bestFit="1" customWidth="1"/>
    <col min="5636" max="5636" width="17.42578125" style="2" customWidth="1"/>
    <col min="5637" max="5638" width="10.140625" style="2" bestFit="1" customWidth="1"/>
    <col min="5639" max="5639" width="11" style="2" customWidth="1"/>
    <col min="5640" max="5640" width="12" style="2" bestFit="1" customWidth="1"/>
    <col min="5641" max="5641" width="10.5703125" style="2" customWidth="1"/>
    <col min="5642" max="5642" width="8.85546875" style="2" bestFit="1" customWidth="1"/>
    <col min="5643" max="5643" width="6.140625" style="2" bestFit="1" customWidth="1"/>
    <col min="5644" max="5644" width="11.140625" style="2" bestFit="1" customWidth="1"/>
    <col min="5645" max="5645" width="8.140625" style="2" bestFit="1" customWidth="1"/>
    <col min="5646" max="5646" width="8.140625" style="2" customWidth="1"/>
    <col min="5647" max="5648" width="12.140625" style="2" bestFit="1" customWidth="1"/>
    <col min="5649" max="5649" width="5.5703125" style="2" bestFit="1" customWidth="1"/>
    <col min="5650" max="5650" width="11.42578125" style="2" bestFit="1" customWidth="1"/>
    <col min="5651" max="5651" width="10.28515625" style="2" customWidth="1"/>
    <col min="5652" max="5652" width="12" style="2" bestFit="1" customWidth="1"/>
    <col min="5653" max="5653" width="8.42578125" style="2" bestFit="1" customWidth="1"/>
    <col min="5654" max="5654" width="10.85546875" style="2" bestFit="1" customWidth="1"/>
    <col min="5655" max="5661" width="11" style="2" customWidth="1"/>
    <col min="5662" max="5662" width="7.5703125" style="2" bestFit="1" customWidth="1"/>
    <col min="5663" max="5663" width="7.28515625" style="2" bestFit="1" customWidth="1"/>
    <col min="5664" max="5664" width="10.42578125" style="2" bestFit="1" customWidth="1"/>
    <col min="5665" max="5665" width="8.28515625" style="2" bestFit="1" customWidth="1"/>
    <col min="5666" max="5666" width="10.7109375" style="2" bestFit="1" customWidth="1"/>
    <col min="5667" max="5667" width="8.140625" style="2" bestFit="1" customWidth="1"/>
    <col min="5668" max="5668" width="8.28515625" style="2" bestFit="1" customWidth="1"/>
    <col min="5669" max="5669" width="10.42578125" style="2" bestFit="1" customWidth="1"/>
    <col min="5670" max="5670" width="10.7109375" style="2" bestFit="1" customWidth="1"/>
    <col min="5671" max="5671" width="10.140625" style="2" bestFit="1" customWidth="1"/>
    <col min="5672" max="5672" width="22.42578125" style="2" bestFit="1" customWidth="1"/>
    <col min="5673" max="5673" width="10.42578125" style="2" bestFit="1" customWidth="1"/>
    <col min="5674" max="5674" width="10.28515625" style="2" bestFit="1" customWidth="1"/>
    <col min="5675" max="5889" width="11.42578125" style="2"/>
    <col min="5890" max="5890" width="28.28515625" style="2" bestFit="1" customWidth="1"/>
    <col min="5891" max="5891" width="15" style="2" bestFit="1" customWidth="1"/>
    <col min="5892" max="5892" width="17.42578125" style="2" customWidth="1"/>
    <col min="5893" max="5894" width="10.140625" style="2" bestFit="1" customWidth="1"/>
    <col min="5895" max="5895" width="11" style="2" customWidth="1"/>
    <col min="5896" max="5896" width="12" style="2" bestFit="1" customWidth="1"/>
    <col min="5897" max="5897" width="10.5703125" style="2" customWidth="1"/>
    <col min="5898" max="5898" width="8.85546875" style="2" bestFit="1" customWidth="1"/>
    <col min="5899" max="5899" width="6.140625" style="2" bestFit="1" customWidth="1"/>
    <col min="5900" max="5900" width="11.140625" style="2" bestFit="1" customWidth="1"/>
    <col min="5901" max="5901" width="8.140625" style="2" bestFit="1" customWidth="1"/>
    <col min="5902" max="5902" width="8.140625" style="2" customWidth="1"/>
    <col min="5903" max="5904" width="12.140625" style="2" bestFit="1" customWidth="1"/>
    <col min="5905" max="5905" width="5.5703125" style="2" bestFit="1" customWidth="1"/>
    <col min="5906" max="5906" width="11.42578125" style="2" bestFit="1" customWidth="1"/>
    <col min="5907" max="5907" width="10.28515625" style="2" customWidth="1"/>
    <col min="5908" max="5908" width="12" style="2" bestFit="1" customWidth="1"/>
    <col min="5909" max="5909" width="8.42578125" style="2" bestFit="1" customWidth="1"/>
    <col min="5910" max="5910" width="10.85546875" style="2" bestFit="1" customWidth="1"/>
    <col min="5911" max="5917" width="11" style="2" customWidth="1"/>
    <col min="5918" max="5918" width="7.5703125" style="2" bestFit="1" customWidth="1"/>
    <col min="5919" max="5919" width="7.28515625" style="2" bestFit="1" customWidth="1"/>
    <col min="5920" max="5920" width="10.42578125" style="2" bestFit="1" customWidth="1"/>
    <col min="5921" max="5921" width="8.28515625" style="2" bestFit="1" customWidth="1"/>
    <col min="5922" max="5922" width="10.7109375" style="2" bestFit="1" customWidth="1"/>
    <col min="5923" max="5923" width="8.140625" style="2" bestFit="1" customWidth="1"/>
    <col min="5924" max="5924" width="8.28515625" style="2" bestFit="1" customWidth="1"/>
    <col min="5925" max="5925" width="10.42578125" style="2" bestFit="1" customWidth="1"/>
    <col min="5926" max="5926" width="10.7109375" style="2" bestFit="1" customWidth="1"/>
    <col min="5927" max="5927" width="10.140625" style="2" bestFit="1" customWidth="1"/>
    <col min="5928" max="5928" width="22.42578125" style="2" bestFit="1" customWidth="1"/>
    <col min="5929" max="5929" width="10.42578125" style="2" bestFit="1" customWidth="1"/>
    <col min="5930" max="5930" width="10.28515625" style="2" bestFit="1" customWidth="1"/>
    <col min="5931" max="6145" width="11.42578125" style="2"/>
    <col min="6146" max="6146" width="28.28515625" style="2" bestFit="1" customWidth="1"/>
    <col min="6147" max="6147" width="15" style="2" bestFit="1" customWidth="1"/>
    <col min="6148" max="6148" width="17.42578125" style="2" customWidth="1"/>
    <col min="6149" max="6150" width="10.140625" style="2" bestFit="1" customWidth="1"/>
    <col min="6151" max="6151" width="11" style="2" customWidth="1"/>
    <col min="6152" max="6152" width="12" style="2" bestFit="1" customWidth="1"/>
    <col min="6153" max="6153" width="10.5703125" style="2" customWidth="1"/>
    <col min="6154" max="6154" width="8.85546875" style="2" bestFit="1" customWidth="1"/>
    <col min="6155" max="6155" width="6.140625" style="2" bestFit="1" customWidth="1"/>
    <col min="6156" max="6156" width="11.140625" style="2" bestFit="1" customWidth="1"/>
    <col min="6157" max="6157" width="8.140625" style="2" bestFit="1" customWidth="1"/>
    <col min="6158" max="6158" width="8.140625" style="2" customWidth="1"/>
    <col min="6159" max="6160" width="12.140625" style="2" bestFit="1" customWidth="1"/>
    <col min="6161" max="6161" width="5.5703125" style="2" bestFit="1" customWidth="1"/>
    <col min="6162" max="6162" width="11.42578125" style="2" bestFit="1" customWidth="1"/>
    <col min="6163" max="6163" width="10.28515625" style="2" customWidth="1"/>
    <col min="6164" max="6164" width="12" style="2" bestFit="1" customWidth="1"/>
    <col min="6165" max="6165" width="8.42578125" style="2" bestFit="1" customWidth="1"/>
    <col min="6166" max="6166" width="10.85546875" style="2" bestFit="1" customWidth="1"/>
    <col min="6167" max="6173" width="11" style="2" customWidth="1"/>
    <col min="6174" max="6174" width="7.5703125" style="2" bestFit="1" customWidth="1"/>
    <col min="6175" max="6175" width="7.28515625" style="2" bestFit="1" customWidth="1"/>
    <col min="6176" max="6176" width="10.42578125" style="2" bestFit="1" customWidth="1"/>
    <col min="6177" max="6177" width="8.28515625" style="2" bestFit="1" customWidth="1"/>
    <col min="6178" max="6178" width="10.7109375" style="2" bestFit="1" customWidth="1"/>
    <col min="6179" max="6179" width="8.140625" style="2" bestFit="1" customWidth="1"/>
    <col min="6180" max="6180" width="8.28515625" style="2" bestFit="1" customWidth="1"/>
    <col min="6181" max="6181" width="10.42578125" style="2" bestFit="1" customWidth="1"/>
    <col min="6182" max="6182" width="10.7109375" style="2" bestFit="1" customWidth="1"/>
    <col min="6183" max="6183" width="10.140625" style="2" bestFit="1" customWidth="1"/>
    <col min="6184" max="6184" width="22.42578125" style="2" bestFit="1" customWidth="1"/>
    <col min="6185" max="6185" width="10.42578125" style="2" bestFit="1" customWidth="1"/>
    <col min="6186" max="6186" width="10.28515625" style="2" bestFit="1" customWidth="1"/>
    <col min="6187" max="6401" width="11.42578125" style="2"/>
    <col min="6402" max="6402" width="28.28515625" style="2" bestFit="1" customWidth="1"/>
    <col min="6403" max="6403" width="15" style="2" bestFit="1" customWidth="1"/>
    <col min="6404" max="6404" width="17.42578125" style="2" customWidth="1"/>
    <col min="6405" max="6406" width="10.140625" style="2" bestFit="1" customWidth="1"/>
    <col min="6407" max="6407" width="11" style="2" customWidth="1"/>
    <col min="6408" max="6408" width="12" style="2" bestFit="1" customWidth="1"/>
    <col min="6409" max="6409" width="10.5703125" style="2" customWidth="1"/>
    <col min="6410" max="6410" width="8.85546875" style="2" bestFit="1" customWidth="1"/>
    <col min="6411" max="6411" width="6.140625" style="2" bestFit="1" customWidth="1"/>
    <col min="6412" max="6412" width="11.140625" style="2" bestFit="1" customWidth="1"/>
    <col min="6413" max="6413" width="8.140625" style="2" bestFit="1" customWidth="1"/>
    <col min="6414" max="6414" width="8.140625" style="2" customWidth="1"/>
    <col min="6415" max="6416" width="12.140625" style="2" bestFit="1" customWidth="1"/>
    <col min="6417" max="6417" width="5.5703125" style="2" bestFit="1" customWidth="1"/>
    <col min="6418" max="6418" width="11.42578125" style="2" bestFit="1" customWidth="1"/>
    <col min="6419" max="6419" width="10.28515625" style="2" customWidth="1"/>
    <col min="6420" max="6420" width="12" style="2" bestFit="1" customWidth="1"/>
    <col min="6421" max="6421" width="8.42578125" style="2" bestFit="1" customWidth="1"/>
    <col min="6422" max="6422" width="10.85546875" style="2" bestFit="1" customWidth="1"/>
    <col min="6423" max="6429" width="11" style="2" customWidth="1"/>
    <col min="6430" max="6430" width="7.5703125" style="2" bestFit="1" customWidth="1"/>
    <col min="6431" max="6431" width="7.28515625" style="2" bestFit="1" customWidth="1"/>
    <col min="6432" max="6432" width="10.42578125" style="2" bestFit="1" customWidth="1"/>
    <col min="6433" max="6433" width="8.28515625" style="2" bestFit="1" customWidth="1"/>
    <col min="6434" max="6434" width="10.7109375" style="2" bestFit="1" customWidth="1"/>
    <col min="6435" max="6435" width="8.140625" style="2" bestFit="1" customWidth="1"/>
    <col min="6436" max="6436" width="8.28515625" style="2" bestFit="1" customWidth="1"/>
    <col min="6437" max="6437" width="10.42578125" style="2" bestFit="1" customWidth="1"/>
    <col min="6438" max="6438" width="10.7109375" style="2" bestFit="1" customWidth="1"/>
    <col min="6439" max="6439" width="10.140625" style="2" bestFit="1" customWidth="1"/>
    <col min="6440" max="6440" width="22.42578125" style="2" bestFit="1" customWidth="1"/>
    <col min="6441" max="6441" width="10.42578125" style="2" bestFit="1" customWidth="1"/>
    <col min="6442" max="6442" width="10.28515625" style="2" bestFit="1" customWidth="1"/>
    <col min="6443" max="6657" width="11.42578125" style="2"/>
    <col min="6658" max="6658" width="28.28515625" style="2" bestFit="1" customWidth="1"/>
    <col min="6659" max="6659" width="15" style="2" bestFit="1" customWidth="1"/>
    <col min="6660" max="6660" width="17.42578125" style="2" customWidth="1"/>
    <col min="6661" max="6662" width="10.140625" style="2" bestFit="1" customWidth="1"/>
    <col min="6663" max="6663" width="11" style="2" customWidth="1"/>
    <col min="6664" max="6664" width="12" style="2" bestFit="1" customWidth="1"/>
    <col min="6665" max="6665" width="10.5703125" style="2" customWidth="1"/>
    <col min="6666" max="6666" width="8.85546875" style="2" bestFit="1" customWidth="1"/>
    <col min="6667" max="6667" width="6.140625" style="2" bestFit="1" customWidth="1"/>
    <col min="6668" max="6668" width="11.140625" style="2" bestFit="1" customWidth="1"/>
    <col min="6669" max="6669" width="8.140625" style="2" bestFit="1" customWidth="1"/>
    <col min="6670" max="6670" width="8.140625" style="2" customWidth="1"/>
    <col min="6671" max="6672" width="12.140625" style="2" bestFit="1" customWidth="1"/>
    <col min="6673" max="6673" width="5.5703125" style="2" bestFit="1" customWidth="1"/>
    <col min="6674" max="6674" width="11.42578125" style="2" bestFit="1" customWidth="1"/>
    <col min="6675" max="6675" width="10.28515625" style="2" customWidth="1"/>
    <col min="6676" max="6676" width="12" style="2" bestFit="1" customWidth="1"/>
    <col min="6677" max="6677" width="8.42578125" style="2" bestFit="1" customWidth="1"/>
    <col min="6678" max="6678" width="10.85546875" style="2" bestFit="1" customWidth="1"/>
    <col min="6679" max="6685" width="11" style="2" customWidth="1"/>
    <col min="6686" max="6686" width="7.5703125" style="2" bestFit="1" customWidth="1"/>
    <col min="6687" max="6687" width="7.28515625" style="2" bestFit="1" customWidth="1"/>
    <col min="6688" max="6688" width="10.42578125" style="2" bestFit="1" customWidth="1"/>
    <col min="6689" max="6689" width="8.28515625" style="2" bestFit="1" customWidth="1"/>
    <col min="6690" max="6690" width="10.7109375" style="2" bestFit="1" customWidth="1"/>
    <col min="6691" max="6691" width="8.140625" style="2" bestFit="1" customWidth="1"/>
    <col min="6692" max="6692" width="8.28515625" style="2" bestFit="1" customWidth="1"/>
    <col min="6693" max="6693" width="10.42578125" style="2" bestFit="1" customWidth="1"/>
    <col min="6694" max="6694" width="10.7109375" style="2" bestFit="1" customWidth="1"/>
    <col min="6695" max="6695" width="10.140625" style="2" bestFit="1" customWidth="1"/>
    <col min="6696" max="6696" width="22.42578125" style="2" bestFit="1" customWidth="1"/>
    <col min="6697" max="6697" width="10.42578125" style="2" bestFit="1" customWidth="1"/>
    <col min="6698" max="6698" width="10.28515625" style="2" bestFit="1" customWidth="1"/>
    <col min="6699" max="6913" width="11.42578125" style="2"/>
    <col min="6914" max="6914" width="28.28515625" style="2" bestFit="1" customWidth="1"/>
    <col min="6915" max="6915" width="15" style="2" bestFit="1" customWidth="1"/>
    <col min="6916" max="6916" width="17.42578125" style="2" customWidth="1"/>
    <col min="6917" max="6918" width="10.140625" style="2" bestFit="1" customWidth="1"/>
    <col min="6919" max="6919" width="11" style="2" customWidth="1"/>
    <col min="6920" max="6920" width="12" style="2" bestFit="1" customWidth="1"/>
    <col min="6921" max="6921" width="10.5703125" style="2" customWidth="1"/>
    <col min="6922" max="6922" width="8.85546875" style="2" bestFit="1" customWidth="1"/>
    <col min="6923" max="6923" width="6.140625" style="2" bestFit="1" customWidth="1"/>
    <col min="6924" max="6924" width="11.140625" style="2" bestFit="1" customWidth="1"/>
    <col min="6925" max="6925" width="8.140625" style="2" bestFit="1" customWidth="1"/>
    <col min="6926" max="6926" width="8.140625" style="2" customWidth="1"/>
    <col min="6927" max="6928" width="12.140625" style="2" bestFit="1" customWidth="1"/>
    <col min="6929" max="6929" width="5.5703125" style="2" bestFit="1" customWidth="1"/>
    <col min="6930" max="6930" width="11.42578125" style="2" bestFit="1" customWidth="1"/>
    <col min="6931" max="6931" width="10.28515625" style="2" customWidth="1"/>
    <col min="6932" max="6932" width="12" style="2" bestFit="1" customWidth="1"/>
    <col min="6933" max="6933" width="8.42578125" style="2" bestFit="1" customWidth="1"/>
    <col min="6934" max="6934" width="10.85546875" style="2" bestFit="1" customWidth="1"/>
    <col min="6935" max="6941" width="11" style="2" customWidth="1"/>
    <col min="6942" max="6942" width="7.5703125" style="2" bestFit="1" customWidth="1"/>
    <col min="6943" max="6943" width="7.28515625" style="2" bestFit="1" customWidth="1"/>
    <col min="6944" max="6944" width="10.42578125" style="2" bestFit="1" customWidth="1"/>
    <col min="6945" max="6945" width="8.28515625" style="2" bestFit="1" customWidth="1"/>
    <col min="6946" max="6946" width="10.7109375" style="2" bestFit="1" customWidth="1"/>
    <col min="6947" max="6947" width="8.140625" style="2" bestFit="1" customWidth="1"/>
    <col min="6948" max="6948" width="8.28515625" style="2" bestFit="1" customWidth="1"/>
    <col min="6949" max="6949" width="10.42578125" style="2" bestFit="1" customWidth="1"/>
    <col min="6950" max="6950" width="10.7109375" style="2" bestFit="1" customWidth="1"/>
    <col min="6951" max="6951" width="10.140625" style="2" bestFit="1" customWidth="1"/>
    <col min="6952" max="6952" width="22.42578125" style="2" bestFit="1" customWidth="1"/>
    <col min="6953" max="6953" width="10.42578125" style="2" bestFit="1" customWidth="1"/>
    <col min="6954" max="6954" width="10.28515625" style="2" bestFit="1" customWidth="1"/>
    <col min="6955" max="7169" width="11.42578125" style="2"/>
    <col min="7170" max="7170" width="28.28515625" style="2" bestFit="1" customWidth="1"/>
    <col min="7171" max="7171" width="15" style="2" bestFit="1" customWidth="1"/>
    <col min="7172" max="7172" width="17.42578125" style="2" customWidth="1"/>
    <col min="7173" max="7174" width="10.140625" style="2" bestFit="1" customWidth="1"/>
    <col min="7175" max="7175" width="11" style="2" customWidth="1"/>
    <col min="7176" max="7176" width="12" style="2" bestFit="1" customWidth="1"/>
    <col min="7177" max="7177" width="10.5703125" style="2" customWidth="1"/>
    <col min="7178" max="7178" width="8.85546875" style="2" bestFit="1" customWidth="1"/>
    <col min="7179" max="7179" width="6.140625" style="2" bestFit="1" customWidth="1"/>
    <col min="7180" max="7180" width="11.140625" style="2" bestFit="1" customWidth="1"/>
    <col min="7181" max="7181" width="8.140625" style="2" bestFit="1" customWidth="1"/>
    <col min="7182" max="7182" width="8.140625" style="2" customWidth="1"/>
    <col min="7183" max="7184" width="12.140625" style="2" bestFit="1" customWidth="1"/>
    <col min="7185" max="7185" width="5.5703125" style="2" bestFit="1" customWidth="1"/>
    <col min="7186" max="7186" width="11.42578125" style="2" bestFit="1" customWidth="1"/>
    <col min="7187" max="7187" width="10.28515625" style="2" customWidth="1"/>
    <col min="7188" max="7188" width="12" style="2" bestFit="1" customWidth="1"/>
    <col min="7189" max="7189" width="8.42578125" style="2" bestFit="1" customWidth="1"/>
    <col min="7190" max="7190" width="10.85546875" style="2" bestFit="1" customWidth="1"/>
    <col min="7191" max="7197" width="11" style="2" customWidth="1"/>
    <col min="7198" max="7198" width="7.5703125" style="2" bestFit="1" customWidth="1"/>
    <col min="7199" max="7199" width="7.28515625" style="2" bestFit="1" customWidth="1"/>
    <col min="7200" max="7200" width="10.42578125" style="2" bestFit="1" customWidth="1"/>
    <col min="7201" max="7201" width="8.28515625" style="2" bestFit="1" customWidth="1"/>
    <col min="7202" max="7202" width="10.7109375" style="2" bestFit="1" customWidth="1"/>
    <col min="7203" max="7203" width="8.140625" style="2" bestFit="1" customWidth="1"/>
    <col min="7204" max="7204" width="8.28515625" style="2" bestFit="1" customWidth="1"/>
    <col min="7205" max="7205" width="10.42578125" style="2" bestFit="1" customWidth="1"/>
    <col min="7206" max="7206" width="10.7109375" style="2" bestFit="1" customWidth="1"/>
    <col min="7207" max="7207" width="10.140625" style="2" bestFit="1" customWidth="1"/>
    <col min="7208" max="7208" width="22.42578125" style="2" bestFit="1" customWidth="1"/>
    <col min="7209" max="7209" width="10.42578125" style="2" bestFit="1" customWidth="1"/>
    <col min="7210" max="7210" width="10.28515625" style="2" bestFit="1" customWidth="1"/>
    <col min="7211" max="7425" width="11.42578125" style="2"/>
    <col min="7426" max="7426" width="28.28515625" style="2" bestFit="1" customWidth="1"/>
    <col min="7427" max="7427" width="15" style="2" bestFit="1" customWidth="1"/>
    <col min="7428" max="7428" width="17.42578125" style="2" customWidth="1"/>
    <col min="7429" max="7430" width="10.140625" style="2" bestFit="1" customWidth="1"/>
    <col min="7431" max="7431" width="11" style="2" customWidth="1"/>
    <col min="7432" max="7432" width="12" style="2" bestFit="1" customWidth="1"/>
    <col min="7433" max="7433" width="10.5703125" style="2" customWidth="1"/>
    <col min="7434" max="7434" width="8.85546875" style="2" bestFit="1" customWidth="1"/>
    <col min="7435" max="7435" width="6.140625" style="2" bestFit="1" customWidth="1"/>
    <col min="7436" max="7436" width="11.140625" style="2" bestFit="1" customWidth="1"/>
    <col min="7437" max="7437" width="8.140625" style="2" bestFit="1" customWidth="1"/>
    <col min="7438" max="7438" width="8.140625" style="2" customWidth="1"/>
    <col min="7439" max="7440" width="12.140625" style="2" bestFit="1" customWidth="1"/>
    <col min="7441" max="7441" width="5.5703125" style="2" bestFit="1" customWidth="1"/>
    <col min="7442" max="7442" width="11.42578125" style="2" bestFit="1" customWidth="1"/>
    <col min="7443" max="7443" width="10.28515625" style="2" customWidth="1"/>
    <col min="7444" max="7444" width="12" style="2" bestFit="1" customWidth="1"/>
    <col min="7445" max="7445" width="8.42578125" style="2" bestFit="1" customWidth="1"/>
    <col min="7446" max="7446" width="10.85546875" style="2" bestFit="1" customWidth="1"/>
    <col min="7447" max="7453" width="11" style="2" customWidth="1"/>
    <col min="7454" max="7454" width="7.5703125" style="2" bestFit="1" customWidth="1"/>
    <col min="7455" max="7455" width="7.28515625" style="2" bestFit="1" customWidth="1"/>
    <col min="7456" max="7456" width="10.42578125" style="2" bestFit="1" customWidth="1"/>
    <col min="7457" max="7457" width="8.28515625" style="2" bestFit="1" customWidth="1"/>
    <col min="7458" max="7458" width="10.7109375" style="2" bestFit="1" customWidth="1"/>
    <col min="7459" max="7459" width="8.140625" style="2" bestFit="1" customWidth="1"/>
    <col min="7460" max="7460" width="8.28515625" style="2" bestFit="1" customWidth="1"/>
    <col min="7461" max="7461" width="10.42578125" style="2" bestFit="1" customWidth="1"/>
    <col min="7462" max="7462" width="10.7109375" style="2" bestFit="1" customWidth="1"/>
    <col min="7463" max="7463" width="10.140625" style="2" bestFit="1" customWidth="1"/>
    <col min="7464" max="7464" width="22.42578125" style="2" bestFit="1" customWidth="1"/>
    <col min="7465" max="7465" width="10.42578125" style="2" bestFit="1" customWidth="1"/>
    <col min="7466" max="7466" width="10.28515625" style="2" bestFit="1" customWidth="1"/>
    <col min="7467" max="7681" width="11.42578125" style="2"/>
    <col min="7682" max="7682" width="28.28515625" style="2" bestFit="1" customWidth="1"/>
    <col min="7683" max="7683" width="15" style="2" bestFit="1" customWidth="1"/>
    <col min="7684" max="7684" width="17.42578125" style="2" customWidth="1"/>
    <col min="7685" max="7686" width="10.140625" style="2" bestFit="1" customWidth="1"/>
    <col min="7687" max="7687" width="11" style="2" customWidth="1"/>
    <col min="7688" max="7688" width="12" style="2" bestFit="1" customWidth="1"/>
    <col min="7689" max="7689" width="10.5703125" style="2" customWidth="1"/>
    <col min="7690" max="7690" width="8.85546875" style="2" bestFit="1" customWidth="1"/>
    <col min="7691" max="7691" width="6.140625" style="2" bestFit="1" customWidth="1"/>
    <col min="7692" max="7692" width="11.140625" style="2" bestFit="1" customWidth="1"/>
    <col min="7693" max="7693" width="8.140625" style="2" bestFit="1" customWidth="1"/>
    <col min="7694" max="7694" width="8.140625" style="2" customWidth="1"/>
    <col min="7695" max="7696" width="12.140625" style="2" bestFit="1" customWidth="1"/>
    <col min="7697" max="7697" width="5.5703125" style="2" bestFit="1" customWidth="1"/>
    <col min="7698" max="7698" width="11.42578125" style="2" bestFit="1" customWidth="1"/>
    <col min="7699" max="7699" width="10.28515625" style="2" customWidth="1"/>
    <col min="7700" max="7700" width="12" style="2" bestFit="1" customWidth="1"/>
    <col min="7701" max="7701" width="8.42578125" style="2" bestFit="1" customWidth="1"/>
    <col min="7702" max="7702" width="10.85546875" style="2" bestFit="1" customWidth="1"/>
    <col min="7703" max="7709" width="11" style="2" customWidth="1"/>
    <col min="7710" max="7710" width="7.5703125" style="2" bestFit="1" customWidth="1"/>
    <col min="7711" max="7711" width="7.28515625" style="2" bestFit="1" customWidth="1"/>
    <col min="7712" max="7712" width="10.42578125" style="2" bestFit="1" customWidth="1"/>
    <col min="7713" max="7713" width="8.28515625" style="2" bestFit="1" customWidth="1"/>
    <col min="7714" max="7714" width="10.7109375" style="2" bestFit="1" customWidth="1"/>
    <col min="7715" max="7715" width="8.140625" style="2" bestFit="1" customWidth="1"/>
    <col min="7716" max="7716" width="8.28515625" style="2" bestFit="1" customWidth="1"/>
    <col min="7717" max="7717" width="10.42578125" style="2" bestFit="1" customWidth="1"/>
    <col min="7718" max="7718" width="10.7109375" style="2" bestFit="1" customWidth="1"/>
    <col min="7719" max="7719" width="10.140625" style="2" bestFit="1" customWidth="1"/>
    <col min="7720" max="7720" width="22.42578125" style="2" bestFit="1" customWidth="1"/>
    <col min="7721" max="7721" width="10.42578125" style="2" bestFit="1" customWidth="1"/>
    <col min="7722" max="7722" width="10.28515625" style="2" bestFit="1" customWidth="1"/>
    <col min="7723" max="7937" width="11.42578125" style="2"/>
    <col min="7938" max="7938" width="28.28515625" style="2" bestFit="1" customWidth="1"/>
    <col min="7939" max="7939" width="15" style="2" bestFit="1" customWidth="1"/>
    <col min="7940" max="7940" width="17.42578125" style="2" customWidth="1"/>
    <col min="7941" max="7942" width="10.140625" style="2" bestFit="1" customWidth="1"/>
    <col min="7943" max="7943" width="11" style="2" customWidth="1"/>
    <col min="7944" max="7944" width="12" style="2" bestFit="1" customWidth="1"/>
    <col min="7945" max="7945" width="10.5703125" style="2" customWidth="1"/>
    <col min="7946" max="7946" width="8.85546875" style="2" bestFit="1" customWidth="1"/>
    <col min="7947" max="7947" width="6.140625" style="2" bestFit="1" customWidth="1"/>
    <col min="7948" max="7948" width="11.140625" style="2" bestFit="1" customWidth="1"/>
    <col min="7949" max="7949" width="8.140625" style="2" bestFit="1" customWidth="1"/>
    <col min="7950" max="7950" width="8.140625" style="2" customWidth="1"/>
    <col min="7951" max="7952" width="12.140625" style="2" bestFit="1" customWidth="1"/>
    <col min="7953" max="7953" width="5.5703125" style="2" bestFit="1" customWidth="1"/>
    <col min="7954" max="7954" width="11.42578125" style="2" bestFit="1" customWidth="1"/>
    <col min="7955" max="7955" width="10.28515625" style="2" customWidth="1"/>
    <col min="7956" max="7956" width="12" style="2" bestFit="1" customWidth="1"/>
    <col min="7957" max="7957" width="8.42578125" style="2" bestFit="1" customWidth="1"/>
    <col min="7958" max="7958" width="10.85546875" style="2" bestFit="1" customWidth="1"/>
    <col min="7959" max="7965" width="11" style="2" customWidth="1"/>
    <col min="7966" max="7966" width="7.5703125" style="2" bestFit="1" customWidth="1"/>
    <col min="7967" max="7967" width="7.28515625" style="2" bestFit="1" customWidth="1"/>
    <col min="7968" max="7968" width="10.42578125" style="2" bestFit="1" customWidth="1"/>
    <col min="7969" max="7969" width="8.28515625" style="2" bestFit="1" customWidth="1"/>
    <col min="7970" max="7970" width="10.7109375" style="2" bestFit="1" customWidth="1"/>
    <col min="7971" max="7971" width="8.140625" style="2" bestFit="1" customWidth="1"/>
    <col min="7972" max="7972" width="8.28515625" style="2" bestFit="1" customWidth="1"/>
    <col min="7973" max="7973" width="10.42578125" style="2" bestFit="1" customWidth="1"/>
    <col min="7974" max="7974" width="10.7109375" style="2" bestFit="1" customWidth="1"/>
    <col min="7975" max="7975" width="10.140625" style="2" bestFit="1" customWidth="1"/>
    <col min="7976" max="7976" width="22.42578125" style="2" bestFit="1" customWidth="1"/>
    <col min="7977" max="7977" width="10.42578125" style="2" bestFit="1" customWidth="1"/>
    <col min="7978" max="7978" width="10.28515625" style="2" bestFit="1" customWidth="1"/>
    <col min="7979" max="8193" width="11.42578125" style="2"/>
    <col min="8194" max="8194" width="28.28515625" style="2" bestFit="1" customWidth="1"/>
    <col min="8195" max="8195" width="15" style="2" bestFit="1" customWidth="1"/>
    <col min="8196" max="8196" width="17.42578125" style="2" customWidth="1"/>
    <col min="8197" max="8198" width="10.140625" style="2" bestFit="1" customWidth="1"/>
    <col min="8199" max="8199" width="11" style="2" customWidth="1"/>
    <col min="8200" max="8200" width="12" style="2" bestFit="1" customWidth="1"/>
    <col min="8201" max="8201" width="10.5703125" style="2" customWidth="1"/>
    <col min="8202" max="8202" width="8.85546875" style="2" bestFit="1" customWidth="1"/>
    <col min="8203" max="8203" width="6.140625" style="2" bestFit="1" customWidth="1"/>
    <col min="8204" max="8204" width="11.140625" style="2" bestFit="1" customWidth="1"/>
    <col min="8205" max="8205" width="8.140625" style="2" bestFit="1" customWidth="1"/>
    <col min="8206" max="8206" width="8.140625" style="2" customWidth="1"/>
    <col min="8207" max="8208" width="12.140625" style="2" bestFit="1" customWidth="1"/>
    <col min="8209" max="8209" width="5.5703125" style="2" bestFit="1" customWidth="1"/>
    <col min="8210" max="8210" width="11.42578125" style="2" bestFit="1" customWidth="1"/>
    <col min="8211" max="8211" width="10.28515625" style="2" customWidth="1"/>
    <col min="8212" max="8212" width="12" style="2" bestFit="1" customWidth="1"/>
    <col min="8213" max="8213" width="8.42578125" style="2" bestFit="1" customWidth="1"/>
    <col min="8214" max="8214" width="10.85546875" style="2" bestFit="1" customWidth="1"/>
    <col min="8215" max="8221" width="11" style="2" customWidth="1"/>
    <col min="8222" max="8222" width="7.5703125" style="2" bestFit="1" customWidth="1"/>
    <col min="8223" max="8223" width="7.28515625" style="2" bestFit="1" customWidth="1"/>
    <col min="8224" max="8224" width="10.42578125" style="2" bestFit="1" customWidth="1"/>
    <col min="8225" max="8225" width="8.28515625" style="2" bestFit="1" customWidth="1"/>
    <col min="8226" max="8226" width="10.7109375" style="2" bestFit="1" customWidth="1"/>
    <col min="8227" max="8227" width="8.140625" style="2" bestFit="1" customWidth="1"/>
    <col min="8228" max="8228" width="8.28515625" style="2" bestFit="1" customWidth="1"/>
    <col min="8229" max="8229" width="10.42578125" style="2" bestFit="1" customWidth="1"/>
    <col min="8230" max="8230" width="10.7109375" style="2" bestFit="1" customWidth="1"/>
    <col min="8231" max="8231" width="10.140625" style="2" bestFit="1" customWidth="1"/>
    <col min="8232" max="8232" width="22.42578125" style="2" bestFit="1" customWidth="1"/>
    <col min="8233" max="8233" width="10.42578125" style="2" bestFit="1" customWidth="1"/>
    <col min="8234" max="8234" width="10.28515625" style="2" bestFit="1" customWidth="1"/>
    <col min="8235" max="8449" width="11.42578125" style="2"/>
    <col min="8450" max="8450" width="28.28515625" style="2" bestFit="1" customWidth="1"/>
    <col min="8451" max="8451" width="15" style="2" bestFit="1" customWidth="1"/>
    <col min="8452" max="8452" width="17.42578125" style="2" customWidth="1"/>
    <col min="8453" max="8454" width="10.140625" style="2" bestFit="1" customWidth="1"/>
    <col min="8455" max="8455" width="11" style="2" customWidth="1"/>
    <col min="8456" max="8456" width="12" style="2" bestFit="1" customWidth="1"/>
    <col min="8457" max="8457" width="10.5703125" style="2" customWidth="1"/>
    <col min="8458" max="8458" width="8.85546875" style="2" bestFit="1" customWidth="1"/>
    <col min="8459" max="8459" width="6.140625" style="2" bestFit="1" customWidth="1"/>
    <col min="8460" max="8460" width="11.140625" style="2" bestFit="1" customWidth="1"/>
    <col min="8461" max="8461" width="8.140625" style="2" bestFit="1" customWidth="1"/>
    <col min="8462" max="8462" width="8.140625" style="2" customWidth="1"/>
    <col min="8463" max="8464" width="12.140625" style="2" bestFit="1" customWidth="1"/>
    <col min="8465" max="8465" width="5.5703125" style="2" bestFit="1" customWidth="1"/>
    <col min="8466" max="8466" width="11.42578125" style="2" bestFit="1" customWidth="1"/>
    <col min="8467" max="8467" width="10.28515625" style="2" customWidth="1"/>
    <col min="8468" max="8468" width="12" style="2" bestFit="1" customWidth="1"/>
    <col min="8469" max="8469" width="8.42578125" style="2" bestFit="1" customWidth="1"/>
    <col min="8470" max="8470" width="10.85546875" style="2" bestFit="1" customWidth="1"/>
    <col min="8471" max="8477" width="11" style="2" customWidth="1"/>
    <col min="8478" max="8478" width="7.5703125" style="2" bestFit="1" customWidth="1"/>
    <col min="8479" max="8479" width="7.28515625" style="2" bestFit="1" customWidth="1"/>
    <col min="8480" max="8480" width="10.42578125" style="2" bestFit="1" customWidth="1"/>
    <col min="8481" max="8481" width="8.28515625" style="2" bestFit="1" customWidth="1"/>
    <col min="8482" max="8482" width="10.7109375" style="2" bestFit="1" customWidth="1"/>
    <col min="8483" max="8483" width="8.140625" style="2" bestFit="1" customWidth="1"/>
    <col min="8484" max="8484" width="8.28515625" style="2" bestFit="1" customWidth="1"/>
    <col min="8485" max="8485" width="10.42578125" style="2" bestFit="1" customWidth="1"/>
    <col min="8486" max="8486" width="10.7109375" style="2" bestFit="1" customWidth="1"/>
    <col min="8487" max="8487" width="10.140625" style="2" bestFit="1" customWidth="1"/>
    <col min="8488" max="8488" width="22.42578125" style="2" bestFit="1" customWidth="1"/>
    <col min="8489" max="8489" width="10.42578125" style="2" bestFit="1" customWidth="1"/>
    <col min="8490" max="8490" width="10.28515625" style="2" bestFit="1" customWidth="1"/>
    <col min="8491" max="8705" width="11.42578125" style="2"/>
    <col min="8706" max="8706" width="28.28515625" style="2" bestFit="1" customWidth="1"/>
    <col min="8707" max="8707" width="15" style="2" bestFit="1" customWidth="1"/>
    <col min="8708" max="8708" width="17.42578125" style="2" customWidth="1"/>
    <col min="8709" max="8710" width="10.140625" style="2" bestFit="1" customWidth="1"/>
    <col min="8711" max="8711" width="11" style="2" customWidth="1"/>
    <col min="8712" max="8712" width="12" style="2" bestFit="1" customWidth="1"/>
    <col min="8713" max="8713" width="10.5703125" style="2" customWidth="1"/>
    <col min="8714" max="8714" width="8.85546875" style="2" bestFit="1" customWidth="1"/>
    <col min="8715" max="8715" width="6.140625" style="2" bestFit="1" customWidth="1"/>
    <col min="8716" max="8716" width="11.140625" style="2" bestFit="1" customWidth="1"/>
    <col min="8717" max="8717" width="8.140625" style="2" bestFit="1" customWidth="1"/>
    <col min="8718" max="8718" width="8.140625" style="2" customWidth="1"/>
    <col min="8719" max="8720" width="12.140625" style="2" bestFit="1" customWidth="1"/>
    <col min="8721" max="8721" width="5.5703125" style="2" bestFit="1" customWidth="1"/>
    <col min="8722" max="8722" width="11.42578125" style="2" bestFit="1" customWidth="1"/>
    <col min="8723" max="8723" width="10.28515625" style="2" customWidth="1"/>
    <col min="8724" max="8724" width="12" style="2" bestFit="1" customWidth="1"/>
    <col min="8725" max="8725" width="8.42578125" style="2" bestFit="1" customWidth="1"/>
    <col min="8726" max="8726" width="10.85546875" style="2" bestFit="1" customWidth="1"/>
    <col min="8727" max="8733" width="11" style="2" customWidth="1"/>
    <col min="8734" max="8734" width="7.5703125" style="2" bestFit="1" customWidth="1"/>
    <col min="8735" max="8735" width="7.28515625" style="2" bestFit="1" customWidth="1"/>
    <col min="8736" max="8736" width="10.42578125" style="2" bestFit="1" customWidth="1"/>
    <col min="8737" max="8737" width="8.28515625" style="2" bestFit="1" customWidth="1"/>
    <col min="8738" max="8738" width="10.7109375" style="2" bestFit="1" customWidth="1"/>
    <col min="8739" max="8739" width="8.140625" style="2" bestFit="1" customWidth="1"/>
    <col min="8740" max="8740" width="8.28515625" style="2" bestFit="1" customWidth="1"/>
    <col min="8741" max="8741" width="10.42578125" style="2" bestFit="1" customWidth="1"/>
    <col min="8742" max="8742" width="10.7109375" style="2" bestFit="1" customWidth="1"/>
    <col min="8743" max="8743" width="10.140625" style="2" bestFit="1" customWidth="1"/>
    <col min="8744" max="8744" width="22.42578125" style="2" bestFit="1" customWidth="1"/>
    <col min="8745" max="8745" width="10.42578125" style="2" bestFit="1" customWidth="1"/>
    <col min="8746" max="8746" width="10.28515625" style="2" bestFit="1" customWidth="1"/>
    <col min="8747" max="8961" width="11.42578125" style="2"/>
    <col min="8962" max="8962" width="28.28515625" style="2" bestFit="1" customWidth="1"/>
    <col min="8963" max="8963" width="15" style="2" bestFit="1" customWidth="1"/>
    <col min="8964" max="8964" width="17.42578125" style="2" customWidth="1"/>
    <col min="8965" max="8966" width="10.140625" style="2" bestFit="1" customWidth="1"/>
    <col min="8967" max="8967" width="11" style="2" customWidth="1"/>
    <col min="8968" max="8968" width="12" style="2" bestFit="1" customWidth="1"/>
    <col min="8969" max="8969" width="10.5703125" style="2" customWidth="1"/>
    <col min="8970" max="8970" width="8.85546875" style="2" bestFit="1" customWidth="1"/>
    <col min="8971" max="8971" width="6.140625" style="2" bestFit="1" customWidth="1"/>
    <col min="8972" max="8972" width="11.140625" style="2" bestFit="1" customWidth="1"/>
    <col min="8973" max="8973" width="8.140625" style="2" bestFit="1" customWidth="1"/>
    <col min="8974" max="8974" width="8.140625" style="2" customWidth="1"/>
    <col min="8975" max="8976" width="12.140625" style="2" bestFit="1" customWidth="1"/>
    <col min="8977" max="8977" width="5.5703125" style="2" bestFit="1" customWidth="1"/>
    <col min="8978" max="8978" width="11.42578125" style="2" bestFit="1" customWidth="1"/>
    <col min="8979" max="8979" width="10.28515625" style="2" customWidth="1"/>
    <col min="8980" max="8980" width="12" style="2" bestFit="1" customWidth="1"/>
    <col min="8981" max="8981" width="8.42578125" style="2" bestFit="1" customWidth="1"/>
    <col min="8982" max="8982" width="10.85546875" style="2" bestFit="1" customWidth="1"/>
    <col min="8983" max="8989" width="11" style="2" customWidth="1"/>
    <col min="8990" max="8990" width="7.5703125" style="2" bestFit="1" customWidth="1"/>
    <col min="8991" max="8991" width="7.28515625" style="2" bestFit="1" customWidth="1"/>
    <col min="8992" max="8992" width="10.42578125" style="2" bestFit="1" customWidth="1"/>
    <col min="8993" max="8993" width="8.28515625" style="2" bestFit="1" customWidth="1"/>
    <col min="8994" max="8994" width="10.7109375" style="2" bestFit="1" customWidth="1"/>
    <col min="8995" max="8995" width="8.140625" style="2" bestFit="1" customWidth="1"/>
    <col min="8996" max="8996" width="8.28515625" style="2" bestFit="1" customWidth="1"/>
    <col min="8997" max="8997" width="10.42578125" style="2" bestFit="1" customWidth="1"/>
    <col min="8998" max="8998" width="10.7109375" style="2" bestFit="1" customWidth="1"/>
    <col min="8999" max="8999" width="10.140625" style="2" bestFit="1" customWidth="1"/>
    <col min="9000" max="9000" width="22.42578125" style="2" bestFit="1" customWidth="1"/>
    <col min="9001" max="9001" width="10.42578125" style="2" bestFit="1" customWidth="1"/>
    <col min="9002" max="9002" width="10.28515625" style="2" bestFit="1" customWidth="1"/>
    <col min="9003" max="9217" width="11.42578125" style="2"/>
    <col min="9218" max="9218" width="28.28515625" style="2" bestFit="1" customWidth="1"/>
    <col min="9219" max="9219" width="15" style="2" bestFit="1" customWidth="1"/>
    <col min="9220" max="9220" width="17.42578125" style="2" customWidth="1"/>
    <col min="9221" max="9222" width="10.140625" style="2" bestFit="1" customWidth="1"/>
    <col min="9223" max="9223" width="11" style="2" customWidth="1"/>
    <col min="9224" max="9224" width="12" style="2" bestFit="1" customWidth="1"/>
    <col min="9225" max="9225" width="10.5703125" style="2" customWidth="1"/>
    <col min="9226" max="9226" width="8.85546875" style="2" bestFit="1" customWidth="1"/>
    <col min="9227" max="9227" width="6.140625" style="2" bestFit="1" customWidth="1"/>
    <col min="9228" max="9228" width="11.140625" style="2" bestFit="1" customWidth="1"/>
    <col min="9229" max="9229" width="8.140625" style="2" bestFit="1" customWidth="1"/>
    <col min="9230" max="9230" width="8.140625" style="2" customWidth="1"/>
    <col min="9231" max="9232" width="12.140625" style="2" bestFit="1" customWidth="1"/>
    <col min="9233" max="9233" width="5.5703125" style="2" bestFit="1" customWidth="1"/>
    <col min="9234" max="9234" width="11.42578125" style="2" bestFit="1" customWidth="1"/>
    <col min="9235" max="9235" width="10.28515625" style="2" customWidth="1"/>
    <col min="9236" max="9236" width="12" style="2" bestFit="1" customWidth="1"/>
    <col min="9237" max="9237" width="8.42578125" style="2" bestFit="1" customWidth="1"/>
    <col min="9238" max="9238" width="10.85546875" style="2" bestFit="1" customWidth="1"/>
    <col min="9239" max="9245" width="11" style="2" customWidth="1"/>
    <col min="9246" max="9246" width="7.5703125" style="2" bestFit="1" customWidth="1"/>
    <col min="9247" max="9247" width="7.28515625" style="2" bestFit="1" customWidth="1"/>
    <col min="9248" max="9248" width="10.42578125" style="2" bestFit="1" customWidth="1"/>
    <col min="9249" max="9249" width="8.28515625" style="2" bestFit="1" customWidth="1"/>
    <col min="9250" max="9250" width="10.7109375" style="2" bestFit="1" customWidth="1"/>
    <col min="9251" max="9251" width="8.140625" style="2" bestFit="1" customWidth="1"/>
    <col min="9252" max="9252" width="8.28515625" style="2" bestFit="1" customWidth="1"/>
    <col min="9253" max="9253" width="10.42578125" style="2" bestFit="1" customWidth="1"/>
    <col min="9254" max="9254" width="10.7109375" style="2" bestFit="1" customWidth="1"/>
    <col min="9255" max="9255" width="10.140625" style="2" bestFit="1" customWidth="1"/>
    <col min="9256" max="9256" width="22.42578125" style="2" bestFit="1" customWidth="1"/>
    <col min="9257" max="9257" width="10.42578125" style="2" bestFit="1" customWidth="1"/>
    <col min="9258" max="9258" width="10.28515625" style="2" bestFit="1" customWidth="1"/>
    <col min="9259" max="9473" width="11.42578125" style="2"/>
    <col min="9474" max="9474" width="28.28515625" style="2" bestFit="1" customWidth="1"/>
    <col min="9475" max="9475" width="15" style="2" bestFit="1" customWidth="1"/>
    <col min="9476" max="9476" width="17.42578125" style="2" customWidth="1"/>
    <col min="9477" max="9478" width="10.140625" style="2" bestFit="1" customWidth="1"/>
    <col min="9479" max="9479" width="11" style="2" customWidth="1"/>
    <col min="9480" max="9480" width="12" style="2" bestFit="1" customWidth="1"/>
    <col min="9481" max="9481" width="10.5703125" style="2" customWidth="1"/>
    <col min="9482" max="9482" width="8.85546875" style="2" bestFit="1" customWidth="1"/>
    <col min="9483" max="9483" width="6.140625" style="2" bestFit="1" customWidth="1"/>
    <col min="9484" max="9484" width="11.140625" style="2" bestFit="1" customWidth="1"/>
    <col min="9485" max="9485" width="8.140625" style="2" bestFit="1" customWidth="1"/>
    <col min="9486" max="9486" width="8.140625" style="2" customWidth="1"/>
    <col min="9487" max="9488" width="12.140625" style="2" bestFit="1" customWidth="1"/>
    <col min="9489" max="9489" width="5.5703125" style="2" bestFit="1" customWidth="1"/>
    <col min="9490" max="9490" width="11.42578125" style="2" bestFit="1" customWidth="1"/>
    <col min="9491" max="9491" width="10.28515625" style="2" customWidth="1"/>
    <col min="9492" max="9492" width="12" style="2" bestFit="1" customWidth="1"/>
    <col min="9493" max="9493" width="8.42578125" style="2" bestFit="1" customWidth="1"/>
    <col min="9494" max="9494" width="10.85546875" style="2" bestFit="1" customWidth="1"/>
    <col min="9495" max="9501" width="11" style="2" customWidth="1"/>
    <col min="9502" max="9502" width="7.5703125" style="2" bestFit="1" customWidth="1"/>
    <col min="9503" max="9503" width="7.28515625" style="2" bestFit="1" customWidth="1"/>
    <col min="9504" max="9504" width="10.42578125" style="2" bestFit="1" customWidth="1"/>
    <col min="9505" max="9505" width="8.28515625" style="2" bestFit="1" customWidth="1"/>
    <col min="9506" max="9506" width="10.7109375" style="2" bestFit="1" customWidth="1"/>
    <col min="9507" max="9507" width="8.140625" style="2" bestFit="1" customWidth="1"/>
    <col min="9508" max="9508" width="8.28515625" style="2" bestFit="1" customWidth="1"/>
    <col min="9509" max="9509" width="10.42578125" style="2" bestFit="1" customWidth="1"/>
    <col min="9510" max="9510" width="10.7109375" style="2" bestFit="1" customWidth="1"/>
    <col min="9511" max="9511" width="10.140625" style="2" bestFit="1" customWidth="1"/>
    <col min="9512" max="9512" width="22.42578125" style="2" bestFit="1" customWidth="1"/>
    <col min="9513" max="9513" width="10.42578125" style="2" bestFit="1" customWidth="1"/>
    <col min="9514" max="9514" width="10.28515625" style="2" bestFit="1" customWidth="1"/>
    <col min="9515" max="9729" width="11.42578125" style="2"/>
    <col min="9730" max="9730" width="28.28515625" style="2" bestFit="1" customWidth="1"/>
    <col min="9731" max="9731" width="15" style="2" bestFit="1" customWidth="1"/>
    <col min="9732" max="9732" width="17.42578125" style="2" customWidth="1"/>
    <col min="9733" max="9734" width="10.140625" style="2" bestFit="1" customWidth="1"/>
    <col min="9735" max="9735" width="11" style="2" customWidth="1"/>
    <col min="9736" max="9736" width="12" style="2" bestFit="1" customWidth="1"/>
    <col min="9737" max="9737" width="10.5703125" style="2" customWidth="1"/>
    <col min="9738" max="9738" width="8.85546875" style="2" bestFit="1" customWidth="1"/>
    <col min="9739" max="9739" width="6.140625" style="2" bestFit="1" customWidth="1"/>
    <col min="9740" max="9740" width="11.140625" style="2" bestFit="1" customWidth="1"/>
    <col min="9741" max="9741" width="8.140625" style="2" bestFit="1" customWidth="1"/>
    <col min="9742" max="9742" width="8.140625" style="2" customWidth="1"/>
    <col min="9743" max="9744" width="12.140625" style="2" bestFit="1" customWidth="1"/>
    <col min="9745" max="9745" width="5.5703125" style="2" bestFit="1" customWidth="1"/>
    <col min="9746" max="9746" width="11.42578125" style="2" bestFit="1" customWidth="1"/>
    <col min="9747" max="9747" width="10.28515625" style="2" customWidth="1"/>
    <col min="9748" max="9748" width="12" style="2" bestFit="1" customWidth="1"/>
    <col min="9749" max="9749" width="8.42578125" style="2" bestFit="1" customWidth="1"/>
    <col min="9750" max="9750" width="10.85546875" style="2" bestFit="1" customWidth="1"/>
    <col min="9751" max="9757" width="11" style="2" customWidth="1"/>
    <col min="9758" max="9758" width="7.5703125" style="2" bestFit="1" customWidth="1"/>
    <col min="9759" max="9759" width="7.28515625" style="2" bestFit="1" customWidth="1"/>
    <col min="9760" max="9760" width="10.42578125" style="2" bestFit="1" customWidth="1"/>
    <col min="9761" max="9761" width="8.28515625" style="2" bestFit="1" customWidth="1"/>
    <col min="9762" max="9762" width="10.7109375" style="2" bestFit="1" customWidth="1"/>
    <col min="9763" max="9763" width="8.140625" style="2" bestFit="1" customWidth="1"/>
    <col min="9764" max="9764" width="8.28515625" style="2" bestFit="1" customWidth="1"/>
    <col min="9765" max="9765" width="10.42578125" style="2" bestFit="1" customWidth="1"/>
    <col min="9766" max="9766" width="10.7109375" style="2" bestFit="1" customWidth="1"/>
    <col min="9767" max="9767" width="10.140625" style="2" bestFit="1" customWidth="1"/>
    <col min="9768" max="9768" width="22.42578125" style="2" bestFit="1" customWidth="1"/>
    <col min="9769" max="9769" width="10.42578125" style="2" bestFit="1" customWidth="1"/>
    <col min="9770" max="9770" width="10.28515625" style="2" bestFit="1" customWidth="1"/>
    <col min="9771" max="9985" width="11.42578125" style="2"/>
    <col min="9986" max="9986" width="28.28515625" style="2" bestFit="1" customWidth="1"/>
    <col min="9987" max="9987" width="15" style="2" bestFit="1" customWidth="1"/>
    <col min="9988" max="9988" width="17.42578125" style="2" customWidth="1"/>
    <col min="9989" max="9990" width="10.140625" style="2" bestFit="1" customWidth="1"/>
    <col min="9991" max="9991" width="11" style="2" customWidth="1"/>
    <col min="9992" max="9992" width="12" style="2" bestFit="1" customWidth="1"/>
    <col min="9993" max="9993" width="10.5703125" style="2" customWidth="1"/>
    <col min="9994" max="9994" width="8.85546875" style="2" bestFit="1" customWidth="1"/>
    <col min="9995" max="9995" width="6.140625" style="2" bestFit="1" customWidth="1"/>
    <col min="9996" max="9996" width="11.140625" style="2" bestFit="1" customWidth="1"/>
    <col min="9997" max="9997" width="8.140625" style="2" bestFit="1" customWidth="1"/>
    <col min="9998" max="9998" width="8.140625" style="2" customWidth="1"/>
    <col min="9999" max="10000" width="12.140625" style="2" bestFit="1" customWidth="1"/>
    <col min="10001" max="10001" width="5.5703125" style="2" bestFit="1" customWidth="1"/>
    <col min="10002" max="10002" width="11.42578125" style="2" bestFit="1" customWidth="1"/>
    <col min="10003" max="10003" width="10.28515625" style="2" customWidth="1"/>
    <col min="10004" max="10004" width="12" style="2" bestFit="1" customWidth="1"/>
    <col min="10005" max="10005" width="8.42578125" style="2" bestFit="1" customWidth="1"/>
    <col min="10006" max="10006" width="10.85546875" style="2" bestFit="1" customWidth="1"/>
    <col min="10007" max="10013" width="11" style="2" customWidth="1"/>
    <col min="10014" max="10014" width="7.5703125" style="2" bestFit="1" customWidth="1"/>
    <col min="10015" max="10015" width="7.28515625" style="2" bestFit="1" customWidth="1"/>
    <col min="10016" max="10016" width="10.42578125" style="2" bestFit="1" customWidth="1"/>
    <col min="10017" max="10017" width="8.28515625" style="2" bestFit="1" customWidth="1"/>
    <col min="10018" max="10018" width="10.7109375" style="2" bestFit="1" customWidth="1"/>
    <col min="10019" max="10019" width="8.140625" style="2" bestFit="1" customWidth="1"/>
    <col min="10020" max="10020" width="8.28515625" style="2" bestFit="1" customWidth="1"/>
    <col min="10021" max="10021" width="10.42578125" style="2" bestFit="1" customWidth="1"/>
    <col min="10022" max="10022" width="10.7109375" style="2" bestFit="1" customWidth="1"/>
    <col min="10023" max="10023" width="10.140625" style="2" bestFit="1" customWidth="1"/>
    <col min="10024" max="10024" width="22.42578125" style="2" bestFit="1" customWidth="1"/>
    <col min="10025" max="10025" width="10.42578125" style="2" bestFit="1" customWidth="1"/>
    <col min="10026" max="10026" width="10.28515625" style="2" bestFit="1" customWidth="1"/>
    <col min="10027" max="10241" width="11.42578125" style="2"/>
    <col min="10242" max="10242" width="28.28515625" style="2" bestFit="1" customWidth="1"/>
    <col min="10243" max="10243" width="15" style="2" bestFit="1" customWidth="1"/>
    <col min="10244" max="10244" width="17.42578125" style="2" customWidth="1"/>
    <col min="10245" max="10246" width="10.140625" style="2" bestFit="1" customWidth="1"/>
    <col min="10247" max="10247" width="11" style="2" customWidth="1"/>
    <col min="10248" max="10248" width="12" style="2" bestFit="1" customWidth="1"/>
    <col min="10249" max="10249" width="10.5703125" style="2" customWidth="1"/>
    <col min="10250" max="10250" width="8.85546875" style="2" bestFit="1" customWidth="1"/>
    <col min="10251" max="10251" width="6.140625" style="2" bestFit="1" customWidth="1"/>
    <col min="10252" max="10252" width="11.140625" style="2" bestFit="1" customWidth="1"/>
    <col min="10253" max="10253" width="8.140625" style="2" bestFit="1" customWidth="1"/>
    <col min="10254" max="10254" width="8.140625" style="2" customWidth="1"/>
    <col min="10255" max="10256" width="12.140625" style="2" bestFit="1" customWidth="1"/>
    <col min="10257" max="10257" width="5.5703125" style="2" bestFit="1" customWidth="1"/>
    <col min="10258" max="10258" width="11.42578125" style="2" bestFit="1" customWidth="1"/>
    <col min="10259" max="10259" width="10.28515625" style="2" customWidth="1"/>
    <col min="10260" max="10260" width="12" style="2" bestFit="1" customWidth="1"/>
    <col min="10261" max="10261" width="8.42578125" style="2" bestFit="1" customWidth="1"/>
    <col min="10262" max="10262" width="10.85546875" style="2" bestFit="1" customWidth="1"/>
    <col min="10263" max="10269" width="11" style="2" customWidth="1"/>
    <col min="10270" max="10270" width="7.5703125" style="2" bestFit="1" customWidth="1"/>
    <col min="10271" max="10271" width="7.28515625" style="2" bestFit="1" customWidth="1"/>
    <col min="10272" max="10272" width="10.42578125" style="2" bestFit="1" customWidth="1"/>
    <col min="10273" max="10273" width="8.28515625" style="2" bestFit="1" customWidth="1"/>
    <col min="10274" max="10274" width="10.7109375" style="2" bestFit="1" customWidth="1"/>
    <col min="10275" max="10275" width="8.140625" style="2" bestFit="1" customWidth="1"/>
    <col min="10276" max="10276" width="8.28515625" style="2" bestFit="1" customWidth="1"/>
    <col min="10277" max="10277" width="10.42578125" style="2" bestFit="1" customWidth="1"/>
    <col min="10278" max="10278" width="10.7109375" style="2" bestFit="1" customWidth="1"/>
    <col min="10279" max="10279" width="10.140625" style="2" bestFit="1" customWidth="1"/>
    <col min="10280" max="10280" width="22.42578125" style="2" bestFit="1" customWidth="1"/>
    <col min="10281" max="10281" width="10.42578125" style="2" bestFit="1" customWidth="1"/>
    <col min="10282" max="10282" width="10.28515625" style="2" bestFit="1" customWidth="1"/>
    <col min="10283" max="10497" width="11.42578125" style="2"/>
    <col min="10498" max="10498" width="28.28515625" style="2" bestFit="1" customWidth="1"/>
    <col min="10499" max="10499" width="15" style="2" bestFit="1" customWidth="1"/>
    <col min="10500" max="10500" width="17.42578125" style="2" customWidth="1"/>
    <col min="10501" max="10502" width="10.140625" style="2" bestFit="1" customWidth="1"/>
    <col min="10503" max="10503" width="11" style="2" customWidth="1"/>
    <col min="10504" max="10504" width="12" style="2" bestFit="1" customWidth="1"/>
    <col min="10505" max="10505" width="10.5703125" style="2" customWidth="1"/>
    <col min="10506" max="10506" width="8.85546875" style="2" bestFit="1" customWidth="1"/>
    <col min="10507" max="10507" width="6.140625" style="2" bestFit="1" customWidth="1"/>
    <col min="10508" max="10508" width="11.140625" style="2" bestFit="1" customWidth="1"/>
    <col min="10509" max="10509" width="8.140625" style="2" bestFit="1" customWidth="1"/>
    <col min="10510" max="10510" width="8.140625" style="2" customWidth="1"/>
    <col min="10511" max="10512" width="12.140625" style="2" bestFit="1" customWidth="1"/>
    <col min="10513" max="10513" width="5.5703125" style="2" bestFit="1" customWidth="1"/>
    <col min="10514" max="10514" width="11.42578125" style="2" bestFit="1" customWidth="1"/>
    <col min="10515" max="10515" width="10.28515625" style="2" customWidth="1"/>
    <col min="10516" max="10516" width="12" style="2" bestFit="1" customWidth="1"/>
    <col min="10517" max="10517" width="8.42578125" style="2" bestFit="1" customWidth="1"/>
    <col min="10518" max="10518" width="10.85546875" style="2" bestFit="1" customWidth="1"/>
    <col min="10519" max="10525" width="11" style="2" customWidth="1"/>
    <col min="10526" max="10526" width="7.5703125" style="2" bestFit="1" customWidth="1"/>
    <col min="10527" max="10527" width="7.28515625" style="2" bestFit="1" customWidth="1"/>
    <col min="10528" max="10528" width="10.42578125" style="2" bestFit="1" customWidth="1"/>
    <col min="10529" max="10529" width="8.28515625" style="2" bestFit="1" customWidth="1"/>
    <col min="10530" max="10530" width="10.7109375" style="2" bestFit="1" customWidth="1"/>
    <col min="10531" max="10531" width="8.140625" style="2" bestFit="1" customWidth="1"/>
    <col min="10532" max="10532" width="8.28515625" style="2" bestFit="1" customWidth="1"/>
    <col min="10533" max="10533" width="10.42578125" style="2" bestFit="1" customWidth="1"/>
    <col min="10534" max="10534" width="10.7109375" style="2" bestFit="1" customWidth="1"/>
    <col min="10535" max="10535" width="10.140625" style="2" bestFit="1" customWidth="1"/>
    <col min="10536" max="10536" width="22.42578125" style="2" bestFit="1" customWidth="1"/>
    <col min="10537" max="10537" width="10.42578125" style="2" bestFit="1" customWidth="1"/>
    <col min="10538" max="10538" width="10.28515625" style="2" bestFit="1" customWidth="1"/>
    <col min="10539" max="10753" width="11.42578125" style="2"/>
    <col min="10754" max="10754" width="28.28515625" style="2" bestFit="1" customWidth="1"/>
    <col min="10755" max="10755" width="15" style="2" bestFit="1" customWidth="1"/>
    <col min="10756" max="10756" width="17.42578125" style="2" customWidth="1"/>
    <col min="10757" max="10758" width="10.140625" style="2" bestFit="1" customWidth="1"/>
    <col min="10759" max="10759" width="11" style="2" customWidth="1"/>
    <col min="10760" max="10760" width="12" style="2" bestFit="1" customWidth="1"/>
    <col min="10761" max="10761" width="10.5703125" style="2" customWidth="1"/>
    <col min="10762" max="10762" width="8.85546875" style="2" bestFit="1" customWidth="1"/>
    <col min="10763" max="10763" width="6.140625" style="2" bestFit="1" customWidth="1"/>
    <col min="10764" max="10764" width="11.140625" style="2" bestFit="1" customWidth="1"/>
    <col min="10765" max="10765" width="8.140625" style="2" bestFit="1" customWidth="1"/>
    <col min="10766" max="10766" width="8.140625" style="2" customWidth="1"/>
    <col min="10767" max="10768" width="12.140625" style="2" bestFit="1" customWidth="1"/>
    <col min="10769" max="10769" width="5.5703125" style="2" bestFit="1" customWidth="1"/>
    <col min="10770" max="10770" width="11.42578125" style="2" bestFit="1" customWidth="1"/>
    <col min="10771" max="10771" width="10.28515625" style="2" customWidth="1"/>
    <col min="10772" max="10772" width="12" style="2" bestFit="1" customWidth="1"/>
    <col min="10773" max="10773" width="8.42578125" style="2" bestFit="1" customWidth="1"/>
    <col min="10774" max="10774" width="10.85546875" style="2" bestFit="1" customWidth="1"/>
    <col min="10775" max="10781" width="11" style="2" customWidth="1"/>
    <col min="10782" max="10782" width="7.5703125" style="2" bestFit="1" customWidth="1"/>
    <col min="10783" max="10783" width="7.28515625" style="2" bestFit="1" customWidth="1"/>
    <col min="10784" max="10784" width="10.42578125" style="2" bestFit="1" customWidth="1"/>
    <col min="10785" max="10785" width="8.28515625" style="2" bestFit="1" customWidth="1"/>
    <col min="10786" max="10786" width="10.7109375" style="2" bestFit="1" customWidth="1"/>
    <col min="10787" max="10787" width="8.140625" style="2" bestFit="1" customWidth="1"/>
    <col min="10788" max="10788" width="8.28515625" style="2" bestFit="1" customWidth="1"/>
    <col min="10789" max="10789" width="10.42578125" style="2" bestFit="1" customWidth="1"/>
    <col min="10790" max="10790" width="10.7109375" style="2" bestFit="1" customWidth="1"/>
    <col min="10791" max="10791" width="10.140625" style="2" bestFit="1" customWidth="1"/>
    <col min="10792" max="10792" width="22.42578125" style="2" bestFit="1" customWidth="1"/>
    <col min="10793" max="10793" width="10.42578125" style="2" bestFit="1" customWidth="1"/>
    <col min="10794" max="10794" width="10.28515625" style="2" bestFit="1" customWidth="1"/>
    <col min="10795" max="11009" width="11.42578125" style="2"/>
    <col min="11010" max="11010" width="28.28515625" style="2" bestFit="1" customWidth="1"/>
    <col min="11011" max="11011" width="15" style="2" bestFit="1" customWidth="1"/>
    <col min="11012" max="11012" width="17.42578125" style="2" customWidth="1"/>
    <col min="11013" max="11014" width="10.140625" style="2" bestFit="1" customWidth="1"/>
    <col min="11015" max="11015" width="11" style="2" customWidth="1"/>
    <col min="11016" max="11016" width="12" style="2" bestFit="1" customWidth="1"/>
    <col min="11017" max="11017" width="10.5703125" style="2" customWidth="1"/>
    <col min="11018" max="11018" width="8.85546875" style="2" bestFit="1" customWidth="1"/>
    <col min="11019" max="11019" width="6.140625" style="2" bestFit="1" customWidth="1"/>
    <col min="11020" max="11020" width="11.140625" style="2" bestFit="1" customWidth="1"/>
    <col min="11021" max="11021" width="8.140625" style="2" bestFit="1" customWidth="1"/>
    <col min="11022" max="11022" width="8.140625" style="2" customWidth="1"/>
    <col min="11023" max="11024" width="12.140625" style="2" bestFit="1" customWidth="1"/>
    <col min="11025" max="11025" width="5.5703125" style="2" bestFit="1" customWidth="1"/>
    <col min="11026" max="11026" width="11.42578125" style="2" bestFit="1" customWidth="1"/>
    <col min="11027" max="11027" width="10.28515625" style="2" customWidth="1"/>
    <col min="11028" max="11028" width="12" style="2" bestFit="1" customWidth="1"/>
    <col min="11029" max="11029" width="8.42578125" style="2" bestFit="1" customWidth="1"/>
    <col min="11030" max="11030" width="10.85546875" style="2" bestFit="1" customWidth="1"/>
    <col min="11031" max="11037" width="11" style="2" customWidth="1"/>
    <col min="11038" max="11038" width="7.5703125" style="2" bestFit="1" customWidth="1"/>
    <col min="11039" max="11039" width="7.28515625" style="2" bestFit="1" customWidth="1"/>
    <col min="11040" max="11040" width="10.42578125" style="2" bestFit="1" customWidth="1"/>
    <col min="11041" max="11041" width="8.28515625" style="2" bestFit="1" customWidth="1"/>
    <col min="11042" max="11042" width="10.7109375" style="2" bestFit="1" customWidth="1"/>
    <col min="11043" max="11043" width="8.140625" style="2" bestFit="1" customWidth="1"/>
    <col min="11044" max="11044" width="8.28515625" style="2" bestFit="1" customWidth="1"/>
    <col min="11045" max="11045" width="10.42578125" style="2" bestFit="1" customWidth="1"/>
    <col min="11046" max="11046" width="10.7109375" style="2" bestFit="1" customWidth="1"/>
    <col min="11047" max="11047" width="10.140625" style="2" bestFit="1" customWidth="1"/>
    <col min="11048" max="11048" width="22.42578125" style="2" bestFit="1" customWidth="1"/>
    <col min="11049" max="11049" width="10.42578125" style="2" bestFit="1" customWidth="1"/>
    <col min="11050" max="11050" width="10.28515625" style="2" bestFit="1" customWidth="1"/>
    <col min="11051" max="11265" width="11.42578125" style="2"/>
    <col min="11266" max="11266" width="28.28515625" style="2" bestFit="1" customWidth="1"/>
    <col min="11267" max="11267" width="15" style="2" bestFit="1" customWidth="1"/>
    <col min="11268" max="11268" width="17.42578125" style="2" customWidth="1"/>
    <col min="11269" max="11270" width="10.140625" style="2" bestFit="1" customWidth="1"/>
    <col min="11271" max="11271" width="11" style="2" customWidth="1"/>
    <col min="11272" max="11272" width="12" style="2" bestFit="1" customWidth="1"/>
    <col min="11273" max="11273" width="10.5703125" style="2" customWidth="1"/>
    <col min="11274" max="11274" width="8.85546875" style="2" bestFit="1" customWidth="1"/>
    <col min="11275" max="11275" width="6.140625" style="2" bestFit="1" customWidth="1"/>
    <col min="11276" max="11276" width="11.140625" style="2" bestFit="1" customWidth="1"/>
    <col min="11277" max="11277" width="8.140625" style="2" bestFit="1" customWidth="1"/>
    <col min="11278" max="11278" width="8.140625" style="2" customWidth="1"/>
    <col min="11279" max="11280" width="12.140625" style="2" bestFit="1" customWidth="1"/>
    <col min="11281" max="11281" width="5.5703125" style="2" bestFit="1" customWidth="1"/>
    <col min="11282" max="11282" width="11.42578125" style="2" bestFit="1" customWidth="1"/>
    <col min="11283" max="11283" width="10.28515625" style="2" customWidth="1"/>
    <col min="11284" max="11284" width="12" style="2" bestFit="1" customWidth="1"/>
    <col min="11285" max="11285" width="8.42578125" style="2" bestFit="1" customWidth="1"/>
    <col min="11286" max="11286" width="10.85546875" style="2" bestFit="1" customWidth="1"/>
    <col min="11287" max="11293" width="11" style="2" customWidth="1"/>
    <col min="11294" max="11294" width="7.5703125" style="2" bestFit="1" customWidth="1"/>
    <col min="11295" max="11295" width="7.28515625" style="2" bestFit="1" customWidth="1"/>
    <col min="11296" max="11296" width="10.42578125" style="2" bestFit="1" customWidth="1"/>
    <col min="11297" max="11297" width="8.28515625" style="2" bestFit="1" customWidth="1"/>
    <col min="11298" max="11298" width="10.7109375" style="2" bestFit="1" customWidth="1"/>
    <col min="11299" max="11299" width="8.140625" style="2" bestFit="1" customWidth="1"/>
    <col min="11300" max="11300" width="8.28515625" style="2" bestFit="1" customWidth="1"/>
    <col min="11301" max="11301" width="10.42578125" style="2" bestFit="1" customWidth="1"/>
    <col min="11302" max="11302" width="10.7109375" style="2" bestFit="1" customWidth="1"/>
    <col min="11303" max="11303" width="10.140625" style="2" bestFit="1" customWidth="1"/>
    <col min="11304" max="11304" width="22.42578125" style="2" bestFit="1" customWidth="1"/>
    <col min="11305" max="11305" width="10.42578125" style="2" bestFit="1" customWidth="1"/>
    <col min="11306" max="11306" width="10.28515625" style="2" bestFit="1" customWidth="1"/>
    <col min="11307" max="11521" width="11.42578125" style="2"/>
    <col min="11522" max="11522" width="28.28515625" style="2" bestFit="1" customWidth="1"/>
    <col min="11523" max="11523" width="15" style="2" bestFit="1" customWidth="1"/>
    <col min="11524" max="11524" width="17.42578125" style="2" customWidth="1"/>
    <col min="11525" max="11526" width="10.140625" style="2" bestFit="1" customWidth="1"/>
    <col min="11527" max="11527" width="11" style="2" customWidth="1"/>
    <col min="11528" max="11528" width="12" style="2" bestFit="1" customWidth="1"/>
    <col min="11529" max="11529" width="10.5703125" style="2" customWidth="1"/>
    <col min="11530" max="11530" width="8.85546875" style="2" bestFit="1" customWidth="1"/>
    <col min="11531" max="11531" width="6.140625" style="2" bestFit="1" customWidth="1"/>
    <col min="11532" max="11532" width="11.140625" style="2" bestFit="1" customWidth="1"/>
    <col min="11533" max="11533" width="8.140625" style="2" bestFit="1" customWidth="1"/>
    <col min="11534" max="11534" width="8.140625" style="2" customWidth="1"/>
    <col min="11535" max="11536" width="12.140625" style="2" bestFit="1" customWidth="1"/>
    <col min="11537" max="11537" width="5.5703125" style="2" bestFit="1" customWidth="1"/>
    <col min="11538" max="11538" width="11.42578125" style="2" bestFit="1" customWidth="1"/>
    <col min="11539" max="11539" width="10.28515625" style="2" customWidth="1"/>
    <col min="11540" max="11540" width="12" style="2" bestFit="1" customWidth="1"/>
    <col min="11541" max="11541" width="8.42578125" style="2" bestFit="1" customWidth="1"/>
    <col min="11542" max="11542" width="10.85546875" style="2" bestFit="1" customWidth="1"/>
    <col min="11543" max="11549" width="11" style="2" customWidth="1"/>
    <col min="11550" max="11550" width="7.5703125" style="2" bestFit="1" customWidth="1"/>
    <col min="11551" max="11551" width="7.28515625" style="2" bestFit="1" customWidth="1"/>
    <col min="11552" max="11552" width="10.42578125" style="2" bestFit="1" customWidth="1"/>
    <col min="11553" max="11553" width="8.28515625" style="2" bestFit="1" customWidth="1"/>
    <col min="11554" max="11554" width="10.7109375" style="2" bestFit="1" customWidth="1"/>
    <col min="11555" max="11555" width="8.140625" style="2" bestFit="1" customWidth="1"/>
    <col min="11556" max="11556" width="8.28515625" style="2" bestFit="1" customWidth="1"/>
    <col min="11557" max="11557" width="10.42578125" style="2" bestFit="1" customWidth="1"/>
    <col min="11558" max="11558" width="10.7109375" style="2" bestFit="1" customWidth="1"/>
    <col min="11559" max="11559" width="10.140625" style="2" bestFit="1" customWidth="1"/>
    <col min="11560" max="11560" width="22.42578125" style="2" bestFit="1" customWidth="1"/>
    <col min="11561" max="11561" width="10.42578125" style="2" bestFit="1" customWidth="1"/>
    <col min="11562" max="11562" width="10.28515625" style="2" bestFit="1" customWidth="1"/>
    <col min="11563" max="11777" width="11.42578125" style="2"/>
    <col min="11778" max="11778" width="28.28515625" style="2" bestFit="1" customWidth="1"/>
    <col min="11779" max="11779" width="15" style="2" bestFit="1" customWidth="1"/>
    <col min="11780" max="11780" width="17.42578125" style="2" customWidth="1"/>
    <col min="11781" max="11782" width="10.140625" style="2" bestFit="1" customWidth="1"/>
    <col min="11783" max="11783" width="11" style="2" customWidth="1"/>
    <col min="11784" max="11784" width="12" style="2" bestFit="1" customWidth="1"/>
    <col min="11785" max="11785" width="10.5703125" style="2" customWidth="1"/>
    <col min="11786" max="11786" width="8.85546875" style="2" bestFit="1" customWidth="1"/>
    <col min="11787" max="11787" width="6.140625" style="2" bestFit="1" customWidth="1"/>
    <col min="11788" max="11788" width="11.140625" style="2" bestFit="1" customWidth="1"/>
    <col min="11789" max="11789" width="8.140625" style="2" bestFit="1" customWidth="1"/>
    <col min="11790" max="11790" width="8.140625" style="2" customWidth="1"/>
    <col min="11791" max="11792" width="12.140625" style="2" bestFit="1" customWidth="1"/>
    <col min="11793" max="11793" width="5.5703125" style="2" bestFit="1" customWidth="1"/>
    <col min="11794" max="11794" width="11.42578125" style="2" bestFit="1" customWidth="1"/>
    <col min="11795" max="11795" width="10.28515625" style="2" customWidth="1"/>
    <col min="11796" max="11796" width="12" style="2" bestFit="1" customWidth="1"/>
    <col min="11797" max="11797" width="8.42578125" style="2" bestFit="1" customWidth="1"/>
    <col min="11798" max="11798" width="10.85546875" style="2" bestFit="1" customWidth="1"/>
    <col min="11799" max="11805" width="11" style="2" customWidth="1"/>
    <col min="11806" max="11806" width="7.5703125" style="2" bestFit="1" customWidth="1"/>
    <col min="11807" max="11807" width="7.28515625" style="2" bestFit="1" customWidth="1"/>
    <col min="11808" max="11808" width="10.42578125" style="2" bestFit="1" customWidth="1"/>
    <col min="11809" max="11809" width="8.28515625" style="2" bestFit="1" customWidth="1"/>
    <col min="11810" max="11810" width="10.7109375" style="2" bestFit="1" customWidth="1"/>
    <col min="11811" max="11811" width="8.140625" style="2" bestFit="1" customWidth="1"/>
    <col min="11812" max="11812" width="8.28515625" style="2" bestFit="1" customWidth="1"/>
    <col min="11813" max="11813" width="10.42578125" style="2" bestFit="1" customWidth="1"/>
    <col min="11814" max="11814" width="10.7109375" style="2" bestFit="1" customWidth="1"/>
    <col min="11815" max="11815" width="10.140625" style="2" bestFit="1" customWidth="1"/>
    <col min="11816" max="11816" width="22.42578125" style="2" bestFit="1" customWidth="1"/>
    <col min="11817" max="11817" width="10.42578125" style="2" bestFit="1" customWidth="1"/>
    <col min="11818" max="11818" width="10.28515625" style="2" bestFit="1" customWidth="1"/>
    <col min="11819" max="12033" width="11.42578125" style="2"/>
    <col min="12034" max="12034" width="28.28515625" style="2" bestFit="1" customWidth="1"/>
    <col min="12035" max="12035" width="15" style="2" bestFit="1" customWidth="1"/>
    <col min="12036" max="12036" width="17.42578125" style="2" customWidth="1"/>
    <col min="12037" max="12038" width="10.140625" style="2" bestFit="1" customWidth="1"/>
    <col min="12039" max="12039" width="11" style="2" customWidth="1"/>
    <col min="12040" max="12040" width="12" style="2" bestFit="1" customWidth="1"/>
    <col min="12041" max="12041" width="10.5703125" style="2" customWidth="1"/>
    <col min="12042" max="12042" width="8.85546875" style="2" bestFit="1" customWidth="1"/>
    <col min="12043" max="12043" width="6.140625" style="2" bestFit="1" customWidth="1"/>
    <col min="12044" max="12044" width="11.140625" style="2" bestFit="1" customWidth="1"/>
    <col min="12045" max="12045" width="8.140625" style="2" bestFit="1" customWidth="1"/>
    <col min="12046" max="12046" width="8.140625" style="2" customWidth="1"/>
    <col min="12047" max="12048" width="12.140625" style="2" bestFit="1" customWidth="1"/>
    <col min="12049" max="12049" width="5.5703125" style="2" bestFit="1" customWidth="1"/>
    <col min="12050" max="12050" width="11.42578125" style="2" bestFit="1" customWidth="1"/>
    <col min="12051" max="12051" width="10.28515625" style="2" customWidth="1"/>
    <col min="12052" max="12052" width="12" style="2" bestFit="1" customWidth="1"/>
    <col min="12053" max="12053" width="8.42578125" style="2" bestFit="1" customWidth="1"/>
    <col min="12054" max="12054" width="10.85546875" style="2" bestFit="1" customWidth="1"/>
    <col min="12055" max="12061" width="11" style="2" customWidth="1"/>
    <col min="12062" max="12062" width="7.5703125" style="2" bestFit="1" customWidth="1"/>
    <col min="12063" max="12063" width="7.28515625" style="2" bestFit="1" customWidth="1"/>
    <col min="12064" max="12064" width="10.42578125" style="2" bestFit="1" customWidth="1"/>
    <col min="12065" max="12065" width="8.28515625" style="2" bestFit="1" customWidth="1"/>
    <col min="12066" max="12066" width="10.7109375" style="2" bestFit="1" customWidth="1"/>
    <col min="12067" max="12067" width="8.140625" style="2" bestFit="1" customWidth="1"/>
    <col min="12068" max="12068" width="8.28515625" style="2" bestFit="1" customWidth="1"/>
    <col min="12069" max="12069" width="10.42578125" style="2" bestFit="1" customWidth="1"/>
    <col min="12070" max="12070" width="10.7109375" style="2" bestFit="1" customWidth="1"/>
    <col min="12071" max="12071" width="10.140625" style="2" bestFit="1" customWidth="1"/>
    <col min="12072" max="12072" width="22.42578125" style="2" bestFit="1" customWidth="1"/>
    <col min="12073" max="12073" width="10.42578125" style="2" bestFit="1" customWidth="1"/>
    <col min="12074" max="12074" width="10.28515625" style="2" bestFit="1" customWidth="1"/>
    <col min="12075" max="12289" width="11.42578125" style="2"/>
    <col min="12290" max="12290" width="28.28515625" style="2" bestFit="1" customWidth="1"/>
    <col min="12291" max="12291" width="15" style="2" bestFit="1" customWidth="1"/>
    <col min="12292" max="12292" width="17.42578125" style="2" customWidth="1"/>
    <col min="12293" max="12294" width="10.140625" style="2" bestFit="1" customWidth="1"/>
    <col min="12295" max="12295" width="11" style="2" customWidth="1"/>
    <col min="12296" max="12296" width="12" style="2" bestFit="1" customWidth="1"/>
    <col min="12297" max="12297" width="10.5703125" style="2" customWidth="1"/>
    <col min="12298" max="12298" width="8.85546875" style="2" bestFit="1" customWidth="1"/>
    <col min="12299" max="12299" width="6.140625" style="2" bestFit="1" customWidth="1"/>
    <col min="12300" max="12300" width="11.140625" style="2" bestFit="1" customWidth="1"/>
    <col min="12301" max="12301" width="8.140625" style="2" bestFit="1" customWidth="1"/>
    <col min="12302" max="12302" width="8.140625" style="2" customWidth="1"/>
    <col min="12303" max="12304" width="12.140625" style="2" bestFit="1" customWidth="1"/>
    <col min="12305" max="12305" width="5.5703125" style="2" bestFit="1" customWidth="1"/>
    <col min="12306" max="12306" width="11.42578125" style="2" bestFit="1" customWidth="1"/>
    <col min="12307" max="12307" width="10.28515625" style="2" customWidth="1"/>
    <col min="12308" max="12308" width="12" style="2" bestFit="1" customWidth="1"/>
    <col min="12309" max="12309" width="8.42578125" style="2" bestFit="1" customWidth="1"/>
    <col min="12310" max="12310" width="10.85546875" style="2" bestFit="1" customWidth="1"/>
    <col min="12311" max="12317" width="11" style="2" customWidth="1"/>
    <col min="12318" max="12318" width="7.5703125" style="2" bestFit="1" customWidth="1"/>
    <col min="12319" max="12319" width="7.28515625" style="2" bestFit="1" customWidth="1"/>
    <col min="12320" max="12320" width="10.42578125" style="2" bestFit="1" customWidth="1"/>
    <col min="12321" max="12321" width="8.28515625" style="2" bestFit="1" customWidth="1"/>
    <col min="12322" max="12322" width="10.7109375" style="2" bestFit="1" customWidth="1"/>
    <col min="12323" max="12323" width="8.140625" style="2" bestFit="1" customWidth="1"/>
    <col min="12324" max="12324" width="8.28515625" style="2" bestFit="1" customWidth="1"/>
    <col min="12325" max="12325" width="10.42578125" style="2" bestFit="1" customWidth="1"/>
    <col min="12326" max="12326" width="10.7109375" style="2" bestFit="1" customWidth="1"/>
    <col min="12327" max="12327" width="10.140625" style="2" bestFit="1" customWidth="1"/>
    <col min="12328" max="12328" width="22.42578125" style="2" bestFit="1" customWidth="1"/>
    <col min="12329" max="12329" width="10.42578125" style="2" bestFit="1" customWidth="1"/>
    <col min="12330" max="12330" width="10.28515625" style="2" bestFit="1" customWidth="1"/>
    <col min="12331" max="12545" width="11.42578125" style="2"/>
    <col min="12546" max="12546" width="28.28515625" style="2" bestFit="1" customWidth="1"/>
    <col min="12547" max="12547" width="15" style="2" bestFit="1" customWidth="1"/>
    <col min="12548" max="12548" width="17.42578125" style="2" customWidth="1"/>
    <col min="12549" max="12550" width="10.140625" style="2" bestFit="1" customWidth="1"/>
    <col min="12551" max="12551" width="11" style="2" customWidth="1"/>
    <col min="12552" max="12552" width="12" style="2" bestFit="1" customWidth="1"/>
    <col min="12553" max="12553" width="10.5703125" style="2" customWidth="1"/>
    <col min="12554" max="12554" width="8.85546875" style="2" bestFit="1" customWidth="1"/>
    <col min="12555" max="12555" width="6.140625" style="2" bestFit="1" customWidth="1"/>
    <col min="12556" max="12556" width="11.140625" style="2" bestFit="1" customWidth="1"/>
    <col min="12557" max="12557" width="8.140625" style="2" bestFit="1" customWidth="1"/>
    <col min="12558" max="12558" width="8.140625" style="2" customWidth="1"/>
    <col min="12559" max="12560" width="12.140625" style="2" bestFit="1" customWidth="1"/>
    <col min="12561" max="12561" width="5.5703125" style="2" bestFit="1" customWidth="1"/>
    <col min="12562" max="12562" width="11.42578125" style="2" bestFit="1" customWidth="1"/>
    <col min="12563" max="12563" width="10.28515625" style="2" customWidth="1"/>
    <col min="12564" max="12564" width="12" style="2" bestFit="1" customWidth="1"/>
    <col min="12565" max="12565" width="8.42578125" style="2" bestFit="1" customWidth="1"/>
    <col min="12566" max="12566" width="10.85546875" style="2" bestFit="1" customWidth="1"/>
    <col min="12567" max="12573" width="11" style="2" customWidth="1"/>
    <col min="12574" max="12574" width="7.5703125" style="2" bestFit="1" customWidth="1"/>
    <col min="12575" max="12575" width="7.28515625" style="2" bestFit="1" customWidth="1"/>
    <col min="12576" max="12576" width="10.42578125" style="2" bestFit="1" customWidth="1"/>
    <col min="12577" max="12577" width="8.28515625" style="2" bestFit="1" customWidth="1"/>
    <col min="12578" max="12578" width="10.7109375" style="2" bestFit="1" customWidth="1"/>
    <col min="12579" max="12579" width="8.140625" style="2" bestFit="1" customWidth="1"/>
    <col min="12580" max="12580" width="8.28515625" style="2" bestFit="1" customWidth="1"/>
    <col min="12581" max="12581" width="10.42578125" style="2" bestFit="1" customWidth="1"/>
    <col min="12582" max="12582" width="10.7109375" style="2" bestFit="1" customWidth="1"/>
    <col min="12583" max="12583" width="10.140625" style="2" bestFit="1" customWidth="1"/>
    <col min="12584" max="12584" width="22.42578125" style="2" bestFit="1" customWidth="1"/>
    <col min="12585" max="12585" width="10.42578125" style="2" bestFit="1" customWidth="1"/>
    <col min="12586" max="12586" width="10.28515625" style="2" bestFit="1" customWidth="1"/>
    <col min="12587" max="12801" width="11.42578125" style="2"/>
    <col min="12802" max="12802" width="28.28515625" style="2" bestFit="1" customWidth="1"/>
    <col min="12803" max="12803" width="15" style="2" bestFit="1" customWidth="1"/>
    <col min="12804" max="12804" width="17.42578125" style="2" customWidth="1"/>
    <col min="12805" max="12806" width="10.140625" style="2" bestFit="1" customWidth="1"/>
    <col min="12807" max="12807" width="11" style="2" customWidth="1"/>
    <col min="12808" max="12808" width="12" style="2" bestFit="1" customWidth="1"/>
    <col min="12809" max="12809" width="10.5703125" style="2" customWidth="1"/>
    <col min="12810" max="12810" width="8.85546875" style="2" bestFit="1" customWidth="1"/>
    <col min="12811" max="12811" width="6.140625" style="2" bestFit="1" customWidth="1"/>
    <col min="12812" max="12812" width="11.140625" style="2" bestFit="1" customWidth="1"/>
    <col min="12813" max="12813" width="8.140625" style="2" bestFit="1" customWidth="1"/>
    <col min="12814" max="12814" width="8.140625" style="2" customWidth="1"/>
    <col min="12815" max="12816" width="12.140625" style="2" bestFit="1" customWidth="1"/>
    <col min="12817" max="12817" width="5.5703125" style="2" bestFit="1" customWidth="1"/>
    <col min="12818" max="12818" width="11.42578125" style="2" bestFit="1" customWidth="1"/>
    <col min="12819" max="12819" width="10.28515625" style="2" customWidth="1"/>
    <col min="12820" max="12820" width="12" style="2" bestFit="1" customWidth="1"/>
    <col min="12821" max="12821" width="8.42578125" style="2" bestFit="1" customWidth="1"/>
    <col min="12822" max="12822" width="10.85546875" style="2" bestFit="1" customWidth="1"/>
    <col min="12823" max="12829" width="11" style="2" customWidth="1"/>
    <col min="12830" max="12830" width="7.5703125" style="2" bestFit="1" customWidth="1"/>
    <col min="12831" max="12831" width="7.28515625" style="2" bestFit="1" customWidth="1"/>
    <col min="12832" max="12832" width="10.42578125" style="2" bestFit="1" customWidth="1"/>
    <col min="12833" max="12833" width="8.28515625" style="2" bestFit="1" customWidth="1"/>
    <col min="12834" max="12834" width="10.7109375" style="2" bestFit="1" customWidth="1"/>
    <col min="12835" max="12835" width="8.140625" style="2" bestFit="1" customWidth="1"/>
    <col min="12836" max="12836" width="8.28515625" style="2" bestFit="1" customWidth="1"/>
    <col min="12837" max="12837" width="10.42578125" style="2" bestFit="1" customWidth="1"/>
    <col min="12838" max="12838" width="10.7109375" style="2" bestFit="1" customWidth="1"/>
    <col min="12839" max="12839" width="10.140625" style="2" bestFit="1" customWidth="1"/>
    <col min="12840" max="12840" width="22.42578125" style="2" bestFit="1" customWidth="1"/>
    <col min="12841" max="12841" width="10.42578125" style="2" bestFit="1" customWidth="1"/>
    <col min="12842" max="12842" width="10.28515625" style="2" bestFit="1" customWidth="1"/>
    <col min="12843" max="13057" width="11.42578125" style="2"/>
    <col min="13058" max="13058" width="28.28515625" style="2" bestFit="1" customWidth="1"/>
    <col min="13059" max="13059" width="15" style="2" bestFit="1" customWidth="1"/>
    <col min="13060" max="13060" width="17.42578125" style="2" customWidth="1"/>
    <col min="13061" max="13062" width="10.140625" style="2" bestFit="1" customWidth="1"/>
    <col min="13063" max="13063" width="11" style="2" customWidth="1"/>
    <col min="13064" max="13064" width="12" style="2" bestFit="1" customWidth="1"/>
    <col min="13065" max="13065" width="10.5703125" style="2" customWidth="1"/>
    <col min="13066" max="13066" width="8.85546875" style="2" bestFit="1" customWidth="1"/>
    <col min="13067" max="13067" width="6.140625" style="2" bestFit="1" customWidth="1"/>
    <col min="13068" max="13068" width="11.140625" style="2" bestFit="1" customWidth="1"/>
    <col min="13069" max="13069" width="8.140625" style="2" bestFit="1" customWidth="1"/>
    <col min="13070" max="13070" width="8.140625" style="2" customWidth="1"/>
    <col min="13071" max="13072" width="12.140625" style="2" bestFit="1" customWidth="1"/>
    <col min="13073" max="13073" width="5.5703125" style="2" bestFit="1" customWidth="1"/>
    <col min="13074" max="13074" width="11.42578125" style="2" bestFit="1" customWidth="1"/>
    <col min="13075" max="13075" width="10.28515625" style="2" customWidth="1"/>
    <col min="13076" max="13076" width="12" style="2" bestFit="1" customWidth="1"/>
    <col min="13077" max="13077" width="8.42578125" style="2" bestFit="1" customWidth="1"/>
    <col min="13078" max="13078" width="10.85546875" style="2" bestFit="1" customWidth="1"/>
    <col min="13079" max="13085" width="11" style="2" customWidth="1"/>
    <col min="13086" max="13086" width="7.5703125" style="2" bestFit="1" customWidth="1"/>
    <col min="13087" max="13087" width="7.28515625" style="2" bestFit="1" customWidth="1"/>
    <col min="13088" max="13088" width="10.42578125" style="2" bestFit="1" customWidth="1"/>
    <col min="13089" max="13089" width="8.28515625" style="2" bestFit="1" customWidth="1"/>
    <col min="13090" max="13090" width="10.7109375" style="2" bestFit="1" customWidth="1"/>
    <col min="13091" max="13091" width="8.140625" style="2" bestFit="1" customWidth="1"/>
    <col min="13092" max="13092" width="8.28515625" style="2" bestFit="1" customWidth="1"/>
    <col min="13093" max="13093" width="10.42578125" style="2" bestFit="1" customWidth="1"/>
    <col min="13094" max="13094" width="10.7109375" style="2" bestFit="1" customWidth="1"/>
    <col min="13095" max="13095" width="10.140625" style="2" bestFit="1" customWidth="1"/>
    <col min="13096" max="13096" width="22.42578125" style="2" bestFit="1" customWidth="1"/>
    <col min="13097" max="13097" width="10.42578125" style="2" bestFit="1" customWidth="1"/>
    <col min="13098" max="13098" width="10.28515625" style="2" bestFit="1" customWidth="1"/>
    <col min="13099" max="13313" width="11.42578125" style="2"/>
    <col min="13314" max="13314" width="28.28515625" style="2" bestFit="1" customWidth="1"/>
    <col min="13315" max="13315" width="15" style="2" bestFit="1" customWidth="1"/>
    <col min="13316" max="13316" width="17.42578125" style="2" customWidth="1"/>
    <col min="13317" max="13318" width="10.140625" style="2" bestFit="1" customWidth="1"/>
    <col min="13319" max="13319" width="11" style="2" customWidth="1"/>
    <col min="13320" max="13320" width="12" style="2" bestFit="1" customWidth="1"/>
    <col min="13321" max="13321" width="10.5703125" style="2" customWidth="1"/>
    <col min="13322" max="13322" width="8.85546875" style="2" bestFit="1" customWidth="1"/>
    <col min="13323" max="13323" width="6.140625" style="2" bestFit="1" customWidth="1"/>
    <col min="13324" max="13324" width="11.140625" style="2" bestFit="1" customWidth="1"/>
    <col min="13325" max="13325" width="8.140625" style="2" bestFit="1" customWidth="1"/>
    <col min="13326" max="13326" width="8.140625" style="2" customWidth="1"/>
    <col min="13327" max="13328" width="12.140625" style="2" bestFit="1" customWidth="1"/>
    <col min="13329" max="13329" width="5.5703125" style="2" bestFit="1" customWidth="1"/>
    <col min="13330" max="13330" width="11.42578125" style="2" bestFit="1" customWidth="1"/>
    <col min="13331" max="13331" width="10.28515625" style="2" customWidth="1"/>
    <col min="13332" max="13332" width="12" style="2" bestFit="1" customWidth="1"/>
    <col min="13333" max="13333" width="8.42578125" style="2" bestFit="1" customWidth="1"/>
    <col min="13334" max="13334" width="10.85546875" style="2" bestFit="1" customWidth="1"/>
    <col min="13335" max="13341" width="11" style="2" customWidth="1"/>
    <col min="13342" max="13342" width="7.5703125" style="2" bestFit="1" customWidth="1"/>
    <col min="13343" max="13343" width="7.28515625" style="2" bestFit="1" customWidth="1"/>
    <col min="13344" max="13344" width="10.42578125" style="2" bestFit="1" customWidth="1"/>
    <col min="13345" max="13345" width="8.28515625" style="2" bestFit="1" customWidth="1"/>
    <col min="13346" max="13346" width="10.7109375" style="2" bestFit="1" customWidth="1"/>
    <col min="13347" max="13347" width="8.140625" style="2" bestFit="1" customWidth="1"/>
    <col min="13348" max="13348" width="8.28515625" style="2" bestFit="1" customWidth="1"/>
    <col min="13349" max="13349" width="10.42578125" style="2" bestFit="1" customWidth="1"/>
    <col min="13350" max="13350" width="10.7109375" style="2" bestFit="1" customWidth="1"/>
    <col min="13351" max="13351" width="10.140625" style="2" bestFit="1" customWidth="1"/>
    <col min="13352" max="13352" width="22.42578125" style="2" bestFit="1" customWidth="1"/>
    <col min="13353" max="13353" width="10.42578125" style="2" bestFit="1" customWidth="1"/>
    <col min="13354" max="13354" width="10.28515625" style="2" bestFit="1" customWidth="1"/>
    <col min="13355" max="13569" width="11.42578125" style="2"/>
    <col min="13570" max="13570" width="28.28515625" style="2" bestFit="1" customWidth="1"/>
    <col min="13571" max="13571" width="15" style="2" bestFit="1" customWidth="1"/>
    <col min="13572" max="13572" width="17.42578125" style="2" customWidth="1"/>
    <col min="13573" max="13574" width="10.140625" style="2" bestFit="1" customWidth="1"/>
    <col min="13575" max="13575" width="11" style="2" customWidth="1"/>
    <col min="13576" max="13576" width="12" style="2" bestFit="1" customWidth="1"/>
    <col min="13577" max="13577" width="10.5703125" style="2" customWidth="1"/>
    <col min="13578" max="13578" width="8.85546875" style="2" bestFit="1" customWidth="1"/>
    <col min="13579" max="13579" width="6.140625" style="2" bestFit="1" customWidth="1"/>
    <col min="13580" max="13580" width="11.140625" style="2" bestFit="1" customWidth="1"/>
    <col min="13581" max="13581" width="8.140625" style="2" bestFit="1" customWidth="1"/>
    <col min="13582" max="13582" width="8.140625" style="2" customWidth="1"/>
    <col min="13583" max="13584" width="12.140625" style="2" bestFit="1" customWidth="1"/>
    <col min="13585" max="13585" width="5.5703125" style="2" bestFit="1" customWidth="1"/>
    <col min="13586" max="13586" width="11.42578125" style="2" bestFit="1" customWidth="1"/>
    <col min="13587" max="13587" width="10.28515625" style="2" customWidth="1"/>
    <col min="13588" max="13588" width="12" style="2" bestFit="1" customWidth="1"/>
    <col min="13589" max="13589" width="8.42578125" style="2" bestFit="1" customWidth="1"/>
    <col min="13590" max="13590" width="10.85546875" style="2" bestFit="1" customWidth="1"/>
    <col min="13591" max="13597" width="11" style="2" customWidth="1"/>
    <col min="13598" max="13598" width="7.5703125" style="2" bestFit="1" customWidth="1"/>
    <col min="13599" max="13599" width="7.28515625" style="2" bestFit="1" customWidth="1"/>
    <col min="13600" max="13600" width="10.42578125" style="2" bestFit="1" customWidth="1"/>
    <col min="13601" max="13601" width="8.28515625" style="2" bestFit="1" customWidth="1"/>
    <col min="13602" max="13602" width="10.7109375" style="2" bestFit="1" customWidth="1"/>
    <col min="13603" max="13603" width="8.140625" style="2" bestFit="1" customWidth="1"/>
    <col min="13604" max="13604" width="8.28515625" style="2" bestFit="1" customWidth="1"/>
    <col min="13605" max="13605" width="10.42578125" style="2" bestFit="1" customWidth="1"/>
    <col min="13606" max="13606" width="10.7109375" style="2" bestFit="1" customWidth="1"/>
    <col min="13607" max="13607" width="10.140625" style="2" bestFit="1" customWidth="1"/>
    <col min="13608" max="13608" width="22.42578125" style="2" bestFit="1" customWidth="1"/>
    <col min="13609" max="13609" width="10.42578125" style="2" bestFit="1" customWidth="1"/>
    <col min="13610" max="13610" width="10.28515625" style="2" bestFit="1" customWidth="1"/>
    <col min="13611" max="13825" width="11.42578125" style="2"/>
    <col min="13826" max="13826" width="28.28515625" style="2" bestFit="1" customWidth="1"/>
    <col min="13827" max="13827" width="15" style="2" bestFit="1" customWidth="1"/>
    <col min="13828" max="13828" width="17.42578125" style="2" customWidth="1"/>
    <col min="13829" max="13830" width="10.140625" style="2" bestFit="1" customWidth="1"/>
    <col min="13831" max="13831" width="11" style="2" customWidth="1"/>
    <col min="13832" max="13832" width="12" style="2" bestFit="1" customWidth="1"/>
    <col min="13833" max="13833" width="10.5703125" style="2" customWidth="1"/>
    <col min="13834" max="13834" width="8.85546875" style="2" bestFit="1" customWidth="1"/>
    <col min="13835" max="13835" width="6.140625" style="2" bestFit="1" customWidth="1"/>
    <col min="13836" max="13836" width="11.140625" style="2" bestFit="1" customWidth="1"/>
    <col min="13837" max="13837" width="8.140625" style="2" bestFit="1" customWidth="1"/>
    <col min="13838" max="13838" width="8.140625" style="2" customWidth="1"/>
    <col min="13839" max="13840" width="12.140625" style="2" bestFit="1" customWidth="1"/>
    <col min="13841" max="13841" width="5.5703125" style="2" bestFit="1" customWidth="1"/>
    <col min="13842" max="13842" width="11.42578125" style="2" bestFit="1" customWidth="1"/>
    <col min="13843" max="13843" width="10.28515625" style="2" customWidth="1"/>
    <col min="13844" max="13844" width="12" style="2" bestFit="1" customWidth="1"/>
    <col min="13845" max="13845" width="8.42578125" style="2" bestFit="1" customWidth="1"/>
    <col min="13846" max="13846" width="10.85546875" style="2" bestFit="1" customWidth="1"/>
    <col min="13847" max="13853" width="11" style="2" customWidth="1"/>
    <col min="13854" max="13854" width="7.5703125" style="2" bestFit="1" customWidth="1"/>
    <col min="13855" max="13855" width="7.28515625" style="2" bestFit="1" customWidth="1"/>
    <col min="13856" max="13856" width="10.42578125" style="2" bestFit="1" customWidth="1"/>
    <col min="13857" max="13857" width="8.28515625" style="2" bestFit="1" customWidth="1"/>
    <col min="13858" max="13858" width="10.7109375" style="2" bestFit="1" customWidth="1"/>
    <col min="13859" max="13859" width="8.140625" style="2" bestFit="1" customWidth="1"/>
    <col min="13860" max="13860" width="8.28515625" style="2" bestFit="1" customWidth="1"/>
    <col min="13861" max="13861" width="10.42578125" style="2" bestFit="1" customWidth="1"/>
    <col min="13862" max="13862" width="10.7109375" style="2" bestFit="1" customWidth="1"/>
    <col min="13863" max="13863" width="10.140625" style="2" bestFit="1" customWidth="1"/>
    <col min="13864" max="13864" width="22.42578125" style="2" bestFit="1" customWidth="1"/>
    <col min="13865" max="13865" width="10.42578125" style="2" bestFit="1" customWidth="1"/>
    <col min="13866" max="13866" width="10.28515625" style="2" bestFit="1" customWidth="1"/>
    <col min="13867" max="14081" width="11.42578125" style="2"/>
    <col min="14082" max="14082" width="28.28515625" style="2" bestFit="1" customWidth="1"/>
    <col min="14083" max="14083" width="15" style="2" bestFit="1" customWidth="1"/>
    <col min="14084" max="14084" width="17.42578125" style="2" customWidth="1"/>
    <col min="14085" max="14086" width="10.140625" style="2" bestFit="1" customWidth="1"/>
    <col min="14087" max="14087" width="11" style="2" customWidth="1"/>
    <col min="14088" max="14088" width="12" style="2" bestFit="1" customWidth="1"/>
    <col min="14089" max="14089" width="10.5703125" style="2" customWidth="1"/>
    <col min="14090" max="14090" width="8.85546875" style="2" bestFit="1" customWidth="1"/>
    <col min="14091" max="14091" width="6.140625" style="2" bestFit="1" customWidth="1"/>
    <col min="14092" max="14092" width="11.140625" style="2" bestFit="1" customWidth="1"/>
    <col min="14093" max="14093" width="8.140625" style="2" bestFit="1" customWidth="1"/>
    <col min="14094" max="14094" width="8.140625" style="2" customWidth="1"/>
    <col min="14095" max="14096" width="12.140625" style="2" bestFit="1" customWidth="1"/>
    <col min="14097" max="14097" width="5.5703125" style="2" bestFit="1" customWidth="1"/>
    <col min="14098" max="14098" width="11.42578125" style="2" bestFit="1" customWidth="1"/>
    <col min="14099" max="14099" width="10.28515625" style="2" customWidth="1"/>
    <col min="14100" max="14100" width="12" style="2" bestFit="1" customWidth="1"/>
    <col min="14101" max="14101" width="8.42578125" style="2" bestFit="1" customWidth="1"/>
    <col min="14102" max="14102" width="10.85546875" style="2" bestFit="1" customWidth="1"/>
    <col min="14103" max="14109" width="11" style="2" customWidth="1"/>
    <col min="14110" max="14110" width="7.5703125" style="2" bestFit="1" customWidth="1"/>
    <col min="14111" max="14111" width="7.28515625" style="2" bestFit="1" customWidth="1"/>
    <col min="14112" max="14112" width="10.42578125" style="2" bestFit="1" customWidth="1"/>
    <col min="14113" max="14113" width="8.28515625" style="2" bestFit="1" customWidth="1"/>
    <col min="14114" max="14114" width="10.7109375" style="2" bestFit="1" customWidth="1"/>
    <col min="14115" max="14115" width="8.140625" style="2" bestFit="1" customWidth="1"/>
    <col min="14116" max="14116" width="8.28515625" style="2" bestFit="1" customWidth="1"/>
    <col min="14117" max="14117" width="10.42578125" style="2" bestFit="1" customWidth="1"/>
    <col min="14118" max="14118" width="10.7109375" style="2" bestFit="1" customWidth="1"/>
    <col min="14119" max="14119" width="10.140625" style="2" bestFit="1" customWidth="1"/>
    <col min="14120" max="14120" width="22.42578125" style="2" bestFit="1" customWidth="1"/>
    <col min="14121" max="14121" width="10.42578125" style="2" bestFit="1" customWidth="1"/>
    <col min="14122" max="14122" width="10.28515625" style="2" bestFit="1" customWidth="1"/>
    <col min="14123" max="14337" width="11.42578125" style="2"/>
    <col min="14338" max="14338" width="28.28515625" style="2" bestFit="1" customWidth="1"/>
    <col min="14339" max="14339" width="15" style="2" bestFit="1" customWidth="1"/>
    <col min="14340" max="14340" width="17.42578125" style="2" customWidth="1"/>
    <col min="14341" max="14342" width="10.140625" style="2" bestFit="1" customWidth="1"/>
    <col min="14343" max="14343" width="11" style="2" customWidth="1"/>
    <col min="14344" max="14344" width="12" style="2" bestFit="1" customWidth="1"/>
    <col min="14345" max="14345" width="10.5703125" style="2" customWidth="1"/>
    <col min="14346" max="14346" width="8.85546875" style="2" bestFit="1" customWidth="1"/>
    <col min="14347" max="14347" width="6.140625" style="2" bestFit="1" customWidth="1"/>
    <col min="14348" max="14348" width="11.140625" style="2" bestFit="1" customWidth="1"/>
    <col min="14349" max="14349" width="8.140625" style="2" bestFit="1" customWidth="1"/>
    <col min="14350" max="14350" width="8.140625" style="2" customWidth="1"/>
    <col min="14351" max="14352" width="12.140625" style="2" bestFit="1" customWidth="1"/>
    <col min="14353" max="14353" width="5.5703125" style="2" bestFit="1" customWidth="1"/>
    <col min="14354" max="14354" width="11.42578125" style="2" bestFit="1" customWidth="1"/>
    <col min="14355" max="14355" width="10.28515625" style="2" customWidth="1"/>
    <col min="14356" max="14356" width="12" style="2" bestFit="1" customWidth="1"/>
    <col min="14357" max="14357" width="8.42578125" style="2" bestFit="1" customWidth="1"/>
    <col min="14358" max="14358" width="10.85546875" style="2" bestFit="1" customWidth="1"/>
    <col min="14359" max="14365" width="11" style="2" customWidth="1"/>
    <col min="14366" max="14366" width="7.5703125" style="2" bestFit="1" customWidth="1"/>
    <col min="14367" max="14367" width="7.28515625" style="2" bestFit="1" customWidth="1"/>
    <col min="14368" max="14368" width="10.42578125" style="2" bestFit="1" customWidth="1"/>
    <col min="14369" max="14369" width="8.28515625" style="2" bestFit="1" customWidth="1"/>
    <col min="14370" max="14370" width="10.7109375" style="2" bestFit="1" customWidth="1"/>
    <col min="14371" max="14371" width="8.140625" style="2" bestFit="1" customWidth="1"/>
    <col min="14372" max="14372" width="8.28515625" style="2" bestFit="1" customWidth="1"/>
    <col min="14373" max="14373" width="10.42578125" style="2" bestFit="1" customWidth="1"/>
    <col min="14374" max="14374" width="10.7109375" style="2" bestFit="1" customWidth="1"/>
    <col min="14375" max="14375" width="10.140625" style="2" bestFit="1" customWidth="1"/>
    <col min="14376" max="14376" width="22.42578125" style="2" bestFit="1" customWidth="1"/>
    <col min="14377" max="14377" width="10.42578125" style="2" bestFit="1" customWidth="1"/>
    <col min="14378" max="14378" width="10.28515625" style="2" bestFit="1" customWidth="1"/>
    <col min="14379" max="14593" width="11.42578125" style="2"/>
    <col min="14594" max="14594" width="28.28515625" style="2" bestFit="1" customWidth="1"/>
    <col min="14595" max="14595" width="15" style="2" bestFit="1" customWidth="1"/>
    <col min="14596" max="14596" width="17.42578125" style="2" customWidth="1"/>
    <col min="14597" max="14598" width="10.140625" style="2" bestFit="1" customWidth="1"/>
    <col min="14599" max="14599" width="11" style="2" customWidth="1"/>
    <col min="14600" max="14600" width="12" style="2" bestFit="1" customWidth="1"/>
    <col min="14601" max="14601" width="10.5703125" style="2" customWidth="1"/>
    <col min="14602" max="14602" width="8.85546875" style="2" bestFit="1" customWidth="1"/>
    <col min="14603" max="14603" width="6.140625" style="2" bestFit="1" customWidth="1"/>
    <col min="14604" max="14604" width="11.140625" style="2" bestFit="1" customWidth="1"/>
    <col min="14605" max="14605" width="8.140625" style="2" bestFit="1" customWidth="1"/>
    <col min="14606" max="14606" width="8.140625" style="2" customWidth="1"/>
    <col min="14607" max="14608" width="12.140625" style="2" bestFit="1" customWidth="1"/>
    <col min="14609" max="14609" width="5.5703125" style="2" bestFit="1" customWidth="1"/>
    <col min="14610" max="14610" width="11.42578125" style="2" bestFit="1" customWidth="1"/>
    <col min="14611" max="14611" width="10.28515625" style="2" customWidth="1"/>
    <col min="14612" max="14612" width="12" style="2" bestFit="1" customWidth="1"/>
    <col min="14613" max="14613" width="8.42578125" style="2" bestFit="1" customWidth="1"/>
    <col min="14614" max="14614" width="10.85546875" style="2" bestFit="1" customWidth="1"/>
    <col min="14615" max="14621" width="11" style="2" customWidth="1"/>
    <col min="14622" max="14622" width="7.5703125" style="2" bestFit="1" customWidth="1"/>
    <col min="14623" max="14623" width="7.28515625" style="2" bestFit="1" customWidth="1"/>
    <col min="14624" max="14624" width="10.42578125" style="2" bestFit="1" customWidth="1"/>
    <col min="14625" max="14625" width="8.28515625" style="2" bestFit="1" customWidth="1"/>
    <col min="14626" max="14626" width="10.7109375" style="2" bestFit="1" customWidth="1"/>
    <col min="14627" max="14627" width="8.140625" style="2" bestFit="1" customWidth="1"/>
    <col min="14628" max="14628" width="8.28515625" style="2" bestFit="1" customWidth="1"/>
    <col min="14629" max="14629" width="10.42578125" style="2" bestFit="1" customWidth="1"/>
    <col min="14630" max="14630" width="10.7109375" style="2" bestFit="1" customWidth="1"/>
    <col min="14631" max="14631" width="10.140625" style="2" bestFit="1" customWidth="1"/>
    <col min="14632" max="14632" width="22.42578125" style="2" bestFit="1" customWidth="1"/>
    <col min="14633" max="14633" width="10.42578125" style="2" bestFit="1" customWidth="1"/>
    <col min="14634" max="14634" width="10.28515625" style="2" bestFit="1" customWidth="1"/>
    <col min="14635" max="14849" width="11.42578125" style="2"/>
    <col min="14850" max="14850" width="28.28515625" style="2" bestFit="1" customWidth="1"/>
    <col min="14851" max="14851" width="15" style="2" bestFit="1" customWidth="1"/>
    <col min="14852" max="14852" width="17.42578125" style="2" customWidth="1"/>
    <col min="14853" max="14854" width="10.140625" style="2" bestFit="1" customWidth="1"/>
    <col min="14855" max="14855" width="11" style="2" customWidth="1"/>
    <col min="14856" max="14856" width="12" style="2" bestFit="1" customWidth="1"/>
    <col min="14857" max="14857" width="10.5703125" style="2" customWidth="1"/>
    <col min="14858" max="14858" width="8.85546875" style="2" bestFit="1" customWidth="1"/>
    <col min="14859" max="14859" width="6.140625" style="2" bestFit="1" customWidth="1"/>
    <col min="14860" max="14860" width="11.140625" style="2" bestFit="1" customWidth="1"/>
    <col min="14861" max="14861" width="8.140625" style="2" bestFit="1" customWidth="1"/>
    <col min="14862" max="14862" width="8.140625" style="2" customWidth="1"/>
    <col min="14863" max="14864" width="12.140625" style="2" bestFit="1" customWidth="1"/>
    <col min="14865" max="14865" width="5.5703125" style="2" bestFit="1" customWidth="1"/>
    <col min="14866" max="14866" width="11.42578125" style="2" bestFit="1" customWidth="1"/>
    <col min="14867" max="14867" width="10.28515625" style="2" customWidth="1"/>
    <col min="14868" max="14868" width="12" style="2" bestFit="1" customWidth="1"/>
    <col min="14869" max="14869" width="8.42578125" style="2" bestFit="1" customWidth="1"/>
    <col min="14870" max="14870" width="10.85546875" style="2" bestFit="1" customWidth="1"/>
    <col min="14871" max="14877" width="11" style="2" customWidth="1"/>
    <col min="14878" max="14878" width="7.5703125" style="2" bestFit="1" customWidth="1"/>
    <col min="14879" max="14879" width="7.28515625" style="2" bestFit="1" customWidth="1"/>
    <col min="14880" max="14880" width="10.42578125" style="2" bestFit="1" customWidth="1"/>
    <col min="14881" max="14881" width="8.28515625" style="2" bestFit="1" customWidth="1"/>
    <col min="14882" max="14882" width="10.7109375" style="2" bestFit="1" customWidth="1"/>
    <col min="14883" max="14883" width="8.140625" style="2" bestFit="1" customWidth="1"/>
    <col min="14884" max="14884" width="8.28515625" style="2" bestFit="1" customWidth="1"/>
    <col min="14885" max="14885" width="10.42578125" style="2" bestFit="1" customWidth="1"/>
    <col min="14886" max="14886" width="10.7109375" style="2" bestFit="1" customWidth="1"/>
    <col min="14887" max="14887" width="10.140625" style="2" bestFit="1" customWidth="1"/>
    <col min="14888" max="14888" width="22.42578125" style="2" bestFit="1" customWidth="1"/>
    <col min="14889" max="14889" width="10.42578125" style="2" bestFit="1" customWidth="1"/>
    <col min="14890" max="14890" width="10.28515625" style="2" bestFit="1" customWidth="1"/>
    <col min="14891" max="15105" width="11.42578125" style="2"/>
    <col min="15106" max="15106" width="28.28515625" style="2" bestFit="1" customWidth="1"/>
    <col min="15107" max="15107" width="15" style="2" bestFit="1" customWidth="1"/>
    <col min="15108" max="15108" width="17.42578125" style="2" customWidth="1"/>
    <col min="15109" max="15110" width="10.140625" style="2" bestFit="1" customWidth="1"/>
    <col min="15111" max="15111" width="11" style="2" customWidth="1"/>
    <col min="15112" max="15112" width="12" style="2" bestFit="1" customWidth="1"/>
    <col min="15113" max="15113" width="10.5703125" style="2" customWidth="1"/>
    <col min="15114" max="15114" width="8.85546875" style="2" bestFit="1" customWidth="1"/>
    <col min="15115" max="15115" width="6.140625" style="2" bestFit="1" customWidth="1"/>
    <col min="15116" max="15116" width="11.140625" style="2" bestFit="1" customWidth="1"/>
    <col min="15117" max="15117" width="8.140625" style="2" bestFit="1" customWidth="1"/>
    <col min="15118" max="15118" width="8.140625" style="2" customWidth="1"/>
    <col min="15119" max="15120" width="12.140625" style="2" bestFit="1" customWidth="1"/>
    <col min="15121" max="15121" width="5.5703125" style="2" bestFit="1" customWidth="1"/>
    <col min="15122" max="15122" width="11.42578125" style="2" bestFit="1" customWidth="1"/>
    <col min="15123" max="15123" width="10.28515625" style="2" customWidth="1"/>
    <col min="15124" max="15124" width="12" style="2" bestFit="1" customWidth="1"/>
    <col min="15125" max="15125" width="8.42578125" style="2" bestFit="1" customWidth="1"/>
    <col min="15126" max="15126" width="10.85546875" style="2" bestFit="1" customWidth="1"/>
    <col min="15127" max="15133" width="11" style="2" customWidth="1"/>
    <col min="15134" max="15134" width="7.5703125" style="2" bestFit="1" customWidth="1"/>
    <col min="15135" max="15135" width="7.28515625" style="2" bestFit="1" customWidth="1"/>
    <col min="15136" max="15136" width="10.42578125" style="2" bestFit="1" customWidth="1"/>
    <col min="15137" max="15137" width="8.28515625" style="2" bestFit="1" customWidth="1"/>
    <col min="15138" max="15138" width="10.7109375" style="2" bestFit="1" customWidth="1"/>
    <col min="15139" max="15139" width="8.140625" style="2" bestFit="1" customWidth="1"/>
    <col min="15140" max="15140" width="8.28515625" style="2" bestFit="1" customWidth="1"/>
    <col min="15141" max="15141" width="10.42578125" style="2" bestFit="1" customWidth="1"/>
    <col min="15142" max="15142" width="10.7109375" style="2" bestFit="1" customWidth="1"/>
    <col min="15143" max="15143" width="10.140625" style="2" bestFit="1" customWidth="1"/>
    <col min="15144" max="15144" width="22.42578125" style="2" bestFit="1" customWidth="1"/>
    <col min="15145" max="15145" width="10.42578125" style="2" bestFit="1" customWidth="1"/>
    <col min="15146" max="15146" width="10.28515625" style="2" bestFit="1" customWidth="1"/>
    <col min="15147" max="15361" width="11.42578125" style="2"/>
    <col min="15362" max="15362" width="28.28515625" style="2" bestFit="1" customWidth="1"/>
    <col min="15363" max="15363" width="15" style="2" bestFit="1" customWidth="1"/>
    <col min="15364" max="15364" width="17.42578125" style="2" customWidth="1"/>
    <col min="15365" max="15366" width="10.140625" style="2" bestFit="1" customWidth="1"/>
    <col min="15367" max="15367" width="11" style="2" customWidth="1"/>
    <col min="15368" max="15368" width="12" style="2" bestFit="1" customWidth="1"/>
    <col min="15369" max="15369" width="10.5703125" style="2" customWidth="1"/>
    <col min="15370" max="15370" width="8.85546875" style="2" bestFit="1" customWidth="1"/>
    <col min="15371" max="15371" width="6.140625" style="2" bestFit="1" customWidth="1"/>
    <col min="15372" max="15372" width="11.140625" style="2" bestFit="1" customWidth="1"/>
    <col min="15373" max="15373" width="8.140625" style="2" bestFit="1" customWidth="1"/>
    <col min="15374" max="15374" width="8.140625" style="2" customWidth="1"/>
    <col min="15375" max="15376" width="12.140625" style="2" bestFit="1" customWidth="1"/>
    <col min="15377" max="15377" width="5.5703125" style="2" bestFit="1" customWidth="1"/>
    <col min="15378" max="15378" width="11.42578125" style="2" bestFit="1" customWidth="1"/>
    <col min="15379" max="15379" width="10.28515625" style="2" customWidth="1"/>
    <col min="15380" max="15380" width="12" style="2" bestFit="1" customWidth="1"/>
    <col min="15381" max="15381" width="8.42578125" style="2" bestFit="1" customWidth="1"/>
    <col min="15382" max="15382" width="10.85546875" style="2" bestFit="1" customWidth="1"/>
    <col min="15383" max="15389" width="11" style="2" customWidth="1"/>
    <col min="15390" max="15390" width="7.5703125" style="2" bestFit="1" customWidth="1"/>
    <col min="15391" max="15391" width="7.28515625" style="2" bestFit="1" customWidth="1"/>
    <col min="15392" max="15392" width="10.42578125" style="2" bestFit="1" customWidth="1"/>
    <col min="15393" max="15393" width="8.28515625" style="2" bestFit="1" customWidth="1"/>
    <col min="15394" max="15394" width="10.7109375" style="2" bestFit="1" customWidth="1"/>
    <col min="15395" max="15395" width="8.140625" style="2" bestFit="1" customWidth="1"/>
    <col min="15396" max="15396" width="8.28515625" style="2" bestFit="1" customWidth="1"/>
    <col min="15397" max="15397" width="10.42578125" style="2" bestFit="1" customWidth="1"/>
    <col min="15398" max="15398" width="10.7109375" style="2" bestFit="1" customWidth="1"/>
    <col min="15399" max="15399" width="10.140625" style="2" bestFit="1" customWidth="1"/>
    <col min="15400" max="15400" width="22.42578125" style="2" bestFit="1" customWidth="1"/>
    <col min="15401" max="15401" width="10.42578125" style="2" bestFit="1" customWidth="1"/>
    <col min="15402" max="15402" width="10.28515625" style="2" bestFit="1" customWidth="1"/>
    <col min="15403" max="15617" width="11.42578125" style="2"/>
    <col min="15618" max="15618" width="28.28515625" style="2" bestFit="1" customWidth="1"/>
    <col min="15619" max="15619" width="15" style="2" bestFit="1" customWidth="1"/>
    <col min="15620" max="15620" width="17.42578125" style="2" customWidth="1"/>
    <col min="15621" max="15622" width="10.140625" style="2" bestFit="1" customWidth="1"/>
    <col min="15623" max="15623" width="11" style="2" customWidth="1"/>
    <col min="15624" max="15624" width="12" style="2" bestFit="1" customWidth="1"/>
    <col min="15625" max="15625" width="10.5703125" style="2" customWidth="1"/>
    <col min="15626" max="15626" width="8.85546875" style="2" bestFit="1" customWidth="1"/>
    <col min="15627" max="15627" width="6.140625" style="2" bestFit="1" customWidth="1"/>
    <col min="15628" max="15628" width="11.140625" style="2" bestFit="1" customWidth="1"/>
    <col min="15629" max="15629" width="8.140625" style="2" bestFit="1" customWidth="1"/>
    <col min="15630" max="15630" width="8.140625" style="2" customWidth="1"/>
    <col min="15631" max="15632" width="12.140625" style="2" bestFit="1" customWidth="1"/>
    <col min="15633" max="15633" width="5.5703125" style="2" bestFit="1" customWidth="1"/>
    <col min="15634" max="15634" width="11.42578125" style="2" bestFit="1" customWidth="1"/>
    <col min="15635" max="15635" width="10.28515625" style="2" customWidth="1"/>
    <col min="15636" max="15636" width="12" style="2" bestFit="1" customWidth="1"/>
    <col min="15637" max="15637" width="8.42578125" style="2" bestFit="1" customWidth="1"/>
    <col min="15638" max="15638" width="10.85546875" style="2" bestFit="1" customWidth="1"/>
    <col min="15639" max="15645" width="11" style="2" customWidth="1"/>
    <col min="15646" max="15646" width="7.5703125" style="2" bestFit="1" customWidth="1"/>
    <col min="15647" max="15647" width="7.28515625" style="2" bestFit="1" customWidth="1"/>
    <col min="15648" max="15648" width="10.42578125" style="2" bestFit="1" customWidth="1"/>
    <col min="15649" max="15649" width="8.28515625" style="2" bestFit="1" customWidth="1"/>
    <col min="15650" max="15650" width="10.7109375" style="2" bestFit="1" customWidth="1"/>
    <col min="15651" max="15651" width="8.140625" style="2" bestFit="1" customWidth="1"/>
    <col min="15652" max="15652" width="8.28515625" style="2" bestFit="1" customWidth="1"/>
    <col min="15653" max="15653" width="10.42578125" style="2" bestFit="1" customWidth="1"/>
    <col min="15654" max="15654" width="10.7109375" style="2" bestFit="1" customWidth="1"/>
    <col min="15655" max="15655" width="10.140625" style="2" bestFit="1" customWidth="1"/>
    <col min="15656" max="15656" width="22.42578125" style="2" bestFit="1" customWidth="1"/>
    <col min="15657" max="15657" width="10.42578125" style="2" bestFit="1" customWidth="1"/>
    <col min="15658" max="15658" width="10.28515625" style="2" bestFit="1" customWidth="1"/>
    <col min="15659" max="15873" width="11.42578125" style="2"/>
    <col min="15874" max="15874" width="28.28515625" style="2" bestFit="1" customWidth="1"/>
    <col min="15875" max="15875" width="15" style="2" bestFit="1" customWidth="1"/>
    <col min="15876" max="15876" width="17.42578125" style="2" customWidth="1"/>
    <col min="15877" max="15878" width="10.140625" style="2" bestFit="1" customWidth="1"/>
    <col min="15879" max="15879" width="11" style="2" customWidth="1"/>
    <col min="15880" max="15880" width="12" style="2" bestFit="1" customWidth="1"/>
    <col min="15881" max="15881" width="10.5703125" style="2" customWidth="1"/>
    <col min="15882" max="15882" width="8.85546875" style="2" bestFit="1" customWidth="1"/>
    <col min="15883" max="15883" width="6.140625" style="2" bestFit="1" customWidth="1"/>
    <col min="15884" max="15884" width="11.140625" style="2" bestFit="1" customWidth="1"/>
    <col min="15885" max="15885" width="8.140625" style="2" bestFit="1" customWidth="1"/>
    <col min="15886" max="15886" width="8.140625" style="2" customWidth="1"/>
    <col min="15887" max="15888" width="12.140625" style="2" bestFit="1" customWidth="1"/>
    <col min="15889" max="15889" width="5.5703125" style="2" bestFit="1" customWidth="1"/>
    <col min="15890" max="15890" width="11.42578125" style="2" bestFit="1" customWidth="1"/>
    <col min="15891" max="15891" width="10.28515625" style="2" customWidth="1"/>
    <col min="15892" max="15892" width="12" style="2" bestFit="1" customWidth="1"/>
    <col min="15893" max="15893" width="8.42578125" style="2" bestFit="1" customWidth="1"/>
    <col min="15894" max="15894" width="10.85546875" style="2" bestFit="1" customWidth="1"/>
    <col min="15895" max="15901" width="11" style="2" customWidth="1"/>
    <col min="15902" max="15902" width="7.5703125" style="2" bestFit="1" customWidth="1"/>
    <col min="15903" max="15903" width="7.28515625" style="2" bestFit="1" customWidth="1"/>
    <col min="15904" max="15904" width="10.42578125" style="2" bestFit="1" customWidth="1"/>
    <col min="15905" max="15905" width="8.28515625" style="2" bestFit="1" customWidth="1"/>
    <col min="15906" max="15906" width="10.7109375" style="2" bestFit="1" customWidth="1"/>
    <col min="15907" max="15907" width="8.140625" style="2" bestFit="1" customWidth="1"/>
    <col min="15908" max="15908" width="8.28515625" style="2" bestFit="1" customWidth="1"/>
    <col min="15909" max="15909" width="10.42578125" style="2" bestFit="1" customWidth="1"/>
    <col min="15910" max="15910" width="10.7109375" style="2" bestFit="1" customWidth="1"/>
    <col min="15911" max="15911" width="10.140625" style="2" bestFit="1" customWidth="1"/>
    <col min="15912" max="15912" width="22.42578125" style="2" bestFit="1" customWidth="1"/>
    <col min="15913" max="15913" width="10.42578125" style="2" bestFit="1" customWidth="1"/>
    <col min="15914" max="15914" width="10.28515625" style="2" bestFit="1" customWidth="1"/>
    <col min="15915" max="16129" width="11.42578125" style="2"/>
    <col min="16130" max="16130" width="28.28515625" style="2" bestFit="1" customWidth="1"/>
    <col min="16131" max="16131" width="15" style="2" bestFit="1" customWidth="1"/>
    <col min="16132" max="16132" width="17.42578125" style="2" customWidth="1"/>
    <col min="16133" max="16134" width="10.140625" style="2" bestFit="1" customWidth="1"/>
    <col min="16135" max="16135" width="11" style="2" customWidth="1"/>
    <col min="16136" max="16136" width="12" style="2" bestFit="1" customWidth="1"/>
    <col min="16137" max="16137" width="10.5703125" style="2" customWidth="1"/>
    <col min="16138" max="16138" width="8.85546875" style="2" bestFit="1" customWidth="1"/>
    <col min="16139" max="16139" width="6.140625" style="2" bestFit="1" customWidth="1"/>
    <col min="16140" max="16140" width="11.140625" style="2" bestFit="1" customWidth="1"/>
    <col min="16141" max="16141" width="8.140625" style="2" bestFit="1" customWidth="1"/>
    <col min="16142" max="16142" width="8.140625" style="2" customWidth="1"/>
    <col min="16143" max="16144" width="12.140625" style="2" bestFit="1" customWidth="1"/>
    <col min="16145" max="16145" width="5.5703125" style="2" bestFit="1" customWidth="1"/>
    <col min="16146" max="16146" width="11.42578125" style="2" bestFit="1" customWidth="1"/>
    <col min="16147" max="16147" width="10.28515625" style="2" customWidth="1"/>
    <col min="16148" max="16148" width="12" style="2" bestFit="1" customWidth="1"/>
    <col min="16149" max="16149" width="8.42578125" style="2" bestFit="1" customWidth="1"/>
    <col min="16150" max="16150" width="10.85546875" style="2" bestFit="1" customWidth="1"/>
    <col min="16151" max="16157" width="11" style="2" customWidth="1"/>
    <col min="16158" max="16158" width="7.5703125" style="2" bestFit="1" customWidth="1"/>
    <col min="16159" max="16159" width="7.28515625" style="2" bestFit="1" customWidth="1"/>
    <col min="16160" max="16160" width="10.42578125" style="2" bestFit="1" customWidth="1"/>
    <col min="16161" max="16161" width="8.28515625" style="2" bestFit="1" customWidth="1"/>
    <col min="16162" max="16162" width="10.7109375" style="2" bestFit="1" customWidth="1"/>
    <col min="16163" max="16163" width="8.140625" style="2" bestFit="1" customWidth="1"/>
    <col min="16164" max="16164" width="8.28515625" style="2" bestFit="1" customWidth="1"/>
    <col min="16165" max="16165" width="10.42578125" style="2" bestFit="1" customWidth="1"/>
    <col min="16166" max="16166" width="10.7109375" style="2" bestFit="1" customWidth="1"/>
    <col min="16167" max="16167" width="10.140625" style="2" bestFit="1" customWidth="1"/>
    <col min="16168" max="16168" width="22.42578125" style="2" bestFit="1" customWidth="1"/>
    <col min="16169" max="16169" width="10.42578125" style="2" bestFit="1" customWidth="1"/>
    <col min="16170" max="16170" width="10.28515625" style="2" bestFit="1" customWidth="1"/>
    <col min="16171" max="16384" width="11.42578125" style="2"/>
  </cols>
  <sheetData>
    <row r="2" spans="1:42" ht="13.5" thickBot="1" x14ac:dyDescent="0.25">
      <c r="A2" s="1" t="s">
        <v>0</v>
      </c>
      <c r="B2" s="137" t="s">
        <v>1</v>
      </c>
      <c r="C2" s="137"/>
      <c r="D2" s="137"/>
      <c r="E2" s="137"/>
      <c r="F2" s="137"/>
      <c r="R2" s="2" t="s">
        <v>2</v>
      </c>
      <c r="S2" s="2" t="s">
        <v>3</v>
      </c>
      <c r="T2" s="2" t="s">
        <v>4</v>
      </c>
      <c r="Y2" s="2">
        <v>8.7615877515965742E-4</v>
      </c>
    </row>
    <row r="3" spans="1:42" s="8" customFormat="1" ht="77.25" thickBot="1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4" t="s">
        <v>12</v>
      </c>
      <c r="I3" s="3" t="s">
        <v>13</v>
      </c>
      <c r="J3" s="3" t="s">
        <v>14</v>
      </c>
      <c r="K3" s="3" t="s">
        <v>15</v>
      </c>
      <c r="L3" s="3" t="s">
        <v>16</v>
      </c>
      <c r="M3" s="5" t="s">
        <v>17</v>
      </c>
      <c r="N3" s="3" t="s">
        <v>18</v>
      </c>
      <c r="O3" s="3" t="s">
        <v>19</v>
      </c>
      <c r="P3" s="3" t="s">
        <v>20</v>
      </c>
      <c r="Q3" s="3" t="s">
        <v>21</v>
      </c>
      <c r="R3" s="3" t="s">
        <v>22</v>
      </c>
      <c r="S3" s="6" t="s">
        <v>23</v>
      </c>
      <c r="T3" s="3" t="s">
        <v>24</v>
      </c>
      <c r="U3" s="3" t="s">
        <v>25</v>
      </c>
      <c r="V3" s="3" t="s">
        <v>26</v>
      </c>
      <c r="W3" s="3" t="s">
        <v>27</v>
      </c>
      <c r="X3" s="3" t="s">
        <v>28</v>
      </c>
      <c r="Y3" s="5" t="s">
        <v>29</v>
      </c>
      <c r="Z3" s="3" t="s">
        <v>30</v>
      </c>
      <c r="AA3" s="7" t="s">
        <v>31</v>
      </c>
      <c r="AB3" s="7" t="s">
        <v>32</v>
      </c>
      <c r="AC3" s="3" t="s">
        <v>33</v>
      </c>
      <c r="AD3" s="3" t="s">
        <v>34</v>
      </c>
      <c r="AE3" s="3" t="s">
        <v>35</v>
      </c>
      <c r="AF3" s="3" t="s">
        <v>36</v>
      </c>
      <c r="AG3" s="3" t="s">
        <v>37</v>
      </c>
      <c r="AH3" s="3" t="s">
        <v>38</v>
      </c>
      <c r="AI3" s="3" t="s">
        <v>39</v>
      </c>
      <c r="AJ3" s="3" t="s">
        <v>40</v>
      </c>
      <c r="AK3" s="3" t="s">
        <v>41</v>
      </c>
      <c r="AL3" s="3" t="s">
        <v>42</v>
      </c>
      <c r="AM3" s="3" t="s">
        <v>43</v>
      </c>
      <c r="AN3" s="3" t="s">
        <v>44</v>
      </c>
      <c r="AO3" s="3" t="s">
        <v>45</v>
      </c>
      <c r="AP3" s="3" t="s">
        <v>46</v>
      </c>
    </row>
    <row r="4" spans="1:42" ht="39" x14ac:dyDescent="0.25">
      <c r="A4" s="9" t="s">
        <v>47</v>
      </c>
      <c r="G4" s="10">
        <v>2.8000000000000001E-2</v>
      </c>
      <c r="H4" s="11">
        <v>4800</v>
      </c>
      <c r="I4" s="12">
        <v>0.4</v>
      </c>
      <c r="J4" s="12">
        <v>1.4</v>
      </c>
      <c r="K4" s="12">
        <f>I4*J4*H4</f>
        <v>2687.9999999999995</v>
      </c>
      <c r="L4" s="12">
        <f>H4*D11</f>
        <v>336.00000000000006</v>
      </c>
      <c r="M4" s="12">
        <f>K4*0.9</f>
        <v>2419.1999999999998</v>
      </c>
      <c r="N4" s="12">
        <f>K4*D12</f>
        <v>80.639999999999986</v>
      </c>
      <c r="O4" s="12">
        <v>0</v>
      </c>
      <c r="P4" s="12">
        <v>0.03</v>
      </c>
      <c r="Q4" s="13">
        <f>H4*I4*0.1</f>
        <v>192</v>
      </c>
      <c r="R4" s="2" t="s">
        <v>48</v>
      </c>
      <c r="S4" s="12">
        <f>H4*I4*0.2</f>
        <v>384</v>
      </c>
      <c r="T4" s="2">
        <v>90</v>
      </c>
      <c r="U4" s="12">
        <v>90</v>
      </c>
      <c r="V4" s="12">
        <f>U4/4</f>
        <v>22.5</v>
      </c>
      <c r="W4" s="14" t="s">
        <v>49</v>
      </c>
      <c r="X4" s="2" t="s">
        <v>50</v>
      </c>
      <c r="Y4" s="12">
        <f>H4</f>
        <v>4800</v>
      </c>
      <c r="Z4" s="12">
        <f>0.02*H4</f>
        <v>96</v>
      </c>
      <c r="AA4" s="12">
        <f>(K4*0.9)-Z4</f>
        <v>2323.1999999999998</v>
      </c>
      <c r="AB4" s="12">
        <f>(K4*0.1)-Z4+39.55</f>
        <v>212.34999999999997</v>
      </c>
      <c r="AC4" s="12">
        <f>K4-AA4</f>
        <v>364.79999999999973</v>
      </c>
      <c r="AD4" s="12"/>
      <c r="AE4" s="12">
        <v>0</v>
      </c>
      <c r="AF4" s="12"/>
      <c r="AG4" s="2">
        <v>0</v>
      </c>
      <c r="AH4" s="2">
        <v>0</v>
      </c>
      <c r="AI4" s="2">
        <v>0</v>
      </c>
      <c r="AJ4" s="2">
        <v>0</v>
      </c>
      <c r="AK4" s="12">
        <v>0</v>
      </c>
      <c r="AM4" s="14" t="s">
        <v>49</v>
      </c>
      <c r="AN4" s="14" t="s">
        <v>51</v>
      </c>
      <c r="AO4" s="2">
        <v>0</v>
      </c>
      <c r="AP4" s="2" t="s">
        <v>52</v>
      </c>
    </row>
    <row r="5" spans="1:42" ht="54.75" customHeight="1" x14ac:dyDescent="0.25">
      <c r="A5" s="15" t="s">
        <v>53</v>
      </c>
      <c r="B5" s="12"/>
      <c r="C5" s="2">
        <f>56*0.6*0.2</f>
        <v>6.7200000000000006</v>
      </c>
      <c r="G5" s="10">
        <v>2.8000000000000001E-2</v>
      </c>
      <c r="H5" s="16">
        <v>760</v>
      </c>
      <c r="I5" s="12">
        <v>0.6</v>
      </c>
      <c r="J5" s="12">
        <v>1.4</v>
      </c>
      <c r="K5" s="12">
        <f>I5*J5*H5</f>
        <v>638.4</v>
      </c>
      <c r="L5" s="12">
        <f>H5*D11</f>
        <v>53.2</v>
      </c>
      <c r="M5" s="12">
        <f>K5*0.9</f>
        <v>574.55999999999995</v>
      </c>
      <c r="N5" s="12">
        <f>K5*D12</f>
        <v>19.151999999999997</v>
      </c>
      <c r="O5" s="12">
        <v>0</v>
      </c>
      <c r="P5" s="12">
        <v>0.03</v>
      </c>
      <c r="Q5" s="13">
        <f>H5*I5*0.1</f>
        <v>45.6</v>
      </c>
      <c r="R5" s="2" t="s">
        <v>48</v>
      </c>
      <c r="S5" s="12">
        <f>H5*I5*0.2</f>
        <v>91.2</v>
      </c>
      <c r="T5" s="2">
        <v>160</v>
      </c>
      <c r="U5" s="12">
        <v>160</v>
      </c>
      <c r="V5" s="12">
        <f>U5/4</f>
        <v>40</v>
      </c>
      <c r="W5" s="14" t="s">
        <v>49</v>
      </c>
      <c r="X5" s="2" t="s">
        <v>50</v>
      </c>
      <c r="Y5" s="12">
        <f>H5</f>
        <v>760</v>
      </c>
      <c r="Z5" s="12">
        <f>0.02*H5</f>
        <v>15.200000000000001</v>
      </c>
      <c r="AA5" s="12">
        <f>(K5*0.9)-Z5</f>
        <v>559.3599999999999</v>
      </c>
      <c r="AB5" s="12">
        <f>(K5*0.1)-Z5</f>
        <v>48.64</v>
      </c>
      <c r="AC5" s="12">
        <f>K5-AA5</f>
        <v>79.040000000000077</v>
      </c>
      <c r="AD5" s="12"/>
      <c r="AE5" s="12">
        <v>0</v>
      </c>
      <c r="AF5" s="12">
        <f>C5</f>
        <v>6.7200000000000006</v>
      </c>
      <c r="AG5" s="2">
        <v>0</v>
      </c>
      <c r="AH5" s="2">
        <v>0</v>
      </c>
      <c r="AI5" s="2">
        <v>0</v>
      </c>
      <c r="AJ5" s="2">
        <v>0</v>
      </c>
      <c r="AK5" s="12">
        <v>0</v>
      </c>
      <c r="AM5" s="14" t="s">
        <v>49</v>
      </c>
      <c r="AN5" s="14" t="s">
        <v>51</v>
      </c>
      <c r="AO5" s="2">
        <v>0.2</v>
      </c>
      <c r="AP5" s="14" t="s">
        <v>54</v>
      </c>
    </row>
    <row r="6" spans="1:42" ht="54.75" customHeight="1" thickBot="1" x14ac:dyDescent="0.3">
      <c r="A6" s="15" t="s">
        <v>55</v>
      </c>
      <c r="B6" s="12"/>
      <c r="G6" s="10"/>
      <c r="H6" s="68">
        <v>5080</v>
      </c>
      <c r="I6" s="12">
        <v>0.4</v>
      </c>
      <c r="J6" s="12">
        <v>1</v>
      </c>
      <c r="K6" s="12">
        <f>I6*J6*H6</f>
        <v>2032</v>
      </c>
      <c r="L6" s="12">
        <f>H6*D11</f>
        <v>355.6</v>
      </c>
      <c r="M6" s="12">
        <f>K6*0.9</f>
        <v>1828.8</v>
      </c>
      <c r="N6" s="12">
        <f>K6*D12</f>
        <v>60.96</v>
      </c>
      <c r="O6" s="12">
        <v>0</v>
      </c>
      <c r="P6" s="12">
        <v>0.03</v>
      </c>
      <c r="Q6" s="13">
        <f>H6*I6*0.1</f>
        <v>203.20000000000002</v>
      </c>
      <c r="R6" s="2" t="s">
        <v>48</v>
      </c>
      <c r="S6" s="12">
        <f>H6*I6*0.2</f>
        <v>406.40000000000003</v>
      </c>
      <c r="T6" s="2">
        <v>11.4</v>
      </c>
      <c r="U6" s="12">
        <v>16</v>
      </c>
      <c r="V6" s="12">
        <f>U6/4</f>
        <v>4</v>
      </c>
      <c r="W6" s="14" t="s">
        <v>56</v>
      </c>
      <c r="X6" s="2" t="s">
        <v>50</v>
      </c>
      <c r="Y6" s="12">
        <f>H6</f>
        <v>5080</v>
      </c>
      <c r="Z6" s="12">
        <f>0.02*H6</f>
        <v>101.60000000000001</v>
      </c>
      <c r="AA6" s="12">
        <f>(K6*0.9)-Z6</f>
        <v>1727.2</v>
      </c>
      <c r="AB6" s="12">
        <f>(K6*0.1)-Z6</f>
        <v>101.60000000000001</v>
      </c>
      <c r="AC6" s="12">
        <f>K6-AA6</f>
        <v>304.79999999999995</v>
      </c>
      <c r="AD6" s="12"/>
      <c r="AE6" s="12"/>
      <c r="AF6" s="12"/>
      <c r="AK6" s="12">
        <v>0</v>
      </c>
      <c r="AM6" s="14" t="s">
        <v>49</v>
      </c>
      <c r="AN6" s="14" t="s">
        <v>51</v>
      </c>
      <c r="AO6" s="2">
        <v>0</v>
      </c>
      <c r="AP6" s="2" t="s">
        <v>52</v>
      </c>
    </row>
    <row r="7" spans="1:42" ht="14.25" thickTop="1" thickBot="1" x14ac:dyDescent="0.25">
      <c r="A7" s="17"/>
      <c r="B7" s="18"/>
      <c r="C7" s="18">
        <f>ROUND(SUM(C4:C6),0)</f>
        <v>7</v>
      </c>
      <c r="D7" s="18">
        <f t="shared" ref="D7:J7" si="0">SUM(D4:D6)</f>
        <v>0</v>
      </c>
      <c r="E7" s="18">
        <f t="shared" si="0"/>
        <v>0</v>
      </c>
      <c r="F7" s="18">
        <f t="shared" si="0"/>
        <v>0</v>
      </c>
      <c r="G7" s="18">
        <f t="shared" si="0"/>
        <v>5.6000000000000001E-2</v>
      </c>
      <c r="H7" s="18">
        <f>ROUND(SUM(H4:H6),0)</f>
        <v>10640</v>
      </c>
      <c r="I7" s="18">
        <f t="shared" si="0"/>
        <v>1.4</v>
      </c>
      <c r="J7" s="18">
        <f t="shared" si="0"/>
        <v>3.8</v>
      </c>
      <c r="K7" s="18">
        <f>ROUND(SUM(K4:K6),0)</f>
        <v>5358</v>
      </c>
      <c r="L7" s="18">
        <f>ROUND(SUM(L4:L6),0)</f>
        <v>745</v>
      </c>
      <c r="M7" s="18">
        <f>ROUND(SUM(M4:M6),0)</f>
        <v>4823</v>
      </c>
      <c r="N7" s="18">
        <f>ROUND(SUM(N4:N6),0)</f>
        <v>161</v>
      </c>
      <c r="O7" s="18">
        <f>ROUND(SUM(O4:O6),0)</f>
        <v>0</v>
      </c>
      <c r="P7" s="18">
        <f t="shared" ref="P7:U7" si="1">SUM(P4:P6)</f>
        <v>0.09</v>
      </c>
      <c r="Q7" s="18">
        <f>ROUND(SUM(Q4:Q6),0)</f>
        <v>441</v>
      </c>
      <c r="R7" s="18">
        <f t="shared" si="1"/>
        <v>0</v>
      </c>
      <c r="S7" s="18">
        <f>ROUND(SUM(S4:S6),0)</f>
        <v>882</v>
      </c>
      <c r="T7" s="18">
        <f>ROUND(SUM(T4:T6),0)</f>
        <v>261</v>
      </c>
      <c r="U7" s="18">
        <f t="shared" si="1"/>
        <v>266</v>
      </c>
      <c r="V7" s="18">
        <f>ROUND(SUM(V4:V6),0)</f>
        <v>67</v>
      </c>
      <c r="W7" s="19" t="s">
        <v>57</v>
      </c>
      <c r="X7" s="19"/>
      <c r="Y7" s="18">
        <f>SUM(Y4:Y6)</f>
        <v>10640</v>
      </c>
      <c r="Z7" s="18">
        <f>ROUND(SUM(Z4:Z6),0)</f>
        <v>213</v>
      </c>
      <c r="AA7" s="18">
        <f>ROUND(SUM(AA4:AA6),0)</f>
        <v>4610</v>
      </c>
      <c r="AB7" s="18">
        <f>ROUND(SUM(AB4:AB6),0)</f>
        <v>363</v>
      </c>
      <c r="AC7" s="18">
        <f>ROUND(SUM(AC4:AC6),0)</f>
        <v>749</v>
      </c>
      <c r="AD7" s="18">
        <f t="shared" ref="AD7:AN7" si="2">SUM(AD4:AD6)</f>
        <v>0</v>
      </c>
      <c r="AE7" s="18">
        <f t="shared" si="2"/>
        <v>0</v>
      </c>
      <c r="AF7" s="18">
        <f>ROUND(SUM(AF4:AF6),0)</f>
        <v>7</v>
      </c>
      <c r="AG7" s="18">
        <f t="shared" si="2"/>
        <v>0</v>
      </c>
      <c r="AH7" s="18">
        <f t="shared" si="2"/>
        <v>0</v>
      </c>
      <c r="AI7" s="18">
        <f t="shared" si="2"/>
        <v>0</v>
      </c>
      <c r="AJ7" s="18">
        <f t="shared" si="2"/>
        <v>0</v>
      </c>
      <c r="AK7" s="18">
        <f t="shared" si="2"/>
        <v>0</v>
      </c>
      <c r="AL7" s="18">
        <f t="shared" si="2"/>
        <v>0</v>
      </c>
      <c r="AM7" s="18">
        <f t="shared" si="2"/>
        <v>0</v>
      </c>
      <c r="AN7" s="18">
        <f t="shared" si="2"/>
        <v>0</v>
      </c>
      <c r="AO7" s="17"/>
      <c r="AP7" s="17"/>
    </row>
    <row r="8" spans="1:42" ht="13.5" thickTop="1" x14ac:dyDescent="0.2"/>
    <row r="9" spans="1:42" ht="15" x14ac:dyDescent="0.25">
      <c r="K9" s="12">
        <f>K7</f>
        <v>5358</v>
      </c>
      <c r="M9" s="12">
        <f>SUM(M7:N7)</f>
        <v>4984</v>
      </c>
      <c r="N9" s="20">
        <f>N4/H4</f>
        <v>1.6799999999999995E-2</v>
      </c>
    </row>
    <row r="10" spans="1:42" x14ac:dyDescent="0.2">
      <c r="A10" s="2" t="s">
        <v>58</v>
      </c>
      <c r="C10" s="14" t="s">
        <v>59</v>
      </c>
      <c r="D10" s="2">
        <v>0.9</v>
      </c>
      <c r="H10" s="2">
        <f>1016*5</f>
        <v>5080</v>
      </c>
      <c r="AB10" s="12">
        <f>SUM(AA7:AB7)+Q7</f>
        <v>5414</v>
      </c>
    </row>
    <row r="11" spans="1:42" x14ac:dyDescent="0.2">
      <c r="C11" s="14" t="s">
        <v>60</v>
      </c>
      <c r="D11" s="2">
        <v>7.0000000000000007E-2</v>
      </c>
      <c r="AB11" s="12"/>
    </row>
    <row r="12" spans="1:42" x14ac:dyDescent="0.2">
      <c r="C12" s="14" t="s">
        <v>61</v>
      </c>
      <c r="D12" s="2">
        <v>0.03</v>
      </c>
      <c r="M12" s="12"/>
      <c r="AA12" s="12">
        <f>K7-AB10</f>
        <v>-56</v>
      </c>
    </row>
    <row r="13" spans="1:42" x14ac:dyDescent="0.2">
      <c r="C13" s="14" t="s">
        <v>62</v>
      </c>
      <c r="D13" s="2">
        <v>1</v>
      </c>
      <c r="H13" s="138" t="s">
        <v>63</v>
      </c>
      <c r="I13" s="138"/>
      <c r="J13" s="138"/>
      <c r="K13" s="138"/>
      <c r="L13" s="138"/>
      <c r="M13" s="1">
        <f>56.33+224.18+2.14+3.57+4.46+3.26+4.7+5.37+6.48+2.25+4.1+4.38+70.37+79.8+74.95+65.24+80.51+118.34+70.03+71.7+71.7+120.69+42.58+48.05+30.82+43.1+47.86+43.46+49.26+145.8+19.92+15.3+112.64+45.66+16.1+31.75+8.02+52.74+50+38.6+80.35+55.97+60.56+1+109.5+91.18+1+72.98+44.87+5.26+17.83+43.7+15.52+54.18+1+3+60.77+1.31+1.32+124.48+145.54+3.27+12.38+1.78+5.25+5.92+67.37+17.04+53.14+44.58+96.87+106.87+2.29+1+44.42+39.41+50.47+81.76+23.56+47.22+159.96+41.88+96.8+107.5+1.88+40.73+68.3+74.66+97.59+3.86+37.63+47.06+108.37+19.78+2.07+71.54+80.3+1.3+6.92+41.79</f>
        <v>4792.0499999999993</v>
      </c>
    </row>
    <row r="14" spans="1:42" ht="15" x14ac:dyDescent="0.25">
      <c r="C14" s="14" t="s">
        <v>64</v>
      </c>
      <c r="D14" s="20">
        <v>0.9</v>
      </c>
      <c r="H14" s="138" t="s">
        <v>65</v>
      </c>
      <c r="I14" s="138"/>
      <c r="J14" s="138"/>
      <c r="K14" s="138"/>
      <c r="L14" s="138"/>
      <c r="M14" s="1">
        <f>167.91+94.36+146.7+164+15.97+164.24</f>
        <v>753.18000000000006</v>
      </c>
      <c r="N14" s="2">
        <f>206.93+372.41+157.61+36.56</f>
        <v>773.51</v>
      </c>
    </row>
    <row r="15" spans="1:42" ht="26.25" x14ac:dyDescent="0.25">
      <c r="C15" s="9" t="s">
        <v>66</v>
      </c>
      <c r="D15" s="2">
        <v>22</v>
      </c>
      <c r="E15" s="20" t="s">
        <v>67</v>
      </c>
      <c r="H15" s="138" t="s">
        <v>55</v>
      </c>
      <c r="I15" s="138"/>
      <c r="J15" s="138"/>
      <c r="K15" s="138"/>
      <c r="L15" s="138"/>
    </row>
    <row r="16" spans="1:42" x14ac:dyDescent="0.2">
      <c r="C16" s="2" t="s">
        <v>68</v>
      </c>
      <c r="D16" s="2">
        <v>56</v>
      </c>
      <c r="E16" s="2" t="s">
        <v>67</v>
      </c>
    </row>
    <row r="18" spans="1:3" ht="48" customHeight="1" x14ac:dyDescent="0.25">
      <c r="A18" s="135" t="s">
        <v>69</v>
      </c>
      <c r="B18" s="135"/>
      <c r="C18" s="135"/>
    </row>
    <row r="19" spans="1:3" ht="45.75" customHeight="1" x14ac:dyDescent="0.25">
      <c r="A19" s="135" t="s">
        <v>70</v>
      </c>
      <c r="B19" s="135"/>
      <c r="C19" s="135"/>
    </row>
    <row r="20" spans="1:3" ht="94.5" customHeight="1" x14ac:dyDescent="0.25">
      <c r="A20" s="135" t="s">
        <v>71</v>
      </c>
      <c r="B20" s="135"/>
      <c r="C20" s="135"/>
    </row>
    <row r="21" spans="1:3" ht="33" customHeight="1" x14ac:dyDescent="0.25">
      <c r="A21" s="135" t="s">
        <v>72</v>
      </c>
      <c r="B21" s="135"/>
      <c r="C21" s="135"/>
    </row>
    <row r="22" spans="1:3" ht="58.5" customHeight="1" x14ac:dyDescent="0.25">
      <c r="A22" s="136" t="s">
        <v>73</v>
      </c>
      <c r="B22" s="136"/>
      <c r="C22" s="136"/>
    </row>
  </sheetData>
  <mergeCells count="9">
    <mergeCell ref="A20:C20"/>
    <mergeCell ref="A21:C21"/>
    <mergeCell ref="A22:C22"/>
    <mergeCell ref="B2:F2"/>
    <mergeCell ref="H13:L13"/>
    <mergeCell ref="H14:L14"/>
    <mergeCell ref="H15:L15"/>
    <mergeCell ref="A18:C18"/>
    <mergeCell ref="A19:C19"/>
  </mergeCells>
  <pageMargins left="0.75" right="0.75" top="1" bottom="1" header="0" footer="0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57"/>
  <sheetViews>
    <sheetView topLeftCell="A49" zoomScale="80" zoomScaleNormal="80" workbookViewId="0">
      <selection activeCell="E29" sqref="E29"/>
    </sheetView>
  </sheetViews>
  <sheetFormatPr baseColWidth="10" defaultColWidth="9.140625" defaultRowHeight="14.25" x14ac:dyDescent="0.2"/>
  <cols>
    <col min="1" max="1" width="49.140625" style="22" customWidth="1"/>
    <col min="2" max="2" width="17.5703125" style="22" bestFit="1" customWidth="1"/>
    <col min="3" max="3" width="26.7109375" style="22" customWidth="1"/>
    <col min="4" max="4" width="26.28515625" style="22" customWidth="1"/>
    <col min="5" max="5" width="22.42578125" style="22" customWidth="1"/>
    <col min="6" max="6" width="33.7109375" style="22" customWidth="1"/>
    <col min="7" max="256" width="9.140625" style="22"/>
    <col min="257" max="257" width="49.140625" style="22" customWidth="1"/>
    <col min="258" max="258" width="17.5703125" style="22" bestFit="1" customWidth="1"/>
    <col min="259" max="259" width="26.7109375" style="22" customWidth="1"/>
    <col min="260" max="260" width="26.28515625" style="22" customWidth="1"/>
    <col min="261" max="261" width="22.42578125" style="22" customWidth="1"/>
    <col min="262" max="262" width="33.7109375" style="22" customWidth="1"/>
    <col min="263" max="512" width="9.140625" style="22"/>
    <col min="513" max="513" width="49.140625" style="22" customWidth="1"/>
    <col min="514" max="514" width="17.5703125" style="22" bestFit="1" customWidth="1"/>
    <col min="515" max="515" width="26.7109375" style="22" customWidth="1"/>
    <col min="516" max="516" width="26.28515625" style="22" customWidth="1"/>
    <col min="517" max="517" width="22.42578125" style="22" customWidth="1"/>
    <col min="518" max="518" width="33.7109375" style="22" customWidth="1"/>
    <col min="519" max="768" width="9.140625" style="22"/>
    <col min="769" max="769" width="49.140625" style="22" customWidth="1"/>
    <col min="770" max="770" width="17.5703125" style="22" bestFit="1" customWidth="1"/>
    <col min="771" max="771" width="26.7109375" style="22" customWidth="1"/>
    <col min="772" max="772" width="26.28515625" style="22" customWidth="1"/>
    <col min="773" max="773" width="22.42578125" style="22" customWidth="1"/>
    <col min="774" max="774" width="33.7109375" style="22" customWidth="1"/>
    <col min="775" max="1024" width="9.140625" style="22"/>
    <col min="1025" max="1025" width="49.140625" style="22" customWidth="1"/>
    <col min="1026" max="1026" width="17.5703125" style="22" bestFit="1" customWidth="1"/>
    <col min="1027" max="1027" width="26.7109375" style="22" customWidth="1"/>
    <col min="1028" max="1028" width="26.28515625" style="22" customWidth="1"/>
    <col min="1029" max="1029" width="22.42578125" style="22" customWidth="1"/>
    <col min="1030" max="1030" width="33.7109375" style="22" customWidth="1"/>
    <col min="1031" max="1280" width="9.140625" style="22"/>
    <col min="1281" max="1281" width="49.140625" style="22" customWidth="1"/>
    <col min="1282" max="1282" width="17.5703125" style="22" bestFit="1" customWidth="1"/>
    <col min="1283" max="1283" width="26.7109375" style="22" customWidth="1"/>
    <col min="1284" max="1284" width="26.28515625" style="22" customWidth="1"/>
    <col min="1285" max="1285" width="22.42578125" style="22" customWidth="1"/>
    <col min="1286" max="1286" width="33.7109375" style="22" customWidth="1"/>
    <col min="1287" max="1536" width="9.140625" style="22"/>
    <col min="1537" max="1537" width="49.140625" style="22" customWidth="1"/>
    <col min="1538" max="1538" width="17.5703125" style="22" bestFit="1" customWidth="1"/>
    <col min="1539" max="1539" width="26.7109375" style="22" customWidth="1"/>
    <col min="1540" max="1540" width="26.28515625" style="22" customWidth="1"/>
    <col min="1541" max="1541" width="22.42578125" style="22" customWidth="1"/>
    <col min="1542" max="1542" width="33.7109375" style="22" customWidth="1"/>
    <col min="1543" max="1792" width="9.140625" style="22"/>
    <col min="1793" max="1793" width="49.140625" style="22" customWidth="1"/>
    <col min="1794" max="1794" width="17.5703125" style="22" bestFit="1" customWidth="1"/>
    <col min="1795" max="1795" width="26.7109375" style="22" customWidth="1"/>
    <col min="1796" max="1796" width="26.28515625" style="22" customWidth="1"/>
    <col min="1797" max="1797" width="22.42578125" style="22" customWidth="1"/>
    <col min="1798" max="1798" width="33.7109375" style="22" customWidth="1"/>
    <col min="1799" max="2048" width="9.140625" style="22"/>
    <col min="2049" max="2049" width="49.140625" style="22" customWidth="1"/>
    <col min="2050" max="2050" width="17.5703125" style="22" bestFit="1" customWidth="1"/>
    <col min="2051" max="2051" width="26.7109375" style="22" customWidth="1"/>
    <col min="2052" max="2052" width="26.28515625" style="22" customWidth="1"/>
    <col min="2053" max="2053" width="22.42578125" style="22" customWidth="1"/>
    <col min="2054" max="2054" width="33.7109375" style="22" customWidth="1"/>
    <col min="2055" max="2304" width="9.140625" style="22"/>
    <col min="2305" max="2305" width="49.140625" style="22" customWidth="1"/>
    <col min="2306" max="2306" width="17.5703125" style="22" bestFit="1" customWidth="1"/>
    <col min="2307" max="2307" width="26.7109375" style="22" customWidth="1"/>
    <col min="2308" max="2308" width="26.28515625" style="22" customWidth="1"/>
    <col min="2309" max="2309" width="22.42578125" style="22" customWidth="1"/>
    <col min="2310" max="2310" width="33.7109375" style="22" customWidth="1"/>
    <col min="2311" max="2560" width="9.140625" style="22"/>
    <col min="2561" max="2561" width="49.140625" style="22" customWidth="1"/>
    <col min="2562" max="2562" width="17.5703125" style="22" bestFit="1" customWidth="1"/>
    <col min="2563" max="2563" width="26.7109375" style="22" customWidth="1"/>
    <col min="2564" max="2564" width="26.28515625" style="22" customWidth="1"/>
    <col min="2565" max="2565" width="22.42578125" style="22" customWidth="1"/>
    <col min="2566" max="2566" width="33.7109375" style="22" customWidth="1"/>
    <col min="2567" max="2816" width="9.140625" style="22"/>
    <col min="2817" max="2817" width="49.140625" style="22" customWidth="1"/>
    <col min="2818" max="2818" width="17.5703125" style="22" bestFit="1" customWidth="1"/>
    <col min="2819" max="2819" width="26.7109375" style="22" customWidth="1"/>
    <col min="2820" max="2820" width="26.28515625" style="22" customWidth="1"/>
    <col min="2821" max="2821" width="22.42578125" style="22" customWidth="1"/>
    <col min="2822" max="2822" width="33.7109375" style="22" customWidth="1"/>
    <col min="2823" max="3072" width="9.140625" style="22"/>
    <col min="3073" max="3073" width="49.140625" style="22" customWidth="1"/>
    <col min="3074" max="3074" width="17.5703125" style="22" bestFit="1" customWidth="1"/>
    <col min="3075" max="3075" width="26.7109375" style="22" customWidth="1"/>
    <col min="3076" max="3076" width="26.28515625" style="22" customWidth="1"/>
    <col min="3077" max="3077" width="22.42578125" style="22" customWidth="1"/>
    <col min="3078" max="3078" width="33.7109375" style="22" customWidth="1"/>
    <col min="3079" max="3328" width="9.140625" style="22"/>
    <col min="3329" max="3329" width="49.140625" style="22" customWidth="1"/>
    <col min="3330" max="3330" width="17.5703125" style="22" bestFit="1" customWidth="1"/>
    <col min="3331" max="3331" width="26.7109375" style="22" customWidth="1"/>
    <col min="3332" max="3332" width="26.28515625" style="22" customWidth="1"/>
    <col min="3333" max="3333" width="22.42578125" style="22" customWidth="1"/>
    <col min="3334" max="3334" width="33.7109375" style="22" customWidth="1"/>
    <col min="3335" max="3584" width="9.140625" style="22"/>
    <col min="3585" max="3585" width="49.140625" style="22" customWidth="1"/>
    <col min="3586" max="3586" width="17.5703125" style="22" bestFit="1" customWidth="1"/>
    <col min="3587" max="3587" width="26.7109375" style="22" customWidth="1"/>
    <col min="3588" max="3588" width="26.28515625" style="22" customWidth="1"/>
    <col min="3589" max="3589" width="22.42578125" style="22" customWidth="1"/>
    <col min="3590" max="3590" width="33.7109375" style="22" customWidth="1"/>
    <col min="3591" max="3840" width="9.140625" style="22"/>
    <col min="3841" max="3841" width="49.140625" style="22" customWidth="1"/>
    <col min="3842" max="3842" width="17.5703125" style="22" bestFit="1" customWidth="1"/>
    <col min="3843" max="3843" width="26.7109375" style="22" customWidth="1"/>
    <col min="3844" max="3844" width="26.28515625" style="22" customWidth="1"/>
    <col min="3845" max="3845" width="22.42578125" style="22" customWidth="1"/>
    <col min="3846" max="3846" width="33.7109375" style="22" customWidth="1"/>
    <col min="3847" max="4096" width="9.140625" style="22"/>
    <col min="4097" max="4097" width="49.140625" style="22" customWidth="1"/>
    <col min="4098" max="4098" width="17.5703125" style="22" bestFit="1" customWidth="1"/>
    <col min="4099" max="4099" width="26.7109375" style="22" customWidth="1"/>
    <col min="4100" max="4100" width="26.28515625" style="22" customWidth="1"/>
    <col min="4101" max="4101" width="22.42578125" style="22" customWidth="1"/>
    <col min="4102" max="4102" width="33.7109375" style="22" customWidth="1"/>
    <col min="4103" max="4352" width="9.140625" style="22"/>
    <col min="4353" max="4353" width="49.140625" style="22" customWidth="1"/>
    <col min="4354" max="4354" width="17.5703125" style="22" bestFit="1" customWidth="1"/>
    <col min="4355" max="4355" width="26.7109375" style="22" customWidth="1"/>
    <col min="4356" max="4356" width="26.28515625" style="22" customWidth="1"/>
    <col min="4357" max="4357" width="22.42578125" style="22" customWidth="1"/>
    <col min="4358" max="4358" width="33.7109375" style="22" customWidth="1"/>
    <col min="4359" max="4608" width="9.140625" style="22"/>
    <col min="4609" max="4609" width="49.140625" style="22" customWidth="1"/>
    <col min="4610" max="4610" width="17.5703125" style="22" bestFit="1" customWidth="1"/>
    <col min="4611" max="4611" width="26.7109375" style="22" customWidth="1"/>
    <col min="4612" max="4612" width="26.28515625" style="22" customWidth="1"/>
    <col min="4613" max="4613" width="22.42578125" style="22" customWidth="1"/>
    <col min="4614" max="4614" width="33.7109375" style="22" customWidth="1"/>
    <col min="4615" max="4864" width="9.140625" style="22"/>
    <col min="4865" max="4865" width="49.140625" style="22" customWidth="1"/>
    <col min="4866" max="4866" width="17.5703125" style="22" bestFit="1" customWidth="1"/>
    <col min="4867" max="4867" width="26.7109375" style="22" customWidth="1"/>
    <col min="4868" max="4868" width="26.28515625" style="22" customWidth="1"/>
    <col min="4869" max="4869" width="22.42578125" style="22" customWidth="1"/>
    <col min="4870" max="4870" width="33.7109375" style="22" customWidth="1"/>
    <col min="4871" max="5120" width="9.140625" style="22"/>
    <col min="5121" max="5121" width="49.140625" style="22" customWidth="1"/>
    <col min="5122" max="5122" width="17.5703125" style="22" bestFit="1" customWidth="1"/>
    <col min="5123" max="5123" width="26.7109375" style="22" customWidth="1"/>
    <col min="5124" max="5124" width="26.28515625" style="22" customWidth="1"/>
    <col min="5125" max="5125" width="22.42578125" style="22" customWidth="1"/>
    <col min="5126" max="5126" width="33.7109375" style="22" customWidth="1"/>
    <col min="5127" max="5376" width="9.140625" style="22"/>
    <col min="5377" max="5377" width="49.140625" style="22" customWidth="1"/>
    <col min="5378" max="5378" width="17.5703125" style="22" bestFit="1" customWidth="1"/>
    <col min="5379" max="5379" width="26.7109375" style="22" customWidth="1"/>
    <col min="5380" max="5380" width="26.28515625" style="22" customWidth="1"/>
    <col min="5381" max="5381" width="22.42578125" style="22" customWidth="1"/>
    <col min="5382" max="5382" width="33.7109375" style="22" customWidth="1"/>
    <col min="5383" max="5632" width="9.140625" style="22"/>
    <col min="5633" max="5633" width="49.140625" style="22" customWidth="1"/>
    <col min="5634" max="5634" width="17.5703125" style="22" bestFit="1" customWidth="1"/>
    <col min="5635" max="5635" width="26.7109375" style="22" customWidth="1"/>
    <col min="5636" max="5636" width="26.28515625" style="22" customWidth="1"/>
    <col min="5637" max="5637" width="22.42578125" style="22" customWidth="1"/>
    <col min="5638" max="5638" width="33.7109375" style="22" customWidth="1"/>
    <col min="5639" max="5888" width="9.140625" style="22"/>
    <col min="5889" max="5889" width="49.140625" style="22" customWidth="1"/>
    <col min="5890" max="5890" width="17.5703125" style="22" bestFit="1" customWidth="1"/>
    <col min="5891" max="5891" width="26.7109375" style="22" customWidth="1"/>
    <col min="5892" max="5892" width="26.28515625" style="22" customWidth="1"/>
    <col min="5893" max="5893" width="22.42578125" style="22" customWidth="1"/>
    <col min="5894" max="5894" width="33.7109375" style="22" customWidth="1"/>
    <col min="5895" max="6144" width="9.140625" style="22"/>
    <col min="6145" max="6145" width="49.140625" style="22" customWidth="1"/>
    <col min="6146" max="6146" width="17.5703125" style="22" bestFit="1" customWidth="1"/>
    <col min="6147" max="6147" width="26.7109375" style="22" customWidth="1"/>
    <col min="6148" max="6148" width="26.28515625" style="22" customWidth="1"/>
    <col min="6149" max="6149" width="22.42578125" style="22" customWidth="1"/>
    <col min="6150" max="6150" width="33.7109375" style="22" customWidth="1"/>
    <col min="6151" max="6400" width="9.140625" style="22"/>
    <col min="6401" max="6401" width="49.140625" style="22" customWidth="1"/>
    <col min="6402" max="6402" width="17.5703125" style="22" bestFit="1" customWidth="1"/>
    <col min="6403" max="6403" width="26.7109375" style="22" customWidth="1"/>
    <col min="6404" max="6404" width="26.28515625" style="22" customWidth="1"/>
    <col min="6405" max="6405" width="22.42578125" style="22" customWidth="1"/>
    <col min="6406" max="6406" width="33.7109375" style="22" customWidth="1"/>
    <col min="6407" max="6656" width="9.140625" style="22"/>
    <col min="6657" max="6657" width="49.140625" style="22" customWidth="1"/>
    <col min="6658" max="6658" width="17.5703125" style="22" bestFit="1" customWidth="1"/>
    <col min="6659" max="6659" width="26.7109375" style="22" customWidth="1"/>
    <col min="6660" max="6660" width="26.28515625" style="22" customWidth="1"/>
    <col min="6661" max="6661" width="22.42578125" style="22" customWidth="1"/>
    <col min="6662" max="6662" width="33.7109375" style="22" customWidth="1"/>
    <col min="6663" max="6912" width="9.140625" style="22"/>
    <col min="6913" max="6913" width="49.140625" style="22" customWidth="1"/>
    <col min="6914" max="6914" width="17.5703125" style="22" bestFit="1" customWidth="1"/>
    <col min="6915" max="6915" width="26.7109375" style="22" customWidth="1"/>
    <col min="6916" max="6916" width="26.28515625" style="22" customWidth="1"/>
    <col min="6917" max="6917" width="22.42578125" style="22" customWidth="1"/>
    <col min="6918" max="6918" width="33.7109375" style="22" customWidth="1"/>
    <col min="6919" max="7168" width="9.140625" style="22"/>
    <col min="7169" max="7169" width="49.140625" style="22" customWidth="1"/>
    <col min="7170" max="7170" width="17.5703125" style="22" bestFit="1" customWidth="1"/>
    <col min="7171" max="7171" width="26.7109375" style="22" customWidth="1"/>
    <col min="7172" max="7172" width="26.28515625" style="22" customWidth="1"/>
    <col min="7173" max="7173" width="22.42578125" style="22" customWidth="1"/>
    <col min="7174" max="7174" width="33.7109375" style="22" customWidth="1"/>
    <col min="7175" max="7424" width="9.140625" style="22"/>
    <col min="7425" max="7425" width="49.140625" style="22" customWidth="1"/>
    <col min="7426" max="7426" width="17.5703125" style="22" bestFit="1" customWidth="1"/>
    <col min="7427" max="7427" width="26.7109375" style="22" customWidth="1"/>
    <col min="7428" max="7428" width="26.28515625" style="22" customWidth="1"/>
    <col min="7429" max="7429" width="22.42578125" style="22" customWidth="1"/>
    <col min="7430" max="7430" width="33.7109375" style="22" customWidth="1"/>
    <col min="7431" max="7680" width="9.140625" style="22"/>
    <col min="7681" max="7681" width="49.140625" style="22" customWidth="1"/>
    <col min="7682" max="7682" width="17.5703125" style="22" bestFit="1" customWidth="1"/>
    <col min="7683" max="7683" width="26.7109375" style="22" customWidth="1"/>
    <col min="7684" max="7684" width="26.28515625" style="22" customWidth="1"/>
    <col min="7685" max="7685" width="22.42578125" style="22" customWidth="1"/>
    <col min="7686" max="7686" width="33.7109375" style="22" customWidth="1"/>
    <col min="7687" max="7936" width="9.140625" style="22"/>
    <col min="7937" max="7937" width="49.140625" style="22" customWidth="1"/>
    <col min="7938" max="7938" width="17.5703125" style="22" bestFit="1" customWidth="1"/>
    <col min="7939" max="7939" width="26.7109375" style="22" customWidth="1"/>
    <col min="7940" max="7940" width="26.28515625" style="22" customWidth="1"/>
    <col min="7941" max="7941" width="22.42578125" style="22" customWidth="1"/>
    <col min="7942" max="7942" width="33.7109375" style="22" customWidth="1"/>
    <col min="7943" max="8192" width="9.140625" style="22"/>
    <col min="8193" max="8193" width="49.140625" style="22" customWidth="1"/>
    <col min="8194" max="8194" width="17.5703125" style="22" bestFit="1" customWidth="1"/>
    <col min="8195" max="8195" width="26.7109375" style="22" customWidth="1"/>
    <col min="8196" max="8196" width="26.28515625" style="22" customWidth="1"/>
    <col min="8197" max="8197" width="22.42578125" style="22" customWidth="1"/>
    <col min="8198" max="8198" width="33.7109375" style="22" customWidth="1"/>
    <col min="8199" max="8448" width="9.140625" style="22"/>
    <col min="8449" max="8449" width="49.140625" style="22" customWidth="1"/>
    <col min="8450" max="8450" width="17.5703125" style="22" bestFit="1" customWidth="1"/>
    <col min="8451" max="8451" width="26.7109375" style="22" customWidth="1"/>
    <col min="8452" max="8452" width="26.28515625" style="22" customWidth="1"/>
    <col min="8453" max="8453" width="22.42578125" style="22" customWidth="1"/>
    <col min="8454" max="8454" width="33.7109375" style="22" customWidth="1"/>
    <col min="8455" max="8704" width="9.140625" style="22"/>
    <col min="8705" max="8705" width="49.140625" style="22" customWidth="1"/>
    <col min="8706" max="8706" width="17.5703125" style="22" bestFit="1" customWidth="1"/>
    <col min="8707" max="8707" width="26.7109375" style="22" customWidth="1"/>
    <col min="8708" max="8708" width="26.28515625" style="22" customWidth="1"/>
    <col min="8709" max="8709" width="22.42578125" style="22" customWidth="1"/>
    <col min="8710" max="8710" width="33.7109375" style="22" customWidth="1"/>
    <col min="8711" max="8960" width="9.140625" style="22"/>
    <col min="8961" max="8961" width="49.140625" style="22" customWidth="1"/>
    <col min="8962" max="8962" width="17.5703125" style="22" bestFit="1" customWidth="1"/>
    <col min="8963" max="8963" width="26.7109375" style="22" customWidth="1"/>
    <col min="8964" max="8964" width="26.28515625" style="22" customWidth="1"/>
    <col min="8965" max="8965" width="22.42578125" style="22" customWidth="1"/>
    <col min="8966" max="8966" width="33.7109375" style="22" customWidth="1"/>
    <col min="8967" max="9216" width="9.140625" style="22"/>
    <col min="9217" max="9217" width="49.140625" style="22" customWidth="1"/>
    <col min="9218" max="9218" width="17.5703125" style="22" bestFit="1" customWidth="1"/>
    <col min="9219" max="9219" width="26.7109375" style="22" customWidth="1"/>
    <col min="9220" max="9220" width="26.28515625" style="22" customWidth="1"/>
    <col min="9221" max="9221" width="22.42578125" style="22" customWidth="1"/>
    <col min="9222" max="9222" width="33.7109375" style="22" customWidth="1"/>
    <col min="9223" max="9472" width="9.140625" style="22"/>
    <col min="9473" max="9473" width="49.140625" style="22" customWidth="1"/>
    <col min="9474" max="9474" width="17.5703125" style="22" bestFit="1" customWidth="1"/>
    <col min="9475" max="9475" width="26.7109375" style="22" customWidth="1"/>
    <col min="9476" max="9476" width="26.28515625" style="22" customWidth="1"/>
    <col min="9477" max="9477" width="22.42578125" style="22" customWidth="1"/>
    <col min="9478" max="9478" width="33.7109375" style="22" customWidth="1"/>
    <col min="9479" max="9728" width="9.140625" style="22"/>
    <col min="9729" max="9729" width="49.140625" style="22" customWidth="1"/>
    <col min="9730" max="9730" width="17.5703125" style="22" bestFit="1" customWidth="1"/>
    <col min="9731" max="9731" width="26.7109375" style="22" customWidth="1"/>
    <col min="9732" max="9732" width="26.28515625" style="22" customWidth="1"/>
    <col min="9733" max="9733" width="22.42578125" style="22" customWidth="1"/>
    <col min="9734" max="9734" width="33.7109375" style="22" customWidth="1"/>
    <col min="9735" max="9984" width="9.140625" style="22"/>
    <col min="9985" max="9985" width="49.140625" style="22" customWidth="1"/>
    <col min="9986" max="9986" width="17.5703125" style="22" bestFit="1" customWidth="1"/>
    <col min="9987" max="9987" width="26.7109375" style="22" customWidth="1"/>
    <col min="9988" max="9988" width="26.28515625" style="22" customWidth="1"/>
    <col min="9989" max="9989" width="22.42578125" style="22" customWidth="1"/>
    <col min="9990" max="9990" width="33.7109375" style="22" customWidth="1"/>
    <col min="9991" max="10240" width="9.140625" style="22"/>
    <col min="10241" max="10241" width="49.140625" style="22" customWidth="1"/>
    <col min="10242" max="10242" width="17.5703125" style="22" bestFit="1" customWidth="1"/>
    <col min="10243" max="10243" width="26.7109375" style="22" customWidth="1"/>
    <col min="10244" max="10244" width="26.28515625" style="22" customWidth="1"/>
    <col min="10245" max="10245" width="22.42578125" style="22" customWidth="1"/>
    <col min="10246" max="10246" width="33.7109375" style="22" customWidth="1"/>
    <col min="10247" max="10496" width="9.140625" style="22"/>
    <col min="10497" max="10497" width="49.140625" style="22" customWidth="1"/>
    <col min="10498" max="10498" width="17.5703125" style="22" bestFit="1" customWidth="1"/>
    <col min="10499" max="10499" width="26.7109375" style="22" customWidth="1"/>
    <col min="10500" max="10500" width="26.28515625" style="22" customWidth="1"/>
    <col min="10501" max="10501" width="22.42578125" style="22" customWidth="1"/>
    <col min="10502" max="10502" width="33.7109375" style="22" customWidth="1"/>
    <col min="10503" max="10752" width="9.140625" style="22"/>
    <col min="10753" max="10753" width="49.140625" style="22" customWidth="1"/>
    <col min="10754" max="10754" width="17.5703125" style="22" bestFit="1" customWidth="1"/>
    <col min="10755" max="10755" width="26.7109375" style="22" customWidth="1"/>
    <col min="10756" max="10756" width="26.28515625" style="22" customWidth="1"/>
    <col min="10757" max="10757" width="22.42578125" style="22" customWidth="1"/>
    <col min="10758" max="10758" width="33.7109375" style="22" customWidth="1"/>
    <col min="10759" max="11008" width="9.140625" style="22"/>
    <col min="11009" max="11009" width="49.140625" style="22" customWidth="1"/>
    <col min="11010" max="11010" width="17.5703125" style="22" bestFit="1" customWidth="1"/>
    <col min="11011" max="11011" width="26.7109375" style="22" customWidth="1"/>
    <col min="11012" max="11012" width="26.28515625" style="22" customWidth="1"/>
    <col min="11013" max="11013" width="22.42578125" style="22" customWidth="1"/>
    <col min="11014" max="11014" width="33.7109375" style="22" customWidth="1"/>
    <col min="11015" max="11264" width="9.140625" style="22"/>
    <col min="11265" max="11265" width="49.140625" style="22" customWidth="1"/>
    <col min="11266" max="11266" width="17.5703125" style="22" bestFit="1" customWidth="1"/>
    <col min="11267" max="11267" width="26.7109375" style="22" customWidth="1"/>
    <col min="11268" max="11268" width="26.28515625" style="22" customWidth="1"/>
    <col min="11269" max="11269" width="22.42578125" style="22" customWidth="1"/>
    <col min="11270" max="11270" width="33.7109375" style="22" customWidth="1"/>
    <col min="11271" max="11520" width="9.140625" style="22"/>
    <col min="11521" max="11521" width="49.140625" style="22" customWidth="1"/>
    <col min="11522" max="11522" width="17.5703125" style="22" bestFit="1" customWidth="1"/>
    <col min="11523" max="11523" width="26.7109375" style="22" customWidth="1"/>
    <col min="11524" max="11524" width="26.28515625" style="22" customWidth="1"/>
    <col min="11525" max="11525" width="22.42578125" style="22" customWidth="1"/>
    <col min="11526" max="11526" width="33.7109375" style="22" customWidth="1"/>
    <col min="11527" max="11776" width="9.140625" style="22"/>
    <col min="11777" max="11777" width="49.140625" style="22" customWidth="1"/>
    <col min="11778" max="11778" width="17.5703125" style="22" bestFit="1" customWidth="1"/>
    <col min="11779" max="11779" width="26.7109375" style="22" customWidth="1"/>
    <col min="11780" max="11780" width="26.28515625" style="22" customWidth="1"/>
    <col min="11781" max="11781" width="22.42578125" style="22" customWidth="1"/>
    <col min="11782" max="11782" width="33.7109375" style="22" customWidth="1"/>
    <col min="11783" max="12032" width="9.140625" style="22"/>
    <col min="12033" max="12033" width="49.140625" style="22" customWidth="1"/>
    <col min="12034" max="12034" width="17.5703125" style="22" bestFit="1" customWidth="1"/>
    <col min="12035" max="12035" width="26.7109375" style="22" customWidth="1"/>
    <col min="12036" max="12036" width="26.28515625" style="22" customWidth="1"/>
    <col min="12037" max="12037" width="22.42578125" style="22" customWidth="1"/>
    <col min="12038" max="12038" width="33.7109375" style="22" customWidth="1"/>
    <col min="12039" max="12288" width="9.140625" style="22"/>
    <col min="12289" max="12289" width="49.140625" style="22" customWidth="1"/>
    <col min="12290" max="12290" width="17.5703125" style="22" bestFit="1" customWidth="1"/>
    <col min="12291" max="12291" width="26.7109375" style="22" customWidth="1"/>
    <col min="12292" max="12292" width="26.28515625" style="22" customWidth="1"/>
    <col min="12293" max="12293" width="22.42578125" style="22" customWidth="1"/>
    <col min="12294" max="12294" width="33.7109375" style="22" customWidth="1"/>
    <col min="12295" max="12544" width="9.140625" style="22"/>
    <col min="12545" max="12545" width="49.140625" style="22" customWidth="1"/>
    <col min="12546" max="12546" width="17.5703125" style="22" bestFit="1" customWidth="1"/>
    <col min="12547" max="12547" width="26.7109375" style="22" customWidth="1"/>
    <col min="12548" max="12548" width="26.28515625" style="22" customWidth="1"/>
    <col min="12549" max="12549" width="22.42578125" style="22" customWidth="1"/>
    <col min="12550" max="12550" width="33.7109375" style="22" customWidth="1"/>
    <col min="12551" max="12800" width="9.140625" style="22"/>
    <col min="12801" max="12801" width="49.140625" style="22" customWidth="1"/>
    <col min="12802" max="12802" width="17.5703125" style="22" bestFit="1" customWidth="1"/>
    <col min="12803" max="12803" width="26.7109375" style="22" customWidth="1"/>
    <col min="12804" max="12804" width="26.28515625" style="22" customWidth="1"/>
    <col min="12805" max="12805" width="22.42578125" style="22" customWidth="1"/>
    <col min="12806" max="12806" width="33.7109375" style="22" customWidth="1"/>
    <col min="12807" max="13056" width="9.140625" style="22"/>
    <col min="13057" max="13057" width="49.140625" style="22" customWidth="1"/>
    <col min="13058" max="13058" width="17.5703125" style="22" bestFit="1" customWidth="1"/>
    <col min="13059" max="13059" width="26.7109375" style="22" customWidth="1"/>
    <col min="13060" max="13060" width="26.28515625" style="22" customWidth="1"/>
    <col min="13061" max="13061" width="22.42578125" style="22" customWidth="1"/>
    <col min="13062" max="13062" width="33.7109375" style="22" customWidth="1"/>
    <col min="13063" max="13312" width="9.140625" style="22"/>
    <col min="13313" max="13313" width="49.140625" style="22" customWidth="1"/>
    <col min="13314" max="13314" width="17.5703125" style="22" bestFit="1" customWidth="1"/>
    <col min="13315" max="13315" width="26.7109375" style="22" customWidth="1"/>
    <col min="13316" max="13316" width="26.28515625" style="22" customWidth="1"/>
    <col min="13317" max="13317" width="22.42578125" style="22" customWidth="1"/>
    <col min="13318" max="13318" width="33.7109375" style="22" customWidth="1"/>
    <col min="13319" max="13568" width="9.140625" style="22"/>
    <col min="13569" max="13569" width="49.140625" style="22" customWidth="1"/>
    <col min="13570" max="13570" width="17.5703125" style="22" bestFit="1" customWidth="1"/>
    <col min="13571" max="13571" width="26.7109375" style="22" customWidth="1"/>
    <col min="13572" max="13572" width="26.28515625" style="22" customWidth="1"/>
    <col min="13573" max="13573" width="22.42578125" style="22" customWidth="1"/>
    <col min="13574" max="13574" width="33.7109375" style="22" customWidth="1"/>
    <col min="13575" max="13824" width="9.140625" style="22"/>
    <col min="13825" max="13825" width="49.140625" style="22" customWidth="1"/>
    <col min="13826" max="13826" width="17.5703125" style="22" bestFit="1" customWidth="1"/>
    <col min="13827" max="13827" width="26.7109375" style="22" customWidth="1"/>
    <col min="13828" max="13828" width="26.28515625" style="22" customWidth="1"/>
    <col min="13829" max="13829" width="22.42578125" style="22" customWidth="1"/>
    <col min="13830" max="13830" width="33.7109375" style="22" customWidth="1"/>
    <col min="13831" max="14080" width="9.140625" style="22"/>
    <col min="14081" max="14081" width="49.140625" style="22" customWidth="1"/>
    <col min="14082" max="14082" width="17.5703125" style="22" bestFit="1" customWidth="1"/>
    <col min="14083" max="14083" width="26.7109375" style="22" customWidth="1"/>
    <col min="14084" max="14084" width="26.28515625" style="22" customWidth="1"/>
    <col min="14085" max="14085" width="22.42578125" style="22" customWidth="1"/>
    <col min="14086" max="14086" width="33.7109375" style="22" customWidth="1"/>
    <col min="14087" max="14336" width="9.140625" style="22"/>
    <col min="14337" max="14337" width="49.140625" style="22" customWidth="1"/>
    <col min="14338" max="14338" width="17.5703125" style="22" bestFit="1" customWidth="1"/>
    <col min="14339" max="14339" width="26.7109375" style="22" customWidth="1"/>
    <col min="14340" max="14340" width="26.28515625" style="22" customWidth="1"/>
    <col min="14341" max="14341" width="22.42578125" style="22" customWidth="1"/>
    <col min="14342" max="14342" width="33.7109375" style="22" customWidth="1"/>
    <col min="14343" max="14592" width="9.140625" style="22"/>
    <col min="14593" max="14593" width="49.140625" style="22" customWidth="1"/>
    <col min="14594" max="14594" width="17.5703125" style="22" bestFit="1" customWidth="1"/>
    <col min="14595" max="14595" width="26.7109375" style="22" customWidth="1"/>
    <col min="14596" max="14596" width="26.28515625" style="22" customWidth="1"/>
    <col min="14597" max="14597" width="22.42578125" style="22" customWidth="1"/>
    <col min="14598" max="14598" width="33.7109375" style="22" customWidth="1"/>
    <col min="14599" max="14848" width="9.140625" style="22"/>
    <col min="14849" max="14849" width="49.140625" style="22" customWidth="1"/>
    <col min="14850" max="14850" width="17.5703125" style="22" bestFit="1" customWidth="1"/>
    <col min="14851" max="14851" width="26.7109375" style="22" customWidth="1"/>
    <col min="14852" max="14852" width="26.28515625" style="22" customWidth="1"/>
    <col min="14853" max="14853" width="22.42578125" style="22" customWidth="1"/>
    <col min="14854" max="14854" width="33.7109375" style="22" customWidth="1"/>
    <col min="14855" max="15104" width="9.140625" style="22"/>
    <col min="15105" max="15105" width="49.140625" style="22" customWidth="1"/>
    <col min="15106" max="15106" width="17.5703125" style="22" bestFit="1" customWidth="1"/>
    <col min="15107" max="15107" width="26.7109375" style="22" customWidth="1"/>
    <col min="15108" max="15108" width="26.28515625" style="22" customWidth="1"/>
    <col min="15109" max="15109" width="22.42578125" style="22" customWidth="1"/>
    <col min="15110" max="15110" width="33.7109375" style="22" customWidth="1"/>
    <col min="15111" max="15360" width="9.140625" style="22"/>
    <col min="15361" max="15361" width="49.140625" style="22" customWidth="1"/>
    <col min="15362" max="15362" width="17.5703125" style="22" bestFit="1" customWidth="1"/>
    <col min="15363" max="15363" width="26.7109375" style="22" customWidth="1"/>
    <col min="15364" max="15364" width="26.28515625" style="22" customWidth="1"/>
    <col min="15365" max="15365" width="22.42578125" style="22" customWidth="1"/>
    <col min="15366" max="15366" width="33.7109375" style="22" customWidth="1"/>
    <col min="15367" max="15616" width="9.140625" style="22"/>
    <col min="15617" max="15617" width="49.140625" style="22" customWidth="1"/>
    <col min="15618" max="15618" width="17.5703125" style="22" bestFit="1" customWidth="1"/>
    <col min="15619" max="15619" width="26.7109375" style="22" customWidth="1"/>
    <col min="15620" max="15620" width="26.28515625" style="22" customWidth="1"/>
    <col min="15621" max="15621" width="22.42578125" style="22" customWidth="1"/>
    <col min="15622" max="15622" width="33.7109375" style="22" customWidth="1"/>
    <col min="15623" max="15872" width="9.140625" style="22"/>
    <col min="15873" max="15873" width="49.140625" style="22" customWidth="1"/>
    <col min="15874" max="15874" width="17.5703125" style="22" bestFit="1" customWidth="1"/>
    <col min="15875" max="15875" width="26.7109375" style="22" customWidth="1"/>
    <col min="15876" max="15876" width="26.28515625" style="22" customWidth="1"/>
    <col min="15877" max="15877" width="22.42578125" style="22" customWidth="1"/>
    <col min="15878" max="15878" width="33.7109375" style="22" customWidth="1"/>
    <col min="15879" max="16128" width="9.140625" style="22"/>
    <col min="16129" max="16129" width="49.140625" style="22" customWidth="1"/>
    <col min="16130" max="16130" width="17.5703125" style="22" bestFit="1" customWidth="1"/>
    <col min="16131" max="16131" width="26.7109375" style="22" customWidth="1"/>
    <col min="16132" max="16132" width="26.28515625" style="22" customWidth="1"/>
    <col min="16133" max="16133" width="22.42578125" style="22" customWidth="1"/>
    <col min="16134" max="16134" width="33.7109375" style="22" customWidth="1"/>
    <col min="16135" max="16384" width="9.140625" style="22"/>
  </cols>
  <sheetData>
    <row r="1" spans="1:6" x14ac:dyDescent="0.2">
      <c r="A1" s="21"/>
      <c r="B1" s="21"/>
      <c r="C1" s="21"/>
      <c r="D1" s="21"/>
      <c r="E1" s="21"/>
    </row>
    <row r="2" spans="1:6" x14ac:dyDescent="0.2">
      <c r="A2" s="21"/>
      <c r="B2" s="21"/>
      <c r="C2" s="21"/>
      <c r="D2" s="21"/>
      <c r="E2" s="21"/>
    </row>
    <row r="3" spans="1:6" x14ac:dyDescent="0.2">
      <c r="A3" s="21"/>
      <c r="B3" s="21"/>
      <c r="C3" s="21"/>
      <c r="D3" s="21"/>
      <c r="E3" s="21"/>
    </row>
    <row r="4" spans="1:6" x14ac:dyDescent="0.2">
      <c r="A4" s="21"/>
      <c r="B4" s="21"/>
      <c r="C4" s="21"/>
      <c r="D4" s="21"/>
      <c r="E4" s="21"/>
    </row>
    <row r="5" spans="1:6" ht="21.75" customHeight="1" x14ac:dyDescent="0.2">
      <c r="A5" s="21"/>
      <c r="B5" s="21"/>
      <c r="C5" s="21"/>
      <c r="D5" s="21"/>
      <c r="E5" s="21"/>
    </row>
    <row r="6" spans="1:6" ht="21.75" customHeight="1" x14ac:dyDescent="0.2">
      <c r="A6" s="21"/>
      <c r="B6" s="21"/>
      <c r="C6" s="21"/>
      <c r="D6" s="21"/>
      <c r="E6" s="21"/>
    </row>
    <row r="7" spans="1:6" x14ac:dyDescent="0.2">
      <c r="A7" s="139" t="s">
        <v>74</v>
      </c>
      <c r="B7" s="139" t="s">
        <v>75</v>
      </c>
      <c r="C7" s="23" t="s">
        <v>76</v>
      </c>
      <c r="D7" s="24" t="s">
        <v>77</v>
      </c>
      <c r="E7" s="21" t="s">
        <v>78</v>
      </c>
    </row>
    <row r="8" spans="1:6" s="21" customFormat="1" x14ac:dyDescent="0.2">
      <c r="A8" s="140"/>
      <c r="B8" s="140"/>
      <c r="C8" s="25" t="s">
        <v>79</v>
      </c>
      <c r="D8" s="26" t="s">
        <v>80</v>
      </c>
    </row>
    <row r="9" spans="1:6" ht="15.75" x14ac:dyDescent="0.25">
      <c r="A9" s="27" t="s">
        <v>81</v>
      </c>
      <c r="B9" s="28"/>
      <c r="C9" s="29">
        <v>3400000</v>
      </c>
      <c r="D9" s="30">
        <f t="shared" ref="D9:D14" si="0">+$C$38</f>
        <v>0.56916481869046043</v>
      </c>
      <c r="E9" s="21">
        <f>(C9*(1+D9))/30</f>
        <v>177838.67945158554</v>
      </c>
      <c r="F9" s="31"/>
    </row>
    <row r="10" spans="1:6" ht="15.75" x14ac:dyDescent="0.25">
      <c r="A10" s="27" t="s">
        <v>82</v>
      </c>
      <c r="B10" s="28"/>
      <c r="C10" s="29">
        <v>3000000</v>
      </c>
      <c r="D10" s="30">
        <f t="shared" si="0"/>
        <v>0.56916481869046043</v>
      </c>
      <c r="E10" s="21"/>
      <c r="F10" s="31"/>
    </row>
    <row r="11" spans="1:6" ht="15.75" x14ac:dyDescent="0.25">
      <c r="A11" s="27" t="s">
        <v>83</v>
      </c>
      <c r="B11" s="28"/>
      <c r="C11" s="32">
        <v>1800000</v>
      </c>
      <c r="D11" s="30">
        <f t="shared" si="0"/>
        <v>0.56916481869046043</v>
      </c>
      <c r="E11" s="21">
        <f>(C11*(1+D11))/30</f>
        <v>94149.889121427637</v>
      </c>
      <c r="F11" s="31"/>
    </row>
    <row r="12" spans="1:6" ht="15.75" x14ac:dyDescent="0.25">
      <c r="A12" s="27" t="s">
        <v>84</v>
      </c>
      <c r="B12" s="28"/>
      <c r="C12" s="32">
        <v>1350000</v>
      </c>
      <c r="D12" s="30">
        <f t="shared" si="0"/>
        <v>0.56916481869046043</v>
      </c>
      <c r="E12" s="21">
        <f t="shared" ref="E12:E20" si="1">(C12*(1+D12))/30</f>
        <v>70612.416841070721</v>
      </c>
      <c r="F12" s="31"/>
    </row>
    <row r="13" spans="1:6" ht="15.75" x14ac:dyDescent="0.25">
      <c r="A13" s="27" t="s">
        <v>85</v>
      </c>
      <c r="B13" s="28"/>
      <c r="C13" s="32">
        <v>2100000</v>
      </c>
      <c r="D13" s="30">
        <f t="shared" si="0"/>
        <v>0.56916481869046043</v>
      </c>
      <c r="E13" s="21">
        <f t="shared" si="1"/>
        <v>109841.53730833223</v>
      </c>
      <c r="F13" s="31"/>
    </row>
    <row r="14" spans="1:6" ht="15.75" x14ac:dyDescent="0.25">
      <c r="A14" s="27" t="s">
        <v>86</v>
      </c>
      <c r="B14" s="28"/>
      <c r="C14" s="32">
        <v>1900000</v>
      </c>
      <c r="D14" s="30">
        <f t="shared" si="0"/>
        <v>0.56916481869046043</v>
      </c>
      <c r="E14" s="21">
        <f t="shared" si="1"/>
        <v>99380.438517062503</v>
      </c>
      <c r="F14" s="31"/>
    </row>
    <row r="15" spans="1:6" ht="15.75" x14ac:dyDescent="0.25">
      <c r="A15" s="27" t="s">
        <v>87</v>
      </c>
      <c r="B15" s="28"/>
      <c r="C15" s="32">
        <v>566700</v>
      </c>
      <c r="D15" s="30">
        <f>+$C$50</f>
        <v>1.29</v>
      </c>
      <c r="E15" s="21">
        <f t="shared" si="1"/>
        <v>43258.1</v>
      </c>
      <c r="F15" s="31"/>
    </row>
    <row r="16" spans="1:6" ht="15.75" x14ac:dyDescent="0.25">
      <c r="A16" s="27" t="s">
        <v>88</v>
      </c>
      <c r="B16" s="28"/>
      <c r="C16" s="32">
        <v>850000</v>
      </c>
      <c r="D16" s="30">
        <f>+$C$38</f>
        <v>0.56916481869046043</v>
      </c>
      <c r="E16" s="21">
        <f t="shared" si="1"/>
        <v>44459.669862896386</v>
      </c>
      <c r="F16" s="31"/>
    </row>
    <row r="17" spans="1:7" ht="15.75" x14ac:dyDescent="0.25">
      <c r="A17" s="27" t="s">
        <v>89</v>
      </c>
      <c r="B17" s="28"/>
      <c r="C17" s="32">
        <v>566700</v>
      </c>
      <c r="D17" s="30">
        <f>+$C$50</f>
        <v>1.29</v>
      </c>
      <c r="E17" s="21">
        <f t="shared" si="1"/>
        <v>43258.1</v>
      </c>
      <c r="F17" s="31"/>
    </row>
    <row r="18" spans="1:7" ht="15.75" x14ac:dyDescent="0.25">
      <c r="A18" s="27" t="s">
        <v>90</v>
      </c>
      <c r="B18" s="28"/>
      <c r="C18" s="32">
        <v>1050000</v>
      </c>
      <c r="D18" s="30">
        <f>+$C$38</f>
        <v>0.56916481869046043</v>
      </c>
      <c r="E18" s="21">
        <f>(C18*(1+D18))/30</f>
        <v>54920.768654166117</v>
      </c>
    </row>
    <row r="19" spans="1:7" ht="15.75" x14ac:dyDescent="0.25">
      <c r="A19" s="27" t="s">
        <v>91</v>
      </c>
      <c r="B19" s="28"/>
      <c r="C19" s="29">
        <v>1200000</v>
      </c>
      <c r="D19" s="30">
        <f>+$C$50</f>
        <v>1.29</v>
      </c>
      <c r="E19" s="33">
        <f t="shared" si="1"/>
        <v>91600</v>
      </c>
    </row>
    <row r="20" spans="1:7" ht="15.75" x14ac:dyDescent="0.25">
      <c r="A20" s="27" t="s">
        <v>92</v>
      </c>
      <c r="B20" s="28"/>
      <c r="C20" s="29">
        <v>800000</v>
      </c>
      <c r="D20" s="30">
        <f>+$C$50</f>
        <v>1.29</v>
      </c>
      <c r="E20" s="33">
        <f t="shared" si="1"/>
        <v>61066.666666666664</v>
      </c>
    </row>
    <row r="21" spans="1:7" ht="24.75" customHeight="1" x14ac:dyDescent="0.2">
      <c r="A21" s="34"/>
      <c r="B21" s="34"/>
      <c r="C21" s="34"/>
      <c r="D21" s="35"/>
      <c r="E21" s="21"/>
    </row>
    <row r="22" spans="1:7" ht="24.75" customHeight="1" x14ac:dyDescent="0.2">
      <c r="A22" s="141" t="s">
        <v>93</v>
      </c>
      <c r="B22" s="142"/>
      <c r="C22" s="142"/>
      <c r="D22" s="143"/>
      <c r="E22" s="21"/>
    </row>
    <row r="23" spans="1:7" x14ac:dyDescent="0.2">
      <c r="E23" s="21"/>
    </row>
    <row r="24" spans="1:7" ht="15" x14ac:dyDescent="0.25">
      <c r="A24" s="36"/>
      <c r="B24"/>
      <c r="C24" s="37"/>
      <c r="D24" s="37"/>
      <c r="E24"/>
      <c r="F24"/>
      <c r="G24"/>
    </row>
    <row r="25" spans="1:7" ht="15" x14ac:dyDescent="0.25">
      <c r="A25" s="36"/>
      <c r="B25"/>
      <c r="C25" s="37"/>
      <c r="D25" s="37"/>
      <c r="E25"/>
      <c r="F25"/>
      <c r="G25"/>
    </row>
    <row r="26" spans="1:7" ht="15" x14ac:dyDescent="0.25">
      <c r="A26" s="38" t="s">
        <v>94</v>
      </c>
      <c r="B26"/>
      <c r="C26" s="37"/>
      <c r="D26" s="37"/>
      <c r="E26"/>
      <c r="F26"/>
      <c r="G26"/>
    </row>
    <row r="27" spans="1:7" ht="15" x14ac:dyDescent="0.25">
      <c r="A27" s="144" t="s">
        <v>95</v>
      </c>
      <c r="B27" s="144"/>
      <c r="C27" s="144"/>
      <c r="D27"/>
      <c r="E27"/>
      <c r="F27"/>
      <c r="G27"/>
    </row>
    <row r="28" spans="1:7" ht="15" x14ac:dyDescent="0.25">
      <c r="A28" s="39" t="s">
        <v>96</v>
      </c>
      <c r="B28" s="39"/>
      <c r="C28" s="40" t="s">
        <v>80</v>
      </c>
      <c r="D28"/>
      <c r="E28"/>
      <c r="F28"/>
      <c r="G28"/>
    </row>
    <row r="29" spans="1:7" ht="15" x14ac:dyDescent="0.25">
      <c r="A29" s="41" t="s">
        <v>97</v>
      </c>
      <c r="B29" s="42" t="s">
        <v>98</v>
      </c>
      <c r="C29" s="43">
        <f>30/360</f>
        <v>8.3333333333333329E-2</v>
      </c>
      <c r="D29"/>
      <c r="E29"/>
      <c r="F29"/>
      <c r="G29"/>
    </row>
    <row r="30" spans="1:7" ht="15" x14ac:dyDescent="0.25">
      <c r="A30" s="41" t="s">
        <v>99</v>
      </c>
      <c r="B30" s="42" t="s">
        <v>98</v>
      </c>
      <c r="C30" s="43">
        <f>30/360</f>
        <v>8.3333333333333329E-2</v>
      </c>
      <c r="D30"/>
      <c r="E30"/>
      <c r="F30"/>
      <c r="G30"/>
    </row>
    <row r="31" spans="1:7" ht="15" x14ac:dyDescent="0.25">
      <c r="A31" s="41" t="s">
        <v>100</v>
      </c>
      <c r="B31" s="42" t="s">
        <v>101</v>
      </c>
      <c r="C31" s="43">
        <f>30/36080.01</f>
        <v>8.3148535712711821E-4</v>
      </c>
      <c r="D31"/>
      <c r="E31"/>
      <c r="F31"/>
      <c r="G31"/>
    </row>
    <row r="32" spans="1:7" ht="15" x14ac:dyDescent="0.25">
      <c r="A32" s="41" t="s">
        <v>102</v>
      </c>
      <c r="B32" s="42" t="s">
        <v>103</v>
      </c>
      <c r="C32" s="43">
        <f>15/360</f>
        <v>4.1666666666666664E-2</v>
      </c>
      <c r="D32"/>
      <c r="E32"/>
      <c r="F32"/>
      <c r="G32"/>
    </row>
    <row r="33" spans="1:7" ht="15" x14ac:dyDescent="0.25">
      <c r="A33" s="41" t="s">
        <v>104</v>
      </c>
      <c r="B33" s="44">
        <v>0.12</v>
      </c>
      <c r="C33" s="43">
        <f>0.16*0.75</f>
        <v>0.12</v>
      </c>
      <c r="D33"/>
      <c r="E33"/>
      <c r="F33"/>
      <c r="G33"/>
    </row>
    <row r="34" spans="1:7" ht="15" x14ac:dyDescent="0.25">
      <c r="A34" s="41" t="s">
        <v>105</v>
      </c>
      <c r="B34" s="45">
        <v>0.08</v>
      </c>
      <c r="C34" s="43">
        <f>0.12*2/3</f>
        <v>0.08</v>
      </c>
      <c r="D34"/>
      <c r="E34"/>
      <c r="F34"/>
      <c r="G34"/>
    </row>
    <row r="35" spans="1:7" ht="15" x14ac:dyDescent="0.25">
      <c r="A35" s="41" t="s">
        <v>106</v>
      </c>
      <c r="B35" s="45">
        <v>7.0000000000000007E-2</v>
      </c>
      <c r="C35" s="43">
        <v>7.0000000000000007E-2</v>
      </c>
      <c r="D35"/>
      <c r="E35" s="46"/>
      <c r="F35"/>
      <c r="G35"/>
    </row>
    <row r="36" spans="1:7" ht="15" x14ac:dyDescent="0.25">
      <c r="A36" s="41" t="s">
        <v>107</v>
      </c>
      <c r="B36" s="45">
        <v>0.09</v>
      </c>
      <c r="C36" s="43">
        <v>0.09</v>
      </c>
      <c r="D36"/>
      <c r="E36"/>
      <c r="F36"/>
      <c r="G36"/>
    </row>
    <row r="37" spans="1:7" ht="15.75" thickBot="1" x14ac:dyDescent="0.3">
      <c r="A37" s="41" t="s">
        <v>108</v>
      </c>
      <c r="B37" s="45">
        <v>0</v>
      </c>
      <c r="C37" s="43">
        <v>0</v>
      </c>
      <c r="D37"/>
      <c r="E37"/>
      <c r="F37"/>
      <c r="G37"/>
    </row>
    <row r="38" spans="1:7" ht="15.75" thickBot="1" x14ac:dyDescent="0.3">
      <c r="A38" s="47"/>
      <c r="B38" s="48"/>
      <c r="C38" s="49">
        <f>SUM(C29:C37)</f>
        <v>0.56916481869046043</v>
      </c>
      <c r="D38" s="50"/>
      <c r="E38"/>
      <c r="F38"/>
      <c r="G38"/>
    </row>
    <row r="39" spans="1:7" ht="15" x14ac:dyDescent="0.25">
      <c r="A39" s="145" t="s">
        <v>109</v>
      </c>
      <c r="B39" s="145"/>
      <c r="C39" s="145"/>
      <c r="D39" s="47"/>
      <c r="E39"/>
      <c r="F39"/>
      <c r="G39"/>
    </row>
    <row r="40" spans="1:7" ht="15" x14ac:dyDescent="0.25">
      <c r="A40" s="51" t="s">
        <v>110</v>
      </c>
      <c r="B40" s="52"/>
      <c r="C40" s="53">
        <f>C38</f>
        <v>0.56916481869046043</v>
      </c>
      <c r="D40" s="47"/>
      <c r="E40"/>
      <c r="F40"/>
      <c r="G40"/>
    </row>
    <row r="41" spans="1:7" x14ac:dyDescent="0.2">
      <c r="A41" s="51" t="s">
        <v>111</v>
      </c>
      <c r="B41" s="54" t="s">
        <v>103</v>
      </c>
      <c r="C41" s="55">
        <f>15/360</f>
        <v>4.1666666666666664E-2</v>
      </c>
      <c r="D41" s="56"/>
    </row>
    <row r="42" spans="1:7" x14ac:dyDescent="0.2">
      <c r="A42" s="51" t="s">
        <v>112</v>
      </c>
      <c r="B42" s="54" t="s">
        <v>113</v>
      </c>
      <c r="C42" s="55">
        <f>18/360</f>
        <v>0.05</v>
      </c>
      <c r="D42" s="56"/>
    </row>
    <row r="43" spans="1:7" x14ac:dyDescent="0.2">
      <c r="A43" s="51" t="s">
        <v>114</v>
      </c>
      <c r="B43" s="54" t="s">
        <v>115</v>
      </c>
      <c r="C43" s="55">
        <f>365/297-1</f>
        <v>0.22895622895622902</v>
      </c>
      <c r="D43" s="56"/>
    </row>
    <row r="44" spans="1:7" ht="28.5" x14ac:dyDescent="0.2">
      <c r="A44" s="57" t="s">
        <v>116</v>
      </c>
      <c r="B44" s="54" t="s">
        <v>117</v>
      </c>
      <c r="C44" s="55">
        <f>7/360</f>
        <v>1.9444444444444445E-2</v>
      </c>
      <c r="D44" s="56"/>
    </row>
    <row r="45" spans="1:7" x14ac:dyDescent="0.2">
      <c r="A45" s="57" t="s">
        <v>118</v>
      </c>
      <c r="B45" s="54" t="s">
        <v>119</v>
      </c>
      <c r="C45" s="55">
        <f>3/360</f>
        <v>8.3333333333333332E-3</v>
      </c>
      <c r="D45" s="56"/>
    </row>
    <row r="46" spans="1:7" x14ac:dyDescent="0.2">
      <c r="A46" s="57" t="s">
        <v>120</v>
      </c>
      <c r="B46" s="54" t="s">
        <v>121</v>
      </c>
      <c r="C46" s="55">
        <f>16/360</f>
        <v>4.4444444444444446E-2</v>
      </c>
      <c r="D46" s="56"/>
    </row>
    <row r="47" spans="1:7" x14ac:dyDescent="0.2">
      <c r="A47" s="57" t="s">
        <v>122</v>
      </c>
      <c r="B47" s="54" t="s">
        <v>121</v>
      </c>
      <c r="C47" s="55">
        <f>16/360</f>
        <v>4.4444444444444446E-2</v>
      </c>
      <c r="D47" s="56"/>
    </row>
    <row r="48" spans="1:7" x14ac:dyDescent="0.2">
      <c r="A48" s="57" t="s">
        <v>123</v>
      </c>
      <c r="B48" s="54"/>
      <c r="C48" s="55">
        <v>0.16</v>
      </c>
      <c r="D48" s="56"/>
    </row>
    <row r="49" spans="1:4" ht="15" thickBot="1" x14ac:dyDescent="0.25">
      <c r="A49" s="51" t="s">
        <v>124</v>
      </c>
      <c r="B49" s="54" t="s">
        <v>125</v>
      </c>
      <c r="C49" s="55">
        <f>61500/515000</f>
        <v>0.11941747572815534</v>
      </c>
      <c r="D49" s="56" t="s">
        <v>126</v>
      </c>
    </row>
    <row r="50" spans="1:4" ht="15.75" thickBot="1" x14ac:dyDescent="0.3">
      <c r="A50" s="58"/>
      <c r="B50" s="58"/>
      <c r="C50" s="59">
        <f>ROUND(SUM(C40:C49),2)</f>
        <v>1.29</v>
      </c>
      <c r="D50" s="56"/>
    </row>
    <row r="51" spans="1:4" x14ac:dyDescent="0.2">
      <c r="A51" s="60" t="s">
        <v>127</v>
      </c>
      <c r="B51" s="61">
        <f>9000*1.045</f>
        <v>9405</v>
      </c>
      <c r="C51" s="56"/>
      <c r="D51" s="56"/>
    </row>
    <row r="52" spans="1:4" x14ac:dyDescent="0.2">
      <c r="A52" s="60" t="s">
        <v>128</v>
      </c>
      <c r="B52" s="61">
        <f>60000*1.045</f>
        <v>62699.999999999993</v>
      </c>
      <c r="C52" s="56"/>
      <c r="D52" s="56"/>
    </row>
    <row r="53" spans="1:4" x14ac:dyDescent="0.2">
      <c r="A53" s="60" t="s">
        <v>129</v>
      </c>
      <c r="B53" s="61">
        <f>(300*30)*1.045</f>
        <v>9405</v>
      </c>
      <c r="C53" s="56"/>
      <c r="D53" s="56"/>
    </row>
    <row r="54" spans="1:4" x14ac:dyDescent="0.2">
      <c r="A54" s="60" t="s">
        <v>130</v>
      </c>
      <c r="B54" s="61">
        <f>5000*1.045</f>
        <v>5225</v>
      </c>
      <c r="C54" s="56"/>
      <c r="D54" s="56"/>
    </row>
    <row r="55" spans="1:4" x14ac:dyDescent="0.2">
      <c r="A55" s="60"/>
      <c r="B55" s="60"/>
      <c r="C55" s="56"/>
      <c r="D55" s="56"/>
    </row>
    <row r="56" spans="1:4" x14ac:dyDescent="0.2">
      <c r="A56" s="60"/>
      <c r="B56" s="60"/>
      <c r="C56" s="56"/>
      <c r="D56" s="56"/>
    </row>
    <row r="57" spans="1:4" x14ac:dyDescent="0.2">
      <c r="A57" s="56"/>
      <c r="B57" s="56"/>
      <c r="C57" s="56"/>
      <c r="D57" s="56"/>
    </row>
  </sheetData>
  <mergeCells count="5">
    <mergeCell ref="A7:A8"/>
    <mergeCell ref="B7:B8"/>
    <mergeCell ref="A22:D22"/>
    <mergeCell ref="A27:C27"/>
    <mergeCell ref="A39:C39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100"/>
  <sheetViews>
    <sheetView showGridLines="0" tabSelected="1" view="pageBreakPreview" topLeftCell="A76" zoomScale="85" zoomScaleNormal="90" zoomScaleSheetLayoutView="85" workbookViewId="0">
      <selection activeCell="F95" sqref="F95"/>
    </sheetView>
  </sheetViews>
  <sheetFormatPr baseColWidth="10" defaultRowHeight="15" x14ac:dyDescent="0.25"/>
  <cols>
    <col min="1" max="1" width="5.7109375" customWidth="1"/>
    <col min="2" max="2" width="50.7109375" customWidth="1"/>
    <col min="3" max="3" width="7.7109375" customWidth="1"/>
    <col min="4" max="4" width="10.42578125" style="46" customWidth="1"/>
    <col min="5" max="5" width="16.7109375" customWidth="1"/>
    <col min="6" max="6" width="19" bestFit="1" customWidth="1"/>
    <col min="7" max="7" width="1.85546875" style="47" customWidth="1"/>
    <col min="8" max="8" width="15.140625" style="47" bestFit="1" customWidth="1"/>
    <col min="10" max="10" width="15.140625" bestFit="1" customWidth="1"/>
  </cols>
  <sheetData>
    <row r="1" spans="1:8" ht="43.5" customHeight="1" thickBot="1" x14ac:dyDescent="0.3">
      <c r="A1" s="152" t="s">
        <v>217</v>
      </c>
      <c r="B1" s="152"/>
      <c r="C1" s="152"/>
      <c r="D1" s="152"/>
      <c r="E1" s="152"/>
      <c r="F1" s="152"/>
    </row>
    <row r="2" spans="1:8" ht="29.25" customHeight="1" thickTop="1" thickBot="1" x14ac:dyDescent="0.3">
      <c r="A2" s="146" t="s">
        <v>209</v>
      </c>
      <c r="B2" s="147"/>
      <c r="C2" s="147"/>
      <c r="D2" s="147"/>
      <c r="E2" s="147"/>
      <c r="F2" s="148"/>
    </row>
    <row r="3" spans="1:8" ht="11.25" customHeight="1" thickTop="1" thickBot="1" x14ac:dyDescent="0.3">
      <c r="A3" s="158"/>
      <c r="B3" s="159"/>
      <c r="C3" s="159"/>
      <c r="D3" s="159"/>
      <c r="E3" s="159"/>
      <c r="F3" s="160"/>
    </row>
    <row r="4" spans="1:8" ht="22.5" customHeight="1" thickTop="1" thickBot="1" x14ac:dyDescent="0.3">
      <c r="A4" s="149" t="s">
        <v>188</v>
      </c>
      <c r="B4" s="150"/>
      <c r="C4" s="150"/>
      <c r="D4" s="150"/>
      <c r="E4" s="150"/>
      <c r="F4" s="151"/>
    </row>
    <row r="5" spans="1:8" ht="9.75" customHeight="1" thickTop="1" x14ac:dyDescent="0.25">
      <c r="A5" s="161"/>
      <c r="B5" s="162"/>
      <c r="C5" s="162"/>
      <c r="D5" s="162"/>
      <c r="E5" s="162"/>
      <c r="F5" s="163"/>
    </row>
    <row r="6" spans="1:8" ht="48" customHeight="1" x14ac:dyDescent="0.25">
      <c r="A6" s="77" t="s">
        <v>132</v>
      </c>
      <c r="B6" s="78" t="s">
        <v>133</v>
      </c>
      <c r="C6" s="78" t="s">
        <v>134</v>
      </c>
      <c r="D6" s="79" t="s">
        <v>135</v>
      </c>
      <c r="E6" s="78" t="s">
        <v>136</v>
      </c>
      <c r="F6" s="80" t="s">
        <v>137</v>
      </c>
    </row>
    <row r="7" spans="1:8" x14ac:dyDescent="0.25">
      <c r="A7" s="81"/>
      <c r="B7" s="82"/>
      <c r="C7" s="83"/>
      <c r="D7" s="84"/>
      <c r="E7" s="83"/>
      <c r="F7" s="85"/>
    </row>
    <row r="8" spans="1:8" x14ac:dyDescent="0.25">
      <c r="A8" s="77"/>
      <c r="B8" s="76" t="s">
        <v>188</v>
      </c>
      <c r="C8" s="86"/>
      <c r="D8" s="79"/>
      <c r="E8" s="86"/>
      <c r="F8" s="87"/>
    </row>
    <row r="9" spans="1:8" x14ac:dyDescent="0.25">
      <c r="A9" s="72"/>
      <c r="B9" s="71"/>
      <c r="C9" s="71"/>
      <c r="D9" s="74"/>
      <c r="E9" s="71"/>
      <c r="F9" s="73"/>
    </row>
    <row r="10" spans="1:8" x14ac:dyDescent="0.25">
      <c r="A10" s="77"/>
      <c r="B10" s="76" t="s">
        <v>191</v>
      </c>
      <c r="C10" s="86"/>
      <c r="D10" s="79"/>
      <c r="E10" s="86"/>
      <c r="F10" s="87"/>
    </row>
    <row r="11" spans="1:8" ht="25.5" x14ac:dyDescent="0.25">
      <c r="A11" s="88" t="s">
        <v>138</v>
      </c>
      <c r="B11" s="89" t="s">
        <v>195</v>
      </c>
      <c r="C11" s="90" t="str">
        <f>+[1]APU!C15</f>
        <v>m3</v>
      </c>
      <c r="D11" s="91">
        <v>161.46</v>
      </c>
      <c r="E11" s="178"/>
      <c r="F11" s="179"/>
      <c r="H11" s="70"/>
    </row>
    <row r="12" spans="1:8" x14ac:dyDescent="0.25">
      <c r="A12" s="88"/>
      <c r="B12" s="89"/>
      <c r="C12" s="90"/>
      <c r="D12" s="91"/>
      <c r="E12" s="180"/>
      <c r="F12" s="181"/>
      <c r="H12" s="70"/>
    </row>
    <row r="13" spans="1:8" x14ac:dyDescent="0.25">
      <c r="A13" s="77"/>
      <c r="B13" s="76" t="s">
        <v>192</v>
      </c>
      <c r="C13" s="86"/>
      <c r="D13" s="79"/>
      <c r="E13" s="182"/>
      <c r="F13" s="183"/>
      <c r="H13" s="70"/>
    </row>
    <row r="14" spans="1:8" ht="25.5" x14ac:dyDescent="0.25">
      <c r="A14" s="94">
        <f>+A11+1</f>
        <v>2</v>
      </c>
      <c r="B14" s="89" t="s">
        <v>196</v>
      </c>
      <c r="C14" s="90" t="str">
        <f>+[1]APU!C27</f>
        <v>m3</v>
      </c>
      <c r="D14" s="95">
        <v>7195.52</v>
      </c>
      <c r="E14" s="178"/>
      <c r="F14" s="179"/>
      <c r="H14" s="70"/>
    </row>
    <row r="15" spans="1:8" ht="25.5" x14ac:dyDescent="0.25">
      <c r="A15" s="94">
        <f t="shared" ref="A15:A58" si="0">+A14+1</f>
        <v>3</v>
      </c>
      <c r="B15" s="89" t="s">
        <v>197</v>
      </c>
      <c r="C15" s="90" t="str">
        <f>+[1]APU!C39</f>
        <v>m3</v>
      </c>
      <c r="D15" s="91">
        <v>744.8</v>
      </c>
      <c r="E15" s="178"/>
      <c r="F15" s="179"/>
      <c r="H15" s="70"/>
    </row>
    <row r="16" spans="1:8" x14ac:dyDescent="0.25">
      <c r="A16" s="94">
        <f t="shared" si="0"/>
        <v>4</v>
      </c>
      <c r="B16" s="96" t="s">
        <v>139</v>
      </c>
      <c r="C16" s="90" t="str">
        <f>+[1]APU!C51</f>
        <v>m3</v>
      </c>
      <c r="D16" s="91">
        <v>160.75</v>
      </c>
      <c r="E16" s="178"/>
      <c r="F16" s="179"/>
      <c r="H16" s="70"/>
    </row>
    <row r="17" spans="1:8" ht="25.5" x14ac:dyDescent="0.25">
      <c r="A17" s="94">
        <f t="shared" si="0"/>
        <v>5</v>
      </c>
      <c r="B17" s="96" t="s">
        <v>140</v>
      </c>
      <c r="C17" s="90" t="str">
        <f>+[1]APU!C63</f>
        <v>m3</v>
      </c>
      <c r="D17" s="91">
        <v>362.59</v>
      </c>
      <c r="E17" s="178"/>
      <c r="F17" s="179"/>
      <c r="H17" s="70"/>
    </row>
    <row r="18" spans="1:8" ht="22.5" customHeight="1" x14ac:dyDescent="0.25">
      <c r="A18" s="94">
        <f t="shared" si="0"/>
        <v>6</v>
      </c>
      <c r="B18" s="96" t="s">
        <v>141</v>
      </c>
      <c r="C18" s="90" t="str">
        <f>+[1]APU!C75</f>
        <v>m3</v>
      </c>
      <c r="D18" s="91">
        <v>4609.76</v>
      </c>
      <c r="E18" s="178"/>
      <c r="F18" s="179"/>
      <c r="H18" s="70"/>
    </row>
    <row r="19" spans="1:8" ht="33" customHeight="1" x14ac:dyDescent="0.25">
      <c r="A19" s="94">
        <f t="shared" si="0"/>
        <v>7</v>
      </c>
      <c r="B19" s="96" t="s">
        <v>201</v>
      </c>
      <c r="C19" s="90" t="str">
        <f>+[1]APU!C87</f>
        <v>m3</v>
      </c>
      <c r="D19" s="91">
        <v>748.64</v>
      </c>
      <c r="E19" s="178"/>
      <c r="F19" s="179"/>
      <c r="H19" s="70"/>
    </row>
    <row r="20" spans="1:8" ht="25.5" x14ac:dyDescent="0.25">
      <c r="A20" s="94">
        <f t="shared" si="0"/>
        <v>8</v>
      </c>
      <c r="B20" s="96" t="s">
        <v>142</v>
      </c>
      <c r="C20" s="90" t="str">
        <f>+[1]APU!C99</f>
        <v>m3</v>
      </c>
      <c r="D20" s="91">
        <v>6.72</v>
      </c>
      <c r="E20" s="178"/>
      <c r="F20" s="179"/>
      <c r="H20" s="70"/>
    </row>
    <row r="21" spans="1:8" ht="25.5" x14ac:dyDescent="0.25">
      <c r="A21" s="94">
        <f t="shared" si="0"/>
        <v>9</v>
      </c>
      <c r="B21" s="96" t="s">
        <v>143</v>
      </c>
      <c r="C21" s="90" t="str">
        <f>+[1]APU!C111</f>
        <v>m3</v>
      </c>
      <c r="D21" s="91">
        <v>6.72</v>
      </c>
      <c r="E21" s="178"/>
      <c r="F21" s="179"/>
      <c r="H21" s="70"/>
    </row>
    <row r="22" spans="1:8" ht="25.5" x14ac:dyDescent="0.25">
      <c r="A22" s="94">
        <f t="shared" si="0"/>
        <v>10</v>
      </c>
      <c r="B22" s="89" t="s">
        <v>200</v>
      </c>
      <c r="C22" s="97" t="s">
        <v>131</v>
      </c>
      <c r="D22" s="91">
        <v>440.8</v>
      </c>
      <c r="E22" s="178"/>
      <c r="F22" s="179"/>
      <c r="H22" s="70"/>
    </row>
    <row r="23" spans="1:8" ht="25.5" x14ac:dyDescent="0.25">
      <c r="A23" s="94">
        <f t="shared" si="0"/>
        <v>11</v>
      </c>
      <c r="B23" s="96" t="s">
        <v>144</v>
      </c>
      <c r="C23" s="90" t="str">
        <f>+[1]APU!C135</f>
        <v>m</v>
      </c>
      <c r="D23" s="91">
        <v>5560</v>
      </c>
      <c r="E23" s="178"/>
      <c r="F23" s="179"/>
      <c r="H23" s="70"/>
    </row>
    <row r="24" spans="1:8" x14ac:dyDescent="0.25">
      <c r="A24" s="94"/>
      <c r="B24" s="96"/>
      <c r="C24" s="90"/>
      <c r="D24" s="91"/>
      <c r="E24" s="184"/>
      <c r="F24" s="181"/>
      <c r="H24" s="70"/>
    </row>
    <row r="25" spans="1:8" x14ac:dyDescent="0.25">
      <c r="A25" s="77"/>
      <c r="B25" s="76" t="s">
        <v>193</v>
      </c>
      <c r="C25" s="86"/>
      <c r="D25" s="79"/>
      <c r="E25" s="182"/>
      <c r="F25" s="183"/>
      <c r="H25" s="70"/>
    </row>
    <row r="26" spans="1:8" ht="33.75" customHeight="1" x14ac:dyDescent="0.25">
      <c r="A26" s="94">
        <f>+A23+1</f>
        <v>12</v>
      </c>
      <c r="B26" s="96" t="s">
        <v>145</v>
      </c>
      <c r="C26" s="90" t="str">
        <f>+[1]APU!C147</f>
        <v>m3</v>
      </c>
      <c r="D26" s="91">
        <v>12.42</v>
      </c>
      <c r="E26" s="178"/>
      <c r="F26" s="179"/>
      <c r="H26" s="70"/>
    </row>
    <row r="27" spans="1:8" ht="25.5" x14ac:dyDescent="0.25">
      <c r="A27" s="94">
        <f t="shared" si="0"/>
        <v>13</v>
      </c>
      <c r="B27" s="96" t="s">
        <v>207</v>
      </c>
      <c r="C27" s="90" t="str">
        <f>+[1]APU!C159</f>
        <v>kg</v>
      </c>
      <c r="D27" s="91">
        <v>10.55</v>
      </c>
      <c r="E27" s="178"/>
      <c r="F27" s="179"/>
      <c r="H27" s="70"/>
    </row>
    <row r="28" spans="1:8" x14ac:dyDescent="0.25">
      <c r="A28" s="94"/>
      <c r="B28" s="96"/>
      <c r="C28" s="90"/>
      <c r="D28" s="91"/>
      <c r="E28" s="185"/>
      <c r="F28" s="181"/>
      <c r="H28" s="70"/>
    </row>
    <row r="29" spans="1:8" x14ac:dyDescent="0.25">
      <c r="A29" s="77"/>
      <c r="B29" s="76" t="s">
        <v>194</v>
      </c>
      <c r="C29" s="86"/>
      <c r="D29" s="79"/>
      <c r="E29" s="182"/>
      <c r="F29" s="183"/>
      <c r="H29" s="70"/>
    </row>
    <row r="30" spans="1:8" x14ac:dyDescent="0.25">
      <c r="A30" s="94">
        <f>+A27+1</f>
        <v>14</v>
      </c>
      <c r="B30" s="89" t="s">
        <v>203</v>
      </c>
      <c r="C30" s="97" t="str">
        <f>+[1]APU!C219</f>
        <v>un</v>
      </c>
      <c r="D30" s="95">
        <v>25</v>
      </c>
      <c r="E30" s="178"/>
      <c r="F30" s="179"/>
      <c r="H30" s="70"/>
    </row>
    <row r="31" spans="1:8" x14ac:dyDescent="0.25">
      <c r="A31" s="94"/>
      <c r="B31" s="89"/>
      <c r="C31" s="97"/>
      <c r="D31" s="95"/>
      <c r="E31" s="178"/>
      <c r="F31" s="179"/>
      <c r="H31" s="70"/>
    </row>
    <row r="32" spans="1:8" ht="25.5" x14ac:dyDescent="0.25">
      <c r="A32" s="94">
        <v>16</v>
      </c>
      <c r="B32" s="89" t="s">
        <v>206</v>
      </c>
      <c r="C32" s="97" t="str">
        <f>+[1]APU!C246</f>
        <v>un</v>
      </c>
      <c r="D32" s="95">
        <v>632</v>
      </c>
      <c r="E32" s="178"/>
      <c r="F32" s="179"/>
      <c r="H32" s="70"/>
    </row>
    <row r="33" spans="1:8" ht="38.25" x14ac:dyDescent="0.25">
      <c r="A33" s="94">
        <f>+A32+1</f>
        <v>17</v>
      </c>
      <c r="B33" s="89" t="s">
        <v>146</v>
      </c>
      <c r="C33" s="97" t="str">
        <f>+[1]APU!C471</f>
        <v>ml</v>
      </c>
      <c r="D33" s="95">
        <v>40</v>
      </c>
      <c r="E33" s="178"/>
      <c r="F33" s="179"/>
      <c r="H33" s="70"/>
    </row>
    <row r="34" spans="1:8" ht="66" customHeight="1" x14ac:dyDescent="0.25">
      <c r="A34" s="94">
        <f t="shared" si="0"/>
        <v>18</v>
      </c>
      <c r="B34" s="89" t="s">
        <v>202</v>
      </c>
      <c r="C34" s="97" t="str">
        <f>+[1]APU!C483</f>
        <v>un</v>
      </c>
      <c r="D34" s="95">
        <v>1</v>
      </c>
      <c r="E34" s="178"/>
      <c r="F34" s="179"/>
      <c r="H34" s="70"/>
    </row>
    <row r="35" spans="1:8" x14ac:dyDescent="0.25">
      <c r="A35" s="94">
        <f t="shared" si="0"/>
        <v>19</v>
      </c>
      <c r="B35" s="89" t="s">
        <v>208</v>
      </c>
      <c r="C35" s="90" t="str">
        <f>+[1]APU!C506</f>
        <v>un</v>
      </c>
      <c r="D35" s="91">
        <v>632</v>
      </c>
      <c r="E35" s="178"/>
      <c r="F35" s="179"/>
      <c r="H35" s="70"/>
    </row>
    <row r="36" spans="1:8" ht="25.5" x14ac:dyDescent="0.25">
      <c r="A36" s="98">
        <f t="shared" si="0"/>
        <v>20</v>
      </c>
      <c r="B36" s="89" t="s">
        <v>147</v>
      </c>
      <c r="C36" s="90" t="str">
        <f>+[1]APU!C183</f>
        <v>un</v>
      </c>
      <c r="D36" s="91">
        <v>22</v>
      </c>
      <c r="E36" s="178"/>
      <c r="F36" s="179"/>
      <c r="H36" s="70"/>
    </row>
    <row r="37" spans="1:8" ht="36" customHeight="1" x14ac:dyDescent="0.25">
      <c r="A37" s="98">
        <f t="shared" si="0"/>
        <v>21</v>
      </c>
      <c r="B37" s="96" t="s">
        <v>148</v>
      </c>
      <c r="C37" s="90" t="str">
        <f>+[1]APU!C184</f>
        <v>un</v>
      </c>
      <c r="D37" s="91">
        <v>3</v>
      </c>
      <c r="E37" s="178"/>
      <c r="F37" s="179"/>
      <c r="H37" s="70"/>
    </row>
    <row r="38" spans="1:8" ht="40.5" customHeight="1" x14ac:dyDescent="0.25">
      <c r="A38" s="94">
        <f t="shared" si="0"/>
        <v>22</v>
      </c>
      <c r="B38" s="96" t="s">
        <v>149</v>
      </c>
      <c r="C38" s="90" t="str">
        <f>+[1]APU!C195</f>
        <v>un</v>
      </c>
      <c r="D38" s="91">
        <v>632</v>
      </c>
      <c r="E38" s="178"/>
      <c r="F38" s="179"/>
      <c r="H38" s="70"/>
    </row>
    <row r="39" spans="1:8" ht="25.5" x14ac:dyDescent="0.25">
      <c r="A39" s="94">
        <f t="shared" si="0"/>
        <v>23</v>
      </c>
      <c r="B39" s="96" t="s">
        <v>150</v>
      </c>
      <c r="C39" s="90" t="str">
        <f>+[1]APU!C207</f>
        <v>un</v>
      </c>
      <c r="D39" s="91">
        <v>2</v>
      </c>
      <c r="E39" s="178"/>
      <c r="F39" s="179"/>
      <c r="H39" s="70"/>
    </row>
    <row r="40" spans="1:8" x14ac:dyDescent="0.25">
      <c r="A40" s="94">
        <f t="shared" si="0"/>
        <v>24</v>
      </c>
      <c r="B40" s="96" t="s">
        <v>151</v>
      </c>
      <c r="C40" s="90" t="str">
        <f>+[1]APU!C258</f>
        <v>un</v>
      </c>
      <c r="D40" s="91">
        <v>632</v>
      </c>
      <c r="E40" s="178"/>
      <c r="F40" s="179"/>
      <c r="H40" s="70"/>
    </row>
    <row r="41" spans="1:8" ht="25.5" x14ac:dyDescent="0.25">
      <c r="A41" s="94">
        <f>+A40+1</f>
        <v>25</v>
      </c>
      <c r="B41" s="96" t="s">
        <v>205</v>
      </c>
      <c r="C41" s="90" t="str">
        <f>+[1]APU!C270</f>
        <v>m</v>
      </c>
      <c r="D41" s="91">
        <v>5080</v>
      </c>
      <c r="E41" s="178"/>
      <c r="F41" s="179"/>
      <c r="G41" s="69"/>
      <c r="H41" s="70"/>
    </row>
    <row r="42" spans="1:8" ht="38.25" x14ac:dyDescent="0.25">
      <c r="A42" s="98">
        <f>+A41+1</f>
        <v>26</v>
      </c>
      <c r="B42" s="89" t="s">
        <v>152</v>
      </c>
      <c r="C42" s="97" t="str">
        <f>+[1]APU!C282</f>
        <v>m</v>
      </c>
      <c r="D42" s="95">
        <v>4800</v>
      </c>
      <c r="E42" s="178"/>
      <c r="F42" s="179"/>
      <c r="H42" s="70"/>
    </row>
    <row r="43" spans="1:8" ht="25.5" x14ac:dyDescent="0.25">
      <c r="A43" s="94">
        <f t="shared" si="0"/>
        <v>27</v>
      </c>
      <c r="B43" s="96" t="s">
        <v>153</v>
      </c>
      <c r="C43" s="90" t="str">
        <f>+[1]APU!C294</f>
        <v>m</v>
      </c>
      <c r="D43" s="91">
        <v>760</v>
      </c>
      <c r="E43" s="178"/>
      <c r="F43" s="179"/>
      <c r="H43" s="70"/>
    </row>
    <row r="44" spans="1:8" ht="38.25" x14ac:dyDescent="0.25">
      <c r="A44" s="94">
        <f t="shared" si="0"/>
        <v>28</v>
      </c>
      <c r="B44" s="96" t="s">
        <v>154</v>
      </c>
      <c r="C44" s="99" t="str">
        <f>+[1]APU!C306</f>
        <v>Un</v>
      </c>
      <c r="D44" s="91">
        <v>1</v>
      </c>
      <c r="E44" s="178"/>
      <c r="F44" s="179"/>
      <c r="H44" s="70"/>
    </row>
    <row r="45" spans="1:8" ht="38.25" x14ac:dyDescent="0.25">
      <c r="A45" s="94">
        <f t="shared" si="0"/>
        <v>29</v>
      </c>
      <c r="B45" s="96" t="s">
        <v>155</v>
      </c>
      <c r="C45" s="90" t="str">
        <f>+[1]APU!C318</f>
        <v>Un</v>
      </c>
      <c r="D45" s="91">
        <v>1</v>
      </c>
      <c r="E45" s="178"/>
      <c r="F45" s="179"/>
      <c r="H45" s="70"/>
    </row>
    <row r="46" spans="1:8" ht="38.25" x14ac:dyDescent="0.25">
      <c r="A46" s="94">
        <f t="shared" si="0"/>
        <v>30</v>
      </c>
      <c r="B46" s="96" t="s">
        <v>156</v>
      </c>
      <c r="C46" s="90" t="str">
        <f>+[1]APU!C330</f>
        <v>Un</v>
      </c>
      <c r="D46" s="91">
        <v>2</v>
      </c>
      <c r="E46" s="178"/>
      <c r="F46" s="179"/>
      <c r="H46" s="70"/>
    </row>
    <row r="47" spans="1:8" ht="38.25" x14ac:dyDescent="0.25">
      <c r="A47" s="94">
        <f t="shared" si="0"/>
        <v>31</v>
      </c>
      <c r="B47" s="96" t="s">
        <v>157</v>
      </c>
      <c r="C47" s="90" t="str">
        <f>+[1]APU!C342</f>
        <v>Un</v>
      </c>
      <c r="D47" s="91">
        <v>31</v>
      </c>
      <c r="E47" s="178"/>
      <c r="F47" s="179"/>
      <c r="H47" s="70"/>
    </row>
    <row r="48" spans="1:8" ht="38.25" x14ac:dyDescent="0.25">
      <c r="A48" s="94">
        <f t="shared" si="0"/>
        <v>32</v>
      </c>
      <c r="B48" s="96" t="s">
        <v>158</v>
      </c>
      <c r="C48" s="90" t="str">
        <f>+[1]APU!C354</f>
        <v>Un</v>
      </c>
      <c r="D48" s="91">
        <v>5</v>
      </c>
      <c r="E48" s="178"/>
      <c r="F48" s="179"/>
      <c r="H48" s="70"/>
    </row>
    <row r="49" spans="1:8" ht="25.5" x14ac:dyDescent="0.25">
      <c r="A49" s="94">
        <f t="shared" si="0"/>
        <v>33</v>
      </c>
      <c r="B49" s="96" t="s">
        <v>159</v>
      </c>
      <c r="C49" s="99" t="str">
        <f>+[1]APU!C366</f>
        <v>Un</v>
      </c>
      <c r="D49" s="91">
        <v>5</v>
      </c>
      <c r="E49" s="178"/>
      <c r="F49" s="179"/>
      <c r="H49" s="70"/>
    </row>
    <row r="50" spans="1:8" ht="38.25" x14ac:dyDescent="0.25">
      <c r="A50" s="94">
        <f t="shared" si="0"/>
        <v>34</v>
      </c>
      <c r="B50" s="96" t="s">
        <v>189</v>
      </c>
      <c r="C50" s="90" t="str">
        <f>+[1]APU!C379</f>
        <v>Un</v>
      </c>
      <c r="D50" s="91">
        <v>8</v>
      </c>
      <c r="E50" s="178"/>
      <c r="F50" s="179"/>
      <c r="H50" s="70"/>
    </row>
    <row r="51" spans="1:8" ht="25.5" x14ac:dyDescent="0.25">
      <c r="A51" s="94">
        <f>+A49+1</f>
        <v>34</v>
      </c>
      <c r="B51" s="96" t="s">
        <v>160</v>
      </c>
      <c r="C51" s="90" t="str">
        <f>+[1]APU!C387</f>
        <v>Un</v>
      </c>
      <c r="D51" s="91">
        <v>14</v>
      </c>
      <c r="E51" s="178"/>
      <c r="F51" s="179"/>
      <c r="H51" s="70"/>
    </row>
    <row r="52" spans="1:8" ht="25.5" x14ac:dyDescent="0.25">
      <c r="A52" s="94">
        <f t="shared" si="0"/>
        <v>35</v>
      </c>
      <c r="B52" s="96" t="s">
        <v>161</v>
      </c>
      <c r="C52" s="90" t="str">
        <f>+[1]APU!C399</f>
        <v>Un</v>
      </c>
      <c r="D52" s="91">
        <v>1</v>
      </c>
      <c r="E52" s="178"/>
      <c r="F52" s="179"/>
      <c r="H52" s="70"/>
    </row>
    <row r="53" spans="1:8" ht="25.5" x14ac:dyDescent="0.25">
      <c r="A53" s="94">
        <f t="shared" si="0"/>
        <v>36</v>
      </c>
      <c r="B53" s="96" t="s">
        <v>190</v>
      </c>
      <c r="C53" s="90" t="str">
        <f>+[1]APU!C411</f>
        <v>Un</v>
      </c>
      <c r="D53" s="91">
        <v>8</v>
      </c>
      <c r="E53" s="178"/>
      <c r="F53" s="179"/>
      <c r="H53" s="70"/>
    </row>
    <row r="54" spans="1:8" ht="25.5" x14ac:dyDescent="0.25">
      <c r="A54" s="94">
        <f t="shared" si="0"/>
        <v>37</v>
      </c>
      <c r="B54" s="96" t="s">
        <v>162</v>
      </c>
      <c r="C54" s="90" t="str">
        <f>+[1]APU!C423</f>
        <v>Un</v>
      </c>
      <c r="D54" s="91">
        <v>632</v>
      </c>
      <c r="E54" s="178"/>
      <c r="F54" s="179"/>
      <c r="H54" s="70"/>
    </row>
    <row r="55" spans="1:8" ht="38.25" x14ac:dyDescent="0.25">
      <c r="A55" s="94">
        <f>+A54+1</f>
        <v>38</v>
      </c>
      <c r="B55" s="96" t="s">
        <v>163</v>
      </c>
      <c r="C55" s="90" t="str">
        <f>+[1]APU!C435</f>
        <v>Un</v>
      </c>
      <c r="D55" s="91">
        <v>1264</v>
      </c>
      <c r="E55" s="178"/>
      <c r="F55" s="179"/>
      <c r="H55" s="70"/>
    </row>
    <row r="56" spans="1:8" ht="38.25" x14ac:dyDescent="0.25">
      <c r="A56" s="94">
        <f t="shared" si="0"/>
        <v>39</v>
      </c>
      <c r="B56" s="96" t="s">
        <v>164</v>
      </c>
      <c r="C56" s="90" t="str">
        <f>+[1]APU!C447</f>
        <v>Un</v>
      </c>
      <c r="D56" s="91">
        <v>2528</v>
      </c>
      <c r="E56" s="178"/>
      <c r="F56" s="179"/>
      <c r="H56" s="70"/>
    </row>
    <row r="57" spans="1:8" ht="25.5" x14ac:dyDescent="0.25">
      <c r="A57" s="94">
        <f t="shared" si="0"/>
        <v>40</v>
      </c>
      <c r="B57" s="96" t="s">
        <v>165</v>
      </c>
      <c r="C57" s="90" t="str">
        <f>+[1]APU!C459</f>
        <v>un</v>
      </c>
      <c r="D57" s="91">
        <v>632</v>
      </c>
      <c r="E57" s="178"/>
      <c r="F57" s="179"/>
      <c r="H57" s="70"/>
    </row>
    <row r="58" spans="1:8" ht="51.75" thickBot="1" x14ac:dyDescent="0.3">
      <c r="A58" s="100">
        <f t="shared" si="0"/>
        <v>41</v>
      </c>
      <c r="B58" s="101" t="s">
        <v>166</v>
      </c>
      <c r="C58" s="102" t="str">
        <f>+[1]APU!C518</f>
        <v>un</v>
      </c>
      <c r="D58" s="103">
        <v>172</v>
      </c>
      <c r="E58" s="186"/>
      <c r="F58" s="187"/>
      <c r="H58" s="70"/>
    </row>
    <row r="59" spans="1:8" ht="16.5" thickTop="1" thickBot="1" x14ac:dyDescent="0.3">
      <c r="A59" s="155"/>
      <c r="B59" s="156"/>
      <c r="C59" s="156"/>
      <c r="D59" s="156"/>
      <c r="E59" s="156"/>
      <c r="F59" s="157"/>
      <c r="H59" s="70"/>
    </row>
    <row r="60" spans="1:8" x14ac:dyDescent="0.25">
      <c r="A60" s="164" t="s">
        <v>210</v>
      </c>
      <c r="B60" s="165"/>
      <c r="C60" s="165"/>
      <c r="D60" s="165"/>
      <c r="E60" s="165"/>
      <c r="F60" s="189"/>
      <c r="H60" s="70"/>
    </row>
    <row r="61" spans="1:8" x14ac:dyDescent="0.25">
      <c r="A61" s="166" t="s">
        <v>218</v>
      </c>
      <c r="B61" s="167"/>
      <c r="C61" s="167"/>
      <c r="D61" s="167"/>
      <c r="E61" s="168"/>
      <c r="F61" s="188"/>
      <c r="H61" s="70"/>
    </row>
    <row r="62" spans="1:8" x14ac:dyDescent="0.25">
      <c r="A62" s="104"/>
      <c r="B62" s="105"/>
      <c r="C62" s="105"/>
      <c r="D62" s="105"/>
      <c r="E62" s="106" t="s">
        <v>219</v>
      </c>
      <c r="F62" s="188"/>
      <c r="H62" s="70"/>
    </row>
    <row r="63" spans="1:8" x14ac:dyDescent="0.25">
      <c r="A63" s="104"/>
      <c r="B63" s="105"/>
      <c r="C63" s="105"/>
      <c r="D63" s="105"/>
      <c r="E63" s="106" t="s">
        <v>220</v>
      </c>
      <c r="F63" s="188"/>
      <c r="H63" s="70"/>
    </row>
    <row r="64" spans="1:8" x14ac:dyDescent="0.25">
      <c r="A64" s="166" t="s">
        <v>211</v>
      </c>
      <c r="B64" s="167"/>
      <c r="C64" s="167"/>
      <c r="D64" s="167"/>
      <c r="E64" s="168"/>
      <c r="F64" s="188"/>
      <c r="H64" s="70"/>
    </row>
    <row r="65" spans="1:8" ht="15.75" thickBot="1" x14ac:dyDescent="0.3">
      <c r="A65" s="153" t="s">
        <v>214</v>
      </c>
      <c r="B65" s="154"/>
      <c r="C65" s="154"/>
      <c r="D65" s="154"/>
      <c r="E65" s="154"/>
      <c r="F65" s="190"/>
      <c r="H65" s="70"/>
    </row>
    <row r="66" spans="1:8" ht="16.5" thickTop="1" thickBot="1" x14ac:dyDescent="0.3">
      <c r="A66" s="107"/>
      <c r="B66" s="108"/>
      <c r="C66" s="109"/>
      <c r="D66" s="110"/>
      <c r="E66" s="111"/>
      <c r="F66" s="112"/>
      <c r="H66" s="70"/>
    </row>
    <row r="67" spans="1:8" ht="15.75" thickTop="1" x14ac:dyDescent="0.25">
      <c r="A67" s="169" t="s">
        <v>167</v>
      </c>
      <c r="B67" s="170"/>
      <c r="C67" s="170"/>
      <c r="D67" s="170"/>
      <c r="E67" s="170"/>
      <c r="F67" s="171"/>
      <c r="H67" s="70"/>
    </row>
    <row r="68" spans="1:8" x14ac:dyDescent="0.25">
      <c r="A68" s="113"/>
      <c r="B68" s="114"/>
      <c r="C68" s="115"/>
      <c r="D68" s="116"/>
      <c r="E68" s="117"/>
      <c r="F68" s="118"/>
      <c r="H68" s="70"/>
    </row>
    <row r="69" spans="1:8" ht="25.5" x14ac:dyDescent="0.25">
      <c r="A69" s="77" t="s">
        <v>132</v>
      </c>
      <c r="B69" s="78" t="s">
        <v>133</v>
      </c>
      <c r="C69" s="78" t="s">
        <v>134</v>
      </c>
      <c r="D69" s="79" t="s">
        <v>135</v>
      </c>
      <c r="E69" s="78" t="s">
        <v>136</v>
      </c>
      <c r="F69" s="80" t="s">
        <v>137</v>
      </c>
      <c r="H69" s="70"/>
    </row>
    <row r="70" spans="1:8" x14ac:dyDescent="0.25">
      <c r="A70" s="94"/>
      <c r="B70" s="96"/>
      <c r="C70" s="99"/>
      <c r="D70" s="119"/>
      <c r="E70" s="92"/>
      <c r="F70" s="93"/>
      <c r="H70" s="70"/>
    </row>
    <row r="71" spans="1:8" ht="25.5" x14ac:dyDescent="0.25">
      <c r="A71" s="98">
        <f>+A58+1</f>
        <v>42</v>
      </c>
      <c r="B71" s="120" t="s">
        <v>168</v>
      </c>
      <c r="C71" s="121" t="str">
        <f>+C36</f>
        <v>un</v>
      </c>
      <c r="D71" s="91">
        <v>22</v>
      </c>
      <c r="E71" s="178"/>
      <c r="F71" s="179"/>
      <c r="H71" s="70"/>
    </row>
    <row r="72" spans="1:8" ht="25.5" x14ac:dyDescent="0.25">
      <c r="A72" s="94">
        <f t="shared" ref="A72:A92" si="1">+A71+1</f>
        <v>43</v>
      </c>
      <c r="B72" s="120" t="s">
        <v>169</v>
      </c>
      <c r="C72" s="121" t="str">
        <f>+C38</f>
        <v>un</v>
      </c>
      <c r="D72" s="91">
        <v>3</v>
      </c>
      <c r="E72" s="178"/>
      <c r="F72" s="179"/>
      <c r="H72" s="70"/>
    </row>
    <row r="73" spans="1:8" ht="25.5" x14ac:dyDescent="0.25">
      <c r="A73" s="94">
        <f t="shared" si="1"/>
        <v>44</v>
      </c>
      <c r="B73" s="120" t="s">
        <v>170</v>
      </c>
      <c r="C73" s="121" t="str">
        <f t="shared" ref="C73:C84" si="2">+C38</f>
        <v>un</v>
      </c>
      <c r="D73" s="91">
        <v>632</v>
      </c>
      <c r="E73" s="178"/>
      <c r="F73" s="179"/>
      <c r="H73" s="70"/>
    </row>
    <row r="74" spans="1:8" ht="25.5" x14ac:dyDescent="0.25">
      <c r="A74" s="94">
        <f t="shared" si="1"/>
        <v>45</v>
      </c>
      <c r="B74" s="120" t="s">
        <v>171</v>
      </c>
      <c r="C74" s="121" t="str">
        <f t="shared" si="2"/>
        <v>un</v>
      </c>
      <c r="D74" s="91">
        <v>2</v>
      </c>
      <c r="E74" s="178"/>
      <c r="F74" s="179"/>
      <c r="H74" s="70"/>
    </row>
    <row r="75" spans="1:8" x14ac:dyDescent="0.25">
      <c r="A75" s="94">
        <f t="shared" si="1"/>
        <v>46</v>
      </c>
      <c r="B75" s="120" t="s">
        <v>172</v>
      </c>
      <c r="C75" s="121" t="str">
        <f t="shared" si="2"/>
        <v>un</v>
      </c>
      <c r="D75" s="91">
        <v>632</v>
      </c>
      <c r="E75" s="178"/>
      <c r="F75" s="179"/>
      <c r="H75" s="70"/>
    </row>
    <row r="76" spans="1:8" ht="25.5" x14ac:dyDescent="0.25">
      <c r="A76" s="94">
        <f t="shared" si="1"/>
        <v>47</v>
      </c>
      <c r="B76" s="120" t="s">
        <v>204</v>
      </c>
      <c r="C76" s="121" t="str">
        <f t="shared" si="2"/>
        <v>m</v>
      </c>
      <c r="D76" s="91">
        <v>5080</v>
      </c>
      <c r="E76" s="178"/>
      <c r="F76" s="179"/>
      <c r="H76" s="70"/>
    </row>
    <row r="77" spans="1:8" ht="38.25" x14ac:dyDescent="0.25">
      <c r="A77" s="98">
        <f t="shared" si="1"/>
        <v>48</v>
      </c>
      <c r="B77" s="122" t="s">
        <v>173</v>
      </c>
      <c r="C77" s="123" t="str">
        <f t="shared" si="2"/>
        <v>m</v>
      </c>
      <c r="D77" s="95">
        <v>4800</v>
      </c>
      <c r="E77" s="178"/>
      <c r="F77" s="179"/>
      <c r="H77" s="70"/>
    </row>
    <row r="78" spans="1:8" ht="25.5" x14ac:dyDescent="0.25">
      <c r="A78" s="94">
        <f t="shared" si="1"/>
        <v>49</v>
      </c>
      <c r="B78" s="120" t="s">
        <v>174</v>
      </c>
      <c r="C78" s="121" t="str">
        <f t="shared" si="2"/>
        <v>m</v>
      </c>
      <c r="D78" s="91">
        <v>760</v>
      </c>
      <c r="E78" s="178"/>
      <c r="F78" s="179"/>
      <c r="H78" s="70"/>
    </row>
    <row r="79" spans="1:8" ht="38.25" x14ac:dyDescent="0.25">
      <c r="A79" s="94" t="s">
        <v>198</v>
      </c>
      <c r="B79" s="120" t="s">
        <v>175</v>
      </c>
      <c r="C79" s="121" t="str">
        <f t="shared" si="2"/>
        <v>Un</v>
      </c>
      <c r="D79" s="91">
        <v>1</v>
      </c>
      <c r="E79" s="178"/>
      <c r="F79" s="179"/>
      <c r="H79" s="70"/>
    </row>
    <row r="80" spans="1:8" ht="38.25" x14ac:dyDescent="0.25">
      <c r="A80" s="94">
        <v>51</v>
      </c>
      <c r="B80" s="120" t="s">
        <v>176</v>
      </c>
      <c r="C80" s="121" t="str">
        <f t="shared" si="2"/>
        <v>Un</v>
      </c>
      <c r="D80" s="91">
        <v>1</v>
      </c>
      <c r="E80" s="178"/>
      <c r="F80" s="179"/>
      <c r="H80" s="70"/>
    </row>
    <row r="81" spans="1:8" ht="38.25" x14ac:dyDescent="0.25">
      <c r="A81" s="94">
        <f t="shared" si="1"/>
        <v>52</v>
      </c>
      <c r="B81" s="120" t="s">
        <v>177</v>
      </c>
      <c r="C81" s="121" t="str">
        <f t="shared" si="2"/>
        <v>Un</v>
      </c>
      <c r="D81" s="91">
        <v>2</v>
      </c>
      <c r="E81" s="178"/>
      <c r="F81" s="179"/>
      <c r="H81" s="70"/>
    </row>
    <row r="82" spans="1:8" ht="25.5" x14ac:dyDescent="0.25">
      <c r="A82" s="94">
        <f t="shared" si="1"/>
        <v>53</v>
      </c>
      <c r="B82" s="120" t="s">
        <v>178</v>
      </c>
      <c r="C82" s="121" t="str">
        <f t="shared" si="2"/>
        <v>Un</v>
      </c>
      <c r="D82" s="91">
        <v>31</v>
      </c>
      <c r="E82" s="178"/>
      <c r="F82" s="179"/>
      <c r="H82" s="70"/>
    </row>
    <row r="83" spans="1:8" ht="38.25" x14ac:dyDescent="0.25">
      <c r="A83" s="94">
        <f t="shared" si="1"/>
        <v>54</v>
      </c>
      <c r="B83" s="120" t="s">
        <v>179</v>
      </c>
      <c r="C83" s="121" t="str">
        <f t="shared" si="2"/>
        <v>Un</v>
      </c>
      <c r="D83" s="91">
        <v>5</v>
      </c>
      <c r="E83" s="178"/>
      <c r="F83" s="179"/>
      <c r="H83" s="70"/>
    </row>
    <row r="84" spans="1:8" ht="25.5" x14ac:dyDescent="0.25">
      <c r="A84" s="94">
        <f t="shared" si="1"/>
        <v>55</v>
      </c>
      <c r="B84" s="120" t="s">
        <v>180</v>
      </c>
      <c r="C84" s="121" t="str">
        <f t="shared" si="2"/>
        <v>Un</v>
      </c>
      <c r="D84" s="91">
        <v>5</v>
      </c>
      <c r="E84" s="178"/>
      <c r="F84" s="179"/>
      <c r="H84" s="70"/>
    </row>
    <row r="85" spans="1:8" ht="38.25" x14ac:dyDescent="0.25">
      <c r="A85" s="94">
        <f>+A83+1</f>
        <v>55</v>
      </c>
      <c r="B85" s="120" t="s">
        <v>181</v>
      </c>
      <c r="C85" s="121" t="str">
        <f>+C49</f>
        <v>Un</v>
      </c>
      <c r="D85" s="91">
        <v>5</v>
      </c>
      <c r="E85" s="178"/>
      <c r="F85" s="179"/>
      <c r="H85" s="70"/>
    </row>
    <row r="86" spans="1:8" ht="25.5" x14ac:dyDescent="0.25">
      <c r="A86" s="94">
        <f t="shared" si="1"/>
        <v>56</v>
      </c>
      <c r="B86" s="120" t="s">
        <v>182</v>
      </c>
      <c r="C86" s="121" t="str">
        <f t="shared" ref="C86:C92" si="3">+C51</f>
        <v>Un</v>
      </c>
      <c r="D86" s="91">
        <v>14</v>
      </c>
      <c r="E86" s="178"/>
      <c r="F86" s="179"/>
      <c r="H86" s="70"/>
    </row>
    <row r="87" spans="1:8" ht="25.5" x14ac:dyDescent="0.25">
      <c r="A87" s="94">
        <f t="shared" si="1"/>
        <v>57</v>
      </c>
      <c r="B87" s="120" t="s">
        <v>183</v>
      </c>
      <c r="C87" s="121" t="str">
        <f t="shared" si="3"/>
        <v>Un</v>
      </c>
      <c r="D87" s="91">
        <v>1</v>
      </c>
      <c r="E87" s="178"/>
      <c r="F87" s="179"/>
      <c r="H87" s="70"/>
    </row>
    <row r="88" spans="1:8" ht="38.25" x14ac:dyDescent="0.25">
      <c r="A88" s="94">
        <f t="shared" si="1"/>
        <v>58</v>
      </c>
      <c r="B88" s="120" t="s">
        <v>184</v>
      </c>
      <c r="C88" s="121" t="str">
        <f t="shared" si="3"/>
        <v>Un</v>
      </c>
      <c r="D88" s="91">
        <v>8</v>
      </c>
      <c r="E88" s="178"/>
      <c r="F88" s="179"/>
      <c r="H88" s="70"/>
    </row>
    <row r="89" spans="1:8" ht="25.5" x14ac:dyDescent="0.25">
      <c r="A89" s="94">
        <f t="shared" si="1"/>
        <v>59</v>
      </c>
      <c r="B89" s="120" t="s">
        <v>185</v>
      </c>
      <c r="C89" s="121" t="str">
        <f t="shared" si="3"/>
        <v>Un</v>
      </c>
      <c r="D89" s="91">
        <v>632</v>
      </c>
      <c r="E89" s="178"/>
      <c r="F89" s="179"/>
      <c r="H89" s="70"/>
    </row>
    <row r="90" spans="1:8" ht="25.5" x14ac:dyDescent="0.25">
      <c r="A90" s="94">
        <f>+A89+1</f>
        <v>60</v>
      </c>
      <c r="B90" s="120" t="s">
        <v>186</v>
      </c>
      <c r="C90" s="121" t="str">
        <f t="shared" si="3"/>
        <v>Un</v>
      </c>
      <c r="D90" s="91">
        <v>1264</v>
      </c>
      <c r="E90" s="178"/>
      <c r="F90" s="179"/>
      <c r="H90" s="70"/>
    </row>
    <row r="91" spans="1:8" ht="25.5" x14ac:dyDescent="0.25">
      <c r="A91" s="94">
        <f t="shared" si="1"/>
        <v>61</v>
      </c>
      <c r="B91" s="120" t="s">
        <v>187</v>
      </c>
      <c r="C91" s="123" t="str">
        <f t="shared" si="3"/>
        <v>Un</v>
      </c>
      <c r="D91" s="91">
        <v>2528</v>
      </c>
      <c r="E91" s="178"/>
      <c r="F91" s="179"/>
      <c r="H91" s="70"/>
    </row>
    <row r="92" spans="1:8" ht="26.25" thickBot="1" x14ac:dyDescent="0.3">
      <c r="A92" s="100">
        <f t="shared" si="1"/>
        <v>62</v>
      </c>
      <c r="B92" s="124" t="s">
        <v>199</v>
      </c>
      <c r="C92" s="125" t="str">
        <f t="shared" si="3"/>
        <v>un</v>
      </c>
      <c r="D92" s="103">
        <v>632</v>
      </c>
      <c r="E92" s="186"/>
      <c r="F92" s="187"/>
      <c r="H92" s="70"/>
    </row>
    <row r="93" spans="1:8" ht="15.75" thickTop="1" x14ac:dyDescent="0.25">
      <c r="A93" s="126"/>
      <c r="B93" s="127"/>
      <c r="C93" s="128"/>
      <c r="D93" s="129"/>
      <c r="E93" s="130"/>
      <c r="F93" s="131"/>
      <c r="H93" s="70"/>
    </row>
    <row r="94" spans="1:8" x14ac:dyDescent="0.25">
      <c r="A94" s="172" t="s">
        <v>212</v>
      </c>
      <c r="B94" s="173"/>
      <c r="C94" s="173"/>
      <c r="D94" s="173"/>
      <c r="E94" s="173"/>
      <c r="F94" s="191"/>
      <c r="H94" s="70"/>
    </row>
    <row r="95" spans="1:8" x14ac:dyDescent="0.25">
      <c r="A95" s="174" t="s">
        <v>213</v>
      </c>
      <c r="B95" s="175"/>
      <c r="C95" s="175"/>
      <c r="D95" s="175"/>
      <c r="E95" s="175"/>
      <c r="F95" s="188"/>
      <c r="H95" s="70"/>
    </row>
    <row r="96" spans="1:8" x14ac:dyDescent="0.25">
      <c r="A96" s="172" t="s">
        <v>215</v>
      </c>
      <c r="B96" s="173"/>
      <c r="C96" s="173"/>
      <c r="D96" s="173"/>
      <c r="E96" s="173"/>
      <c r="F96" s="191"/>
      <c r="H96" s="70"/>
    </row>
    <row r="97" spans="1:8" ht="15.75" thickBot="1" x14ac:dyDescent="0.3">
      <c r="A97" s="132"/>
      <c r="B97" s="133"/>
      <c r="C97" s="133"/>
      <c r="D97" s="134"/>
      <c r="E97" s="133"/>
      <c r="F97" s="192"/>
      <c r="H97" s="70"/>
    </row>
    <row r="98" spans="1:8" ht="16.5" thickTop="1" thickBot="1" x14ac:dyDescent="0.3">
      <c r="A98" s="176" t="s">
        <v>216</v>
      </c>
      <c r="B98" s="177"/>
      <c r="C98" s="177"/>
      <c r="D98" s="177"/>
      <c r="E98" s="177"/>
      <c r="F98" s="193"/>
      <c r="H98" s="70"/>
    </row>
    <row r="99" spans="1:8" ht="15.75" thickTop="1" x14ac:dyDescent="0.25">
      <c r="A99" s="62"/>
      <c r="B99" s="63"/>
      <c r="C99" s="64"/>
      <c r="D99" s="75"/>
      <c r="E99" s="65"/>
      <c r="F99" s="66"/>
      <c r="H99" s="70"/>
    </row>
    <row r="100" spans="1:8" x14ac:dyDescent="0.25">
      <c r="F100" s="67"/>
    </row>
  </sheetData>
  <sheetProtection algorithmName="SHA-512" hashValue="PhOylRUuzOPMacb78WKjAsNSrXVJP47SF71W9LlbzaYkLQDu2dZwtNMlkkY5rTUOLHzvPCueYHM76aCeShV8WA==" saltValue="Ke7wMlY2qAcWqjDioXMNIA==" spinCount="100000" sheet="1" objects="1" scenarios="1"/>
  <mergeCells count="15">
    <mergeCell ref="A67:F67"/>
    <mergeCell ref="A94:E94"/>
    <mergeCell ref="A95:E95"/>
    <mergeCell ref="A96:E96"/>
    <mergeCell ref="A98:E98"/>
    <mergeCell ref="A2:F2"/>
    <mergeCell ref="A4:F4"/>
    <mergeCell ref="A1:F1"/>
    <mergeCell ref="A65:E65"/>
    <mergeCell ref="A59:F59"/>
    <mergeCell ref="A3:F3"/>
    <mergeCell ref="A5:F5"/>
    <mergeCell ref="A60:E60"/>
    <mergeCell ref="A61:E61"/>
    <mergeCell ref="A64:E64"/>
  </mergeCells>
  <pageMargins left="1.1023622047244095" right="0.51181102362204722" top="0.74803149606299213" bottom="0.74803149606299213" header="0.31496062992125984" footer="0.31496062992125984"/>
  <pageSetup scale="79" fitToHeight="0" orientation="portrait" horizontalDpi="4294967295" verticalDpi="4294967295" r:id="rId1"/>
  <headerFooter>
    <oddFooter>&amp;L&amp;A&amp;C&amp;F&amp;RPágina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CantiObra</vt:lpstr>
      <vt:lpstr>MANO DE OBRA</vt:lpstr>
      <vt:lpstr>PRESUPUESTO - JIMENA </vt:lpstr>
      <vt:lpstr>'PRESUPUESTO - JIMENA '!Área_de_impresión</vt:lpstr>
      <vt:lpstr>'PRESUPUESTO - JIMENA '!Títulos_a_imprimir</vt:lpstr>
    </vt:vector>
  </TitlesOfParts>
  <Company>Empresas Publicas de Medellín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CAMILO HURTADO RESTREPO</dc:creator>
  <cp:lastModifiedBy>JIMENA ANDREA PEREZ AMAYA</cp:lastModifiedBy>
  <cp:lastPrinted>2016-10-27T23:04:44Z</cp:lastPrinted>
  <dcterms:created xsi:type="dcterms:W3CDTF">2014-03-31T04:27:25Z</dcterms:created>
  <dcterms:modified xsi:type="dcterms:W3CDTF">2016-10-27T23:08:26Z</dcterms:modified>
</cp:coreProperties>
</file>